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harts/style9.xml" ContentType="application/vnd.ms-office.chartstyle+xml"/>
  <Override PartName="/xl/charts/colors9.xml" ContentType="application/vnd.ms-office.chartcolorstyle+xml"/>
  <Override PartName="/xl/charts/chart15.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harts/chart20.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2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harts/chart22.xml" ContentType="application/vnd.openxmlformats-officedocument.drawingml.chart+xml"/>
  <Override PartName="/xl/charts/style15.xml" ContentType="application/vnd.ms-office.chartstyle+xml"/>
  <Override PartName="/xl/charts/colors15.xml" ContentType="application/vnd.ms-office.chartcolorstyle+xml"/>
  <Override PartName="/xl/charts/chart23.xml" ContentType="application/vnd.openxmlformats-officedocument.drawingml.chart+xml"/>
  <Override PartName="/xl/drawings/drawing11.xml" ContentType="application/vnd.openxmlformats-officedocument.drawing+xml"/>
  <Override PartName="/xl/charts/chart24.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25.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daisuke\Documents\MATLAB\★EGver1\170627\"/>
    </mc:Choice>
  </mc:AlternateContent>
  <bookViews>
    <workbookView xWindow="120" yWindow="10" windowWidth="13840" windowHeight="5750" activeTab="3"/>
  </bookViews>
  <sheets>
    <sheet name="説明書" sheetId="20" r:id="rId1"/>
    <sheet name="Sheet5" sheetId="5" r:id="rId2"/>
    <sheet name="Sheet8" sheetId="27" r:id="rId3"/>
    <sheet name="Sheet6" sheetId="24" r:id="rId4"/>
    <sheet name="Sheet11" sheetId="30" r:id="rId5"/>
    <sheet name="1980~2015" sheetId="9" r:id="rId6"/>
    <sheet name="雇用動向調査2006" sheetId="15" state="hidden" r:id="rId7"/>
    <sheet name="雇用動向調査2013" sheetId="16" state="hidden" r:id="rId8"/>
    <sheet name="異動形態，男女別増加労働者数及び減少労働者数（昭和２７年～" sheetId="17" state="hidden" r:id="rId9"/>
    <sheet name="離職率接続" sheetId="18" state="hidden" r:id="rId10"/>
    <sheet name="四半期換算quadratic_match_average" sheetId="19" state="hidden" r:id="rId11"/>
    <sheet name="TL" sheetId="8" state="hidden" r:id="rId12"/>
    <sheet name="Sheet1" sheetId="1" r:id="rId13"/>
    <sheet name="Sheet2" sheetId="2" r:id="rId14"/>
    <sheet name="Sheet3" sheetId="3" r:id="rId15"/>
    <sheet name="Sheet4" sheetId="4" r:id="rId16"/>
    <sheet name="時系列" sheetId="6" state="hidden" r:id="rId17"/>
    <sheet name="Sheet7" sheetId="7" r:id="rId18"/>
    <sheet name="1980_2015_full" sheetId="25" r:id="rId19"/>
    <sheet name="マネタリーベース平均残高（準備率調整後）＜季節調整済＞" sheetId="26" r:id="rId20"/>
    <sheet name="FEDFUNDS" sheetId="10" state="hidden" r:id="rId21"/>
    <sheet name="FRED Graph" sheetId="11" state="hidden" r:id="rId22"/>
    <sheet name="nme_R031.19341.20150829170329.0" sheetId="12" state="hidden" r:id="rId23"/>
    <sheet name="FRED Graph (2)" sheetId="13" state="hidden" r:id="rId24"/>
    <sheet name="ユースフル労働統計フォローアップ" sheetId="21" state="hidden" r:id="rId25"/>
    <sheet name="firm's_networth_loans" sheetId="23" state="hidden" r:id="rId26"/>
  </sheets>
  <externalReferences>
    <externalReference r:id="rId27"/>
  </externalReferences>
  <definedNames>
    <definedName name="_xlnm.Print_Area" localSheetId="24">ユースフル労働統計フォローアップ!$C$3:$Q$202</definedName>
    <definedName name="_xlnm.Print_Area" localSheetId="6">雇用動向調査2006!$A$1:$V$45</definedName>
    <definedName name="_xlnm.Print_Area" localSheetId="7">雇用動向調査2013!$A$1:$T$43</definedName>
    <definedName name="_xlnm.Print_Area" localSheetId="16">時系列!$A$1:$J$84</definedName>
  </definedNames>
  <calcPr calcId="162913"/>
</workbook>
</file>

<file path=xl/calcChain.xml><?xml version="1.0" encoding="utf-8"?>
<calcChain xmlns="http://schemas.openxmlformats.org/spreadsheetml/2006/main">
  <c r="J5" i="2" l="1"/>
  <c r="M3" i="9"/>
  <c r="J3" i="2" s="1"/>
  <c r="M4" i="9"/>
  <c r="J4" i="2" s="1"/>
  <c r="M5" i="9"/>
  <c r="M6" i="9"/>
  <c r="J6" i="2" s="1"/>
  <c r="M7" i="9"/>
  <c r="J7" i="2" s="1"/>
  <c r="M8" i="9"/>
  <c r="J8" i="2" s="1"/>
  <c r="M9" i="9"/>
  <c r="J9" i="2" s="1"/>
  <c r="M10" i="9"/>
  <c r="J10" i="2" s="1"/>
  <c r="M11" i="9"/>
  <c r="J11" i="2" s="1"/>
  <c r="M12" i="9"/>
  <c r="J12" i="2" s="1"/>
  <c r="M13" i="9"/>
  <c r="J13" i="2" s="1"/>
  <c r="M14" i="9"/>
  <c r="J14" i="2" s="1"/>
  <c r="M15" i="9"/>
  <c r="J15" i="2" s="1"/>
  <c r="M16" i="9"/>
  <c r="J16" i="2" s="1"/>
  <c r="M17" i="9"/>
  <c r="J17" i="2" s="1"/>
  <c r="M18" i="9"/>
  <c r="J18" i="2" s="1"/>
  <c r="M19" i="9"/>
  <c r="J19" i="2" s="1"/>
  <c r="M20" i="9"/>
  <c r="J20" i="2" s="1"/>
  <c r="M21" i="9"/>
  <c r="J21" i="2" s="1"/>
  <c r="M22" i="9"/>
  <c r="J22" i="2" s="1"/>
  <c r="M23" i="9"/>
  <c r="J23" i="2" s="1"/>
  <c r="M24" i="9"/>
  <c r="J24" i="2" s="1"/>
  <c r="M25" i="9"/>
  <c r="J25" i="2" s="1"/>
  <c r="M26" i="9"/>
  <c r="J26" i="2" s="1"/>
  <c r="M27" i="9"/>
  <c r="J27" i="2" s="1"/>
  <c r="M28" i="9"/>
  <c r="J28" i="2" s="1"/>
  <c r="M29" i="9"/>
  <c r="J29" i="2" s="1"/>
  <c r="M30" i="9"/>
  <c r="J30" i="2" s="1"/>
  <c r="M31" i="9"/>
  <c r="J31" i="2" s="1"/>
  <c r="M32" i="9"/>
  <c r="J32" i="2" s="1"/>
  <c r="M33" i="9"/>
  <c r="J33" i="2" s="1"/>
  <c r="M34" i="9"/>
  <c r="J34" i="2" s="1"/>
  <c r="M35" i="9"/>
  <c r="J35" i="2" s="1"/>
  <c r="M36" i="9"/>
  <c r="J36" i="2" s="1"/>
  <c r="M37" i="9"/>
  <c r="J37" i="2" s="1"/>
  <c r="M38" i="9"/>
  <c r="J38" i="2" s="1"/>
  <c r="M39" i="9"/>
  <c r="J39" i="2" s="1"/>
  <c r="M40" i="9"/>
  <c r="J40" i="2" s="1"/>
  <c r="M41" i="9"/>
  <c r="J41" i="2" s="1"/>
  <c r="M42" i="9"/>
  <c r="J42" i="2" s="1"/>
  <c r="M43" i="9"/>
  <c r="J43" i="2" s="1"/>
  <c r="M44" i="9"/>
  <c r="J44" i="2" s="1"/>
  <c r="M45" i="9"/>
  <c r="J45" i="2" s="1"/>
  <c r="M46" i="9"/>
  <c r="J46" i="2" s="1"/>
  <c r="M47" i="9"/>
  <c r="J47" i="2" s="1"/>
  <c r="M48" i="9"/>
  <c r="J48" i="2" s="1"/>
  <c r="M49" i="9"/>
  <c r="J49" i="2" s="1"/>
  <c r="M50" i="9"/>
  <c r="J50" i="2" s="1"/>
  <c r="M51" i="9"/>
  <c r="J51" i="2" s="1"/>
  <c r="M52" i="9"/>
  <c r="J52" i="2" s="1"/>
  <c r="M53" i="9"/>
  <c r="J53" i="2" s="1"/>
  <c r="M54" i="9"/>
  <c r="J54" i="2" s="1"/>
  <c r="M55" i="9"/>
  <c r="J55" i="2" s="1"/>
  <c r="M56" i="9"/>
  <c r="J56" i="2" s="1"/>
  <c r="M57" i="9"/>
  <c r="J57" i="2" s="1"/>
  <c r="M58" i="9"/>
  <c r="J58" i="2" s="1"/>
  <c r="M59" i="9"/>
  <c r="J59" i="2" s="1"/>
  <c r="M60" i="9"/>
  <c r="J60" i="2" s="1"/>
  <c r="M61" i="9"/>
  <c r="J61" i="2" s="1"/>
  <c r="M62" i="9"/>
  <c r="J62" i="2" s="1"/>
  <c r="M63" i="9"/>
  <c r="J63" i="2" s="1"/>
  <c r="M64" i="9"/>
  <c r="J64" i="2" s="1"/>
  <c r="M65" i="9"/>
  <c r="J65" i="2" s="1"/>
  <c r="M66" i="9"/>
  <c r="J66" i="2" s="1"/>
  <c r="M67" i="9"/>
  <c r="J67" i="2" s="1"/>
  <c r="M68" i="9"/>
  <c r="J68" i="2" s="1"/>
  <c r="M69" i="9"/>
  <c r="J69" i="2" s="1"/>
  <c r="M70" i="9"/>
  <c r="J70" i="2" s="1"/>
  <c r="M71" i="9"/>
  <c r="J71" i="2" s="1"/>
  <c r="M72" i="9"/>
  <c r="J72" i="2" s="1"/>
  <c r="M73" i="9"/>
  <c r="J73" i="2" s="1"/>
  <c r="M74" i="9"/>
  <c r="J74" i="2" s="1"/>
  <c r="M75" i="9"/>
  <c r="J75" i="2" s="1"/>
  <c r="M76" i="9"/>
  <c r="J76" i="2" s="1"/>
  <c r="M77" i="9"/>
  <c r="J77" i="2" s="1"/>
  <c r="M78" i="9"/>
  <c r="J78" i="2" s="1"/>
  <c r="M79" i="9"/>
  <c r="J79" i="2" s="1"/>
  <c r="M80" i="9"/>
  <c r="J80" i="2" s="1"/>
  <c r="M81" i="9"/>
  <c r="J81" i="2" s="1"/>
  <c r="M82" i="9"/>
  <c r="J82" i="2" s="1"/>
  <c r="M83" i="9"/>
  <c r="J83" i="2" s="1"/>
  <c r="M84" i="9"/>
  <c r="J84" i="2" s="1"/>
  <c r="M85" i="9"/>
  <c r="J85" i="2" s="1"/>
  <c r="M86" i="9"/>
  <c r="J86" i="2" s="1"/>
  <c r="M87" i="9"/>
  <c r="J87" i="2" s="1"/>
  <c r="M88" i="9"/>
  <c r="J88" i="2" s="1"/>
  <c r="M89" i="9"/>
  <c r="J89" i="2" s="1"/>
  <c r="M90" i="9"/>
  <c r="J90" i="2" s="1"/>
  <c r="M91" i="9"/>
  <c r="J91" i="2" s="1"/>
  <c r="M92" i="9"/>
  <c r="J92" i="2" s="1"/>
  <c r="M93" i="9"/>
  <c r="J93" i="2" s="1"/>
  <c r="M94" i="9"/>
  <c r="J94" i="2" s="1"/>
  <c r="M95" i="9"/>
  <c r="J95" i="2" s="1"/>
  <c r="M96" i="9"/>
  <c r="J96" i="2" s="1"/>
  <c r="M97" i="9"/>
  <c r="J97" i="2" s="1"/>
  <c r="M98" i="9"/>
  <c r="J98" i="2" s="1"/>
  <c r="M99" i="9"/>
  <c r="J99" i="2" s="1"/>
  <c r="M100" i="9"/>
  <c r="J100" i="2" s="1"/>
  <c r="M101" i="9"/>
  <c r="J101" i="2" s="1"/>
  <c r="M102" i="9"/>
  <c r="J102" i="2" s="1"/>
  <c r="M103" i="9"/>
  <c r="J103" i="2" s="1"/>
  <c r="M104" i="9"/>
  <c r="J104" i="2" s="1"/>
  <c r="M105" i="9"/>
  <c r="J105" i="2" s="1"/>
  <c r="M106" i="9"/>
  <c r="J106" i="2" s="1"/>
  <c r="M107" i="9"/>
  <c r="J107" i="2" s="1"/>
  <c r="M108" i="9"/>
  <c r="J108" i="2" s="1"/>
  <c r="M109" i="9"/>
  <c r="J109" i="2" s="1"/>
  <c r="M110" i="9"/>
  <c r="J110" i="2" s="1"/>
  <c r="M111" i="9"/>
  <c r="J111" i="2" s="1"/>
  <c r="M112" i="9"/>
  <c r="J112" i="2" s="1"/>
  <c r="M113" i="9"/>
  <c r="J113" i="2" s="1"/>
  <c r="M114" i="9"/>
  <c r="J114" i="2" s="1"/>
  <c r="M115" i="9"/>
  <c r="J115" i="2" s="1"/>
  <c r="M116" i="9"/>
  <c r="J116" i="2" s="1"/>
  <c r="M117" i="9"/>
  <c r="J117" i="2" s="1"/>
  <c r="M118" i="9"/>
  <c r="J118" i="2" s="1"/>
  <c r="M119" i="9"/>
  <c r="J119" i="2" s="1"/>
  <c r="M120" i="9"/>
  <c r="J120" i="2" s="1"/>
  <c r="M121" i="9"/>
  <c r="J121" i="2" s="1"/>
  <c r="M122" i="9"/>
  <c r="J122" i="2" s="1"/>
  <c r="M123" i="9"/>
  <c r="J123" i="2" s="1"/>
  <c r="M124" i="9"/>
  <c r="J124" i="2" s="1"/>
  <c r="M125" i="9"/>
  <c r="J125" i="2" s="1"/>
  <c r="M126" i="9"/>
  <c r="J126" i="2" s="1"/>
  <c r="M127" i="9"/>
  <c r="J127" i="2" s="1"/>
  <c r="M128" i="9"/>
  <c r="J128" i="2" s="1"/>
  <c r="M129" i="9"/>
  <c r="J129" i="2" s="1"/>
  <c r="M130" i="9"/>
  <c r="J130" i="2" s="1"/>
  <c r="M131" i="9"/>
  <c r="J131" i="2" s="1"/>
  <c r="M132" i="9"/>
  <c r="J132" i="2" s="1"/>
  <c r="M133" i="9"/>
  <c r="J133" i="2" s="1"/>
  <c r="M134" i="9"/>
  <c r="J134" i="2" s="1"/>
  <c r="M135" i="9"/>
  <c r="J135" i="2" s="1"/>
  <c r="M136" i="9"/>
  <c r="J136" i="2" s="1"/>
  <c r="M137" i="9"/>
  <c r="J137" i="2" s="1"/>
  <c r="M138" i="9"/>
  <c r="J138" i="2" s="1"/>
  <c r="M139" i="9"/>
  <c r="J139" i="2" s="1"/>
  <c r="M140" i="9"/>
  <c r="J140" i="2" s="1"/>
  <c r="M141" i="9"/>
  <c r="J141" i="2" s="1"/>
  <c r="M142" i="9"/>
  <c r="M143" i="9"/>
  <c r="M2" i="9"/>
  <c r="J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2" i="2"/>
  <c r="C17" i="26"/>
  <c r="C18" i="26"/>
  <c r="C19" i="26"/>
  <c r="C20" i="26"/>
  <c r="C21" i="26"/>
  <c r="C22" i="26"/>
  <c r="C23" i="26"/>
  <c r="C24" i="26"/>
  <c r="C25" i="26"/>
  <c r="C26" i="26"/>
  <c r="C27" i="26"/>
  <c r="C28" i="26"/>
  <c r="C29" i="26"/>
  <c r="C30" i="26"/>
  <c r="C31" i="26"/>
  <c r="C32" i="26"/>
  <c r="C33" i="26"/>
  <c r="C34" i="26"/>
  <c r="C35" i="26"/>
  <c r="C36" i="26"/>
  <c r="C37" i="26"/>
  <c r="C38" i="26"/>
  <c r="C39" i="26"/>
  <c r="C40" i="26"/>
  <c r="D154" i="26" s="1"/>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6" i="26"/>
  <c r="R38" i="9"/>
  <c r="Q38" i="9"/>
  <c r="F145"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145" i="9" s="1"/>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2" i="9"/>
  <c r="O85" i="5" l="1"/>
  <c r="H85" i="24" s="1"/>
  <c r="H85" i="27" s="1"/>
  <c r="O86" i="5"/>
  <c r="H86" i="24" s="1"/>
  <c r="H86" i="27" s="1"/>
  <c r="O87" i="5"/>
  <c r="H87" i="24" s="1"/>
  <c r="H87" i="27" s="1"/>
  <c r="O88" i="5"/>
  <c r="H88" i="24" s="1"/>
  <c r="H88" i="27" s="1"/>
  <c r="O89" i="5"/>
  <c r="H89" i="24" s="1"/>
  <c r="H89" i="27" s="1"/>
  <c r="O90" i="5"/>
  <c r="H90" i="24" s="1"/>
  <c r="H90" i="27" s="1"/>
  <c r="O91" i="5"/>
  <c r="H91" i="24" s="1"/>
  <c r="H91" i="27" s="1"/>
  <c r="O92" i="5"/>
  <c r="H92" i="24" s="1"/>
  <c r="H92" i="27" s="1"/>
  <c r="O93" i="5"/>
  <c r="H93" i="24" s="1"/>
  <c r="H93" i="27" s="1"/>
  <c r="O94" i="5"/>
  <c r="H94" i="24" s="1"/>
  <c r="H94" i="27" s="1"/>
  <c r="O95" i="5"/>
  <c r="H95" i="24" s="1"/>
  <c r="H95" i="27" s="1"/>
  <c r="O96" i="5"/>
  <c r="H96" i="24" s="1"/>
  <c r="H96" i="27" s="1"/>
  <c r="O97" i="5"/>
  <c r="H97" i="24" s="1"/>
  <c r="H97" i="27" s="1"/>
  <c r="O98" i="5"/>
  <c r="H98" i="24" s="1"/>
  <c r="H98" i="27" s="1"/>
  <c r="O99" i="5"/>
  <c r="H99" i="24" s="1"/>
  <c r="H99" i="27" s="1"/>
  <c r="O100" i="5"/>
  <c r="H100" i="24" s="1"/>
  <c r="H100" i="27" s="1"/>
  <c r="O101" i="5"/>
  <c r="H101" i="24" s="1"/>
  <c r="H101" i="27" s="1"/>
  <c r="O102" i="5"/>
  <c r="H102" i="24" s="1"/>
  <c r="H102" i="27" s="1"/>
  <c r="O103" i="5"/>
  <c r="H103" i="24" s="1"/>
  <c r="H103" i="27" s="1"/>
  <c r="O104" i="5"/>
  <c r="H104" i="24" s="1"/>
  <c r="H104" i="27" s="1"/>
  <c r="O105" i="5"/>
  <c r="H105" i="24" s="1"/>
  <c r="H105" i="27" s="1"/>
  <c r="O106" i="5"/>
  <c r="H106" i="24" s="1"/>
  <c r="H106" i="27" s="1"/>
  <c r="O107" i="5"/>
  <c r="H107" i="24" s="1"/>
  <c r="H107" i="27" s="1"/>
  <c r="O108" i="5"/>
  <c r="H108" i="24" s="1"/>
  <c r="H108" i="27" s="1"/>
  <c r="O109" i="5"/>
  <c r="H109" i="24" s="1"/>
  <c r="H109" i="27" s="1"/>
  <c r="O110" i="5"/>
  <c r="H110" i="24" s="1"/>
  <c r="H110" i="27" s="1"/>
  <c r="O111" i="5"/>
  <c r="H111" i="24" s="1"/>
  <c r="H111" i="27" s="1"/>
  <c r="O112" i="5"/>
  <c r="H112" i="24" s="1"/>
  <c r="H112" i="27" s="1"/>
  <c r="O113" i="5"/>
  <c r="H113" i="24" s="1"/>
  <c r="H113" i="27" s="1"/>
  <c r="O114" i="5"/>
  <c r="H114" i="24" s="1"/>
  <c r="H114" i="27" s="1"/>
  <c r="O115" i="5"/>
  <c r="H115" i="24" s="1"/>
  <c r="H115" i="27" s="1"/>
  <c r="O116" i="5"/>
  <c r="H116" i="24" s="1"/>
  <c r="H116" i="27" s="1"/>
  <c r="O117" i="5"/>
  <c r="H117" i="24" s="1"/>
  <c r="H117" i="27" s="1"/>
  <c r="O118" i="5"/>
  <c r="H118" i="24" s="1"/>
  <c r="H118" i="27" s="1"/>
  <c r="O119" i="5"/>
  <c r="H119" i="24" s="1"/>
  <c r="H119" i="27" s="1"/>
  <c r="O120" i="5"/>
  <c r="H120" i="24" s="1"/>
  <c r="H120" i="27" s="1"/>
  <c r="O121" i="5"/>
  <c r="H121" i="24" s="1"/>
  <c r="H121" i="27" s="1"/>
  <c r="O122" i="5"/>
  <c r="H122" i="24" s="1"/>
  <c r="H122" i="27" s="1"/>
  <c r="O123" i="5"/>
  <c r="H123" i="24" s="1"/>
  <c r="H123" i="27" s="1"/>
  <c r="O124" i="5"/>
  <c r="H124" i="24" s="1"/>
  <c r="H124" i="27" s="1"/>
  <c r="O125" i="5"/>
  <c r="H125" i="24" s="1"/>
  <c r="H125" i="27" s="1"/>
  <c r="O126" i="5"/>
  <c r="H126" i="24" s="1"/>
  <c r="H126" i="27" s="1"/>
  <c r="O127" i="5"/>
  <c r="H127" i="24" s="1"/>
  <c r="H127" i="27" s="1"/>
  <c r="O128" i="5"/>
  <c r="H128" i="24" s="1"/>
  <c r="H128" i="27" s="1"/>
  <c r="O129" i="5"/>
  <c r="H129" i="24" s="1"/>
  <c r="H129" i="27" s="1"/>
  <c r="O130" i="5"/>
  <c r="H130" i="24" s="1"/>
  <c r="H130" i="27" s="1"/>
  <c r="O131" i="5"/>
  <c r="H131" i="24" s="1"/>
  <c r="H131" i="27" s="1"/>
  <c r="O132" i="5"/>
  <c r="H132" i="24" s="1"/>
  <c r="H132" i="27" s="1"/>
  <c r="O133" i="5"/>
  <c r="H133" i="24" s="1"/>
  <c r="H133" i="27" s="1"/>
  <c r="O134" i="5"/>
  <c r="H134" i="24" s="1"/>
  <c r="H134" i="27" s="1"/>
  <c r="O135" i="5"/>
  <c r="H135" i="24" s="1"/>
  <c r="H135" i="27" s="1"/>
  <c r="O136" i="5"/>
  <c r="H136" i="24" s="1"/>
  <c r="H136" i="27" s="1"/>
  <c r="O137" i="5"/>
  <c r="O138" i="5"/>
  <c r="O139" i="5"/>
  <c r="O140" i="5"/>
  <c r="L142" i="9"/>
  <c r="L143" i="9"/>
  <c r="O3" i="5" l="1"/>
  <c r="H3" i="24" s="1"/>
  <c r="H3" i="27" s="1"/>
  <c r="O4" i="5"/>
  <c r="H4" i="24" s="1"/>
  <c r="H4" i="27" s="1"/>
  <c r="O5" i="5"/>
  <c r="H5" i="24" s="1"/>
  <c r="H5" i="27" s="1"/>
  <c r="O6" i="5"/>
  <c r="H6" i="24" s="1"/>
  <c r="H6" i="27" s="1"/>
  <c r="O7" i="5"/>
  <c r="H7" i="24" s="1"/>
  <c r="H7" i="27" s="1"/>
  <c r="O8" i="5"/>
  <c r="H8" i="24" s="1"/>
  <c r="H8" i="27" s="1"/>
  <c r="O9" i="5"/>
  <c r="H9" i="24" s="1"/>
  <c r="H9" i="27" s="1"/>
  <c r="O10" i="5"/>
  <c r="H10" i="24" s="1"/>
  <c r="H10" i="27" s="1"/>
  <c r="O11" i="5"/>
  <c r="H11" i="24" s="1"/>
  <c r="H11" i="27" s="1"/>
  <c r="O12" i="5"/>
  <c r="H12" i="24" s="1"/>
  <c r="H12" i="27" s="1"/>
  <c r="O13" i="5"/>
  <c r="H13" i="24" s="1"/>
  <c r="H13" i="27" s="1"/>
  <c r="O14" i="5"/>
  <c r="H14" i="24" s="1"/>
  <c r="H14" i="27" s="1"/>
  <c r="O15" i="5"/>
  <c r="H15" i="24" s="1"/>
  <c r="H15" i="27" s="1"/>
  <c r="O16" i="5"/>
  <c r="H16" i="24" s="1"/>
  <c r="H16" i="27" s="1"/>
  <c r="O17" i="5"/>
  <c r="H17" i="24" s="1"/>
  <c r="H17" i="27" s="1"/>
  <c r="O18" i="5"/>
  <c r="H18" i="24" s="1"/>
  <c r="H18" i="27" s="1"/>
  <c r="O19" i="5"/>
  <c r="H19" i="24" s="1"/>
  <c r="H19" i="27" s="1"/>
  <c r="O20" i="5"/>
  <c r="H20" i="24" s="1"/>
  <c r="H20" i="27" s="1"/>
  <c r="O21" i="5"/>
  <c r="H21" i="24" s="1"/>
  <c r="H21" i="27" s="1"/>
  <c r="O22" i="5"/>
  <c r="H22" i="24" s="1"/>
  <c r="H22" i="27" s="1"/>
  <c r="O23" i="5"/>
  <c r="H23" i="24" s="1"/>
  <c r="H23" i="27" s="1"/>
  <c r="O24" i="5"/>
  <c r="H24" i="24" s="1"/>
  <c r="H24" i="27" s="1"/>
  <c r="O25" i="5"/>
  <c r="H25" i="24" s="1"/>
  <c r="H25" i="27" s="1"/>
  <c r="O26" i="5"/>
  <c r="H26" i="24" s="1"/>
  <c r="H26" i="27" s="1"/>
  <c r="O27" i="5"/>
  <c r="H27" i="24" s="1"/>
  <c r="H27" i="27" s="1"/>
  <c r="O28" i="5"/>
  <c r="H28" i="24" s="1"/>
  <c r="H28" i="27" s="1"/>
  <c r="O29" i="5"/>
  <c r="H29" i="24" s="1"/>
  <c r="H29" i="27" s="1"/>
  <c r="O30" i="5"/>
  <c r="H30" i="24" s="1"/>
  <c r="H30" i="27" s="1"/>
  <c r="O31" i="5"/>
  <c r="H31" i="24" s="1"/>
  <c r="H31" i="27" s="1"/>
  <c r="O32" i="5"/>
  <c r="H32" i="24" s="1"/>
  <c r="H32" i="27" s="1"/>
  <c r="O33" i="5"/>
  <c r="H33" i="24" s="1"/>
  <c r="H33" i="27" s="1"/>
  <c r="O34" i="5"/>
  <c r="H34" i="24" s="1"/>
  <c r="H34" i="27" s="1"/>
  <c r="O35" i="5"/>
  <c r="H35" i="24" s="1"/>
  <c r="H35" i="27" s="1"/>
  <c r="O36" i="5"/>
  <c r="H36" i="24" s="1"/>
  <c r="H36" i="27" s="1"/>
  <c r="O37" i="5"/>
  <c r="H37" i="24" s="1"/>
  <c r="H37" i="27" s="1"/>
  <c r="O38" i="5"/>
  <c r="H38" i="24" s="1"/>
  <c r="H38" i="27" s="1"/>
  <c r="O39" i="5"/>
  <c r="H39" i="24" s="1"/>
  <c r="H39" i="27" s="1"/>
  <c r="O40" i="5"/>
  <c r="H40" i="24" s="1"/>
  <c r="H40" i="27" s="1"/>
  <c r="O41" i="5"/>
  <c r="H41" i="24" s="1"/>
  <c r="H41" i="27" s="1"/>
  <c r="O42" i="5"/>
  <c r="H42" i="24" s="1"/>
  <c r="H42" i="27" s="1"/>
  <c r="O43" i="5"/>
  <c r="H43" i="24" s="1"/>
  <c r="H43" i="27" s="1"/>
  <c r="O44" i="5"/>
  <c r="H44" i="24" s="1"/>
  <c r="H44" i="27" s="1"/>
  <c r="O45" i="5"/>
  <c r="H45" i="24" s="1"/>
  <c r="H45" i="27" s="1"/>
  <c r="O46" i="5"/>
  <c r="H46" i="24" s="1"/>
  <c r="H46" i="27" s="1"/>
  <c r="O47" i="5"/>
  <c r="H47" i="24" s="1"/>
  <c r="H47" i="27" s="1"/>
  <c r="O48" i="5"/>
  <c r="H48" i="24" s="1"/>
  <c r="H48" i="27" s="1"/>
  <c r="O49" i="5"/>
  <c r="H49" i="24" s="1"/>
  <c r="H49" i="27" s="1"/>
  <c r="O50" i="5"/>
  <c r="H50" i="24" s="1"/>
  <c r="H50" i="27" s="1"/>
  <c r="O51" i="5"/>
  <c r="H51" i="24" s="1"/>
  <c r="H51" i="27" s="1"/>
  <c r="O52" i="5"/>
  <c r="H52" i="24" s="1"/>
  <c r="H52" i="27" s="1"/>
  <c r="O53" i="5"/>
  <c r="H53" i="24" s="1"/>
  <c r="H53" i="27" s="1"/>
  <c r="O54" i="5"/>
  <c r="H54" i="24" s="1"/>
  <c r="H54" i="27" s="1"/>
  <c r="O55" i="5"/>
  <c r="H55" i="24" s="1"/>
  <c r="H55" i="27" s="1"/>
  <c r="O56" i="5"/>
  <c r="H56" i="24" s="1"/>
  <c r="H56" i="27" s="1"/>
  <c r="O57" i="5"/>
  <c r="H57" i="24" s="1"/>
  <c r="H57" i="27" s="1"/>
  <c r="O58" i="5"/>
  <c r="H58" i="24" s="1"/>
  <c r="H58" i="27" s="1"/>
  <c r="O59" i="5"/>
  <c r="H59" i="24" s="1"/>
  <c r="H59" i="27" s="1"/>
  <c r="O60" i="5"/>
  <c r="H60" i="24" s="1"/>
  <c r="H60" i="27" s="1"/>
  <c r="O61" i="5"/>
  <c r="H61" i="24" s="1"/>
  <c r="H61" i="27" s="1"/>
  <c r="O62" i="5"/>
  <c r="H62" i="24" s="1"/>
  <c r="H62" i="27" s="1"/>
  <c r="O63" i="5"/>
  <c r="H63" i="24" s="1"/>
  <c r="H63" i="27" s="1"/>
  <c r="O64" i="5"/>
  <c r="H64" i="24" s="1"/>
  <c r="H64" i="27" s="1"/>
  <c r="O65" i="5"/>
  <c r="H65" i="24" s="1"/>
  <c r="H65" i="27" s="1"/>
  <c r="O66" i="5"/>
  <c r="H66" i="24" s="1"/>
  <c r="H66" i="27" s="1"/>
  <c r="O67" i="5"/>
  <c r="H67" i="24" s="1"/>
  <c r="H67" i="27" s="1"/>
  <c r="O68" i="5"/>
  <c r="H68" i="24" s="1"/>
  <c r="H68" i="27" s="1"/>
  <c r="O69" i="5"/>
  <c r="H69" i="24" s="1"/>
  <c r="H69" i="27" s="1"/>
  <c r="O70" i="5"/>
  <c r="H70" i="24" s="1"/>
  <c r="H70" i="27" s="1"/>
  <c r="O71" i="5"/>
  <c r="H71" i="24" s="1"/>
  <c r="H71" i="27" s="1"/>
  <c r="O72" i="5"/>
  <c r="H72" i="24" s="1"/>
  <c r="H72" i="27" s="1"/>
  <c r="O73" i="5"/>
  <c r="H73" i="24" s="1"/>
  <c r="H73" i="27" s="1"/>
  <c r="O74" i="5"/>
  <c r="H74" i="24" s="1"/>
  <c r="H74" i="27" s="1"/>
  <c r="O75" i="5"/>
  <c r="H75" i="24" s="1"/>
  <c r="H75" i="27" s="1"/>
  <c r="O76" i="5"/>
  <c r="H76" i="24" s="1"/>
  <c r="H76" i="27" s="1"/>
  <c r="O77" i="5"/>
  <c r="H77" i="24" s="1"/>
  <c r="H77" i="27" s="1"/>
  <c r="O78" i="5"/>
  <c r="H78" i="24" s="1"/>
  <c r="H78" i="27" s="1"/>
  <c r="O79" i="5"/>
  <c r="H79" i="24" s="1"/>
  <c r="H79" i="27" s="1"/>
  <c r="O80" i="5"/>
  <c r="H80" i="24" s="1"/>
  <c r="H80" i="27" s="1"/>
  <c r="O81" i="5"/>
  <c r="H81" i="24" s="1"/>
  <c r="H81" i="27" s="1"/>
  <c r="O82" i="5"/>
  <c r="H82" i="24" s="1"/>
  <c r="H82" i="27" s="1"/>
  <c r="O83" i="5"/>
  <c r="H83" i="24" s="1"/>
  <c r="H83" i="27" s="1"/>
  <c r="O84" i="5"/>
  <c r="H84" i="24" s="1"/>
  <c r="H84" i="27" s="1"/>
  <c r="O2" i="5"/>
  <c r="H2" i="24" s="1"/>
  <c r="H140" i="24" s="1"/>
  <c r="H138" i="24" l="1"/>
  <c r="H139" i="24"/>
  <c r="H150" i="24" s="1"/>
  <c r="H2" i="27"/>
  <c r="H139" i="27"/>
  <c r="H141" i="27"/>
  <c r="H140" i="27" s="1"/>
  <c r="Z3" i="5"/>
  <c r="Z4" i="5"/>
  <c r="Z5" i="5"/>
  <c r="Z6" i="5"/>
  <c r="Z7" i="5"/>
  <c r="Z8" i="5"/>
  <c r="Z9" i="5"/>
  <c r="Z10" i="5"/>
  <c r="Z11" i="5"/>
  <c r="Z12" i="5"/>
  <c r="Z13" i="5"/>
  <c r="Z14" i="5"/>
  <c r="Z15"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2" i="5"/>
  <c r="Z76" i="2"/>
  <c r="P89" i="27" l="1"/>
  <c r="P25" i="27"/>
  <c r="P96" i="27"/>
  <c r="P32" i="27"/>
  <c r="P79" i="27"/>
  <c r="P30" i="27"/>
  <c r="P85" i="27"/>
  <c r="P21" i="27"/>
  <c r="P47" i="27"/>
  <c r="P124" i="27"/>
  <c r="P60" i="27"/>
  <c r="P122" i="27"/>
  <c r="P7" i="27"/>
  <c r="P123" i="27"/>
  <c r="P59" i="27"/>
  <c r="P82" i="27"/>
  <c r="P81" i="27"/>
  <c r="P17" i="27"/>
  <c r="P88" i="27"/>
  <c r="P24" i="27"/>
  <c r="P55" i="27"/>
  <c r="P22" i="27"/>
  <c r="P77" i="27"/>
  <c r="P13" i="27"/>
  <c r="P23" i="27"/>
  <c r="P116" i="27"/>
  <c r="P52" i="27"/>
  <c r="P90" i="27"/>
  <c r="P134" i="27"/>
  <c r="P115" i="27"/>
  <c r="P51" i="27"/>
  <c r="P66" i="27"/>
  <c r="P73" i="27"/>
  <c r="P9" i="27"/>
  <c r="P80" i="27"/>
  <c r="P16" i="27"/>
  <c r="P31" i="27"/>
  <c r="P133" i="27"/>
  <c r="P69" i="27"/>
  <c r="P5" i="27"/>
  <c r="P126" i="27"/>
  <c r="P108" i="27"/>
  <c r="P44" i="27"/>
  <c r="P58" i="27"/>
  <c r="P110" i="27"/>
  <c r="P107" i="27"/>
  <c r="P43" i="27"/>
  <c r="P42" i="27"/>
  <c r="P129" i="27"/>
  <c r="P65" i="27"/>
  <c r="P136" i="27"/>
  <c r="P72" i="27"/>
  <c r="P8" i="27"/>
  <c r="P15" i="27"/>
  <c r="P125" i="27"/>
  <c r="P61" i="27"/>
  <c r="P114" i="27"/>
  <c r="P102" i="27"/>
  <c r="P100" i="27"/>
  <c r="P36" i="27"/>
  <c r="P135" i="27"/>
  <c r="P86" i="27"/>
  <c r="P99" i="27"/>
  <c r="P35" i="27"/>
  <c r="P34" i="27"/>
  <c r="P121" i="27"/>
  <c r="P57" i="27"/>
  <c r="P128" i="27"/>
  <c r="P64" i="27"/>
  <c r="P106" i="27"/>
  <c r="P118" i="27"/>
  <c r="P117" i="27"/>
  <c r="P53" i="27"/>
  <c r="P74" i="27"/>
  <c r="P70" i="27"/>
  <c r="P92" i="27"/>
  <c r="P28" i="27"/>
  <c r="P119" i="27"/>
  <c r="P62" i="27"/>
  <c r="P91" i="27"/>
  <c r="P27" i="27"/>
  <c r="P26" i="27"/>
  <c r="P113" i="27"/>
  <c r="P49" i="27"/>
  <c r="P120" i="27"/>
  <c r="P56" i="27"/>
  <c r="P50" i="27"/>
  <c r="P94" i="27"/>
  <c r="P109" i="27"/>
  <c r="P45" i="27"/>
  <c r="P111" i="27"/>
  <c r="P46" i="27"/>
  <c r="P84" i="27"/>
  <c r="P20" i="27"/>
  <c r="P95" i="27"/>
  <c r="P38" i="27"/>
  <c r="P83" i="27"/>
  <c r="P19" i="27"/>
  <c r="P18" i="27"/>
  <c r="P105" i="27"/>
  <c r="P41" i="27"/>
  <c r="P112" i="27"/>
  <c r="P48" i="27"/>
  <c r="P127" i="27"/>
  <c r="P78" i="27"/>
  <c r="P101" i="27"/>
  <c r="P37" i="27"/>
  <c r="P87" i="27"/>
  <c r="P6" i="27"/>
  <c r="P76" i="27"/>
  <c r="P12" i="27"/>
  <c r="P71" i="27"/>
  <c r="P14" i="27"/>
  <c r="P75" i="27"/>
  <c r="P11" i="27"/>
  <c r="P130" i="27"/>
  <c r="P10" i="27"/>
  <c r="P97" i="27"/>
  <c r="P33" i="27"/>
  <c r="P104" i="27"/>
  <c r="P40" i="27"/>
  <c r="P103" i="27"/>
  <c r="P54" i="27"/>
  <c r="P93" i="27"/>
  <c r="P29" i="27"/>
  <c r="P63" i="27"/>
  <c r="P132" i="27"/>
  <c r="P68" i="27"/>
  <c r="P4" i="27"/>
  <c r="P39" i="27"/>
  <c r="P131" i="27"/>
  <c r="P67" i="27"/>
  <c r="P3" i="27"/>
  <c r="P98" i="27"/>
  <c r="P2" i="27"/>
  <c r="X3" i="5"/>
  <c r="X5" i="5"/>
  <c r="X7" i="5"/>
  <c r="X9" i="5"/>
  <c r="X11" i="5"/>
  <c r="X13" i="5"/>
  <c r="X15" i="5"/>
  <c r="X17" i="5"/>
  <c r="X19" i="5"/>
  <c r="X21" i="5"/>
  <c r="X23" i="5"/>
  <c r="X25" i="5"/>
  <c r="X27" i="5"/>
  <c r="X29" i="5"/>
  <c r="X31" i="5"/>
  <c r="X33" i="5"/>
  <c r="X35" i="5"/>
  <c r="X37" i="5"/>
  <c r="X39" i="5"/>
  <c r="X41" i="5"/>
  <c r="X43" i="5"/>
  <c r="X45" i="5"/>
  <c r="X47" i="5"/>
  <c r="X49" i="5"/>
  <c r="X51" i="5"/>
  <c r="X53" i="5"/>
  <c r="X55" i="5"/>
  <c r="X57" i="5"/>
  <c r="X59" i="5"/>
  <c r="X61" i="5"/>
  <c r="X63" i="5"/>
  <c r="X65" i="5"/>
  <c r="X67" i="5"/>
  <c r="X69" i="5"/>
  <c r="X71" i="5"/>
  <c r="X73" i="5"/>
  <c r="X75" i="5"/>
  <c r="X77" i="5"/>
  <c r="X79" i="5"/>
  <c r="X81" i="5"/>
  <c r="X83" i="5"/>
  <c r="Y2" i="5"/>
  <c r="F4" i="23"/>
  <c r="G4" i="23"/>
  <c r="F5" i="23"/>
  <c r="G5" i="23"/>
  <c r="L5" i="23"/>
  <c r="X2" i="5" s="1"/>
  <c r="M5" i="23"/>
  <c r="F6" i="23"/>
  <c r="G6" i="23"/>
  <c r="L6" i="23"/>
  <c r="M6" i="23"/>
  <c r="Y3" i="5" s="1"/>
  <c r="F7" i="23"/>
  <c r="G7" i="23"/>
  <c r="L7" i="23"/>
  <c r="X4" i="5" s="1"/>
  <c r="M7" i="23"/>
  <c r="Y4" i="5" s="1"/>
  <c r="F8" i="23"/>
  <c r="G8" i="23"/>
  <c r="L8" i="23"/>
  <c r="M8" i="23"/>
  <c r="Y5" i="5" s="1"/>
  <c r="F9" i="23"/>
  <c r="G9" i="23"/>
  <c r="L9" i="23"/>
  <c r="X6" i="5" s="1"/>
  <c r="M9" i="23"/>
  <c r="Y6" i="5" s="1"/>
  <c r="F10" i="23"/>
  <c r="G10" i="23"/>
  <c r="L10" i="23"/>
  <c r="M10" i="23"/>
  <c r="Y7" i="5" s="1"/>
  <c r="F11" i="23"/>
  <c r="G11" i="23"/>
  <c r="L11" i="23"/>
  <c r="X8" i="5" s="1"/>
  <c r="M11" i="23"/>
  <c r="Y8" i="5" s="1"/>
  <c r="F12" i="23"/>
  <c r="G12" i="23"/>
  <c r="L12" i="23"/>
  <c r="M12" i="23"/>
  <c r="Y9" i="5" s="1"/>
  <c r="F13" i="23"/>
  <c r="G13" i="23"/>
  <c r="L13" i="23"/>
  <c r="X10" i="5" s="1"/>
  <c r="M13" i="23"/>
  <c r="Y10" i="5" s="1"/>
  <c r="F14" i="23"/>
  <c r="G14" i="23"/>
  <c r="L14" i="23"/>
  <c r="M14" i="23"/>
  <c r="Y11" i="5" s="1"/>
  <c r="F15" i="23"/>
  <c r="G15" i="23"/>
  <c r="L15" i="23"/>
  <c r="X12" i="5" s="1"/>
  <c r="M15" i="23"/>
  <c r="Y12" i="5" s="1"/>
  <c r="F16" i="23"/>
  <c r="G16" i="23"/>
  <c r="L16" i="23"/>
  <c r="M16" i="23"/>
  <c r="Y13" i="5" s="1"/>
  <c r="F17" i="23"/>
  <c r="G17" i="23"/>
  <c r="L17" i="23"/>
  <c r="X14" i="5" s="1"/>
  <c r="M17" i="23"/>
  <c r="Y14" i="5" s="1"/>
  <c r="F18" i="23"/>
  <c r="G18" i="23"/>
  <c r="L18" i="23"/>
  <c r="M18" i="23"/>
  <c r="Y15" i="5" s="1"/>
  <c r="F19" i="23"/>
  <c r="G19" i="23"/>
  <c r="L19" i="23"/>
  <c r="X16" i="5" s="1"/>
  <c r="M19" i="23"/>
  <c r="Y16" i="5" s="1"/>
  <c r="F20" i="23"/>
  <c r="G20" i="23"/>
  <c r="L20" i="23"/>
  <c r="M20" i="23"/>
  <c r="Y17" i="5" s="1"/>
  <c r="F21" i="23"/>
  <c r="G21" i="23"/>
  <c r="L21" i="23"/>
  <c r="X18" i="5" s="1"/>
  <c r="M21" i="23"/>
  <c r="Y18" i="5" s="1"/>
  <c r="F22" i="23"/>
  <c r="G22" i="23"/>
  <c r="L22" i="23"/>
  <c r="M22" i="23"/>
  <c r="Y19" i="5" s="1"/>
  <c r="F23" i="23"/>
  <c r="G23" i="23"/>
  <c r="L23" i="23"/>
  <c r="X20" i="5" s="1"/>
  <c r="M23" i="23"/>
  <c r="Y20" i="5" s="1"/>
  <c r="F24" i="23"/>
  <c r="G24" i="23"/>
  <c r="L24" i="23"/>
  <c r="M24" i="23"/>
  <c r="Y21" i="5" s="1"/>
  <c r="F25" i="23"/>
  <c r="G25" i="23"/>
  <c r="L25" i="23"/>
  <c r="X22" i="5" s="1"/>
  <c r="M25" i="23"/>
  <c r="Y22" i="5" s="1"/>
  <c r="F26" i="23"/>
  <c r="G26" i="23"/>
  <c r="L26" i="23"/>
  <c r="M26" i="23"/>
  <c r="Y23" i="5" s="1"/>
  <c r="F27" i="23"/>
  <c r="G27" i="23"/>
  <c r="L27" i="23"/>
  <c r="X24" i="5" s="1"/>
  <c r="M27" i="23"/>
  <c r="Y24" i="5" s="1"/>
  <c r="F28" i="23"/>
  <c r="G28" i="23"/>
  <c r="L28" i="23"/>
  <c r="M28" i="23"/>
  <c r="Y25" i="5" s="1"/>
  <c r="F29" i="23"/>
  <c r="G29" i="23"/>
  <c r="L29" i="23"/>
  <c r="X26" i="5" s="1"/>
  <c r="M29" i="23"/>
  <c r="Y26" i="5" s="1"/>
  <c r="F30" i="23"/>
  <c r="G30" i="23"/>
  <c r="L30" i="23"/>
  <c r="M30" i="23"/>
  <c r="Y27" i="5" s="1"/>
  <c r="F31" i="23"/>
  <c r="G31" i="23"/>
  <c r="L31" i="23"/>
  <c r="X28" i="5" s="1"/>
  <c r="M31" i="23"/>
  <c r="Y28" i="5" s="1"/>
  <c r="F32" i="23"/>
  <c r="G32" i="23"/>
  <c r="L32" i="23"/>
  <c r="M32" i="23"/>
  <c r="Y29" i="5" s="1"/>
  <c r="F33" i="23"/>
  <c r="G33" i="23"/>
  <c r="L33" i="23"/>
  <c r="X30" i="5" s="1"/>
  <c r="M33" i="23"/>
  <c r="Y30" i="5" s="1"/>
  <c r="F34" i="23"/>
  <c r="G34" i="23"/>
  <c r="L34" i="23"/>
  <c r="M34" i="23"/>
  <c r="Y31" i="5" s="1"/>
  <c r="F35" i="23"/>
  <c r="G35" i="23"/>
  <c r="L35" i="23"/>
  <c r="X32" i="5" s="1"/>
  <c r="M35" i="23"/>
  <c r="Y32" i="5" s="1"/>
  <c r="F36" i="23"/>
  <c r="G36" i="23"/>
  <c r="L36" i="23"/>
  <c r="M36" i="23"/>
  <c r="Y33" i="5" s="1"/>
  <c r="F37" i="23"/>
  <c r="G37" i="23"/>
  <c r="L37" i="23"/>
  <c r="X34" i="5" s="1"/>
  <c r="M37" i="23"/>
  <c r="Y34" i="5" s="1"/>
  <c r="F38" i="23"/>
  <c r="G38" i="23"/>
  <c r="L38" i="23"/>
  <c r="M38" i="23"/>
  <c r="Y35" i="5" s="1"/>
  <c r="F39" i="23"/>
  <c r="G39" i="23"/>
  <c r="L39" i="23"/>
  <c r="X36" i="5" s="1"/>
  <c r="M39" i="23"/>
  <c r="Y36" i="5" s="1"/>
  <c r="F40" i="23"/>
  <c r="G40" i="23"/>
  <c r="L40" i="23"/>
  <c r="M40" i="23"/>
  <c r="Y37" i="5" s="1"/>
  <c r="F41" i="23"/>
  <c r="G41" i="23"/>
  <c r="L41" i="23"/>
  <c r="X38" i="5" s="1"/>
  <c r="M41" i="23"/>
  <c r="Y38" i="5" s="1"/>
  <c r="F42" i="23"/>
  <c r="G42" i="23"/>
  <c r="L42" i="23"/>
  <c r="M42" i="23"/>
  <c r="Y39" i="5" s="1"/>
  <c r="F43" i="23"/>
  <c r="G43" i="23"/>
  <c r="L43" i="23"/>
  <c r="X40" i="5" s="1"/>
  <c r="M43" i="23"/>
  <c r="Y40" i="5" s="1"/>
  <c r="F44" i="23"/>
  <c r="G44" i="23"/>
  <c r="L44" i="23"/>
  <c r="M44" i="23"/>
  <c r="Y41" i="5" s="1"/>
  <c r="F45" i="23"/>
  <c r="G45" i="23"/>
  <c r="L45" i="23"/>
  <c r="X42" i="5" s="1"/>
  <c r="M45" i="23"/>
  <c r="Y42" i="5" s="1"/>
  <c r="F46" i="23"/>
  <c r="G46" i="23"/>
  <c r="L46" i="23"/>
  <c r="M46" i="23"/>
  <c r="Y43" i="5" s="1"/>
  <c r="F47" i="23"/>
  <c r="G47" i="23"/>
  <c r="L47" i="23"/>
  <c r="X44" i="5" s="1"/>
  <c r="M47" i="23"/>
  <c r="Y44" i="5" s="1"/>
  <c r="F48" i="23"/>
  <c r="G48" i="23"/>
  <c r="L48" i="23"/>
  <c r="M48" i="23"/>
  <c r="Y45" i="5" s="1"/>
  <c r="F49" i="23"/>
  <c r="G49" i="23"/>
  <c r="L49" i="23"/>
  <c r="X46" i="5" s="1"/>
  <c r="M49" i="23"/>
  <c r="Y46" i="5" s="1"/>
  <c r="F50" i="23"/>
  <c r="G50" i="23"/>
  <c r="L50" i="23"/>
  <c r="M50" i="23"/>
  <c r="Y47" i="5" s="1"/>
  <c r="F51" i="23"/>
  <c r="G51" i="23"/>
  <c r="L51" i="23"/>
  <c r="X48" i="5" s="1"/>
  <c r="M51" i="23"/>
  <c r="Y48" i="5" s="1"/>
  <c r="F52" i="23"/>
  <c r="G52" i="23"/>
  <c r="L52" i="23"/>
  <c r="M52" i="23"/>
  <c r="Y49" i="5" s="1"/>
  <c r="F53" i="23"/>
  <c r="G53" i="23"/>
  <c r="L53" i="23"/>
  <c r="X50" i="5" s="1"/>
  <c r="M53" i="23"/>
  <c r="Y50" i="5" s="1"/>
  <c r="F54" i="23"/>
  <c r="G54" i="23"/>
  <c r="L54" i="23"/>
  <c r="M54" i="23"/>
  <c r="Y51" i="5" s="1"/>
  <c r="F55" i="23"/>
  <c r="G55" i="23"/>
  <c r="L55" i="23"/>
  <c r="X52" i="5" s="1"/>
  <c r="M55" i="23"/>
  <c r="Y52" i="5" s="1"/>
  <c r="F56" i="23"/>
  <c r="G56" i="23"/>
  <c r="L56" i="23"/>
  <c r="M56" i="23"/>
  <c r="Y53" i="5" s="1"/>
  <c r="F57" i="23"/>
  <c r="G57" i="23"/>
  <c r="L57" i="23"/>
  <c r="X54" i="5" s="1"/>
  <c r="M57" i="23"/>
  <c r="Y54" i="5" s="1"/>
  <c r="F58" i="23"/>
  <c r="G58" i="23"/>
  <c r="L58" i="23"/>
  <c r="M58" i="23"/>
  <c r="Y55" i="5" s="1"/>
  <c r="F59" i="23"/>
  <c r="G59" i="23"/>
  <c r="L59" i="23"/>
  <c r="X56" i="5" s="1"/>
  <c r="M59" i="23"/>
  <c r="Y56" i="5" s="1"/>
  <c r="F60" i="23"/>
  <c r="G60" i="23"/>
  <c r="L60" i="23"/>
  <c r="M60" i="23"/>
  <c r="Y57" i="5" s="1"/>
  <c r="F61" i="23"/>
  <c r="G61" i="23"/>
  <c r="L61" i="23"/>
  <c r="X58" i="5" s="1"/>
  <c r="M61" i="23"/>
  <c r="Y58" i="5" s="1"/>
  <c r="F62" i="23"/>
  <c r="G62" i="23"/>
  <c r="L62" i="23"/>
  <c r="M62" i="23"/>
  <c r="Y59" i="5" s="1"/>
  <c r="F63" i="23"/>
  <c r="G63" i="23"/>
  <c r="L63" i="23"/>
  <c r="X60" i="5" s="1"/>
  <c r="M63" i="23"/>
  <c r="Y60" i="5" s="1"/>
  <c r="F64" i="23"/>
  <c r="G64" i="23"/>
  <c r="L64" i="23"/>
  <c r="M64" i="23"/>
  <c r="Y61" i="5" s="1"/>
  <c r="F65" i="23"/>
  <c r="G65" i="23"/>
  <c r="L65" i="23"/>
  <c r="X62" i="5" s="1"/>
  <c r="M65" i="23"/>
  <c r="Y62" i="5" s="1"/>
  <c r="F66" i="23"/>
  <c r="G66" i="23"/>
  <c r="L66" i="23"/>
  <c r="M66" i="23"/>
  <c r="Y63" i="5" s="1"/>
  <c r="F67" i="23"/>
  <c r="G67" i="23"/>
  <c r="L67" i="23"/>
  <c r="X64" i="5" s="1"/>
  <c r="M67" i="23"/>
  <c r="Y64" i="5" s="1"/>
  <c r="F68" i="23"/>
  <c r="G68" i="23"/>
  <c r="L68" i="23"/>
  <c r="M68" i="23"/>
  <c r="Y65" i="5" s="1"/>
  <c r="F69" i="23"/>
  <c r="G69" i="23"/>
  <c r="L69" i="23"/>
  <c r="X66" i="5" s="1"/>
  <c r="M69" i="23"/>
  <c r="Y66" i="5" s="1"/>
  <c r="F70" i="23"/>
  <c r="G70" i="23"/>
  <c r="L70" i="23"/>
  <c r="M70" i="23"/>
  <c r="Y67" i="5" s="1"/>
  <c r="F71" i="23"/>
  <c r="G71" i="23"/>
  <c r="L71" i="23"/>
  <c r="X68" i="5" s="1"/>
  <c r="M71" i="23"/>
  <c r="Y68" i="5" s="1"/>
  <c r="F72" i="23"/>
  <c r="G72" i="23"/>
  <c r="L72" i="23"/>
  <c r="M72" i="23"/>
  <c r="Y69" i="5" s="1"/>
  <c r="F73" i="23"/>
  <c r="G73" i="23"/>
  <c r="L73" i="23"/>
  <c r="X70" i="5" s="1"/>
  <c r="M73" i="23"/>
  <c r="Y70" i="5" s="1"/>
  <c r="F74" i="23"/>
  <c r="G74" i="23"/>
  <c r="L74" i="23"/>
  <c r="M74" i="23"/>
  <c r="Y71" i="5" s="1"/>
  <c r="F75" i="23"/>
  <c r="G75" i="23"/>
  <c r="L75" i="23"/>
  <c r="X72" i="5" s="1"/>
  <c r="M75" i="23"/>
  <c r="Y72" i="5" s="1"/>
  <c r="F76" i="23"/>
  <c r="G76" i="23"/>
  <c r="L76" i="23"/>
  <c r="M76" i="23"/>
  <c r="Y73" i="5" s="1"/>
  <c r="F77" i="23"/>
  <c r="G77" i="23"/>
  <c r="L77" i="23"/>
  <c r="X74" i="5" s="1"/>
  <c r="M77" i="23"/>
  <c r="Y74" i="5" s="1"/>
  <c r="F78" i="23"/>
  <c r="G78" i="23"/>
  <c r="L78" i="23"/>
  <c r="M78" i="23"/>
  <c r="Y75" i="5" s="1"/>
  <c r="F79" i="23"/>
  <c r="G79" i="23"/>
  <c r="L79" i="23"/>
  <c r="X76" i="5" s="1"/>
  <c r="M79" i="23"/>
  <c r="Y76" i="5" s="1"/>
  <c r="F80" i="23"/>
  <c r="G80" i="23"/>
  <c r="L80" i="23"/>
  <c r="M80" i="23"/>
  <c r="Y77" i="5" s="1"/>
  <c r="F81" i="23"/>
  <c r="G81" i="23"/>
  <c r="L81" i="23"/>
  <c r="X78" i="5" s="1"/>
  <c r="M81" i="23"/>
  <c r="Y78" i="5" s="1"/>
  <c r="F82" i="23"/>
  <c r="G82" i="23"/>
  <c r="L82" i="23"/>
  <c r="M82" i="23"/>
  <c r="Y79" i="5" s="1"/>
  <c r="F83" i="23"/>
  <c r="G83" i="23"/>
  <c r="L83" i="23"/>
  <c r="X80" i="5" s="1"/>
  <c r="M83" i="23"/>
  <c r="Y80" i="5" s="1"/>
  <c r="F84" i="23"/>
  <c r="G84" i="23"/>
  <c r="L84" i="23"/>
  <c r="M84" i="23"/>
  <c r="Y81" i="5" s="1"/>
  <c r="F85" i="23"/>
  <c r="G85" i="23"/>
  <c r="L85" i="23"/>
  <c r="X82" i="5" s="1"/>
  <c r="M85" i="23"/>
  <c r="Y82" i="5" s="1"/>
  <c r="F86" i="23"/>
  <c r="G86" i="23"/>
  <c r="L86" i="23"/>
  <c r="M86" i="23"/>
  <c r="Y83" i="5" s="1"/>
  <c r="F87" i="23"/>
  <c r="G87" i="23"/>
  <c r="L87" i="23"/>
  <c r="X84" i="5" s="1"/>
  <c r="M87" i="23"/>
  <c r="Y84" i="5" s="1"/>
  <c r="F88" i="23"/>
  <c r="G88" i="23"/>
  <c r="L88" i="23"/>
  <c r="M88" i="23"/>
  <c r="F89" i="23"/>
  <c r="G89" i="23"/>
  <c r="L89" i="23"/>
  <c r="M89" i="23"/>
  <c r="F90" i="23"/>
  <c r="G90" i="23"/>
  <c r="L90" i="23"/>
  <c r="M90" i="23"/>
  <c r="F91" i="23"/>
  <c r="G91" i="23"/>
  <c r="L91" i="23"/>
  <c r="M91" i="23"/>
  <c r="F92" i="23"/>
  <c r="G92" i="23"/>
  <c r="L92" i="23"/>
  <c r="M92" i="23"/>
  <c r="F93" i="23"/>
  <c r="G93" i="23"/>
  <c r="L93" i="23"/>
  <c r="M93" i="23"/>
  <c r="F94" i="23"/>
  <c r="G94" i="23"/>
  <c r="L94" i="23"/>
  <c r="M94" i="23"/>
  <c r="F95" i="23"/>
  <c r="G95" i="23"/>
  <c r="L95" i="23"/>
  <c r="M95" i="23"/>
  <c r="F96" i="23"/>
  <c r="G96" i="23"/>
  <c r="L96" i="23"/>
  <c r="M96" i="23"/>
  <c r="F97" i="23"/>
  <c r="G97" i="23"/>
  <c r="L97" i="23"/>
  <c r="M97" i="23"/>
  <c r="F98" i="23"/>
  <c r="G98" i="23"/>
  <c r="L98" i="23"/>
  <c r="M98" i="23"/>
  <c r="F99" i="23"/>
  <c r="G99" i="23"/>
  <c r="L99" i="23"/>
  <c r="M99" i="23"/>
  <c r="F100" i="23"/>
  <c r="G100" i="23"/>
  <c r="L100" i="23"/>
  <c r="M100" i="23"/>
  <c r="F101" i="23"/>
  <c r="G101" i="23"/>
  <c r="L101" i="23"/>
  <c r="M101" i="23"/>
  <c r="F102" i="23"/>
  <c r="G102" i="23"/>
  <c r="L102" i="23"/>
  <c r="M102" i="23"/>
  <c r="F103" i="23"/>
  <c r="G103" i="23"/>
  <c r="L103" i="23"/>
  <c r="M103" i="23"/>
  <c r="F104" i="23"/>
  <c r="G104" i="23"/>
  <c r="L104" i="23"/>
  <c r="M104" i="23"/>
  <c r="F105" i="23"/>
  <c r="G105" i="23"/>
  <c r="L105" i="23"/>
  <c r="M105" i="23"/>
  <c r="F106" i="23"/>
  <c r="G106" i="23"/>
  <c r="L106" i="23"/>
  <c r="M106" i="23"/>
  <c r="F107" i="23"/>
  <c r="G107" i="23"/>
  <c r="L107" i="23"/>
  <c r="M107" i="23"/>
  <c r="F108" i="23"/>
  <c r="G108" i="23"/>
  <c r="L108" i="23"/>
  <c r="M108" i="23"/>
  <c r="F109" i="23"/>
  <c r="G109" i="23"/>
  <c r="L109" i="23"/>
  <c r="M109" i="23"/>
  <c r="F110" i="23"/>
  <c r="G110" i="23"/>
  <c r="L110" i="23"/>
  <c r="M110" i="23"/>
  <c r="F111" i="23"/>
  <c r="G111" i="23"/>
  <c r="L111" i="23"/>
  <c r="M111" i="23"/>
  <c r="F112" i="23"/>
  <c r="G112" i="23"/>
  <c r="L112" i="23"/>
  <c r="M112" i="23"/>
  <c r="F113" i="23"/>
  <c r="G113" i="23"/>
  <c r="L113" i="23"/>
  <c r="M113" i="23"/>
  <c r="F114" i="23"/>
  <c r="G114" i="23"/>
  <c r="L114" i="23"/>
  <c r="M114" i="23"/>
  <c r="F115" i="23"/>
  <c r="G115" i="23"/>
  <c r="L115" i="23"/>
  <c r="M115" i="23"/>
  <c r="F116" i="23"/>
  <c r="G116" i="23"/>
  <c r="L116" i="23"/>
  <c r="M116" i="23"/>
  <c r="F117" i="23"/>
  <c r="G117" i="23"/>
  <c r="L117" i="23"/>
  <c r="M117" i="23"/>
  <c r="F118" i="23"/>
  <c r="G118" i="23"/>
  <c r="L118" i="23"/>
  <c r="M118" i="23"/>
  <c r="F119" i="23"/>
  <c r="G119" i="23"/>
  <c r="L119" i="23"/>
  <c r="M119" i="23"/>
  <c r="F120" i="23"/>
  <c r="G120" i="23"/>
  <c r="L120" i="23"/>
  <c r="M120" i="23"/>
  <c r="F121" i="23"/>
  <c r="G121" i="23"/>
  <c r="L121" i="23"/>
  <c r="M121" i="23"/>
  <c r="F122" i="23"/>
  <c r="G122" i="23"/>
  <c r="L122" i="23"/>
  <c r="M122" i="23"/>
  <c r="F123" i="23"/>
  <c r="G123" i="23"/>
  <c r="L123" i="23"/>
  <c r="M123" i="23"/>
  <c r="F124" i="23"/>
  <c r="G124" i="23"/>
  <c r="L124" i="23"/>
  <c r="M124" i="23"/>
  <c r="F125" i="23"/>
  <c r="G125" i="23"/>
  <c r="L125" i="23"/>
  <c r="M125" i="23"/>
  <c r="F126" i="23"/>
  <c r="G126" i="23"/>
  <c r="L126" i="23"/>
  <c r="M126" i="23"/>
  <c r="F127" i="23"/>
  <c r="G127" i="23"/>
  <c r="L127" i="23"/>
  <c r="M127" i="23"/>
  <c r="F128" i="23"/>
  <c r="G128" i="23"/>
  <c r="L128" i="23"/>
  <c r="M128" i="23"/>
  <c r="F129" i="23"/>
  <c r="G129" i="23"/>
  <c r="L129" i="23"/>
  <c r="M129" i="23"/>
  <c r="F130" i="23"/>
  <c r="G130" i="23"/>
  <c r="L130" i="23"/>
  <c r="M130" i="23"/>
  <c r="F131" i="23"/>
  <c r="G131" i="23"/>
  <c r="L131" i="23"/>
  <c r="M131" i="23"/>
  <c r="F132" i="23"/>
  <c r="G132" i="23"/>
  <c r="L132" i="23"/>
  <c r="M132" i="23"/>
  <c r="F133" i="23"/>
  <c r="G133" i="23"/>
  <c r="L133" i="23"/>
  <c r="M133" i="23"/>
  <c r="F134" i="23"/>
  <c r="G134" i="23"/>
  <c r="L134" i="23"/>
  <c r="M134" i="23"/>
  <c r="F135" i="23"/>
  <c r="G135" i="23"/>
  <c r="L135" i="23"/>
  <c r="M135" i="23"/>
  <c r="F136" i="23"/>
  <c r="G136" i="23"/>
  <c r="L136" i="23"/>
  <c r="M136" i="23"/>
  <c r="F137" i="23"/>
  <c r="G137" i="23"/>
  <c r="L137" i="23"/>
  <c r="M137" i="23"/>
  <c r="F138" i="23"/>
  <c r="G138" i="23"/>
  <c r="L138" i="23"/>
  <c r="M138" i="23"/>
  <c r="F139" i="23"/>
  <c r="G139" i="23"/>
  <c r="L139" i="23"/>
  <c r="M139" i="23"/>
  <c r="F140" i="23"/>
  <c r="G140" i="23"/>
  <c r="L140" i="23"/>
  <c r="M140" i="23"/>
  <c r="F141" i="23"/>
  <c r="G141" i="23"/>
  <c r="L141" i="23"/>
  <c r="M141" i="23"/>
  <c r="F142" i="23"/>
  <c r="G142" i="23"/>
  <c r="L142" i="23"/>
  <c r="M142" i="23"/>
  <c r="F143" i="23"/>
  <c r="G143" i="23"/>
  <c r="L143" i="23"/>
  <c r="M143" i="23"/>
  <c r="H8" i="30" l="1"/>
  <c r="P141" i="27"/>
  <c r="P3" i="30" s="1"/>
  <c r="M8" i="21"/>
  <c r="N8" i="21"/>
  <c r="M9" i="21"/>
  <c r="N9" i="21"/>
  <c r="M10" i="21"/>
  <c r="N10" i="21"/>
  <c r="M11" i="21"/>
  <c r="N11" i="21"/>
  <c r="M12" i="21"/>
  <c r="N12" i="21"/>
  <c r="M13" i="21"/>
  <c r="N13" i="21"/>
  <c r="M14" i="21"/>
  <c r="N14" i="21"/>
  <c r="M15" i="21"/>
  <c r="N15" i="21"/>
  <c r="M16" i="21"/>
  <c r="N16" i="21"/>
  <c r="M17" i="21"/>
  <c r="N17" i="21"/>
  <c r="M18" i="21"/>
  <c r="N18" i="21"/>
  <c r="M19" i="21"/>
  <c r="N19" i="21"/>
  <c r="M20" i="21"/>
  <c r="N20" i="21"/>
  <c r="M21" i="21"/>
  <c r="N21" i="21"/>
  <c r="M22" i="21"/>
  <c r="N22" i="21"/>
  <c r="M23" i="21"/>
  <c r="N23" i="21"/>
  <c r="M24" i="21"/>
  <c r="N24" i="21"/>
  <c r="M25" i="21"/>
  <c r="N25" i="21"/>
  <c r="M26" i="21"/>
  <c r="N26" i="21"/>
  <c r="M27" i="21"/>
  <c r="N27" i="21"/>
  <c r="M28" i="21"/>
  <c r="N28" i="21"/>
  <c r="M29" i="21"/>
  <c r="N29" i="21"/>
  <c r="M30" i="21"/>
  <c r="N30" i="21"/>
  <c r="M31" i="21"/>
  <c r="N31" i="21"/>
  <c r="M32" i="21"/>
  <c r="N32" i="21"/>
  <c r="M33" i="21"/>
  <c r="N33" i="21"/>
  <c r="M34" i="21"/>
  <c r="N34" i="21"/>
  <c r="M35" i="21"/>
  <c r="N35" i="21"/>
  <c r="M36" i="21"/>
  <c r="N36" i="21"/>
  <c r="M37" i="21"/>
  <c r="N37" i="21"/>
  <c r="M38" i="21"/>
  <c r="N38" i="21"/>
  <c r="M39" i="21"/>
  <c r="N39" i="21"/>
  <c r="M40" i="21"/>
  <c r="N40" i="21"/>
  <c r="M41" i="21"/>
  <c r="N41" i="21"/>
  <c r="M42" i="21"/>
  <c r="N42" i="21"/>
  <c r="M43" i="21"/>
  <c r="N43" i="21"/>
  <c r="M44" i="21"/>
  <c r="N44" i="21"/>
  <c r="M45" i="21"/>
  <c r="N45" i="21"/>
  <c r="M46" i="21"/>
  <c r="N46" i="21"/>
  <c r="M47" i="21"/>
  <c r="N47" i="21"/>
  <c r="M48" i="21"/>
  <c r="N48" i="21"/>
  <c r="M49" i="21"/>
  <c r="N49" i="21"/>
  <c r="M50" i="21"/>
  <c r="N50" i="21"/>
  <c r="M51" i="21"/>
  <c r="N51" i="21"/>
  <c r="M52" i="21"/>
  <c r="N52" i="21"/>
  <c r="M53" i="21"/>
  <c r="N53" i="21"/>
  <c r="M54" i="21"/>
  <c r="N54" i="21"/>
  <c r="M55" i="21"/>
  <c r="N55" i="21"/>
  <c r="M56" i="21"/>
  <c r="N56" i="21"/>
  <c r="M57" i="21"/>
  <c r="N57" i="21"/>
  <c r="M58" i="21"/>
  <c r="N58" i="21"/>
  <c r="M59" i="21"/>
  <c r="N59" i="21"/>
  <c r="M60" i="21"/>
  <c r="N60" i="21"/>
  <c r="M61" i="21"/>
  <c r="N61" i="21"/>
  <c r="M62" i="21"/>
  <c r="N62" i="21"/>
  <c r="M63" i="21"/>
  <c r="N63" i="21"/>
  <c r="M64" i="21"/>
  <c r="N64" i="21"/>
  <c r="M65" i="21"/>
  <c r="N65" i="21"/>
  <c r="M66" i="21"/>
  <c r="N66" i="21"/>
  <c r="M67" i="21"/>
  <c r="N67" i="21"/>
  <c r="M68" i="21"/>
  <c r="N68" i="21"/>
  <c r="M69" i="21"/>
  <c r="N69" i="21"/>
  <c r="M70" i="21"/>
  <c r="N70" i="21"/>
  <c r="M71" i="21"/>
  <c r="N71" i="21"/>
  <c r="M72" i="21"/>
  <c r="N72" i="21"/>
  <c r="M73" i="21"/>
  <c r="N73" i="21"/>
  <c r="M74" i="21"/>
  <c r="N74" i="21"/>
  <c r="M75" i="21"/>
  <c r="N75" i="21"/>
  <c r="M76" i="21"/>
  <c r="N76" i="21"/>
  <c r="M77" i="21"/>
  <c r="N77" i="21"/>
  <c r="M78" i="21"/>
  <c r="N78" i="21"/>
  <c r="M79" i="21"/>
  <c r="N79" i="21"/>
  <c r="M80" i="21"/>
  <c r="N80" i="21"/>
  <c r="M81" i="21"/>
  <c r="N81" i="21"/>
  <c r="M82" i="21"/>
  <c r="N82" i="21"/>
  <c r="M83" i="21"/>
  <c r="N83" i="21"/>
  <c r="M84" i="21"/>
  <c r="N84" i="21"/>
  <c r="M85" i="21"/>
  <c r="N85" i="21"/>
  <c r="M86" i="21"/>
  <c r="N86" i="21"/>
  <c r="M87" i="21"/>
  <c r="N87" i="21"/>
  <c r="M88" i="21"/>
  <c r="N88" i="21"/>
  <c r="M89" i="21"/>
  <c r="N89" i="21"/>
  <c r="M90" i="21"/>
  <c r="N90" i="21"/>
  <c r="M91" i="21"/>
  <c r="N91" i="21"/>
  <c r="M92" i="21"/>
  <c r="N92" i="21"/>
  <c r="M93" i="21"/>
  <c r="N93" i="21"/>
  <c r="M94" i="21"/>
  <c r="N94" i="21"/>
  <c r="M95" i="21"/>
  <c r="N95" i="21"/>
  <c r="M96" i="21"/>
  <c r="N96" i="21"/>
  <c r="M97" i="21"/>
  <c r="N97" i="21"/>
  <c r="M98" i="21"/>
  <c r="N98" i="21"/>
  <c r="M99" i="21"/>
  <c r="N99" i="21"/>
  <c r="M100" i="21"/>
  <c r="N100" i="21"/>
  <c r="M101" i="21"/>
  <c r="N101" i="21"/>
  <c r="M102" i="21"/>
  <c r="N102" i="21"/>
  <c r="M103" i="21"/>
  <c r="N103" i="21"/>
  <c r="M104" i="21"/>
  <c r="N104" i="21"/>
  <c r="M105" i="21"/>
  <c r="N105" i="21"/>
  <c r="M106" i="21"/>
  <c r="N106" i="21"/>
  <c r="M107" i="21"/>
  <c r="N107" i="21"/>
  <c r="M108" i="21"/>
  <c r="N108" i="21"/>
  <c r="M109" i="21"/>
  <c r="N109" i="21"/>
  <c r="M110" i="21"/>
  <c r="N110" i="21"/>
  <c r="M111" i="21"/>
  <c r="N111" i="21"/>
  <c r="M112" i="21"/>
  <c r="N112" i="21"/>
  <c r="M113" i="21"/>
  <c r="N113" i="21"/>
  <c r="M114" i="21"/>
  <c r="N114" i="21"/>
  <c r="M115" i="21"/>
  <c r="N115" i="21"/>
  <c r="M116" i="21"/>
  <c r="N116" i="21"/>
  <c r="M117" i="21"/>
  <c r="N117" i="21"/>
  <c r="M118" i="21"/>
  <c r="N118" i="21"/>
  <c r="M119" i="21"/>
  <c r="N119" i="21"/>
  <c r="M120" i="21"/>
  <c r="N120" i="21"/>
  <c r="M121" i="21"/>
  <c r="N121" i="21"/>
  <c r="M122" i="21"/>
  <c r="N122" i="21"/>
  <c r="M123" i="21"/>
  <c r="N123" i="21"/>
  <c r="M124" i="21"/>
  <c r="N124" i="21"/>
  <c r="M125" i="21"/>
  <c r="N125" i="21"/>
  <c r="M126" i="21"/>
  <c r="N126" i="21"/>
  <c r="M127" i="21"/>
  <c r="N127" i="21"/>
  <c r="M128" i="21"/>
  <c r="N128" i="21"/>
  <c r="M129" i="21"/>
  <c r="N129" i="21"/>
  <c r="M130" i="21"/>
  <c r="N130" i="21"/>
  <c r="M131" i="21"/>
  <c r="N131" i="21"/>
  <c r="M132" i="21"/>
  <c r="N132" i="21"/>
  <c r="M133" i="21"/>
  <c r="N133" i="21"/>
  <c r="M134" i="21"/>
  <c r="N134" i="21"/>
  <c r="M135" i="21"/>
  <c r="N135" i="21"/>
  <c r="M136" i="21"/>
  <c r="N136" i="21"/>
  <c r="M137" i="21"/>
  <c r="N137" i="21"/>
  <c r="M138" i="21"/>
  <c r="N138" i="21"/>
  <c r="M139" i="21"/>
  <c r="N139" i="21"/>
  <c r="M140" i="21"/>
  <c r="N140" i="21"/>
  <c r="M141" i="21"/>
  <c r="N141" i="21"/>
  <c r="M142" i="21"/>
  <c r="N142" i="21"/>
  <c r="M143" i="21"/>
  <c r="N143" i="21"/>
  <c r="M144" i="21"/>
  <c r="N144" i="21"/>
  <c r="M145" i="21"/>
  <c r="N145" i="21"/>
  <c r="M146" i="21"/>
  <c r="N146" i="21"/>
  <c r="M147" i="21"/>
  <c r="N147" i="21"/>
  <c r="M148" i="21"/>
  <c r="N148" i="21"/>
  <c r="M149" i="21"/>
  <c r="N149" i="21"/>
  <c r="M150" i="21"/>
  <c r="N150" i="21"/>
  <c r="M151" i="21"/>
  <c r="N151" i="21"/>
  <c r="M152" i="21"/>
  <c r="N152" i="21"/>
  <c r="M153" i="21"/>
  <c r="N153" i="21"/>
  <c r="M154" i="21"/>
  <c r="N154" i="21"/>
  <c r="M155" i="21"/>
  <c r="N155" i="21"/>
  <c r="M156" i="21"/>
  <c r="N156" i="21"/>
  <c r="M157" i="21"/>
  <c r="N157" i="21"/>
  <c r="M158" i="21"/>
  <c r="N158" i="21"/>
  <c r="M159" i="21"/>
  <c r="N159" i="21"/>
  <c r="M160" i="21"/>
  <c r="N160" i="21"/>
  <c r="M161" i="21"/>
  <c r="N161" i="21"/>
  <c r="M162" i="21"/>
  <c r="N162" i="21"/>
  <c r="M163" i="21"/>
  <c r="N163" i="21"/>
  <c r="M164" i="21"/>
  <c r="N164" i="21"/>
  <c r="M165" i="21"/>
  <c r="N165" i="21"/>
  <c r="M166" i="21"/>
  <c r="N166" i="21"/>
  <c r="M167" i="21"/>
  <c r="N167" i="21"/>
  <c r="M168" i="21"/>
  <c r="N168" i="21"/>
  <c r="M169" i="21"/>
  <c r="N169" i="21"/>
  <c r="M170" i="21"/>
  <c r="N170" i="21"/>
  <c r="M171" i="21"/>
  <c r="N171" i="21"/>
  <c r="M172" i="21"/>
  <c r="N172" i="21"/>
  <c r="M173" i="21"/>
  <c r="N173" i="21"/>
  <c r="M174" i="21"/>
  <c r="N174" i="21"/>
  <c r="M175" i="21"/>
  <c r="N175" i="21"/>
  <c r="M176" i="21"/>
  <c r="N176" i="21"/>
  <c r="M177" i="21"/>
  <c r="N177" i="21"/>
  <c r="M178" i="21"/>
  <c r="N178" i="21"/>
  <c r="M179" i="21"/>
  <c r="N179" i="21"/>
  <c r="M180" i="21"/>
  <c r="N180" i="21"/>
  <c r="M181" i="21"/>
  <c r="N181" i="21"/>
  <c r="M182" i="21"/>
  <c r="N182" i="21"/>
  <c r="M183" i="21"/>
  <c r="N183" i="21"/>
  <c r="M184" i="21"/>
  <c r="N184" i="21"/>
  <c r="M185" i="21"/>
  <c r="N185" i="21"/>
  <c r="M186" i="21"/>
  <c r="N186" i="21"/>
  <c r="M187" i="21"/>
  <c r="N187" i="21"/>
  <c r="M188" i="21"/>
  <c r="N188" i="21"/>
  <c r="M189" i="21"/>
  <c r="N189" i="21"/>
  <c r="C3" i="19"/>
  <c r="L2" i="5" s="1"/>
  <c r="C4" i="19"/>
  <c r="L3" i="5" s="1"/>
  <c r="C5" i="19"/>
  <c r="L4" i="5" s="1"/>
  <c r="C6" i="19"/>
  <c r="L5" i="5" s="1"/>
  <c r="C7" i="19"/>
  <c r="L6" i="5" s="1"/>
  <c r="C8" i="19"/>
  <c r="L7" i="5" s="1"/>
  <c r="C9" i="19"/>
  <c r="L8" i="5" s="1"/>
  <c r="C10" i="19"/>
  <c r="L9" i="5" s="1"/>
  <c r="C11" i="19"/>
  <c r="L10" i="5" s="1"/>
  <c r="C12" i="19"/>
  <c r="L11" i="5" s="1"/>
  <c r="C13" i="19"/>
  <c r="L12" i="5" s="1"/>
  <c r="C14" i="19"/>
  <c r="L13" i="5" s="1"/>
  <c r="C15" i="19"/>
  <c r="L14" i="5" s="1"/>
  <c r="C16" i="19"/>
  <c r="L15" i="5" s="1"/>
  <c r="C17" i="19"/>
  <c r="L16" i="5" s="1"/>
  <c r="C18" i="19"/>
  <c r="L17" i="5" s="1"/>
  <c r="C19" i="19"/>
  <c r="L18" i="5" s="1"/>
  <c r="C20" i="19"/>
  <c r="L19" i="5" s="1"/>
  <c r="C21" i="19"/>
  <c r="L20" i="5" s="1"/>
  <c r="C22" i="19"/>
  <c r="L21" i="5" s="1"/>
  <c r="C23" i="19"/>
  <c r="L22" i="5" s="1"/>
  <c r="C24" i="19"/>
  <c r="L23" i="5" s="1"/>
  <c r="C25" i="19"/>
  <c r="L24" i="5" s="1"/>
  <c r="C26" i="19"/>
  <c r="L25" i="5" s="1"/>
  <c r="C27" i="19"/>
  <c r="L26" i="5" s="1"/>
  <c r="C28" i="19"/>
  <c r="L27" i="5" s="1"/>
  <c r="C29" i="19"/>
  <c r="L28" i="5" s="1"/>
  <c r="C30" i="19"/>
  <c r="L29" i="5" s="1"/>
  <c r="C31" i="19"/>
  <c r="L30" i="5" s="1"/>
  <c r="C32" i="19"/>
  <c r="L31" i="5" s="1"/>
  <c r="C33" i="19"/>
  <c r="L32" i="5" s="1"/>
  <c r="C34" i="19"/>
  <c r="L33" i="5" s="1"/>
  <c r="C35" i="19"/>
  <c r="L34" i="5" s="1"/>
  <c r="C36" i="19"/>
  <c r="L35" i="5" s="1"/>
  <c r="C37" i="19"/>
  <c r="L36" i="5" s="1"/>
  <c r="C38" i="19"/>
  <c r="L37" i="5" s="1"/>
  <c r="C39" i="19"/>
  <c r="L38" i="5" s="1"/>
  <c r="C40" i="19"/>
  <c r="L39" i="5" s="1"/>
  <c r="C41" i="19"/>
  <c r="L40" i="5" s="1"/>
  <c r="C42" i="19"/>
  <c r="L41" i="5" s="1"/>
  <c r="C43" i="19"/>
  <c r="L42" i="5" s="1"/>
  <c r="C44" i="19"/>
  <c r="L43" i="5" s="1"/>
  <c r="C45" i="19"/>
  <c r="L44" i="5" s="1"/>
  <c r="C46" i="19"/>
  <c r="L45" i="5" s="1"/>
  <c r="C47" i="19"/>
  <c r="L46" i="5" s="1"/>
  <c r="C48" i="19"/>
  <c r="L47" i="5" s="1"/>
  <c r="C49" i="19"/>
  <c r="L48" i="5" s="1"/>
  <c r="C50" i="19"/>
  <c r="L49" i="5" s="1"/>
  <c r="C51" i="19"/>
  <c r="L50" i="5" s="1"/>
  <c r="C52" i="19"/>
  <c r="L51" i="5" s="1"/>
  <c r="C53" i="19"/>
  <c r="L52" i="5" s="1"/>
  <c r="C54" i="19"/>
  <c r="L53" i="5" s="1"/>
  <c r="C55" i="19"/>
  <c r="L54" i="5" s="1"/>
  <c r="C56" i="19"/>
  <c r="L55" i="5" s="1"/>
  <c r="C57" i="19"/>
  <c r="L56" i="5" s="1"/>
  <c r="C58" i="19"/>
  <c r="L57" i="5" s="1"/>
  <c r="C59" i="19"/>
  <c r="L58" i="5" s="1"/>
  <c r="C60" i="19"/>
  <c r="L59" i="5" s="1"/>
  <c r="C61" i="19"/>
  <c r="L60" i="5" s="1"/>
  <c r="C62" i="19"/>
  <c r="L61" i="5" s="1"/>
  <c r="C63" i="19"/>
  <c r="L62" i="5" s="1"/>
  <c r="C64" i="19"/>
  <c r="L63" i="5" s="1"/>
  <c r="C65" i="19"/>
  <c r="L64" i="5" s="1"/>
  <c r="C66" i="19"/>
  <c r="L65" i="5" s="1"/>
  <c r="C67" i="19"/>
  <c r="L66" i="5" s="1"/>
  <c r="C68" i="19"/>
  <c r="L67" i="5" s="1"/>
  <c r="C69" i="19"/>
  <c r="L68" i="5" s="1"/>
  <c r="C70" i="19"/>
  <c r="L69" i="5" s="1"/>
  <c r="C71" i="19"/>
  <c r="L70" i="5" s="1"/>
  <c r="C72" i="19"/>
  <c r="L71" i="5" s="1"/>
  <c r="C73" i="19"/>
  <c r="L72" i="5" s="1"/>
  <c r="C74" i="19"/>
  <c r="L73" i="5" s="1"/>
  <c r="C75" i="19"/>
  <c r="L74" i="5" s="1"/>
  <c r="C76" i="19"/>
  <c r="L75" i="5" s="1"/>
  <c r="C77" i="19"/>
  <c r="L76" i="5" s="1"/>
  <c r="C78" i="19"/>
  <c r="L77" i="5" s="1"/>
  <c r="C79" i="19"/>
  <c r="L78" i="5" s="1"/>
  <c r="C80" i="19"/>
  <c r="L79" i="5" s="1"/>
  <c r="C81" i="19"/>
  <c r="L80" i="5" s="1"/>
  <c r="C82" i="19"/>
  <c r="L81" i="5" s="1"/>
  <c r="C83" i="19"/>
  <c r="L82" i="5" s="1"/>
  <c r="C84" i="19"/>
  <c r="L83" i="5" s="1"/>
  <c r="C85" i="19"/>
  <c r="L84" i="5" s="1"/>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2" i="19"/>
  <c r="E48" i="18"/>
  <c r="F48" i="18" s="1"/>
  <c r="E47" i="18"/>
  <c r="F47" i="18" s="1"/>
  <c r="E46" i="18"/>
  <c r="F46" i="18" s="1"/>
  <c r="E45" i="18"/>
  <c r="F45" i="18" s="1"/>
  <c r="E44" i="18"/>
  <c r="F44" i="18" s="1"/>
  <c r="E43" i="18"/>
  <c r="F43" i="18" s="1"/>
  <c r="E42" i="18"/>
  <c r="F42" i="18" s="1"/>
  <c r="F41" i="18"/>
  <c r="E41" i="18"/>
  <c r="E40" i="18"/>
  <c r="F40" i="18" s="1"/>
  <c r="E39" i="18"/>
  <c r="F39" i="18" s="1"/>
  <c r="E38" i="18"/>
  <c r="F38" i="18" s="1"/>
  <c r="E37" i="18"/>
  <c r="F37" i="18" s="1"/>
  <c r="E36" i="18"/>
  <c r="F36" i="18" s="1"/>
  <c r="E35" i="18"/>
  <c r="F35" i="18" s="1"/>
  <c r="E34" i="18"/>
  <c r="F34" i="18" s="1"/>
  <c r="F33" i="18"/>
  <c r="E33" i="18"/>
  <c r="E32" i="18"/>
  <c r="F32" i="18" s="1"/>
  <c r="E31" i="18"/>
  <c r="F31" i="18" s="1"/>
  <c r="F30" i="18"/>
  <c r="E30" i="18"/>
  <c r="F29" i="18"/>
  <c r="E29" i="18"/>
  <c r="F28" i="18"/>
  <c r="E28" i="18"/>
  <c r="F27" i="18"/>
  <c r="E27" i="18"/>
  <c r="F26" i="18"/>
  <c r="E26" i="18"/>
  <c r="F25" i="18"/>
  <c r="F24" i="18"/>
  <c r="F23" i="18"/>
  <c r="F22" i="18"/>
  <c r="F21" i="18"/>
  <c r="F20" i="18"/>
  <c r="F19" i="18"/>
  <c r="F18" i="18"/>
  <c r="F17" i="18"/>
  <c r="F16" i="18"/>
  <c r="F15" i="18"/>
  <c r="AA174" i="17"/>
  <c r="AA173" i="17"/>
  <c r="AA172" i="17"/>
  <c r="AA171" i="17"/>
  <c r="AA170" i="17"/>
  <c r="AA169" i="17"/>
  <c r="AA168" i="17"/>
  <c r="AA167" i="17"/>
  <c r="AA166" i="17"/>
  <c r="AA165" i="17"/>
  <c r="AA164" i="17"/>
  <c r="AA163" i="17"/>
  <c r="AA162" i="17"/>
  <c r="AA161" i="17"/>
  <c r="AA160" i="17"/>
  <c r="AA159" i="17"/>
  <c r="AA158" i="17"/>
  <c r="AA157" i="17"/>
  <c r="AA156" i="17"/>
  <c r="AA155" i="17"/>
  <c r="AA154" i="17"/>
  <c r="AA153" i="17"/>
  <c r="AA152" i="17"/>
  <c r="AA151" i="17"/>
  <c r="AA150" i="17"/>
  <c r="AA149" i="17"/>
  <c r="AA148" i="17"/>
  <c r="AA147" i="17"/>
  <c r="AA146" i="17"/>
  <c r="AA145" i="17"/>
  <c r="AA144" i="17"/>
  <c r="AA143" i="17"/>
  <c r="AA142" i="17"/>
  <c r="AA141" i="17"/>
  <c r="AA140" i="17"/>
  <c r="AA139" i="17"/>
  <c r="AA138" i="17"/>
  <c r="AA137" i="17"/>
  <c r="AA136" i="17"/>
  <c r="AA135" i="17"/>
  <c r="AA134" i="17"/>
  <c r="AA133" i="17"/>
  <c r="AA132" i="17"/>
  <c r="AA131" i="17"/>
  <c r="AA130" i="17"/>
  <c r="AA129" i="17"/>
  <c r="AA128" i="17"/>
  <c r="AA127" i="17"/>
  <c r="AA126" i="17"/>
  <c r="AA125" i="17"/>
  <c r="AA124" i="17"/>
  <c r="AA123" i="17"/>
  <c r="AA122" i="17"/>
  <c r="AA121" i="17"/>
  <c r="AA120" i="17"/>
  <c r="AA119" i="17"/>
  <c r="AA118" i="17"/>
  <c r="AA117" i="17"/>
  <c r="AA116" i="17"/>
  <c r="AA115" i="17"/>
  <c r="AA114" i="17"/>
  <c r="AA113" i="17"/>
  <c r="AA112" i="17"/>
  <c r="AA111" i="17"/>
  <c r="AA110" i="17"/>
  <c r="AA109" i="17"/>
  <c r="AA108" i="17"/>
  <c r="AA107" i="17"/>
  <c r="AA106" i="17"/>
  <c r="AA105" i="17"/>
  <c r="AA104" i="17"/>
  <c r="AA103" i="17"/>
  <c r="AA102" i="17"/>
  <c r="AA101" i="17"/>
  <c r="AA100" i="17"/>
  <c r="AA99" i="17"/>
  <c r="AA98" i="17"/>
  <c r="AA97" i="17"/>
  <c r="AA96" i="17"/>
  <c r="AA95" i="17"/>
  <c r="AA94" i="17"/>
  <c r="AA93" i="17"/>
  <c r="AA92" i="17"/>
  <c r="AA91" i="17"/>
  <c r="AA90" i="17"/>
  <c r="AA89" i="17"/>
  <c r="AA88" i="17"/>
  <c r="AA87" i="17"/>
  <c r="AA86" i="17"/>
  <c r="AA85" i="17"/>
  <c r="AA84" i="17"/>
  <c r="AA83" i="17"/>
  <c r="AA82" i="17"/>
  <c r="AA81" i="17"/>
  <c r="AA80" i="17"/>
  <c r="AA79" i="17"/>
  <c r="AA78" i="17"/>
  <c r="AA77" i="17"/>
  <c r="AA76" i="17"/>
  <c r="AA75" i="17"/>
  <c r="AA74" i="17"/>
  <c r="AA73" i="17"/>
  <c r="AA72" i="17"/>
  <c r="AA71" i="17"/>
  <c r="AA70" i="17"/>
  <c r="AA69" i="17"/>
  <c r="AA68" i="17"/>
  <c r="AA67" i="17"/>
  <c r="AA66" i="17"/>
  <c r="AA65" i="17"/>
  <c r="AA64" i="17"/>
  <c r="AA63" i="17"/>
  <c r="AA62" i="17"/>
  <c r="AA61" i="17"/>
  <c r="AA60" i="17"/>
  <c r="AA59" i="17"/>
  <c r="AA58" i="17"/>
  <c r="AA57" i="17"/>
  <c r="AA56" i="17"/>
  <c r="AA55" i="17"/>
  <c r="AA54" i="17"/>
  <c r="AA53" i="17"/>
  <c r="AA52" i="17"/>
  <c r="AA51" i="17"/>
  <c r="AA50" i="17"/>
  <c r="AA49" i="17"/>
  <c r="AA48" i="17"/>
  <c r="AA47" i="17"/>
  <c r="AA46" i="17"/>
  <c r="AA45" i="17"/>
  <c r="AA44" i="17"/>
  <c r="AA43" i="17"/>
  <c r="AA42" i="17"/>
  <c r="AA41" i="17"/>
  <c r="AA40" i="17"/>
  <c r="AA39" i="17"/>
  <c r="AA38" i="17"/>
  <c r="AA37" i="17"/>
  <c r="AA36" i="17"/>
  <c r="AA35" i="17"/>
  <c r="AA34" i="17"/>
  <c r="AA33" i="17"/>
  <c r="AA32" i="17"/>
  <c r="AA31" i="17"/>
  <c r="AA30" i="17"/>
  <c r="AA29" i="17"/>
  <c r="AA28" i="17"/>
  <c r="AA27" i="17"/>
  <c r="AA26" i="17"/>
  <c r="AA25" i="17"/>
  <c r="AA24" i="17"/>
  <c r="AA23" i="17"/>
  <c r="AA22" i="17"/>
  <c r="AA21" i="17"/>
  <c r="AA20" i="17"/>
  <c r="AA19" i="17"/>
  <c r="AA18" i="17"/>
  <c r="AA17" i="17"/>
  <c r="P140" i="27" l="1"/>
  <c r="P2" i="30" s="1"/>
  <c r="H12" i="30" s="1"/>
  <c r="C16" i="12"/>
  <c r="C17" i="12"/>
  <c r="C18" i="12"/>
  <c r="C19" i="12"/>
  <c r="D20" i="12" s="1"/>
  <c r="C20" i="12"/>
  <c r="C21" i="12"/>
  <c r="C22" i="12"/>
  <c r="D22" i="12" s="1"/>
  <c r="T8" i="5" s="1"/>
  <c r="C23" i="12"/>
  <c r="D24" i="12" s="1"/>
  <c r="T10" i="5" s="1"/>
  <c r="C24" i="12"/>
  <c r="C25" i="12"/>
  <c r="C26" i="12"/>
  <c r="C27" i="12"/>
  <c r="D28" i="12" s="1"/>
  <c r="T14" i="5" s="1"/>
  <c r="C28" i="12"/>
  <c r="C29" i="12"/>
  <c r="D29" i="12" s="1"/>
  <c r="T15" i="5" s="1"/>
  <c r="C30" i="12"/>
  <c r="C31" i="12"/>
  <c r="C32" i="12"/>
  <c r="C33" i="12"/>
  <c r="C34" i="12"/>
  <c r="C35" i="12"/>
  <c r="D36" i="12" s="1"/>
  <c r="T22" i="5" s="1"/>
  <c r="C36" i="12"/>
  <c r="C37" i="12"/>
  <c r="C38" i="12"/>
  <c r="C39" i="12"/>
  <c r="D40" i="12" s="1"/>
  <c r="T26" i="5" s="1"/>
  <c r="C40" i="12"/>
  <c r="C41" i="12"/>
  <c r="C42" i="12"/>
  <c r="D42" i="12" s="1"/>
  <c r="T28" i="5" s="1"/>
  <c r="C43" i="12"/>
  <c r="D44" i="12" s="1"/>
  <c r="T30" i="5" s="1"/>
  <c r="C44" i="12"/>
  <c r="C45" i="12"/>
  <c r="D45" i="12" s="1"/>
  <c r="T31" i="5" s="1"/>
  <c r="C46" i="12"/>
  <c r="C47" i="12"/>
  <c r="D48" i="12" s="1"/>
  <c r="T34" i="5" s="1"/>
  <c r="C48" i="12"/>
  <c r="C49" i="12"/>
  <c r="C50" i="12"/>
  <c r="C51" i="12"/>
  <c r="D52" i="12" s="1"/>
  <c r="C52" i="12"/>
  <c r="C53" i="12"/>
  <c r="C54" i="12"/>
  <c r="D54" i="12" s="1"/>
  <c r="T40" i="5" s="1"/>
  <c r="C55" i="12"/>
  <c r="D56" i="12" s="1"/>
  <c r="T42" i="5" s="1"/>
  <c r="C56" i="12"/>
  <c r="C57" i="12"/>
  <c r="C58" i="12"/>
  <c r="D58" i="12" s="1"/>
  <c r="T44" i="5" s="1"/>
  <c r="C59" i="12"/>
  <c r="D60" i="12" s="1"/>
  <c r="T46" i="5" s="1"/>
  <c r="C60" i="12"/>
  <c r="C61" i="12"/>
  <c r="D61" i="12" s="1"/>
  <c r="T47" i="5" s="1"/>
  <c r="C62" i="12"/>
  <c r="C63" i="12"/>
  <c r="D64" i="12" s="1"/>
  <c r="T50" i="5" s="1"/>
  <c r="C64" i="12"/>
  <c r="C65" i="12"/>
  <c r="C66" i="12"/>
  <c r="C67" i="12"/>
  <c r="D68" i="12" s="1"/>
  <c r="T54" i="5" s="1"/>
  <c r="C68" i="12"/>
  <c r="C69" i="12"/>
  <c r="C70" i="12"/>
  <c r="D70" i="12" s="1"/>
  <c r="T56" i="5" s="1"/>
  <c r="C71" i="12"/>
  <c r="D72" i="12" s="1"/>
  <c r="T58" i="5" s="1"/>
  <c r="C72" i="12"/>
  <c r="C73" i="12"/>
  <c r="C74" i="12"/>
  <c r="C75" i="12"/>
  <c r="C76" i="12"/>
  <c r="C77" i="12"/>
  <c r="D77" i="12" s="1"/>
  <c r="T63" i="5" s="1"/>
  <c r="C78" i="12"/>
  <c r="C79" i="12"/>
  <c r="D80" i="12" s="1"/>
  <c r="T66" i="5" s="1"/>
  <c r="C80" i="12"/>
  <c r="C81" i="12"/>
  <c r="C82" i="12"/>
  <c r="C83" i="12"/>
  <c r="D84" i="12" s="1"/>
  <c r="C84" i="12"/>
  <c r="C85" i="12"/>
  <c r="C86" i="12"/>
  <c r="C87" i="12"/>
  <c r="D88" i="12" s="1"/>
  <c r="T74" i="5" s="1"/>
  <c r="C88" i="12"/>
  <c r="C89" i="12"/>
  <c r="C90" i="12"/>
  <c r="D90" i="12" s="1"/>
  <c r="T76" i="5" s="1"/>
  <c r="C91" i="12"/>
  <c r="D92" i="12" s="1"/>
  <c r="T78" i="5" s="1"/>
  <c r="C92" i="12"/>
  <c r="C93" i="12"/>
  <c r="D93" i="12" s="1"/>
  <c r="T79" i="5" s="1"/>
  <c r="C94" i="12"/>
  <c r="C95" i="12"/>
  <c r="C96" i="12"/>
  <c r="C97" i="12"/>
  <c r="C98" i="12"/>
  <c r="C99" i="12"/>
  <c r="D100" i="12" s="1"/>
  <c r="C100" i="12"/>
  <c r="C101" i="12"/>
  <c r="C102" i="12"/>
  <c r="D102" i="12" s="1"/>
  <c r="C103" i="12"/>
  <c r="D104" i="12" s="1"/>
  <c r="C104" i="12"/>
  <c r="C105" i="12"/>
  <c r="C106" i="12"/>
  <c r="C107" i="12"/>
  <c r="D108" i="12" s="1"/>
  <c r="C108" i="12"/>
  <c r="C109" i="12"/>
  <c r="D109" i="12" s="1"/>
  <c r="C110" i="12"/>
  <c r="C111" i="12"/>
  <c r="D112" i="12" s="1"/>
  <c r="C112" i="12"/>
  <c r="C113" i="12"/>
  <c r="C114" i="12"/>
  <c r="C115" i="12"/>
  <c r="D116" i="12" s="1"/>
  <c r="C116" i="12"/>
  <c r="C117" i="12"/>
  <c r="C118" i="12"/>
  <c r="D118" i="12" s="1"/>
  <c r="C119" i="12"/>
  <c r="D120" i="12" s="1"/>
  <c r="C120" i="12"/>
  <c r="C121" i="12"/>
  <c r="C122" i="12"/>
  <c r="D122" i="12" s="1"/>
  <c r="C123" i="12"/>
  <c r="D124" i="12" s="1"/>
  <c r="C124" i="12"/>
  <c r="C125" i="12"/>
  <c r="D125" i="12" s="1"/>
  <c r="C126" i="12"/>
  <c r="C127" i="12"/>
  <c r="D128" i="12" s="1"/>
  <c r="C128" i="12"/>
  <c r="C129" i="12"/>
  <c r="C130" i="12"/>
  <c r="C131" i="12"/>
  <c r="D132" i="12" s="1"/>
  <c r="C132" i="12"/>
  <c r="C133" i="12"/>
  <c r="C134" i="12"/>
  <c r="C135" i="12"/>
  <c r="D136" i="12" s="1"/>
  <c r="C136" i="12"/>
  <c r="C137" i="12"/>
  <c r="C138" i="12"/>
  <c r="D138" i="12" s="1"/>
  <c r="C139" i="12"/>
  <c r="C140" i="12"/>
  <c r="C141" i="12"/>
  <c r="C142" i="12"/>
  <c r="C143" i="12"/>
  <c r="D144" i="12" s="1"/>
  <c r="C144" i="12"/>
  <c r="C145" i="12"/>
  <c r="C146" i="12"/>
  <c r="C147" i="12"/>
  <c r="D148" i="12" s="1"/>
  <c r="C148" i="12"/>
  <c r="C149" i="12"/>
  <c r="C150" i="12"/>
  <c r="D150" i="12" s="1"/>
  <c r="C151" i="12"/>
  <c r="D152" i="12" s="1"/>
  <c r="C152" i="12"/>
  <c r="C153" i="12"/>
  <c r="C154" i="12"/>
  <c r="C155" i="12"/>
  <c r="D156" i="12" s="1"/>
  <c r="C156" i="12"/>
  <c r="C157" i="12"/>
  <c r="D157" i="12" s="1"/>
  <c r="C15" i="12"/>
  <c r="D16" i="12" s="1"/>
  <c r="T2" i="5" s="1"/>
  <c r="T6" i="5"/>
  <c r="T38" i="5"/>
  <c r="T70" i="5"/>
  <c r="D17" i="12"/>
  <c r="T3" i="5" s="1"/>
  <c r="D21" i="12"/>
  <c r="T7" i="5" s="1"/>
  <c r="D25" i="12"/>
  <c r="T11" i="5" s="1"/>
  <c r="D26" i="12"/>
  <c r="T12" i="5" s="1"/>
  <c r="D32" i="12"/>
  <c r="T18" i="5" s="1"/>
  <c r="D33" i="12"/>
  <c r="T19" i="5" s="1"/>
  <c r="D37" i="12"/>
  <c r="T23" i="5" s="1"/>
  <c r="D38" i="12"/>
  <c r="T24" i="5" s="1"/>
  <c r="D41" i="12"/>
  <c r="T27" i="5" s="1"/>
  <c r="D49" i="12"/>
  <c r="T35" i="5" s="1"/>
  <c r="D53" i="12"/>
  <c r="T39" i="5" s="1"/>
  <c r="D57" i="12"/>
  <c r="T43" i="5" s="1"/>
  <c r="D65" i="12"/>
  <c r="T51" i="5" s="1"/>
  <c r="D69" i="12"/>
  <c r="T55" i="5" s="1"/>
  <c r="D73" i="12"/>
  <c r="T59" i="5" s="1"/>
  <c r="D74" i="12"/>
  <c r="T60" i="5" s="1"/>
  <c r="D76" i="12"/>
  <c r="T62" i="5" s="1"/>
  <c r="D81" i="12"/>
  <c r="T67" i="5" s="1"/>
  <c r="D85" i="12"/>
  <c r="T71" i="5" s="1"/>
  <c r="D86" i="12"/>
  <c r="T72" i="5" s="1"/>
  <c r="D89" i="12"/>
  <c r="T75" i="5" s="1"/>
  <c r="D96" i="12"/>
  <c r="T82" i="5" s="1"/>
  <c r="D97" i="12"/>
  <c r="T83" i="5" s="1"/>
  <c r="D101" i="12"/>
  <c r="D105" i="12"/>
  <c r="D106" i="12"/>
  <c r="D113" i="12"/>
  <c r="D117" i="12"/>
  <c r="D121" i="12"/>
  <c r="D129" i="12"/>
  <c r="D133" i="12"/>
  <c r="D134" i="12"/>
  <c r="D137" i="12"/>
  <c r="D140" i="12"/>
  <c r="D145" i="12"/>
  <c r="D149" i="12"/>
  <c r="D153" i="12"/>
  <c r="D141" i="12" l="1"/>
  <c r="H10" i="30"/>
  <c r="H13" i="30"/>
  <c r="H14" i="30"/>
  <c r="H15" i="30"/>
  <c r="H11" i="30"/>
  <c r="H16" i="30"/>
  <c r="D155" i="12"/>
  <c r="D151" i="12"/>
  <c r="D147" i="12"/>
  <c r="D146" i="12"/>
  <c r="D143" i="12"/>
  <c r="D142" i="12"/>
  <c r="D154" i="12"/>
  <c r="D139" i="12"/>
  <c r="D135" i="12"/>
  <c r="D131" i="12"/>
  <c r="D127" i="12"/>
  <c r="D123" i="12"/>
  <c r="D119" i="12"/>
  <c r="D115" i="12"/>
  <c r="D111" i="12"/>
  <c r="D107" i="12"/>
  <c r="D103" i="12"/>
  <c r="D99" i="12"/>
  <c r="D95" i="12"/>
  <c r="T81" i="5" s="1"/>
  <c r="D91" i="12"/>
  <c r="T77" i="5" s="1"/>
  <c r="D87" i="12"/>
  <c r="T73" i="5" s="1"/>
  <c r="D83" i="12"/>
  <c r="T69" i="5" s="1"/>
  <c r="D79" i="12"/>
  <c r="T65" i="5" s="1"/>
  <c r="D75" i="12"/>
  <c r="T61" i="5" s="1"/>
  <c r="D71" i="12"/>
  <c r="T57" i="5" s="1"/>
  <c r="D67" i="12"/>
  <c r="T53" i="5" s="1"/>
  <c r="D63" i="12"/>
  <c r="T49" i="5" s="1"/>
  <c r="D59" i="12"/>
  <c r="T45" i="5" s="1"/>
  <c r="D55" i="12"/>
  <c r="T41" i="5" s="1"/>
  <c r="D51" i="12"/>
  <c r="T37" i="5" s="1"/>
  <c r="D47" i="12"/>
  <c r="T33" i="5" s="1"/>
  <c r="D43" i="12"/>
  <c r="T29" i="5" s="1"/>
  <c r="D39" i="12"/>
  <c r="T25" i="5" s="1"/>
  <c r="D35" i="12"/>
  <c r="T21" i="5" s="1"/>
  <c r="D31" i="12"/>
  <c r="T17" i="5" s="1"/>
  <c r="D27" i="12"/>
  <c r="T13" i="5" s="1"/>
  <c r="D23" i="12"/>
  <c r="T9" i="5" s="1"/>
  <c r="D19" i="12"/>
  <c r="T5" i="5" s="1"/>
  <c r="D126" i="12"/>
  <c r="D110" i="12"/>
  <c r="D94" i="12"/>
  <c r="T80" i="5" s="1"/>
  <c r="D78" i="12"/>
  <c r="T64" i="5" s="1"/>
  <c r="D62" i="12"/>
  <c r="T48" i="5" s="1"/>
  <c r="D46" i="12"/>
  <c r="T32" i="5" s="1"/>
  <c r="D30" i="12"/>
  <c r="T16" i="5" s="1"/>
  <c r="D130" i="12"/>
  <c r="D114" i="12"/>
  <c r="D98" i="12"/>
  <c r="T84" i="5" s="1"/>
  <c r="D82" i="12"/>
  <c r="T68" i="5" s="1"/>
  <c r="D66" i="12"/>
  <c r="T52" i="5" s="1"/>
  <c r="D50" i="12"/>
  <c r="T36" i="5" s="1"/>
  <c r="D34" i="12"/>
  <c r="T20" i="5" s="1"/>
  <c r="D18" i="12"/>
  <c r="T4" i="5" s="1"/>
  <c r="N3" i="2"/>
  <c r="N4" i="2"/>
  <c r="N5" i="2"/>
  <c r="R4" i="5" s="1"/>
  <c r="N6" i="2"/>
  <c r="N7" i="2"/>
  <c r="N8" i="2"/>
  <c r="N9" i="2"/>
  <c r="N10" i="2"/>
  <c r="R9" i="5" s="1"/>
  <c r="N11" i="2"/>
  <c r="N12" i="2"/>
  <c r="N13" i="2"/>
  <c r="R12" i="5" s="1"/>
  <c r="N14" i="2"/>
  <c r="N15" i="2"/>
  <c r="N16" i="2"/>
  <c r="N17" i="2"/>
  <c r="N18" i="2"/>
  <c r="R17" i="5" s="1"/>
  <c r="N19" i="2"/>
  <c r="N20" i="2"/>
  <c r="N21" i="2"/>
  <c r="R20" i="5" s="1"/>
  <c r="N22" i="2"/>
  <c r="N23" i="2"/>
  <c r="N24" i="2"/>
  <c r="N25" i="2"/>
  <c r="N26" i="2"/>
  <c r="R25" i="5" s="1"/>
  <c r="N27" i="2"/>
  <c r="N28" i="2"/>
  <c r="N29" i="2"/>
  <c r="R28" i="5" s="1"/>
  <c r="N30" i="2"/>
  <c r="N31" i="2"/>
  <c r="N32" i="2"/>
  <c r="N33" i="2"/>
  <c r="N34" i="2"/>
  <c r="R33" i="5" s="1"/>
  <c r="N35" i="2"/>
  <c r="N36" i="2"/>
  <c r="N37" i="2"/>
  <c r="R36" i="5" s="1"/>
  <c r="N38" i="2"/>
  <c r="N39" i="2"/>
  <c r="N40" i="2"/>
  <c r="N41" i="2"/>
  <c r="N42" i="2"/>
  <c r="R41" i="5" s="1"/>
  <c r="N43" i="2"/>
  <c r="N44" i="2"/>
  <c r="N45" i="2"/>
  <c r="R44" i="5" s="1"/>
  <c r="N46" i="2"/>
  <c r="N47" i="2"/>
  <c r="N48" i="2"/>
  <c r="N49" i="2"/>
  <c r="N50" i="2"/>
  <c r="R49" i="5" s="1"/>
  <c r="N51" i="2"/>
  <c r="N52" i="2"/>
  <c r="N53" i="2"/>
  <c r="R52" i="5" s="1"/>
  <c r="N54" i="2"/>
  <c r="N55" i="2"/>
  <c r="N56" i="2"/>
  <c r="N57" i="2"/>
  <c r="N58" i="2"/>
  <c r="R57" i="5" s="1"/>
  <c r="N59" i="2"/>
  <c r="N60" i="2"/>
  <c r="N61" i="2"/>
  <c r="R60" i="5" s="1"/>
  <c r="N62" i="2"/>
  <c r="N63" i="2"/>
  <c r="N64" i="2"/>
  <c r="N65" i="2"/>
  <c r="N66" i="2"/>
  <c r="R65" i="5" s="1"/>
  <c r="N67" i="2"/>
  <c r="N68" i="2"/>
  <c r="N69" i="2"/>
  <c r="R68" i="5" s="1"/>
  <c r="N70" i="2"/>
  <c r="N71" i="2"/>
  <c r="N72" i="2"/>
  <c r="N73" i="2"/>
  <c r="N74" i="2"/>
  <c r="R73" i="5" s="1"/>
  <c r="N75" i="2"/>
  <c r="N76" i="2"/>
  <c r="N77" i="2"/>
  <c r="R76" i="5" s="1"/>
  <c r="N78" i="2"/>
  <c r="N79" i="2"/>
  <c r="N80" i="2"/>
  <c r="N81" i="2"/>
  <c r="R80" i="5" s="1"/>
  <c r="N82" i="2"/>
  <c r="R81" i="5" s="1"/>
  <c r="N83" i="2"/>
  <c r="N84" i="2"/>
  <c r="N85" i="2"/>
  <c r="R84" i="5" s="1"/>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2" i="2"/>
  <c r="B422" i="13"/>
  <c r="Q3" i="2"/>
  <c r="Q4" i="2"/>
  <c r="Q5" i="2"/>
  <c r="Q6" i="2"/>
  <c r="Q7" i="2"/>
  <c r="Q8" i="2"/>
  <c r="Q9" i="2"/>
  <c r="Q10" i="2"/>
  <c r="Q11" i="2"/>
  <c r="S10" i="5" s="1"/>
  <c r="Q12" i="2"/>
  <c r="Q13" i="2"/>
  <c r="Q14" i="2"/>
  <c r="Q15" i="2"/>
  <c r="Q16" i="2"/>
  <c r="Q17" i="2"/>
  <c r="Q18" i="2"/>
  <c r="Q19" i="2"/>
  <c r="S18" i="5" s="1"/>
  <c r="Q20" i="2"/>
  <c r="Q21" i="2"/>
  <c r="Q22" i="2"/>
  <c r="Q23" i="2"/>
  <c r="Q24" i="2"/>
  <c r="Q25" i="2"/>
  <c r="Q26" i="2"/>
  <c r="Q27" i="2"/>
  <c r="S26" i="5" s="1"/>
  <c r="Q28" i="2"/>
  <c r="Q29" i="2"/>
  <c r="Q30" i="2"/>
  <c r="Q31" i="2"/>
  <c r="Q32" i="2"/>
  <c r="Q33" i="2"/>
  <c r="Q34" i="2"/>
  <c r="Q35" i="2"/>
  <c r="S34" i="5" s="1"/>
  <c r="Q36" i="2"/>
  <c r="Q37" i="2"/>
  <c r="Q38" i="2"/>
  <c r="Q39" i="2"/>
  <c r="Q40" i="2"/>
  <c r="Q41" i="2"/>
  <c r="Q42" i="2"/>
  <c r="Q43" i="2"/>
  <c r="S42" i="5" s="1"/>
  <c r="Q44" i="2"/>
  <c r="Q45" i="2"/>
  <c r="Q46" i="2"/>
  <c r="Q47" i="2"/>
  <c r="Q48" i="2"/>
  <c r="Q49" i="2"/>
  <c r="Q50" i="2"/>
  <c r="Q51" i="2"/>
  <c r="S50" i="5" s="1"/>
  <c r="Q52" i="2"/>
  <c r="Q53" i="2"/>
  <c r="Q54" i="2"/>
  <c r="Q55" i="2"/>
  <c r="Q56" i="2"/>
  <c r="Q57" i="2"/>
  <c r="Q58" i="2"/>
  <c r="Q59" i="2"/>
  <c r="S58" i="5" s="1"/>
  <c r="Q60" i="2"/>
  <c r="Q61" i="2"/>
  <c r="Q62" i="2"/>
  <c r="Q63" i="2"/>
  <c r="Q64" i="2"/>
  <c r="Q65" i="2"/>
  <c r="Q66" i="2"/>
  <c r="Q67" i="2"/>
  <c r="S66" i="5" s="1"/>
  <c r="Q68" i="2"/>
  <c r="Q69" i="2"/>
  <c r="Q70" i="2"/>
  <c r="Q71" i="2"/>
  <c r="Q72" i="2"/>
  <c r="Q73" i="2"/>
  <c r="Q74" i="2"/>
  <c r="Q75" i="2"/>
  <c r="S74" i="5" s="1"/>
  <c r="Q76" i="2"/>
  <c r="Q77" i="2"/>
  <c r="Q78" i="2"/>
  <c r="Q79" i="2"/>
  <c r="Q80" i="2"/>
  <c r="Q81" i="2"/>
  <c r="Q82" i="2"/>
  <c r="Q83" i="2"/>
  <c r="S82" i="5" s="1"/>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2" i="2"/>
  <c r="U3" i="5"/>
  <c r="U4"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2" i="5"/>
  <c r="P3" i="5"/>
  <c r="Q3" i="5"/>
  <c r="P4" i="5"/>
  <c r="Q4" i="5"/>
  <c r="P5" i="5"/>
  <c r="Q5" i="5"/>
  <c r="P6" i="5"/>
  <c r="Q6" i="5"/>
  <c r="P7" i="5"/>
  <c r="Q7" i="5"/>
  <c r="P8" i="5"/>
  <c r="Q8" i="5"/>
  <c r="P9" i="5"/>
  <c r="Q9" i="5"/>
  <c r="P10" i="5"/>
  <c r="Q10" i="5"/>
  <c r="P11" i="5"/>
  <c r="Q11" i="5"/>
  <c r="P12" i="5"/>
  <c r="Q12" i="5"/>
  <c r="P13" i="5"/>
  <c r="Q13" i="5"/>
  <c r="P14" i="5"/>
  <c r="Q14" i="5"/>
  <c r="P15" i="5"/>
  <c r="Q15" i="5"/>
  <c r="P16" i="5"/>
  <c r="Q16" i="5"/>
  <c r="P17" i="5"/>
  <c r="Q17" i="5"/>
  <c r="P18" i="5"/>
  <c r="Q18" i="5"/>
  <c r="P19" i="5"/>
  <c r="Q19" i="5"/>
  <c r="P20" i="5"/>
  <c r="Q20" i="5"/>
  <c r="P21" i="5"/>
  <c r="Q21" i="5"/>
  <c r="P22" i="5"/>
  <c r="Q22" i="5"/>
  <c r="P23" i="5"/>
  <c r="Q23" i="5"/>
  <c r="P24" i="5"/>
  <c r="Q24" i="5"/>
  <c r="P25" i="5"/>
  <c r="Q25" i="5"/>
  <c r="P26" i="5"/>
  <c r="Q26" i="5"/>
  <c r="P27" i="5"/>
  <c r="Q27" i="5"/>
  <c r="P28" i="5"/>
  <c r="Q28" i="5"/>
  <c r="P29" i="5"/>
  <c r="Q29" i="5"/>
  <c r="P30" i="5"/>
  <c r="Q30" i="5"/>
  <c r="P31" i="5"/>
  <c r="Q31" i="5"/>
  <c r="P32" i="5"/>
  <c r="Q32" i="5"/>
  <c r="P33" i="5"/>
  <c r="Q33" i="5"/>
  <c r="P34" i="5"/>
  <c r="Q34" i="5"/>
  <c r="P35" i="5"/>
  <c r="Q35" i="5"/>
  <c r="P36" i="5"/>
  <c r="Q36" i="5"/>
  <c r="P37" i="5"/>
  <c r="Q37" i="5"/>
  <c r="P38" i="5"/>
  <c r="Q38" i="5"/>
  <c r="P39" i="5"/>
  <c r="Q39" i="5"/>
  <c r="P40" i="5"/>
  <c r="Q40" i="5"/>
  <c r="P41" i="5"/>
  <c r="Q41" i="5"/>
  <c r="P42" i="5"/>
  <c r="Q42" i="5"/>
  <c r="P43" i="5"/>
  <c r="Q43" i="5"/>
  <c r="P44" i="5"/>
  <c r="Q44" i="5"/>
  <c r="P45" i="5"/>
  <c r="Q45" i="5"/>
  <c r="P46" i="5"/>
  <c r="Q46" i="5"/>
  <c r="P47" i="5"/>
  <c r="Q47" i="5"/>
  <c r="P48" i="5"/>
  <c r="Q48" i="5"/>
  <c r="P49" i="5"/>
  <c r="Q49" i="5"/>
  <c r="P50" i="5"/>
  <c r="Q50" i="5"/>
  <c r="P51" i="5"/>
  <c r="Q51" i="5"/>
  <c r="P52" i="5"/>
  <c r="Q52" i="5"/>
  <c r="P53" i="5"/>
  <c r="Q53" i="5"/>
  <c r="P54" i="5"/>
  <c r="Q54" i="5"/>
  <c r="P55" i="5"/>
  <c r="Q55" i="5"/>
  <c r="P56" i="5"/>
  <c r="Q56" i="5"/>
  <c r="P57" i="5"/>
  <c r="Q57" i="5"/>
  <c r="P58" i="5"/>
  <c r="Q58" i="5"/>
  <c r="P59" i="5"/>
  <c r="Q59" i="5"/>
  <c r="P60" i="5"/>
  <c r="Q60" i="5"/>
  <c r="P61" i="5"/>
  <c r="Q61" i="5"/>
  <c r="P62" i="5"/>
  <c r="Q62" i="5"/>
  <c r="P63" i="5"/>
  <c r="Q63" i="5"/>
  <c r="P64" i="5"/>
  <c r="Q64" i="5"/>
  <c r="P65" i="5"/>
  <c r="Q65" i="5"/>
  <c r="P66" i="5"/>
  <c r="Q66" i="5"/>
  <c r="P67" i="5"/>
  <c r="Q67" i="5"/>
  <c r="P68" i="5"/>
  <c r="Q68" i="5"/>
  <c r="P69" i="5"/>
  <c r="Q69" i="5"/>
  <c r="P70" i="5"/>
  <c r="Q70" i="5"/>
  <c r="P71" i="5"/>
  <c r="Q71" i="5"/>
  <c r="P72" i="5"/>
  <c r="Q72" i="5"/>
  <c r="P73" i="5"/>
  <c r="Q73" i="5"/>
  <c r="P74" i="5"/>
  <c r="Q74" i="5"/>
  <c r="P75" i="5"/>
  <c r="Q75" i="5"/>
  <c r="P76" i="5"/>
  <c r="Q76" i="5"/>
  <c r="P77" i="5"/>
  <c r="Q77" i="5"/>
  <c r="P78" i="5"/>
  <c r="Q78" i="5"/>
  <c r="P79" i="5"/>
  <c r="Q79" i="5"/>
  <c r="P80" i="5"/>
  <c r="Q80" i="5"/>
  <c r="P81" i="5"/>
  <c r="Q81" i="5"/>
  <c r="P82" i="5"/>
  <c r="Q82" i="5"/>
  <c r="P83" i="5"/>
  <c r="Q83" i="5"/>
  <c r="P84" i="5"/>
  <c r="Q84" i="5"/>
  <c r="Q2" i="5"/>
  <c r="P2" i="5"/>
  <c r="B205" i="10"/>
  <c r="S83" i="5" l="1"/>
  <c r="R82" i="5"/>
  <c r="R78" i="5"/>
  <c r="R74" i="5"/>
  <c r="R70" i="5"/>
  <c r="R66" i="5"/>
  <c r="R62" i="5"/>
  <c r="R58" i="5"/>
  <c r="R54" i="5"/>
  <c r="R50" i="5"/>
  <c r="R46" i="5"/>
  <c r="R42" i="5"/>
  <c r="R38" i="5"/>
  <c r="R34" i="5"/>
  <c r="R30" i="5"/>
  <c r="R26" i="5"/>
  <c r="R22" i="5"/>
  <c r="R18" i="5"/>
  <c r="R14" i="5"/>
  <c r="R10" i="5"/>
  <c r="R2" i="5"/>
  <c r="R72" i="5"/>
  <c r="R64" i="5"/>
  <c r="R56" i="5"/>
  <c r="R48" i="5"/>
  <c r="R40" i="5"/>
  <c r="R32" i="5"/>
  <c r="R24" i="5"/>
  <c r="R16" i="5"/>
  <c r="R8" i="5"/>
  <c r="R6" i="5"/>
  <c r="S84" i="5"/>
  <c r="S76" i="5"/>
  <c r="S68" i="5"/>
  <c r="S60" i="5"/>
  <c r="S52" i="5"/>
  <c r="S44" i="5"/>
  <c r="S36" i="5"/>
  <c r="S28" i="5"/>
  <c r="S20" i="5"/>
  <c r="S12" i="5"/>
  <c r="S4" i="5"/>
  <c r="R83" i="5"/>
  <c r="R75" i="5"/>
  <c r="R67" i="5"/>
  <c r="R59" i="5"/>
  <c r="R51" i="5"/>
  <c r="R43" i="5"/>
  <c r="R35" i="5"/>
  <c r="R27" i="5"/>
  <c r="R19" i="5"/>
  <c r="R11" i="5"/>
  <c r="R3" i="5"/>
  <c r="S80" i="5"/>
  <c r="S72" i="5"/>
  <c r="S64" i="5"/>
  <c r="S56" i="5"/>
  <c r="S48" i="5"/>
  <c r="S40" i="5"/>
  <c r="S32" i="5"/>
  <c r="S24" i="5"/>
  <c r="S16" i="5"/>
  <c r="S8" i="5"/>
  <c r="R79" i="5"/>
  <c r="R71" i="5"/>
  <c r="R63" i="5"/>
  <c r="R55" i="5"/>
  <c r="R47" i="5"/>
  <c r="R39" i="5"/>
  <c r="R31" i="5"/>
  <c r="R23" i="5"/>
  <c r="R15" i="5"/>
  <c r="R7" i="5"/>
  <c r="S78" i="5"/>
  <c r="S70" i="5"/>
  <c r="S62" i="5"/>
  <c r="S54" i="5"/>
  <c r="S46" i="5"/>
  <c r="S38" i="5"/>
  <c r="S30" i="5"/>
  <c r="S22" i="5"/>
  <c r="S14" i="5"/>
  <c r="S6" i="5"/>
  <c r="R77" i="5"/>
  <c r="R69" i="5"/>
  <c r="R61" i="5"/>
  <c r="R53" i="5"/>
  <c r="R45" i="5"/>
  <c r="R37" i="5"/>
  <c r="R29" i="5"/>
  <c r="R21" i="5"/>
  <c r="R13" i="5"/>
  <c r="R5" i="5"/>
  <c r="S3" i="5"/>
  <c r="S81" i="5"/>
  <c r="S77" i="5"/>
  <c r="S73" i="5"/>
  <c r="S69" i="5"/>
  <c r="S65" i="5"/>
  <c r="S61" i="5"/>
  <c r="S57" i="5"/>
  <c r="S53" i="5"/>
  <c r="S49" i="5"/>
  <c r="S45" i="5"/>
  <c r="S41" i="5"/>
  <c r="S37" i="5"/>
  <c r="S33" i="5"/>
  <c r="S29" i="5"/>
  <c r="S25" i="5"/>
  <c r="S21" i="5"/>
  <c r="S17" i="5"/>
  <c r="S13" i="5"/>
  <c r="S9" i="5"/>
  <c r="S5" i="5"/>
  <c r="S2" i="5"/>
  <c r="S79" i="5"/>
  <c r="S75" i="5"/>
  <c r="S71" i="5"/>
  <c r="S67" i="5"/>
  <c r="S63" i="5"/>
  <c r="S59" i="5"/>
  <c r="S55" i="5"/>
  <c r="S51" i="5"/>
  <c r="S47" i="5"/>
  <c r="S43" i="5"/>
  <c r="S39" i="5"/>
  <c r="S35" i="5"/>
  <c r="S31" i="5"/>
  <c r="S27" i="5"/>
  <c r="S23" i="5"/>
  <c r="S19" i="5"/>
  <c r="S15" i="5"/>
  <c r="S11" i="5"/>
  <c r="S7" i="5"/>
  <c r="E77" i="2" l="1"/>
  <c r="D108" i="2"/>
  <c r="D124" i="2"/>
  <c r="E139" i="2"/>
  <c r="I143" i="9"/>
  <c r="H143" i="9"/>
  <c r="E143" i="9"/>
  <c r="D143" i="9"/>
  <c r="C143" i="9"/>
  <c r="B143" i="9"/>
  <c r="I142" i="9"/>
  <c r="H142" i="9"/>
  <c r="E142" i="9"/>
  <c r="D142" i="9"/>
  <c r="C142" i="9"/>
  <c r="B142" i="9"/>
  <c r="I141" i="9"/>
  <c r="I141" i="2" s="1"/>
  <c r="H141" i="9"/>
  <c r="H141" i="2" s="1"/>
  <c r="E141" i="9"/>
  <c r="E141" i="2" s="1"/>
  <c r="D141" i="9"/>
  <c r="D141" i="2" s="1"/>
  <c r="C141" i="9"/>
  <c r="C141" i="2" s="1"/>
  <c r="B141" i="9"/>
  <c r="B141" i="2" s="1"/>
  <c r="I140" i="9"/>
  <c r="I140" i="2" s="1"/>
  <c r="H140" i="9"/>
  <c r="H140" i="2" s="1"/>
  <c r="E140" i="9"/>
  <c r="E140" i="2" s="1"/>
  <c r="D140" i="9"/>
  <c r="D140" i="2" s="1"/>
  <c r="C140" i="9"/>
  <c r="C140" i="2" s="1"/>
  <c r="B140" i="9"/>
  <c r="B140" i="2" s="1"/>
  <c r="I139" i="9"/>
  <c r="I139" i="2" s="1"/>
  <c r="H139" i="9"/>
  <c r="H139" i="2" s="1"/>
  <c r="E139" i="9"/>
  <c r="D139" i="9"/>
  <c r="D139" i="2" s="1"/>
  <c r="C139" i="9"/>
  <c r="C139" i="2" s="1"/>
  <c r="B139" i="9"/>
  <c r="B139" i="2" s="1"/>
  <c r="I138" i="9"/>
  <c r="I138" i="2" s="1"/>
  <c r="H138" i="9"/>
  <c r="H138" i="2" s="1"/>
  <c r="E138" i="9"/>
  <c r="E138" i="2" s="1"/>
  <c r="D138" i="9"/>
  <c r="D138" i="2" s="1"/>
  <c r="C138" i="9"/>
  <c r="C138" i="2" s="1"/>
  <c r="B138" i="9"/>
  <c r="B138" i="2" s="1"/>
  <c r="I137" i="9"/>
  <c r="I137" i="2" s="1"/>
  <c r="H137" i="9"/>
  <c r="H137" i="2" s="1"/>
  <c r="E137" i="9"/>
  <c r="E137" i="2" s="1"/>
  <c r="D137" i="9"/>
  <c r="D137" i="2" s="1"/>
  <c r="C137" i="9"/>
  <c r="C137" i="2" s="1"/>
  <c r="B137" i="9"/>
  <c r="B137" i="2" s="1"/>
  <c r="I136" i="9"/>
  <c r="I136" i="2" s="1"/>
  <c r="H136" i="9"/>
  <c r="H136" i="2" s="1"/>
  <c r="E136" i="9"/>
  <c r="E136" i="2" s="1"/>
  <c r="D136" i="9"/>
  <c r="D136" i="2" s="1"/>
  <c r="C136" i="9"/>
  <c r="C136" i="2" s="1"/>
  <c r="B136" i="9"/>
  <c r="B136" i="2" s="1"/>
  <c r="I135" i="9"/>
  <c r="I135" i="2" s="1"/>
  <c r="H135" i="9"/>
  <c r="H135" i="2" s="1"/>
  <c r="E135" i="9"/>
  <c r="E135" i="2" s="1"/>
  <c r="D135" i="9"/>
  <c r="D135" i="2" s="1"/>
  <c r="C135" i="9"/>
  <c r="C135" i="2" s="1"/>
  <c r="B135" i="9"/>
  <c r="B135" i="2" s="1"/>
  <c r="I134" i="9"/>
  <c r="I134" i="2" s="1"/>
  <c r="H134" i="9"/>
  <c r="H134" i="2" s="1"/>
  <c r="E134" i="9"/>
  <c r="E134" i="2" s="1"/>
  <c r="D134" i="9"/>
  <c r="D134" i="2" s="1"/>
  <c r="C134" i="9"/>
  <c r="C134" i="2" s="1"/>
  <c r="B134" i="9"/>
  <c r="B134" i="2" s="1"/>
  <c r="I133" i="9"/>
  <c r="I133" i="2" s="1"/>
  <c r="H133" i="9"/>
  <c r="H133" i="2" s="1"/>
  <c r="E133" i="9"/>
  <c r="E133" i="2" s="1"/>
  <c r="D133" i="9"/>
  <c r="D133" i="2" s="1"/>
  <c r="C133" i="9"/>
  <c r="C133" i="2" s="1"/>
  <c r="B133" i="9"/>
  <c r="B133" i="2" s="1"/>
  <c r="I132" i="9"/>
  <c r="I132" i="2" s="1"/>
  <c r="H132" i="9"/>
  <c r="H132" i="2" s="1"/>
  <c r="E132" i="9"/>
  <c r="E132" i="2" s="1"/>
  <c r="D132" i="9"/>
  <c r="D132" i="2" s="1"/>
  <c r="D131" i="5" s="1"/>
  <c r="C132" i="9"/>
  <c r="C132" i="2" s="1"/>
  <c r="B132" i="9"/>
  <c r="B132" i="2" s="1"/>
  <c r="I131" i="9"/>
  <c r="I131" i="2" s="1"/>
  <c r="H131" i="9"/>
  <c r="H131" i="2" s="1"/>
  <c r="E131" i="9"/>
  <c r="E131" i="2" s="1"/>
  <c r="D131" i="9"/>
  <c r="D131" i="2" s="1"/>
  <c r="C131" i="9"/>
  <c r="C131" i="2" s="1"/>
  <c r="B131" i="9"/>
  <c r="B131" i="2" s="1"/>
  <c r="I130" i="9"/>
  <c r="I130" i="2" s="1"/>
  <c r="H130" i="9"/>
  <c r="H130" i="2" s="1"/>
  <c r="E130" i="9"/>
  <c r="E130" i="2" s="1"/>
  <c r="D130" i="9"/>
  <c r="D130" i="2" s="1"/>
  <c r="C130" i="9"/>
  <c r="C130" i="2" s="1"/>
  <c r="B130" i="9"/>
  <c r="B130" i="2" s="1"/>
  <c r="I129" i="9"/>
  <c r="I129" i="2" s="1"/>
  <c r="H129" i="9"/>
  <c r="H129" i="2" s="1"/>
  <c r="E129" i="9"/>
  <c r="E129" i="2" s="1"/>
  <c r="D129" i="9"/>
  <c r="D129" i="2" s="1"/>
  <c r="C129" i="9"/>
  <c r="C129" i="2" s="1"/>
  <c r="B129" i="9"/>
  <c r="B129" i="2" s="1"/>
  <c r="I128" i="9"/>
  <c r="I128" i="2" s="1"/>
  <c r="H128" i="9"/>
  <c r="H128" i="2" s="1"/>
  <c r="E128" i="9"/>
  <c r="E128" i="2" s="1"/>
  <c r="D128" i="9"/>
  <c r="D128" i="2" s="1"/>
  <c r="D127" i="5" s="1"/>
  <c r="C128" i="9"/>
  <c r="C128" i="2" s="1"/>
  <c r="B128" i="9"/>
  <c r="B128" i="2" s="1"/>
  <c r="I127" i="9"/>
  <c r="I127" i="2" s="1"/>
  <c r="H127" i="9"/>
  <c r="H127" i="2" s="1"/>
  <c r="E127" i="9"/>
  <c r="E127" i="2" s="1"/>
  <c r="D127" i="9"/>
  <c r="D127" i="2" s="1"/>
  <c r="C127" i="9"/>
  <c r="C127" i="2" s="1"/>
  <c r="B127" i="9"/>
  <c r="B127" i="2" s="1"/>
  <c r="I126" i="9"/>
  <c r="I126" i="2" s="1"/>
  <c r="H126" i="9"/>
  <c r="H126" i="2" s="1"/>
  <c r="E126" i="9"/>
  <c r="E126" i="2" s="1"/>
  <c r="D126" i="9"/>
  <c r="D126" i="2" s="1"/>
  <c r="C126" i="9"/>
  <c r="C126" i="2" s="1"/>
  <c r="B126" i="9"/>
  <c r="B126" i="2" s="1"/>
  <c r="I125" i="9"/>
  <c r="I125" i="2" s="1"/>
  <c r="H125" i="9"/>
  <c r="H125" i="2" s="1"/>
  <c r="E125" i="9"/>
  <c r="E125" i="2" s="1"/>
  <c r="D125" i="9"/>
  <c r="D125" i="2" s="1"/>
  <c r="C125" i="9"/>
  <c r="C125" i="2" s="1"/>
  <c r="B125" i="9"/>
  <c r="B125" i="2" s="1"/>
  <c r="I124" i="9"/>
  <c r="I124" i="2" s="1"/>
  <c r="H124" i="9"/>
  <c r="H124" i="2" s="1"/>
  <c r="E124" i="9"/>
  <c r="E124" i="2" s="1"/>
  <c r="D124" i="9"/>
  <c r="C124" i="9"/>
  <c r="C124" i="2" s="1"/>
  <c r="B124" i="9"/>
  <c r="B124" i="2" s="1"/>
  <c r="I123" i="9"/>
  <c r="I123" i="2" s="1"/>
  <c r="H123" i="9"/>
  <c r="H123" i="2" s="1"/>
  <c r="E123" i="9"/>
  <c r="E123" i="2" s="1"/>
  <c r="D123" i="9"/>
  <c r="D123" i="2" s="1"/>
  <c r="C123" i="9"/>
  <c r="C123" i="2" s="1"/>
  <c r="B123" i="9"/>
  <c r="B123" i="2" s="1"/>
  <c r="I122" i="9"/>
  <c r="I122" i="2" s="1"/>
  <c r="H122" i="9"/>
  <c r="H122" i="2" s="1"/>
  <c r="E122" i="9"/>
  <c r="E122" i="2" s="1"/>
  <c r="D122" i="9"/>
  <c r="D122" i="2" s="1"/>
  <c r="C122" i="9"/>
  <c r="C122" i="2" s="1"/>
  <c r="B122" i="9"/>
  <c r="B122" i="2" s="1"/>
  <c r="I121" i="9"/>
  <c r="I121" i="2" s="1"/>
  <c r="H121" i="9"/>
  <c r="H121" i="2" s="1"/>
  <c r="E121" i="9"/>
  <c r="E121" i="2" s="1"/>
  <c r="D121" i="9"/>
  <c r="D121" i="2" s="1"/>
  <c r="C121" i="9"/>
  <c r="C121" i="2" s="1"/>
  <c r="B121" i="9"/>
  <c r="B121" i="2" s="1"/>
  <c r="I120" i="9"/>
  <c r="I120" i="2" s="1"/>
  <c r="H120" i="9"/>
  <c r="H120" i="2" s="1"/>
  <c r="E120" i="9"/>
  <c r="E120" i="2" s="1"/>
  <c r="D120" i="9"/>
  <c r="D120" i="2" s="1"/>
  <c r="C120" i="9"/>
  <c r="C120" i="2" s="1"/>
  <c r="B120" i="9"/>
  <c r="B120" i="2" s="1"/>
  <c r="I119" i="9"/>
  <c r="I119" i="2" s="1"/>
  <c r="H119" i="9"/>
  <c r="H119" i="2" s="1"/>
  <c r="E119" i="9"/>
  <c r="E119" i="2" s="1"/>
  <c r="D119" i="9"/>
  <c r="D119" i="2" s="1"/>
  <c r="C119" i="9"/>
  <c r="C119" i="2" s="1"/>
  <c r="B119" i="9"/>
  <c r="B119" i="2" s="1"/>
  <c r="I118" i="9"/>
  <c r="I118" i="2" s="1"/>
  <c r="H118" i="9"/>
  <c r="H118" i="2" s="1"/>
  <c r="E118" i="9"/>
  <c r="E118" i="2" s="1"/>
  <c r="D118" i="9"/>
  <c r="D118" i="2" s="1"/>
  <c r="C118" i="9"/>
  <c r="C118" i="2" s="1"/>
  <c r="B118" i="9"/>
  <c r="B118" i="2" s="1"/>
  <c r="I117" i="9"/>
  <c r="I117" i="2" s="1"/>
  <c r="H117" i="9"/>
  <c r="H117" i="2" s="1"/>
  <c r="E117" i="9"/>
  <c r="E117" i="2" s="1"/>
  <c r="D117" i="9"/>
  <c r="D117" i="2" s="1"/>
  <c r="C117" i="9"/>
  <c r="C117" i="2" s="1"/>
  <c r="B117" i="9"/>
  <c r="B117" i="2" s="1"/>
  <c r="I116" i="9"/>
  <c r="I116" i="2" s="1"/>
  <c r="H116" i="9"/>
  <c r="H116" i="2" s="1"/>
  <c r="E116" i="9"/>
  <c r="E116" i="2" s="1"/>
  <c r="D116" i="9"/>
  <c r="D116" i="2" s="1"/>
  <c r="C116" i="9"/>
  <c r="C116" i="2" s="1"/>
  <c r="B116" i="9"/>
  <c r="B116" i="2" s="1"/>
  <c r="I115" i="9"/>
  <c r="I115" i="2" s="1"/>
  <c r="H115" i="9"/>
  <c r="H115" i="2" s="1"/>
  <c r="E115" i="9"/>
  <c r="E115" i="2" s="1"/>
  <c r="D115" i="9"/>
  <c r="D115" i="2" s="1"/>
  <c r="C115" i="9"/>
  <c r="C115" i="2" s="1"/>
  <c r="B115" i="9"/>
  <c r="B115" i="2" s="1"/>
  <c r="I114" i="9"/>
  <c r="I114" i="2" s="1"/>
  <c r="H114" i="9"/>
  <c r="H114" i="2" s="1"/>
  <c r="E114" i="9"/>
  <c r="E114" i="2" s="1"/>
  <c r="D114" i="9"/>
  <c r="D114" i="2" s="1"/>
  <c r="C114" i="9"/>
  <c r="C114" i="2" s="1"/>
  <c r="B114" i="9"/>
  <c r="B114" i="2" s="1"/>
  <c r="I113" i="9"/>
  <c r="I113" i="2" s="1"/>
  <c r="H113" i="9"/>
  <c r="H113" i="2" s="1"/>
  <c r="E113" i="9"/>
  <c r="E113" i="2" s="1"/>
  <c r="D113" i="9"/>
  <c r="D113" i="2" s="1"/>
  <c r="C113" i="9"/>
  <c r="C113" i="2" s="1"/>
  <c r="B113" i="9"/>
  <c r="B113" i="2" s="1"/>
  <c r="I112" i="9"/>
  <c r="I112" i="2" s="1"/>
  <c r="H112" i="9"/>
  <c r="H112" i="2" s="1"/>
  <c r="E112" i="9"/>
  <c r="E112" i="2" s="1"/>
  <c r="D112" i="9"/>
  <c r="D112" i="2" s="1"/>
  <c r="C112" i="9"/>
  <c r="C112" i="2" s="1"/>
  <c r="B112" i="9"/>
  <c r="B112" i="2" s="1"/>
  <c r="I111" i="9"/>
  <c r="I111" i="2" s="1"/>
  <c r="H111" i="9"/>
  <c r="H111" i="2" s="1"/>
  <c r="E111" i="9"/>
  <c r="E111" i="2" s="1"/>
  <c r="D111" i="9"/>
  <c r="D111" i="2" s="1"/>
  <c r="C111" i="9"/>
  <c r="C111" i="2" s="1"/>
  <c r="B111" i="9"/>
  <c r="B111" i="2" s="1"/>
  <c r="I110" i="9"/>
  <c r="I110" i="2" s="1"/>
  <c r="H110" i="9"/>
  <c r="H110" i="2" s="1"/>
  <c r="E110" i="9"/>
  <c r="E110" i="2" s="1"/>
  <c r="D110" i="9"/>
  <c r="D110" i="2" s="1"/>
  <c r="C110" i="9"/>
  <c r="C110" i="2" s="1"/>
  <c r="B110" i="9"/>
  <c r="B110" i="2" s="1"/>
  <c r="I109" i="9"/>
  <c r="I109" i="2" s="1"/>
  <c r="H109" i="9"/>
  <c r="H109" i="2" s="1"/>
  <c r="E109" i="9"/>
  <c r="E109" i="2" s="1"/>
  <c r="D109" i="9"/>
  <c r="D109" i="2" s="1"/>
  <c r="C109" i="9"/>
  <c r="C109" i="2" s="1"/>
  <c r="B109" i="9"/>
  <c r="B109" i="2" s="1"/>
  <c r="I108" i="9"/>
  <c r="I108" i="2" s="1"/>
  <c r="H108" i="9"/>
  <c r="H108" i="2" s="1"/>
  <c r="E108" i="9"/>
  <c r="E108" i="2" s="1"/>
  <c r="D108" i="9"/>
  <c r="C108" i="9"/>
  <c r="C108" i="2" s="1"/>
  <c r="B108" i="9"/>
  <c r="B108" i="2" s="1"/>
  <c r="I107" i="9"/>
  <c r="I107" i="2" s="1"/>
  <c r="H107" i="9"/>
  <c r="H107" i="2" s="1"/>
  <c r="E107" i="9"/>
  <c r="E107" i="2" s="1"/>
  <c r="D107" i="9"/>
  <c r="D107" i="2" s="1"/>
  <c r="C107" i="9"/>
  <c r="C107" i="2" s="1"/>
  <c r="B107" i="9"/>
  <c r="B107" i="2" s="1"/>
  <c r="I106" i="9"/>
  <c r="I106" i="2" s="1"/>
  <c r="H106" i="9"/>
  <c r="H106" i="2" s="1"/>
  <c r="E106" i="9"/>
  <c r="E106" i="2" s="1"/>
  <c r="D106" i="9"/>
  <c r="D106" i="2" s="1"/>
  <c r="C106" i="9"/>
  <c r="C106" i="2" s="1"/>
  <c r="B106" i="9"/>
  <c r="B106" i="2" s="1"/>
  <c r="I105" i="9"/>
  <c r="I105" i="2" s="1"/>
  <c r="H105" i="9"/>
  <c r="H105" i="2" s="1"/>
  <c r="E105" i="9"/>
  <c r="E105" i="2" s="1"/>
  <c r="D105" i="9"/>
  <c r="D105" i="2" s="1"/>
  <c r="C105" i="9"/>
  <c r="C105" i="2" s="1"/>
  <c r="B105" i="9"/>
  <c r="B105" i="2" s="1"/>
  <c r="I104" i="9"/>
  <c r="I104" i="2" s="1"/>
  <c r="H104" i="9"/>
  <c r="H104" i="2" s="1"/>
  <c r="E104" i="9"/>
  <c r="E104" i="2" s="1"/>
  <c r="D104" i="9"/>
  <c r="D104" i="2" s="1"/>
  <c r="C104" i="9"/>
  <c r="C104" i="2" s="1"/>
  <c r="B104" i="9"/>
  <c r="B104" i="2" s="1"/>
  <c r="I103" i="9"/>
  <c r="I103" i="2" s="1"/>
  <c r="H103" i="9"/>
  <c r="H103" i="2" s="1"/>
  <c r="E103" i="9"/>
  <c r="E103" i="2" s="1"/>
  <c r="D103" i="9"/>
  <c r="D103" i="2" s="1"/>
  <c r="C103" i="9"/>
  <c r="C103" i="2" s="1"/>
  <c r="B103" i="9"/>
  <c r="B103" i="2" s="1"/>
  <c r="I102" i="9"/>
  <c r="I102" i="2" s="1"/>
  <c r="H102" i="9"/>
  <c r="H102" i="2" s="1"/>
  <c r="E102" i="9"/>
  <c r="E102" i="2" s="1"/>
  <c r="D102" i="9"/>
  <c r="D102" i="2" s="1"/>
  <c r="C102" i="9"/>
  <c r="C102" i="2" s="1"/>
  <c r="B102" i="9"/>
  <c r="B102" i="2" s="1"/>
  <c r="I101" i="9"/>
  <c r="I101" i="2" s="1"/>
  <c r="H101" i="9"/>
  <c r="H101" i="2" s="1"/>
  <c r="E101" i="9"/>
  <c r="E101" i="2" s="1"/>
  <c r="D101" i="9"/>
  <c r="D101" i="2" s="1"/>
  <c r="C101" i="9"/>
  <c r="C101" i="2" s="1"/>
  <c r="B101" i="9"/>
  <c r="B101" i="2" s="1"/>
  <c r="I100" i="9"/>
  <c r="I100" i="2" s="1"/>
  <c r="H100" i="9"/>
  <c r="H100" i="2" s="1"/>
  <c r="E100" i="9"/>
  <c r="E100" i="2" s="1"/>
  <c r="D100" i="9"/>
  <c r="D100" i="2" s="1"/>
  <c r="C100" i="9"/>
  <c r="C100" i="2" s="1"/>
  <c r="B100" i="9"/>
  <c r="B100" i="2" s="1"/>
  <c r="I99" i="9"/>
  <c r="I99" i="2" s="1"/>
  <c r="H99" i="9"/>
  <c r="H99" i="2" s="1"/>
  <c r="E99" i="9"/>
  <c r="E99" i="2" s="1"/>
  <c r="D99" i="9"/>
  <c r="D99" i="2" s="1"/>
  <c r="C99" i="9"/>
  <c r="C99" i="2" s="1"/>
  <c r="B99" i="9"/>
  <c r="B99" i="2" s="1"/>
  <c r="I98" i="9"/>
  <c r="I98" i="2" s="1"/>
  <c r="H98" i="9"/>
  <c r="H98" i="2" s="1"/>
  <c r="E98" i="9"/>
  <c r="E98" i="2" s="1"/>
  <c r="D98" i="9"/>
  <c r="D98" i="2" s="1"/>
  <c r="C98" i="9"/>
  <c r="C98" i="2" s="1"/>
  <c r="B98" i="9"/>
  <c r="B98" i="2" s="1"/>
  <c r="I97" i="9"/>
  <c r="I97" i="2" s="1"/>
  <c r="H97" i="9"/>
  <c r="H97" i="2" s="1"/>
  <c r="E97" i="9"/>
  <c r="E97" i="2" s="1"/>
  <c r="D97" i="9"/>
  <c r="D97" i="2" s="1"/>
  <c r="C97" i="9"/>
  <c r="C97" i="2" s="1"/>
  <c r="B97" i="9"/>
  <c r="B97" i="2" s="1"/>
  <c r="I96" i="9"/>
  <c r="I96" i="2" s="1"/>
  <c r="H96" i="9"/>
  <c r="H96" i="2" s="1"/>
  <c r="E96" i="9"/>
  <c r="E96" i="2" s="1"/>
  <c r="D96" i="9"/>
  <c r="D96" i="2" s="1"/>
  <c r="C96" i="9"/>
  <c r="C96" i="2" s="1"/>
  <c r="B96" i="9"/>
  <c r="B96" i="2" s="1"/>
  <c r="I95" i="9"/>
  <c r="I95" i="2" s="1"/>
  <c r="H95" i="9"/>
  <c r="H95" i="2" s="1"/>
  <c r="E95" i="9"/>
  <c r="E95" i="2" s="1"/>
  <c r="D95" i="9"/>
  <c r="D95" i="2" s="1"/>
  <c r="C95" i="9"/>
  <c r="C95" i="2" s="1"/>
  <c r="B95" i="9"/>
  <c r="B95" i="2" s="1"/>
  <c r="I94" i="9"/>
  <c r="I94" i="2" s="1"/>
  <c r="H94" i="9"/>
  <c r="H94" i="2" s="1"/>
  <c r="E94" i="9"/>
  <c r="E94" i="2" s="1"/>
  <c r="D94" i="9"/>
  <c r="D94" i="2" s="1"/>
  <c r="C94" i="9"/>
  <c r="C94" i="2" s="1"/>
  <c r="B94" i="9"/>
  <c r="B94" i="2" s="1"/>
  <c r="I93" i="9"/>
  <c r="I93" i="2" s="1"/>
  <c r="H93" i="9"/>
  <c r="H93" i="2" s="1"/>
  <c r="E93" i="9"/>
  <c r="E93" i="2" s="1"/>
  <c r="D93" i="9"/>
  <c r="D93" i="2" s="1"/>
  <c r="C93" i="9"/>
  <c r="C93" i="2" s="1"/>
  <c r="B93" i="9"/>
  <c r="B93" i="2" s="1"/>
  <c r="I92" i="9"/>
  <c r="I92" i="2" s="1"/>
  <c r="H92" i="9"/>
  <c r="H92" i="2" s="1"/>
  <c r="E92" i="9"/>
  <c r="E92" i="2" s="1"/>
  <c r="D92" i="9"/>
  <c r="D92" i="2" s="1"/>
  <c r="C92" i="9"/>
  <c r="C92" i="2" s="1"/>
  <c r="B92" i="9"/>
  <c r="B92" i="2" s="1"/>
  <c r="I91" i="9"/>
  <c r="I91" i="2" s="1"/>
  <c r="H91" i="9"/>
  <c r="H91" i="2" s="1"/>
  <c r="E91" i="9"/>
  <c r="E91" i="2" s="1"/>
  <c r="D91" i="9"/>
  <c r="D91" i="2" s="1"/>
  <c r="C91" i="9"/>
  <c r="C91" i="2" s="1"/>
  <c r="B91" i="9"/>
  <c r="B91" i="2" s="1"/>
  <c r="I90" i="9"/>
  <c r="I90" i="2" s="1"/>
  <c r="H90" i="9"/>
  <c r="H90" i="2" s="1"/>
  <c r="E90" i="9"/>
  <c r="E90" i="2" s="1"/>
  <c r="D90" i="9"/>
  <c r="D90" i="2" s="1"/>
  <c r="C90" i="9"/>
  <c r="C90" i="2" s="1"/>
  <c r="B90" i="9"/>
  <c r="B90" i="2" s="1"/>
  <c r="I89" i="9"/>
  <c r="I89" i="2" s="1"/>
  <c r="H89" i="9"/>
  <c r="H89" i="2" s="1"/>
  <c r="E89" i="9"/>
  <c r="E89" i="2" s="1"/>
  <c r="D89" i="9"/>
  <c r="D89" i="2" s="1"/>
  <c r="C89" i="9"/>
  <c r="C89" i="2" s="1"/>
  <c r="B89" i="9"/>
  <c r="B89" i="2" s="1"/>
  <c r="I88" i="9"/>
  <c r="I88" i="2" s="1"/>
  <c r="H88" i="9"/>
  <c r="H88" i="2" s="1"/>
  <c r="E88" i="9"/>
  <c r="E88" i="2" s="1"/>
  <c r="D88" i="9"/>
  <c r="D88" i="2" s="1"/>
  <c r="C88" i="9"/>
  <c r="C88" i="2" s="1"/>
  <c r="B88" i="9"/>
  <c r="B88" i="2" s="1"/>
  <c r="I87" i="9"/>
  <c r="I87" i="2" s="1"/>
  <c r="H87" i="9"/>
  <c r="H87" i="2" s="1"/>
  <c r="E87" i="9"/>
  <c r="E87" i="2" s="1"/>
  <c r="D87" i="9"/>
  <c r="D87" i="2" s="1"/>
  <c r="C87" i="9"/>
  <c r="C87" i="2" s="1"/>
  <c r="B87" i="9"/>
  <c r="B87" i="2" s="1"/>
  <c r="I86" i="9"/>
  <c r="I86" i="2" s="1"/>
  <c r="H86" i="9"/>
  <c r="H86" i="2" s="1"/>
  <c r="E86" i="9"/>
  <c r="E86" i="2" s="1"/>
  <c r="D86" i="9"/>
  <c r="D86" i="2" s="1"/>
  <c r="C86" i="9"/>
  <c r="C86" i="2" s="1"/>
  <c r="B86" i="9"/>
  <c r="B86" i="2" s="1"/>
  <c r="I85" i="9"/>
  <c r="I85" i="2" s="1"/>
  <c r="H85" i="9"/>
  <c r="H85" i="2" s="1"/>
  <c r="E85" i="9"/>
  <c r="E85" i="2" s="1"/>
  <c r="D85" i="9"/>
  <c r="D85" i="2" s="1"/>
  <c r="C85" i="9"/>
  <c r="C85" i="2" s="1"/>
  <c r="B85" i="9"/>
  <c r="B85" i="2" s="1"/>
  <c r="I84" i="9"/>
  <c r="I84" i="2" s="1"/>
  <c r="H84" i="9"/>
  <c r="H84" i="2" s="1"/>
  <c r="E84" i="9"/>
  <c r="E84" i="2" s="1"/>
  <c r="D84" i="9"/>
  <c r="D84" i="2" s="1"/>
  <c r="C84" i="9"/>
  <c r="C84" i="2" s="1"/>
  <c r="B84" i="9"/>
  <c r="B84" i="2" s="1"/>
  <c r="I83" i="9"/>
  <c r="I83" i="2" s="1"/>
  <c r="H83" i="9"/>
  <c r="H83" i="2" s="1"/>
  <c r="E83" i="9"/>
  <c r="E83" i="2" s="1"/>
  <c r="D83" i="9"/>
  <c r="D83" i="2" s="1"/>
  <c r="C83" i="9"/>
  <c r="C83" i="2" s="1"/>
  <c r="B83" i="9"/>
  <c r="B83" i="2" s="1"/>
  <c r="I82" i="9"/>
  <c r="I82" i="2" s="1"/>
  <c r="H82" i="9"/>
  <c r="H82" i="2" s="1"/>
  <c r="E82" i="9"/>
  <c r="E82" i="2" s="1"/>
  <c r="D82" i="9"/>
  <c r="D82" i="2" s="1"/>
  <c r="C82" i="9"/>
  <c r="C82" i="2" s="1"/>
  <c r="B82" i="9"/>
  <c r="B82" i="2" s="1"/>
  <c r="I81" i="9"/>
  <c r="I81" i="2" s="1"/>
  <c r="H81" i="9"/>
  <c r="H81" i="2" s="1"/>
  <c r="E81" i="9"/>
  <c r="E81" i="2" s="1"/>
  <c r="D81" i="9"/>
  <c r="D81" i="2" s="1"/>
  <c r="C81" i="9"/>
  <c r="C81" i="2" s="1"/>
  <c r="B81" i="9"/>
  <c r="B81" i="2" s="1"/>
  <c r="I80" i="9"/>
  <c r="I80" i="2" s="1"/>
  <c r="H80" i="9"/>
  <c r="H80" i="2" s="1"/>
  <c r="E80" i="9"/>
  <c r="E80" i="2" s="1"/>
  <c r="D80" i="9"/>
  <c r="D80" i="2" s="1"/>
  <c r="C80" i="9"/>
  <c r="C80" i="2" s="1"/>
  <c r="B80" i="9"/>
  <c r="B80" i="2" s="1"/>
  <c r="I79" i="9"/>
  <c r="I79" i="2" s="1"/>
  <c r="H79" i="9"/>
  <c r="H79" i="2" s="1"/>
  <c r="E79" i="9"/>
  <c r="E79" i="2" s="1"/>
  <c r="D79" i="9"/>
  <c r="D79" i="2" s="1"/>
  <c r="C79" i="9"/>
  <c r="C79" i="2" s="1"/>
  <c r="B79" i="9"/>
  <c r="B79" i="2" s="1"/>
  <c r="I78" i="9"/>
  <c r="I78" i="2" s="1"/>
  <c r="H78" i="9"/>
  <c r="H78" i="2" s="1"/>
  <c r="E78" i="9"/>
  <c r="E78" i="2" s="1"/>
  <c r="D78" i="9"/>
  <c r="D78" i="2" s="1"/>
  <c r="C78" i="9"/>
  <c r="C78" i="2" s="1"/>
  <c r="B78" i="9"/>
  <c r="B78" i="2" s="1"/>
  <c r="I77" i="9"/>
  <c r="I77" i="2" s="1"/>
  <c r="H77" i="9"/>
  <c r="H77" i="2" s="1"/>
  <c r="E77" i="9"/>
  <c r="D77" i="9"/>
  <c r="D77" i="2" s="1"/>
  <c r="C77" i="9"/>
  <c r="C77" i="2" s="1"/>
  <c r="B77" i="9"/>
  <c r="B77" i="2" s="1"/>
  <c r="I76" i="9"/>
  <c r="I76" i="2" s="1"/>
  <c r="H76" i="9"/>
  <c r="H76" i="2" s="1"/>
  <c r="E76" i="9"/>
  <c r="E76" i="2" s="1"/>
  <c r="D76" i="9"/>
  <c r="D76" i="2" s="1"/>
  <c r="C76" i="9"/>
  <c r="C76" i="2" s="1"/>
  <c r="B76" i="9"/>
  <c r="B76" i="2" s="1"/>
  <c r="I75" i="9"/>
  <c r="I75" i="2" s="1"/>
  <c r="H75" i="9"/>
  <c r="H75" i="2" s="1"/>
  <c r="E75" i="9"/>
  <c r="E75" i="2" s="1"/>
  <c r="D75" i="9"/>
  <c r="D75" i="2" s="1"/>
  <c r="C75" i="9"/>
  <c r="C75" i="2" s="1"/>
  <c r="B75" i="9"/>
  <c r="B75" i="2" s="1"/>
  <c r="I74" i="9"/>
  <c r="I74" i="2" s="1"/>
  <c r="H74" i="9"/>
  <c r="H74" i="2" s="1"/>
  <c r="E74" i="9"/>
  <c r="E74" i="2" s="1"/>
  <c r="D74" i="9"/>
  <c r="D74" i="2" s="1"/>
  <c r="C74" i="9"/>
  <c r="C74" i="2" s="1"/>
  <c r="B74" i="9"/>
  <c r="B74" i="2" s="1"/>
  <c r="I73" i="9"/>
  <c r="I73" i="2" s="1"/>
  <c r="H73" i="9"/>
  <c r="H73" i="2" s="1"/>
  <c r="E73" i="9"/>
  <c r="E73" i="2" s="1"/>
  <c r="D73" i="9"/>
  <c r="D73" i="2" s="1"/>
  <c r="C73" i="9"/>
  <c r="C73" i="2" s="1"/>
  <c r="B73" i="9"/>
  <c r="B73" i="2" s="1"/>
  <c r="I72" i="9"/>
  <c r="I72" i="2" s="1"/>
  <c r="H72" i="9"/>
  <c r="H72" i="2" s="1"/>
  <c r="E72" i="9"/>
  <c r="E72" i="2" s="1"/>
  <c r="D72" i="9"/>
  <c r="D72" i="2" s="1"/>
  <c r="C72" i="9"/>
  <c r="C72" i="2" s="1"/>
  <c r="B72" i="9"/>
  <c r="B72" i="2" s="1"/>
  <c r="I71" i="9"/>
  <c r="I71" i="2" s="1"/>
  <c r="H71" i="9"/>
  <c r="H71" i="2" s="1"/>
  <c r="E71" i="9"/>
  <c r="E71" i="2" s="1"/>
  <c r="D71" i="9"/>
  <c r="D71" i="2" s="1"/>
  <c r="C71" i="9"/>
  <c r="C71" i="2" s="1"/>
  <c r="B71" i="9"/>
  <c r="B71" i="2" s="1"/>
  <c r="I70" i="9"/>
  <c r="I70" i="2" s="1"/>
  <c r="H70" i="9"/>
  <c r="H70" i="2" s="1"/>
  <c r="E70" i="9"/>
  <c r="E70" i="2" s="1"/>
  <c r="D70" i="9"/>
  <c r="D70" i="2" s="1"/>
  <c r="C70" i="9"/>
  <c r="C70" i="2" s="1"/>
  <c r="B70" i="9"/>
  <c r="B70" i="2" s="1"/>
  <c r="I69" i="9"/>
  <c r="I69" i="2" s="1"/>
  <c r="H69" i="9"/>
  <c r="H69" i="2" s="1"/>
  <c r="E69" i="9"/>
  <c r="E69" i="2" s="1"/>
  <c r="D69" i="9"/>
  <c r="D69" i="2" s="1"/>
  <c r="C69" i="9"/>
  <c r="C69" i="2" s="1"/>
  <c r="B69" i="9"/>
  <c r="B69" i="2" s="1"/>
  <c r="I68" i="9"/>
  <c r="I68" i="2" s="1"/>
  <c r="H68" i="9"/>
  <c r="H68" i="2" s="1"/>
  <c r="E68" i="9"/>
  <c r="E68" i="2" s="1"/>
  <c r="D68" i="9"/>
  <c r="D68" i="2" s="1"/>
  <c r="C68" i="9"/>
  <c r="C68" i="2" s="1"/>
  <c r="B68" i="9"/>
  <c r="B68" i="2" s="1"/>
  <c r="I67" i="9"/>
  <c r="I67" i="2" s="1"/>
  <c r="H67" i="9"/>
  <c r="H67" i="2" s="1"/>
  <c r="E67" i="9"/>
  <c r="E67" i="2" s="1"/>
  <c r="D67" i="9"/>
  <c r="D67" i="2" s="1"/>
  <c r="C67" i="9"/>
  <c r="C67" i="2" s="1"/>
  <c r="B67" i="9"/>
  <c r="B67" i="2" s="1"/>
  <c r="I66" i="9"/>
  <c r="I66" i="2" s="1"/>
  <c r="H66" i="9"/>
  <c r="H66" i="2" s="1"/>
  <c r="E66" i="9"/>
  <c r="E66" i="2" s="1"/>
  <c r="D66" i="9"/>
  <c r="D66" i="2" s="1"/>
  <c r="C66" i="9"/>
  <c r="C66" i="2" s="1"/>
  <c r="B66" i="9"/>
  <c r="B66" i="2" s="1"/>
  <c r="I65" i="9"/>
  <c r="I65" i="2" s="1"/>
  <c r="H65" i="9"/>
  <c r="H65" i="2" s="1"/>
  <c r="E65" i="9"/>
  <c r="E65" i="2" s="1"/>
  <c r="D65" i="9"/>
  <c r="D65" i="2" s="1"/>
  <c r="C65" i="9"/>
  <c r="C65" i="2" s="1"/>
  <c r="B65" i="9"/>
  <c r="B65" i="2" s="1"/>
  <c r="I64" i="9"/>
  <c r="I64" i="2" s="1"/>
  <c r="H64" i="9"/>
  <c r="H64" i="2" s="1"/>
  <c r="E64" i="9"/>
  <c r="E64" i="2" s="1"/>
  <c r="D64" i="9"/>
  <c r="D64" i="2" s="1"/>
  <c r="C64" i="9"/>
  <c r="C64" i="2" s="1"/>
  <c r="B64" i="9"/>
  <c r="B64" i="2" s="1"/>
  <c r="I63" i="9"/>
  <c r="I63" i="2" s="1"/>
  <c r="H63" i="9"/>
  <c r="H63" i="2" s="1"/>
  <c r="E63" i="9"/>
  <c r="E63" i="2" s="1"/>
  <c r="D63" i="9"/>
  <c r="D63" i="2" s="1"/>
  <c r="C63" i="9"/>
  <c r="C63" i="2" s="1"/>
  <c r="B63" i="9"/>
  <c r="B63" i="2" s="1"/>
  <c r="I62" i="9"/>
  <c r="I62" i="2" s="1"/>
  <c r="H62" i="9"/>
  <c r="H62" i="2" s="1"/>
  <c r="E62" i="9"/>
  <c r="E62" i="2" s="1"/>
  <c r="D62" i="9"/>
  <c r="D62" i="2" s="1"/>
  <c r="C62" i="9"/>
  <c r="C62" i="2" s="1"/>
  <c r="B62" i="9"/>
  <c r="B62" i="2" s="1"/>
  <c r="I61" i="9"/>
  <c r="I61" i="2" s="1"/>
  <c r="H61" i="9"/>
  <c r="H61" i="2" s="1"/>
  <c r="E61" i="9"/>
  <c r="E61" i="2" s="1"/>
  <c r="D61" i="9"/>
  <c r="D61" i="2" s="1"/>
  <c r="C61" i="9"/>
  <c r="C61" i="2" s="1"/>
  <c r="B61" i="9"/>
  <c r="B61" i="2" s="1"/>
  <c r="I60" i="9"/>
  <c r="I60" i="2" s="1"/>
  <c r="H60" i="9"/>
  <c r="H60" i="2" s="1"/>
  <c r="E60" i="9"/>
  <c r="E60" i="2" s="1"/>
  <c r="D60" i="9"/>
  <c r="D60" i="2" s="1"/>
  <c r="C60" i="9"/>
  <c r="C60" i="2" s="1"/>
  <c r="B60" i="9"/>
  <c r="B60" i="2" s="1"/>
  <c r="I59" i="9"/>
  <c r="I59" i="2" s="1"/>
  <c r="H59" i="9"/>
  <c r="H59" i="2" s="1"/>
  <c r="E59" i="9"/>
  <c r="E59" i="2" s="1"/>
  <c r="D59" i="9"/>
  <c r="D59" i="2" s="1"/>
  <c r="C59" i="9"/>
  <c r="C59" i="2" s="1"/>
  <c r="B59" i="9"/>
  <c r="B59" i="2" s="1"/>
  <c r="I58" i="9"/>
  <c r="I58" i="2" s="1"/>
  <c r="H58" i="9"/>
  <c r="H58" i="2" s="1"/>
  <c r="E58" i="9"/>
  <c r="E58" i="2" s="1"/>
  <c r="D58" i="9"/>
  <c r="D58" i="2" s="1"/>
  <c r="C58" i="9"/>
  <c r="C58" i="2" s="1"/>
  <c r="B58" i="9"/>
  <c r="B58" i="2" s="1"/>
  <c r="I57" i="9"/>
  <c r="I57" i="2" s="1"/>
  <c r="H57" i="9"/>
  <c r="H57" i="2" s="1"/>
  <c r="E57" i="9"/>
  <c r="E57" i="2" s="1"/>
  <c r="D57" i="9"/>
  <c r="D57" i="2" s="1"/>
  <c r="C57" i="9"/>
  <c r="C57" i="2" s="1"/>
  <c r="B57" i="9"/>
  <c r="B57" i="2" s="1"/>
  <c r="I56" i="9"/>
  <c r="I56" i="2" s="1"/>
  <c r="H56" i="9"/>
  <c r="H56" i="2" s="1"/>
  <c r="E56" i="9"/>
  <c r="E56" i="2" s="1"/>
  <c r="D56" i="9"/>
  <c r="D56" i="2" s="1"/>
  <c r="C56" i="9"/>
  <c r="C56" i="2" s="1"/>
  <c r="B56" i="9"/>
  <c r="B56" i="2" s="1"/>
  <c r="I55" i="9"/>
  <c r="I55" i="2" s="1"/>
  <c r="H55" i="9"/>
  <c r="H55" i="2" s="1"/>
  <c r="E55" i="9"/>
  <c r="E55" i="2" s="1"/>
  <c r="D55" i="9"/>
  <c r="D55" i="2" s="1"/>
  <c r="C55" i="9"/>
  <c r="C55" i="2" s="1"/>
  <c r="B55" i="9"/>
  <c r="B55" i="2" s="1"/>
  <c r="I54" i="9"/>
  <c r="I54" i="2" s="1"/>
  <c r="H54" i="9"/>
  <c r="H54" i="2" s="1"/>
  <c r="E54" i="9"/>
  <c r="E54" i="2" s="1"/>
  <c r="D54" i="9"/>
  <c r="D54" i="2" s="1"/>
  <c r="C54" i="9"/>
  <c r="C54" i="2" s="1"/>
  <c r="B54" i="9"/>
  <c r="B54" i="2" s="1"/>
  <c r="I53" i="9"/>
  <c r="I53" i="2" s="1"/>
  <c r="H53" i="9"/>
  <c r="H53" i="2" s="1"/>
  <c r="E53" i="9"/>
  <c r="E53" i="2" s="1"/>
  <c r="D53" i="9"/>
  <c r="D53" i="2" s="1"/>
  <c r="C53" i="9"/>
  <c r="C53" i="2" s="1"/>
  <c r="B53" i="9"/>
  <c r="B53" i="2" s="1"/>
  <c r="I52" i="9"/>
  <c r="I52" i="2" s="1"/>
  <c r="H52" i="9"/>
  <c r="H52" i="2" s="1"/>
  <c r="E52" i="9"/>
  <c r="E52" i="2" s="1"/>
  <c r="D52" i="9"/>
  <c r="D52" i="2" s="1"/>
  <c r="C52" i="9"/>
  <c r="C52" i="2" s="1"/>
  <c r="B52" i="9"/>
  <c r="B52" i="2" s="1"/>
  <c r="I51" i="9"/>
  <c r="I51" i="2" s="1"/>
  <c r="H51" i="9"/>
  <c r="H51" i="2" s="1"/>
  <c r="E51" i="9"/>
  <c r="E51" i="2" s="1"/>
  <c r="D51" i="9"/>
  <c r="D51" i="2" s="1"/>
  <c r="C51" i="9"/>
  <c r="C51" i="2" s="1"/>
  <c r="B51" i="9"/>
  <c r="B51" i="2" s="1"/>
  <c r="I50" i="9"/>
  <c r="I50" i="2" s="1"/>
  <c r="H50" i="9"/>
  <c r="H50" i="2" s="1"/>
  <c r="E50" i="9"/>
  <c r="E50" i="2" s="1"/>
  <c r="D50" i="9"/>
  <c r="D50" i="2" s="1"/>
  <c r="C50" i="9"/>
  <c r="C50" i="2" s="1"/>
  <c r="B50" i="9"/>
  <c r="B50" i="2" s="1"/>
  <c r="I49" i="9"/>
  <c r="I49" i="2" s="1"/>
  <c r="H49" i="9"/>
  <c r="H49" i="2" s="1"/>
  <c r="E49" i="9"/>
  <c r="E49" i="2" s="1"/>
  <c r="D49" i="9"/>
  <c r="D49" i="2" s="1"/>
  <c r="C49" i="9"/>
  <c r="C49" i="2" s="1"/>
  <c r="B49" i="9"/>
  <c r="B49" i="2" s="1"/>
  <c r="I48" i="9"/>
  <c r="I48" i="2" s="1"/>
  <c r="H48" i="9"/>
  <c r="H48" i="2" s="1"/>
  <c r="E48" i="9"/>
  <c r="E48" i="2" s="1"/>
  <c r="D48" i="9"/>
  <c r="D48" i="2" s="1"/>
  <c r="C48" i="9"/>
  <c r="C48" i="2" s="1"/>
  <c r="B48" i="9"/>
  <c r="B48" i="2" s="1"/>
  <c r="I47" i="9"/>
  <c r="I47" i="2" s="1"/>
  <c r="H47" i="9"/>
  <c r="H47" i="2" s="1"/>
  <c r="E47" i="9"/>
  <c r="E47" i="2" s="1"/>
  <c r="D47" i="9"/>
  <c r="D47" i="2" s="1"/>
  <c r="C47" i="9"/>
  <c r="C47" i="2" s="1"/>
  <c r="B47" i="9"/>
  <c r="B47" i="2" s="1"/>
  <c r="I46" i="9"/>
  <c r="I46" i="2" s="1"/>
  <c r="H46" i="9"/>
  <c r="H46" i="2" s="1"/>
  <c r="E46" i="9"/>
  <c r="E46" i="2" s="1"/>
  <c r="D46" i="9"/>
  <c r="D46" i="2" s="1"/>
  <c r="C46" i="9"/>
  <c r="C46" i="2" s="1"/>
  <c r="B46" i="9"/>
  <c r="B46" i="2" s="1"/>
  <c r="I45" i="9"/>
  <c r="I45" i="2" s="1"/>
  <c r="H45" i="9"/>
  <c r="H45" i="2" s="1"/>
  <c r="E45" i="9"/>
  <c r="E45" i="2" s="1"/>
  <c r="D45" i="9"/>
  <c r="D45" i="2" s="1"/>
  <c r="C45" i="9"/>
  <c r="C45" i="2" s="1"/>
  <c r="B45" i="9"/>
  <c r="B45" i="2" s="1"/>
  <c r="I44" i="9"/>
  <c r="I44" i="2" s="1"/>
  <c r="H44" i="9"/>
  <c r="H44" i="2" s="1"/>
  <c r="E44" i="9"/>
  <c r="E44" i="2" s="1"/>
  <c r="D44" i="9"/>
  <c r="D44" i="2" s="1"/>
  <c r="C44" i="9"/>
  <c r="C44" i="2" s="1"/>
  <c r="B44" i="9"/>
  <c r="B44" i="2" s="1"/>
  <c r="I43" i="9"/>
  <c r="I43" i="2" s="1"/>
  <c r="H43" i="9"/>
  <c r="H43" i="2" s="1"/>
  <c r="E43" i="9"/>
  <c r="E43" i="2" s="1"/>
  <c r="D43" i="9"/>
  <c r="D43" i="2" s="1"/>
  <c r="C43" i="9"/>
  <c r="C43" i="2" s="1"/>
  <c r="B43" i="9"/>
  <c r="B43" i="2" s="1"/>
  <c r="I42" i="9"/>
  <c r="I42" i="2" s="1"/>
  <c r="H42" i="9"/>
  <c r="H42" i="2" s="1"/>
  <c r="E42" i="9"/>
  <c r="E42" i="2" s="1"/>
  <c r="D42" i="9"/>
  <c r="D42" i="2" s="1"/>
  <c r="C42" i="9"/>
  <c r="C42" i="2" s="1"/>
  <c r="B42" i="9"/>
  <c r="B42" i="2" s="1"/>
  <c r="I41" i="9"/>
  <c r="I41" i="2" s="1"/>
  <c r="H41" i="9"/>
  <c r="H41" i="2" s="1"/>
  <c r="E41" i="9"/>
  <c r="E41" i="2" s="1"/>
  <c r="D41" i="9"/>
  <c r="D41" i="2" s="1"/>
  <c r="C41" i="9"/>
  <c r="C41" i="2" s="1"/>
  <c r="B41" i="9"/>
  <c r="B41" i="2" s="1"/>
  <c r="I40" i="9"/>
  <c r="I40" i="2" s="1"/>
  <c r="H40" i="9"/>
  <c r="H40" i="2" s="1"/>
  <c r="E40" i="9"/>
  <c r="E40" i="2" s="1"/>
  <c r="D40" i="9"/>
  <c r="D40" i="2" s="1"/>
  <c r="C40" i="9"/>
  <c r="C40" i="2" s="1"/>
  <c r="B40" i="9"/>
  <c r="B40" i="2" s="1"/>
  <c r="I39" i="9"/>
  <c r="I39" i="2" s="1"/>
  <c r="H39" i="9"/>
  <c r="H39" i="2" s="1"/>
  <c r="E39" i="9"/>
  <c r="E39" i="2" s="1"/>
  <c r="D39" i="9"/>
  <c r="D39" i="2" s="1"/>
  <c r="C39" i="9"/>
  <c r="C39" i="2" s="1"/>
  <c r="B39" i="9"/>
  <c r="B39" i="2" s="1"/>
  <c r="I38" i="9"/>
  <c r="I38" i="2" s="1"/>
  <c r="H38" i="9"/>
  <c r="H38" i="2" s="1"/>
  <c r="E38" i="9"/>
  <c r="E38" i="2" s="1"/>
  <c r="D38" i="9"/>
  <c r="D38" i="2" s="1"/>
  <c r="C38" i="9"/>
  <c r="C38" i="2" s="1"/>
  <c r="B38" i="9"/>
  <c r="B38" i="2" s="1"/>
  <c r="I37" i="9"/>
  <c r="I37" i="2" s="1"/>
  <c r="H37" i="9"/>
  <c r="H37" i="2" s="1"/>
  <c r="E37" i="9"/>
  <c r="E37" i="2" s="1"/>
  <c r="D37" i="9"/>
  <c r="D37" i="2" s="1"/>
  <c r="C37" i="9"/>
  <c r="C37" i="2" s="1"/>
  <c r="B37" i="9"/>
  <c r="B37" i="2" s="1"/>
  <c r="I36" i="9"/>
  <c r="I36" i="2" s="1"/>
  <c r="H36" i="9"/>
  <c r="H36" i="2" s="1"/>
  <c r="E36" i="9"/>
  <c r="E36" i="2" s="1"/>
  <c r="D36" i="9"/>
  <c r="D36" i="2" s="1"/>
  <c r="C36" i="9"/>
  <c r="C36" i="2" s="1"/>
  <c r="B36" i="9"/>
  <c r="B36" i="2" s="1"/>
  <c r="I35" i="9"/>
  <c r="I35" i="2" s="1"/>
  <c r="H35" i="9"/>
  <c r="H35" i="2" s="1"/>
  <c r="E35" i="9"/>
  <c r="E35" i="2" s="1"/>
  <c r="D35" i="9"/>
  <c r="D35" i="2" s="1"/>
  <c r="C35" i="9"/>
  <c r="C35" i="2" s="1"/>
  <c r="B35" i="9"/>
  <c r="B35" i="2" s="1"/>
  <c r="I34" i="9"/>
  <c r="I34" i="2" s="1"/>
  <c r="H34" i="9"/>
  <c r="H34" i="2" s="1"/>
  <c r="E34" i="9"/>
  <c r="E34" i="2" s="1"/>
  <c r="D34" i="9"/>
  <c r="D34" i="2" s="1"/>
  <c r="C34" i="9"/>
  <c r="C34" i="2" s="1"/>
  <c r="B34" i="9"/>
  <c r="B34" i="2" s="1"/>
  <c r="I33" i="9"/>
  <c r="I33" i="2" s="1"/>
  <c r="H33" i="9"/>
  <c r="H33" i="2" s="1"/>
  <c r="E33" i="9"/>
  <c r="E33" i="2" s="1"/>
  <c r="D33" i="9"/>
  <c r="D33" i="2" s="1"/>
  <c r="C33" i="9"/>
  <c r="C33" i="2" s="1"/>
  <c r="B33" i="9"/>
  <c r="B33" i="2" s="1"/>
  <c r="I32" i="9"/>
  <c r="I32" i="2" s="1"/>
  <c r="H32" i="9"/>
  <c r="H32" i="2" s="1"/>
  <c r="E32" i="9"/>
  <c r="E32" i="2" s="1"/>
  <c r="D32" i="9"/>
  <c r="D32" i="2" s="1"/>
  <c r="C32" i="9"/>
  <c r="C32" i="2" s="1"/>
  <c r="B32" i="9"/>
  <c r="B32" i="2" s="1"/>
  <c r="I31" i="9"/>
  <c r="I31" i="2" s="1"/>
  <c r="H31" i="9"/>
  <c r="H31" i="2" s="1"/>
  <c r="E31" i="9"/>
  <c r="E31" i="2" s="1"/>
  <c r="D31" i="9"/>
  <c r="D31" i="2" s="1"/>
  <c r="C31" i="9"/>
  <c r="C31" i="2" s="1"/>
  <c r="B31" i="9"/>
  <c r="B31" i="2" s="1"/>
  <c r="I30" i="9"/>
  <c r="I30" i="2" s="1"/>
  <c r="H30" i="9"/>
  <c r="H30" i="2" s="1"/>
  <c r="E30" i="9"/>
  <c r="E30" i="2" s="1"/>
  <c r="D30" i="9"/>
  <c r="D30" i="2" s="1"/>
  <c r="C30" i="9"/>
  <c r="C30" i="2" s="1"/>
  <c r="B30" i="9"/>
  <c r="B30" i="2" s="1"/>
  <c r="I29" i="9"/>
  <c r="I29" i="2" s="1"/>
  <c r="H29" i="9"/>
  <c r="H29" i="2" s="1"/>
  <c r="E29" i="9"/>
  <c r="E29" i="2" s="1"/>
  <c r="D29" i="9"/>
  <c r="D29" i="2" s="1"/>
  <c r="C29" i="9"/>
  <c r="C29" i="2" s="1"/>
  <c r="B29" i="9"/>
  <c r="B29" i="2" s="1"/>
  <c r="I28" i="9"/>
  <c r="I28" i="2" s="1"/>
  <c r="H28" i="9"/>
  <c r="H28" i="2" s="1"/>
  <c r="E28" i="9"/>
  <c r="E28" i="2" s="1"/>
  <c r="D28" i="9"/>
  <c r="D28" i="2" s="1"/>
  <c r="C28" i="9"/>
  <c r="C28" i="2" s="1"/>
  <c r="B28" i="9"/>
  <c r="B28" i="2" s="1"/>
  <c r="I27" i="9"/>
  <c r="I27" i="2" s="1"/>
  <c r="H27" i="9"/>
  <c r="H27" i="2" s="1"/>
  <c r="E27" i="9"/>
  <c r="E27" i="2" s="1"/>
  <c r="D27" i="9"/>
  <c r="D27" i="2" s="1"/>
  <c r="C27" i="9"/>
  <c r="C27" i="2" s="1"/>
  <c r="B27" i="9"/>
  <c r="B27" i="2" s="1"/>
  <c r="I26" i="9"/>
  <c r="I26" i="2" s="1"/>
  <c r="H26" i="9"/>
  <c r="H26" i="2" s="1"/>
  <c r="E26" i="9"/>
  <c r="E26" i="2" s="1"/>
  <c r="D26" i="9"/>
  <c r="D26" i="2" s="1"/>
  <c r="C26" i="9"/>
  <c r="C26" i="2" s="1"/>
  <c r="B26" i="9"/>
  <c r="B26" i="2" s="1"/>
  <c r="I25" i="9"/>
  <c r="I25" i="2" s="1"/>
  <c r="H25" i="9"/>
  <c r="H25" i="2" s="1"/>
  <c r="E25" i="9"/>
  <c r="E25" i="2" s="1"/>
  <c r="D25" i="9"/>
  <c r="D25" i="2" s="1"/>
  <c r="C25" i="9"/>
  <c r="C25" i="2" s="1"/>
  <c r="B25" i="9"/>
  <c r="B25" i="2" s="1"/>
  <c r="I24" i="9"/>
  <c r="I24" i="2" s="1"/>
  <c r="H24" i="9"/>
  <c r="H24" i="2" s="1"/>
  <c r="E24" i="9"/>
  <c r="E24" i="2" s="1"/>
  <c r="D24" i="9"/>
  <c r="D24" i="2" s="1"/>
  <c r="C24" i="9"/>
  <c r="C24" i="2" s="1"/>
  <c r="B24" i="9"/>
  <c r="B24" i="2" s="1"/>
  <c r="I23" i="9"/>
  <c r="I23" i="2" s="1"/>
  <c r="H23" i="9"/>
  <c r="H23" i="2" s="1"/>
  <c r="E23" i="9"/>
  <c r="E23" i="2" s="1"/>
  <c r="D23" i="9"/>
  <c r="D23" i="2" s="1"/>
  <c r="C23" i="9"/>
  <c r="C23" i="2" s="1"/>
  <c r="B23" i="9"/>
  <c r="B23" i="2" s="1"/>
  <c r="I22" i="9"/>
  <c r="I22" i="2" s="1"/>
  <c r="H22" i="9"/>
  <c r="H22" i="2" s="1"/>
  <c r="E22" i="9"/>
  <c r="E22" i="2" s="1"/>
  <c r="D22" i="9"/>
  <c r="D22" i="2" s="1"/>
  <c r="C22" i="9"/>
  <c r="C22" i="2" s="1"/>
  <c r="B22" i="9"/>
  <c r="B22" i="2" s="1"/>
  <c r="I21" i="9"/>
  <c r="I21" i="2" s="1"/>
  <c r="H21" i="9"/>
  <c r="H21" i="2" s="1"/>
  <c r="E21" i="9"/>
  <c r="E21" i="2" s="1"/>
  <c r="D21" i="9"/>
  <c r="D21" i="2" s="1"/>
  <c r="C21" i="9"/>
  <c r="C21" i="2" s="1"/>
  <c r="B21" i="9"/>
  <c r="B21" i="2" s="1"/>
  <c r="I20" i="9"/>
  <c r="I20" i="2" s="1"/>
  <c r="H20" i="9"/>
  <c r="H20" i="2" s="1"/>
  <c r="E20" i="9"/>
  <c r="E20" i="2" s="1"/>
  <c r="D20" i="9"/>
  <c r="D20" i="2" s="1"/>
  <c r="C20" i="9"/>
  <c r="C20" i="2" s="1"/>
  <c r="B20" i="9"/>
  <c r="B20" i="2" s="1"/>
  <c r="I19" i="9"/>
  <c r="H19" i="9"/>
  <c r="H19" i="2" s="1"/>
  <c r="E19" i="9"/>
  <c r="E19" i="2" s="1"/>
  <c r="D19" i="9"/>
  <c r="D19" i="2" s="1"/>
  <c r="C19" i="9"/>
  <c r="C19" i="2" s="1"/>
  <c r="B19" i="9"/>
  <c r="B19" i="2" s="1"/>
  <c r="I18" i="9"/>
  <c r="H18" i="9"/>
  <c r="H18" i="2" s="1"/>
  <c r="E18" i="9"/>
  <c r="E18" i="2" s="1"/>
  <c r="D18" i="9"/>
  <c r="D18" i="2" s="1"/>
  <c r="C18" i="9"/>
  <c r="C18" i="2" s="1"/>
  <c r="B18" i="9"/>
  <c r="B18" i="2" s="1"/>
  <c r="I17" i="9"/>
  <c r="I17" i="2" s="1"/>
  <c r="H17" i="9"/>
  <c r="H17" i="2" s="1"/>
  <c r="E17" i="9"/>
  <c r="E17" i="2" s="1"/>
  <c r="D17" i="9"/>
  <c r="C17" i="9"/>
  <c r="C17" i="2" s="1"/>
  <c r="B17" i="9"/>
  <c r="B17" i="2" s="1"/>
  <c r="I16" i="9"/>
  <c r="H16" i="9"/>
  <c r="H16" i="2" s="1"/>
  <c r="E16" i="9"/>
  <c r="E16" i="2" s="1"/>
  <c r="D16" i="9"/>
  <c r="D16" i="2" s="1"/>
  <c r="C16" i="9"/>
  <c r="C16" i="2" s="1"/>
  <c r="B16" i="9"/>
  <c r="B16" i="2" s="1"/>
  <c r="I15" i="9"/>
  <c r="H15" i="9"/>
  <c r="H15" i="2" s="1"/>
  <c r="E15" i="9"/>
  <c r="E15" i="2" s="1"/>
  <c r="D15" i="9"/>
  <c r="D15" i="2" s="1"/>
  <c r="C15" i="9"/>
  <c r="C15" i="2" s="1"/>
  <c r="B15" i="9"/>
  <c r="B15" i="2" s="1"/>
  <c r="I14" i="9"/>
  <c r="H14" i="9"/>
  <c r="H14" i="2" s="1"/>
  <c r="E14" i="9"/>
  <c r="E14" i="2" s="1"/>
  <c r="D14" i="9"/>
  <c r="D14" i="2" s="1"/>
  <c r="C14" i="9"/>
  <c r="C14" i="2" s="1"/>
  <c r="B14" i="9"/>
  <c r="B14" i="2" s="1"/>
  <c r="I13" i="9"/>
  <c r="I13" i="2" s="1"/>
  <c r="H13" i="9"/>
  <c r="H13" i="2" s="1"/>
  <c r="E13" i="9"/>
  <c r="E13" i="2" s="1"/>
  <c r="D13" i="9"/>
  <c r="C13" i="9"/>
  <c r="C13" i="2" s="1"/>
  <c r="B13" i="9"/>
  <c r="B13" i="2" s="1"/>
  <c r="I12" i="9"/>
  <c r="H12" i="9"/>
  <c r="H12" i="2" s="1"/>
  <c r="E12" i="9"/>
  <c r="E12" i="2" s="1"/>
  <c r="D12" i="9"/>
  <c r="D12" i="2" s="1"/>
  <c r="C12" i="9"/>
  <c r="C12" i="2" s="1"/>
  <c r="B12" i="9"/>
  <c r="B12" i="2" s="1"/>
  <c r="I11" i="9"/>
  <c r="H11" i="9"/>
  <c r="H11" i="2" s="1"/>
  <c r="E11" i="9"/>
  <c r="E11" i="2" s="1"/>
  <c r="D11" i="9"/>
  <c r="D11" i="2" s="1"/>
  <c r="C11" i="9"/>
  <c r="C11" i="2" s="1"/>
  <c r="B11" i="9"/>
  <c r="B11" i="2" s="1"/>
  <c r="I10" i="9"/>
  <c r="H10" i="9"/>
  <c r="H10" i="2" s="1"/>
  <c r="E10" i="9"/>
  <c r="E10" i="2" s="1"/>
  <c r="D10" i="9"/>
  <c r="D10" i="2" s="1"/>
  <c r="C10" i="9"/>
  <c r="C10" i="2" s="1"/>
  <c r="B10" i="9"/>
  <c r="B10" i="2" s="1"/>
  <c r="I9" i="9"/>
  <c r="I9" i="2" s="1"/>
  <c r="H9" i="9"/>
  <c r="H9" i="2" s="1"/>
  <c r="E9" i="9"/>
  <c r="E9" i="2" s="1"/>
  <c r="D9" i="9"/>
  <c r="C9" i="9"/>
  <c r="C9" i="2" s="1"/>
  <c r="B9" i="9"/>
  <c r="B9" i="2" s="1"/>
  <c r="I8" i="9"/>
  <c r="H8" i="9"/>
  <c r="H8" i="2" s="1"/>
  <c r="E8" i="9"/>
  <c r="E8" i="2" s="1"/>
  <c r="D8" i="9"/>
  <c r="D8" i="2" s="1"/>
  <c r="C8" i="9"/>
  <c r="C8" i="2" s="1"/>
  <c r="B8" i="9"/>
  <c r="B8" i="2" s="1"/>
  <c r="I7" i="9"/>
  <c r="H7" i="9"/>
  <c r="H7" i="2" s="1"/>
  <c r="E7" i="9"/>
  <c r="E7" i="2" s="1"/>
  <c r="D7" i="9"/>
  <c r="D7" i="2" s="1"/>
  <c r="C7" i="9"/>
  <c r="C7" i="2" s="1"/>
  <c r="B7" i="9"/>
  <c r="B7" i="2" s="1"/>
  <c r="I6" i="9"/>
  <c r="H6" i="9"/>
  <c r="H6" i="2" s="1"/>
  <c r="E6" i="9"/>
  <c r="E6" i="2" s="1"/>
  <c r="D6" i="9"/>
  <c r="D6" i="2" s="1"/>
  <c r="C6" i="9"/>
  <c r="C6" i="2" s="1"/>
  <c r="B6" i="9"/>
  <c r="B6" i="2" s="1"/>
  <c r="I5" i="9"/>
  <c r="I5" i="2" s="1"/>
  <c r="H5" i="9"/>
  <c r="H5" i="2" s="1"/>
  <c r="E5" i="9"/>
  <c r="E5" i="2" s="1"/>
  <c r="D5" i="9"/>
  <c r="C5" i="9"/>
  <c r="C5" i="2" s="1"/>
  <c r="B5" i="9"/>
  <c r="B5" i="2" s="1"/>
  <c r="I4" i="9"/>
  <c r="H4" i="9"/>
  <c r="H4" i="2" s="1"/>
  <c r="E4" i="9"/>
  <c r="E4" i="2" s="1"/>
  <c r="D4" i="9"/>
  <c r="D4" i="2" s="1"/>
  <c r="C4" i="9"/>
  <c r="C4" i="2" s="1"/>
  <c r="B4" i="9"/>
  <c r="B4" i="2" s="1"/>
  <c r="I3" i="9"/>
  <c r="H3" i="9"/>
  <c r="H3" i="2" s="1"/>
  <c r="E3" i="9"/>
  <c r="E3" i="2" s="1"/>
  <c r="D3" i="9"/>
  <c r="D3" i="2" s="1"/>
  <c r="C3" i="9"/>
  <c r="C3" i="2" s="1"/>
  <c r="B3" i="9"/>
  <c r="B3" i="2" s="1"/>
  <c r="I2" i="9"/>
  <c r="H2" i="9"/>
  <c r="E2" i="9"/>
  <c r="D2" i="9"/>
  <c r="C2" i="9"/>
  <c r="B2" i="9"/>
  <c r="B86" i="5" l="1"/>
  <c r="F88" i="5"/>
  <c r="E88" i="24" s="1"/>
  <c r="E88" i="27" s="1"/>
  <c r="D91" i="5"/>
  <c r="F96" i="5"/>
  <c r="E96" i="24" s="1"/>
  <c r="E96" i="27" s="1"/>
  <c r="D99" i="5"/>
  <c r="F112" i="5"/>
  <c r="E112" i="24" s="1"/>
  <c r="E112" i="27" s="1"/>
  <c r="B118" i="5"/>
  <c r="F120" i="5"/>
  <c r="E120" i="24" s="1"/>
  <c r="E120" i="27" s="1"/>
  <c r="B126" i="5"/>
  <c r="F128" i="5"/>
  <c r="E128" i="24" s="1"/>
  <c r="E128" i="27" s="1"/>
  <c r="B130" i="5"/>
  <c r="F132" i="5"/>
  <c r="E132" i="24" s="1"/>
  <c r="E132" i="27" s="1"/>
  <c r="B134" i="5"/>
  <c r="D135" i="5"/>
  <c r="F136" i="5"/>
  <c r="E136" i="24" s="1"/>
  <c r="E136" i="27" s="1"/>
  <c r="D139" i="5"/>
  <c r="F140" i="5"/>
  <c r="E89" i="5"/>
  <c r="C92" i="5"/>
  <c r="E93" i="5"/>
  <c r="E97" i="5"/>
  <c r="C100" i="5"/>
  <c r="E101" i="5"/>
  <c r="C104" i="5"/>
  <c r="E105" i="5"/>
  <c r="C108" i="5"/>
  <c r="C112" i="5"/>
  <c r="E113" i="5"/>
  <c r="C116" i="5"/>
  <c r="E121" i="5"/>
  <c r="C124" i="5"/>
  <c r="E125" i="5"/>
  <c r="C128" i="5"/>
  <c r="E129" i="5"/>
  <c r="C132" i="5"/>
  <c r="E133" i="5"/>
  <c r="C136" i="5"/>
  <c r="E137" i="5"/>
  <c r="C140" i="5"/>
  <c r="F85" i="5"/>
  <c r="E85" i="24" s="1"/>
  <c r="E85" i="27" s="1"/>
  <c r="D88" i="5"/>
  <c r="B91" i="5"/>
  <c r="F93" i="5"/>
  <c r="E93" i="24" s="1"/>
  <c r="E93" i="27" s="1"/>
  <c r="B95" i="5"/>
  <c r="D96" i="5"/>
  <c r="B99" i="5"/>
  <c r="F101" i="5"/>
  <c r="E101" i="24" s="1"/>
  <c r="E101" i="27" s="1"/>
  <c r="D104" i="5"/>
  <c r="F105" i="5"/>
  <c r="E105" i="24" s="1"/>
  <c r="E105" i="27" s="1"/>
  <c r="B107" i="5"/>
  <c r="F109" i="5"/>
  <c r="E109" i="24" s="1"/>
  <c r="E109" i="27" s="1"/>
  <c r="D112" i="5"/>
  <c r="B115" i="5"/>
  <c r="D116" i="5"/>
  <c r="F117" i="5"/>
  <c r="E117" i="24" s="1"/>
  <c r="E117" i="27" s="1"/>
  <c r="D120" i="5"/>
  <c r="B123" i="5"/>
  <c r="F125" i="5"/>
  <c r="E125" i="24" s="1"/>
  <c r="E125" i="27" s="1"/>
  <c r="D107" i="5"/>
  <c r="E108" i="5"/>
  <c r="E116" i="5"/>
  <c r="C119" i="5"/>
  <c r="B138" i="5"/>
  <c r="B102" i="5"/>
  <c r="D123" i="5"/>
  <c r="F134" i="5"/>
  <c r="E134" i="24" s="1"/>
  <c r="E134" i="27" s="1"/>
  <c r="B110" i="5"/>
  <c r="C85" i="5"/>
  <c r="E86" i="5"/>
  <c r="C89" i="5"/>
  <c r="E90" i="5"/>
  <c r="C93" i="5"/>
  <c r="E94" i="5"/>
  <c r="C97" i="5"/>
  <c r="E98" i="5"/>
  <c r="C101" i="5"/>
  <c r="E102" i="5"/>
  <c r="C105" i="5"/>
  <c r="E106" i="5"/>
  <c r="C109" i="5"/>
  <c r="E110" i="5"/>
  <c r="C113" i="5"/>
  <c r="E114" i="5"/>
  <c r="C117" i="5"/>
  <c r="E118" i="5"/>
  <c r="C121" i="5"/>
  <c r="E122" i="5"/>
  <c r="C125" i="5"/>
  <c r="E126" i="5"/>
  <c r="C129" i="5"/>
  <c r="E130" i="5"/>
  <c r="C133" i="5"/>
  <c r="E134" i="5"/>
  <c r="C137" i="5"/>
  <c r="D85" i="5"/>
  <c r="F86" i="5"/>
  <c r="E86" i="24" s="1"/>
  <c r="E86" i="27" s="1"/>
  <c r="B88" i="5"/>
  <c r="D89" i="5"/>
  <c r="F90" i="5"/>
  <c r="E90" i="24" s="1"/>
  <c r="E90" i="27" s="1"/>
  <c r="B92" i="5"/>
  <c r="D93" i="5"/>
  <c r="F94" i="5"/>
  <c r="E94" i="24" s="1"/>
  <c r="E94" i="27" s="1"/>
  <c r="B96" i="5"/>
  <c r="D97" i="5"/>
  <c r="F98" i="5"/>
  <c r="E98" i="24" s="1"/>
  <c r="E98" i="27" s="1"/>
  <c r="B100" i="5"/>
  <c r="D101" i="5"/>
  <c r="F102" i="5"/>
  <c r="E102" i="24" s="1"/>
  <c r="E102" i="27" s="1"/>
  <c r="B104" i="5"/>
  <c r="D105" i="5"/>
  <c r="F106" i="5"/>
  <c r="E106" i="24" s="1"/>
  <c r="E106" i="27" s="1"/>
  <c r="B108" i="5"/>
  <c r="D109" i="5"/>
  <c r="F110" i="5"/>
  <c r="E110" i="24" s="1"/>
  <c r="E110" i="27" s="1"/>
  <c r="B112" i="5"/>
  <c r="D113" i="5"/>
  <c r="F114" i="5"/>
  <c r="E114" i="24" s="1"/>
  <c r="E114" i="27" s="1"/>
  <c r="B116" i="5"/>
  <c r="D117" i="5"/>
  <c r="F118" i="5"/>
  <c r="E118" i="24" s="1"/>
  <c r="E118" i="27" s="1"/>
  <c r="B120" i="5"/>
  <c r="D121" i="5"/>
  <c r="B124" i="5"/>
  <c r="D125" i="5"/>
  <c r="F126" i="5"/>
  <c r="E126" i="24" s="1"/>
  <c r="E126" i="27" s="1"/>
  <c r="B128" i="5"/>
  <c r="D129" i="5"/>
  <c r="F130" i="5"/>
  <c r="E130" i="24" s="1"/>
  <c r="E130" i="27" s="1"/>
  <c r="B132" i="5"/>
  <c r="D133" i="5"/>
  <c r="B136" i="5"/>
  <c r="D137" i="5"/>
  <c r="F138" i="5"/>
  <c r="B140" i="5"/>
  <c r="C88" i="5"/>
  <c r="E138" i="5"/>
  <c r="F122" i="5"/>
  <c r="E122" i="24" s="1"/>
  <c r="E122" i="27" s="1"/>
  <c r="E87" i="5"/>
  <c r="C90" i="5"/>
  <c r="E91" i="5"/>
  <c r="E95" i="5"/>
  <c r="C98" i="5"/>
  <c r="E99" i="5"/>
  <c r="C102" i="5"/>
  <c r="E103" i="5"/>
  <c r="C96" i="5"/>
  <c r="C2" i="2"/>
  <c r="C2" i="5" s="1"/>
  <c r="C145" i="9"/>
  <c r="E2" i="2"/>
  <c r="E145" i="9"/>
  <c r="C48" i="5"/>
  <c r="C56" i="5"/>
  <c r="H58" i="5"/>
  <c r="C86" i="5"/>
  <c r="C94" i="5"/>
  <c r="B89" i="5"/>
  <c r="D110" i="5"/>
  <c r="F99" i="5"/>
  <c r="E99" i="24" s="1"/>
  <c r="E99" i="27" s="1"/>
  <c r="D145" i="9"/>
  <c r="D2" i="2"/>
  <c r="D2" i="5" s="1"/>
  <c r="C106" i="5"/>
  <c r="E107" i="5"/>
  <c r="C110" i="5"/>
  <c r="E111" i="5"/>
  <c r="C114" i="5"/>
  <c r="E115" i="5"/>
  <c r="C118" i="5"/>
  <c r="E119" i="5"/>
  <c r="C122" i="5"/>
  <c r="E123" i="5"/>
  <c r="C126" i="5"/>
  <c r="E127" i="5"/>
  <c r="C130" i="5"/>
  <c r="E131" i="5"/>
  <c r="C134" i="5"/>
  <c r="E135" i="5"/>
  <c r="C138" i="5"/>
  <c r="E139" i="5"/>
  <c r="C95" i="5"/>
  <c r="C87" i="5"/>
  <c r="B2" i="2"/>
  <c r="B145" i="9"/>
  <c r="D58" i="5"/>
  <c r="B69" i="5"/>
  <c r="B81" i="5"/>
  <c r="B85" i="5"/>
  <c r="D86" i="5"/>
  <c r="F87" i="5"/>
  <c r="E87" i="24" s="1"/>
  <c r="E87" i="27" s="1"/>
  <c r="D90" i="5"/>
  <c r="F91" i="5"/>
  <c r="E91" i="24" s="1"/>
  <c r="E91" i="27" s="1"/>
  <c r="B93" i="5"/>
  <c r="D94" i="5"/>
  <c r="F95" i="5"/>
  <c r="E95" i="24" s="1"/>
  <c r="E95" i="27" s="1"/>
  <c r="B97" i="5"/>
  <c r="D98" i="5"/>
  <c r="B101" i="5"/>
  <c r="D102" i="5"/>
  <c r="F103" i="5"/>
  <c r="E103" i="24" s="1"/>
  <c r="E103" i="27" s="1"/>
  <c r="B105" i="5"/>
  <c r="D106" i="5"/>
  <c r="F107" i="5"/>
  <c r="E107" i="24" s="1"/>
  <c r="E107" i="27" s="1"/>
  <c r="B109" i="5"/>
  <c r="F111" i="5"/>
  <c r="E111" i="24" s="1"/>
  <c r="E111" i="27" s="1"/>
  <c r="B113" i="5"/>
  <c r="D114" i="5"/>
  <c r="F115" i="5"/>
  <c r="E115" i="24" s="1"/>
  <c r="E115" i="27" s="1"/>
  <c r="B117" i="5"/>
  <c r="D118" i="5"/>
  <c r="F119" i="5"/>
  <c r="E119" i="24" s="1"/>
  <c r="E119" i="27" s="1"/>
  <c r="D122" i="5"/>
  <c r="F123" i="5"/>
  <c r="E123" i="24" s="1"/>
  <c r="E123" i="27" s="1"/>
  <c r="B125" i="5"/>
  <c r="D126" i="5"/>
  <c r="F127" i="5"/>
  <c r="E127" i="24" s="1"/>
  <c r="E127" i="27" s="1"/>
  <c r="B129" i="5"/>
  <c r="D130" i="5"/>
  <c r="F131" i="5"/>
  <c r="E131" i="24" s="1"/>
  <c r="E131" i="27" s="1"/>
  <c r="B133" i="5"/>
  <c r="D134" i="5"/>
  <c r="F135" i="5"/>
  <c r="E135" i="24" s="1"/>
  <c r="E135" i="27" s="1"/>
  <c r="B137" i="5"/>
  <c r="D138" i="5"/>
  <c r="F139" i="5"/>
  <c r="C120" i="5"/>
  <c r="H2" i="2"/>
  <c r="F2" i="5" s="1"/>
  <c r="E2" i="24" s="1"/>
  <c r="H145" i="9"/>
  <c r="B11" i="5"/>
  <c r="B27" i="5"/>
  <c r="D32" i="5"/>
  <c r="B43" i="5"/>
  <c r="B79" i="5"/>
  <c r="B87" i="5"/>
  <c r="F89" i="5"/>
  <c r="E89" i="24" s="1"/>
  <c r="E89" i="27" s="1"/>
  <c r="D92" i="5"/>
  <c r="F97" i="5"/>
  <c r="E97" i="24" s="1"/>
  <c r="E97" i="27" s="1"/>
  <c r="D100" i="5"/>
  <c r="B103" i="5"/>
  <c r="D108" i="5"/>
  <c r="B111" i="5"/>
  <c r="F113" i="5"/>
  <c r="E113" i="24" s="1"/>
  <c r="E113" i="27" s="1"/>
  <c r="B119" i="5"/>
  <c r="F121" i="5"/>
  <c r="E121" i="24" s="1"/>
  <c r="E121" i="27" s="1"/>
  <c r="D124" i="5"/>
  <c r="B127" i="5"/>
  <c r="D128" i="5"/>
  <c r="F129" i="5"/>
  <c r="E129" i="24" s="1"/>
  <c r="E129" i="27" s="1"/>
  <c r="B131" i="5"/>
  <c r="D132" i="5"/>
  <c r="F133" i="5"/>
  <c r="E133" i="24" s="1"/>
  <c r="E133" i="27" s="1"/>
  <c r="B135" i="5"/>
  <c r="D136" i="5"/>
  <c r="F137" i="5"/>
  <c r="B139" i="5"/>
  <c r="D140" i="5"/>
  <c r="I2" i="2"/>
  <c r="I145" i="9"/>
  <c r="C79" i="5"/>
  <c r="E88" i="5"/>
  <c r="C91" i="5"/>
  <c r="E92" i="5"/>
  <c r="E96" i="5"/>
  <c r="C99" i="5"/>
  <c r="E100" i="5"/>
  <c r="C103" i="5"/>
  <c r="E104" i="5"/>
  <c r="C107" i="5"/>
  <c r="C111" i="5"/>
  <c r="E112" i="5"/>
  <c r="C115" i="5"/>
  <c r="E120" i="5"/>
  <c r="C123" i="5"/>
  <c r="E124" i="5"/>
  <c r="C127" i="5"/>
  <c r="E128" i="5"/>
  <c r="C131" i="5"/>
  <c r="E132" i="5"/>
  <c r="C135" i="5"/>
  <c r="E136" i="5"/>
  <c r="C139" i="5"/>
  <c r="E140" i="5"/>
  <c r="H66" i="5"/>
  <c r="E77" i="5"/>
  <c r="E85" i="5"/>
  <c r="E109" i="5"/>
  <c r="E117" i="5"/>
  <c r="B121" i="5"/>
  <c r="F44" i="5"/>
  <c r="E44" i="24" s="1"/>
  <c r="E44" i="27" s="1"/>
  <c r="D87" i="5"/>
  <c r="B90" i="5"/>
  <c r="F92" i="5"/>
  <c r="E92" i="24" s="1"/>
  <c r="E92" i="27" s="1"/>
  <c r="B94" i="5"/>
  <c r="D95" i="5"/>
  <c r="B98" i="5"/>
  <c r="F100" i="5"/>
  <c r="E100" i="24" s="1"/>
  <c r="E100" i="27" s="1"/>
  <c r="D103" i="5"/>
  <c r="F104" i="5"/>
  <c r="E104" i="24" s="1"/>
  <c r="E104" i="27" s="1"/>
  <c r="B106" i="5"/>
  <c r="F108" i="5"/>
  <c r="E108" i="24" s="1"/>
  <c r="E108" i="27" s="1"/>
  <c r="D111" i="5"/>
  <c r="B114" i="5"/>
  <c r="D115" i="5"/>
  <c r="F116" i="5"/>
  <c r="E116" i="24" s="1"/>
  <c r="E116" i="27" s="1"/>
  <c r="D119" i="5"/>
  <c r="B122" i="5"/>
  <c r="F124" i="5"/>
  <c r="E124" i="24" s="1"/>
  <c r="E124" i="27" s="1"/>
  <c r="D3" i="5"/>
  <c r="B4" i="5"/>
  <c r="B6" i="5"/>
  <c r="D11" i="5"/>
  <c r="B12" i="5"/>
  <c r="B14" i="5"/>
  <c r="D19" i="5"/>
  <c r="B20" i="5"/>
  <c r="B22" i="5"/>
  <c r="D25" i="5"/>
  <c r="D27" i="5"/>
  <c r="B28" i="5"/>
  <c r="B30" i="5"/>
  <c r="D33" i="5"/>
  <c r="D35" i="5"/>
  <c r="B36" i="5"/>
  <c r="B38" i="5"/>
  <c r="D41" i="5"/>
  <c r="D43" i="5"/>
  <c r="B44" i="5"/>
  <c r="D47" i="5"/>
  <c r="B50" i="5"/>
  <c r="B52" i="5"/>
  <c r="D53" i="5"/>
  <c r="B56" i="5"/>
  <c r="B58" i="5"/>
  <c r="B64" i="5"/>
  <c r="D65" i="5"/>
  <c r="D71" i="5"/>
  <c r="D73" i="5"/>
  <c r="B76" i="5"/>
  <c r="D79" i="5"/>
  <c r="B82" i="5"/>
  <c r="E3" i="5"/>
  <c r="C4" i="5"/>
  <c r="E5" i="5"/>
  <c r="C6" i="5"/>
  <c r="E7" i="5"/>
  <c r="C8" i="5"/>
  <c r="E9" i="5"/>
  <c r="C10" i="5"/>
  <c r="E11" i="5"/>
  <c r="C12" i="5"/>
  <c r="E13" i="5"/>
  <c r="C14" i="5"/>
  <c r="E15" i="5"/>
  <c r="C16" i="5"/>
  <c r="E17" i="5"/>
  <c r="C18" i="5"/>
  <c r="E19" i="5"/>
  <c r="C20" i="5"/>
  <c r="H20" i="5"/>
  <c r="E21" i="5"/>
  <c r="C22" i="5"/>
  <c r="H22" i="5"/>
  <c r="E23" i="5"/>
  <c r="C24" i="5"/>
  <c r="H24" i="5"/>
  <c r="E25" i="5"/>
  <c r="C26" i="5"/>
  <c r="H26" i="5"/>
  <c r="E27" i="5"/>
  <c r="C28" i="5"/>
  <c r="H28" i="5"/>
  <c r="E29" i="5"/>
  <c r="C30" i="5"/>
  <c r="H30" i="5"/>
  <c r="E31" i="5"/>
  <c r="C32" i="5"/>
  <c r="H32" i="5"/>
  <c r="E33" i="5"/>
  <c r="C34" i="5"/>
  <c r="H34" i="5"/>
  <c r="E35" i="5"/>
  <c r="C36" i="5"/>
  <c r="H36" i="5"/>
  <c r="E37" i="5"/>
  <c r="C38" i="5"/>
  <c r="H38" i="5"/>
  <c r="E39" i="5"/>
  <c r="C40" i="5"/>
  <c r="H40" i="5"/>
  <c r="E41" i="5"/>
  <c r="C42" i="5"/>
  <c r="H42" i="5"/>
  <c r="E43" i="5"/>
  <c r="C44" i="5"/>
  <c r="H44" i="5"/>
  <c r="E45" i="5"/>
  <c r="C46" i="5"/>
  <c r="E47" i="5"/>
  <c r="H48" i="5"/>
  <c r="C50" i="5"/>
  <c r="E51" i="5"/>
  <c r="C54" i="5"/>
  <c r="H56" i="5"/>
  <c r="E57" i="5"/>
  <c r="E59" i="5"/>
  <c r="H60" i="5"/>
  <c r="C62" i="5"/>
  <c r="H64" i="5"/>
  <c r="E67" i="5"/>
  <c r="C68" i="5"/>
  <c r="C70" i="5"/>
  <c r="E71" i="5"/>
  <c r="H72" i="5"/>
  <c r="E75" i="5"/>
  <c r="H80" i="5"/>
  <c r="H82" i="5"/>
  <c r="D78" i="5"/>
  <c r="D46" i="5"/>
  <c r="D64" i="5"/>
  <c r="B75" i="5"/>
  <c r="B19" i="5"/>
  <c r="D24" i="5"/>
  <c r="B35" i="5"/>
  <c r="D40" i="5"/>
  <c r="B49" i="5"/>
  <c r="D62" i="5"/>
  <c r="D70" i="5"/>
  <c r="E84" i="5"/>
  <c r="E69" i="5"/>
  <c r="B3" i="5"/>
  <c r="D34" i="5"/>
  <c r="B47" i="5"/>
  <c r="D52" i="5"/>
  <c r="D54" i="5"/>
  <c r="B55" i="5"/>
  <c r="D60" i="5"/>
  <c r="B63" i="5"/>
  <c r="D68" i="5"/>
  <c r="B71" i="5"/>
  <c r="G73" i="5"/>
  <c r="D76" i="5"/>
  <c r="B77" i="5"/>
  <c r="D80" i="5"/>
  <c r="D82" i="5"/>
  <c r="B83" i="5"/>
  <c r="D84" i="5"/>
  <c r="B60" i="5"/>
  <c r="D49" i="5"/>
  <c r="B26" i="5"/>
  <c r="H45" i="5"/>
  <c r="E54" i="5"/>
  <c r="C57" i="5"/>
  <c r="C59" i="5"/>
  <c r="E60" i="5"/>
  <c r="H61" i="5"/>
  <c r="C63" i="5"/>
  <c r="C65" i="5"/>
  <c r="H67" i="5"/>
  <c r="H69" i="5"/>
  <c r="C71" i="5"/>
  <c r="E72" i="5"/>
  <c r="H73" i="5"/>
  <c r="H75" i="5"/>
  <c r="H77" i="5"/>
  <c r="E78" i="5"/>
  <c r="E80" i="5"/>
  <c r="C81" i="5"/>
  <c r="C83" i="5"/>
  <c r="H83" i="5"/>
  <c r="D45" i="5"/>
  <c r="B40" i="5"/>
  <c r="F34" i="5"/>
  <c r="E34" i="24" s="1"/>
  <c r="E34" i="27" s="1"/>
  <c r="D29" i="5"/>
  <c r="B24" i="5"/>
  <c r="F18" i="5"/>
  <c r="E18" i="24" s="1"/>
  <c r="E18" i="27" s="1"/>
  <c r="B8" i="5"/>
  <c r="B66" i="5"/>
  <c r="D55" i="5"/>
  <c r="B48" i="5"/>
  <c r="F73" i="5"/>
  <c r="E73" i="24" s="1"/>
  <c r="E73" i="27" s="1"/>
  <c r="H52" i="5"/>
  <c r="H54" i="5"/>
  <c r="E63" i="5"/>
  <c r="E65" i="5"/>
  <c r="C74" i="5"/>
  <c r="C76" i="5"/>
  <c r="C78" i="5"/>
  <c r="C80" i="5"/>
  <c r="E83" i="5"/>
  <c r="B72" i="5"/>
  <c r="D61" i="5"/>
  <c r="F50" i="5"/>
  <c r="E50" i="24" s="1"/>
  <c r="E50" i="27" s="1"/>
  <c r="F42" i="5"/>
  <c r="E42" i="24" s="1"/>
  <c r="E42" i="27" s="1"/>
  <c r="D37" i="5"/>
  <c r="B32" i="5"/>
  <c r="F26" i="5"/>
  <c r="E26" i="24" s="1"/>
  <c r="E26" i="27" s="1"/>
  <c r="D21" i="5"/>
  <c r="B16" i="5"/>
  <c r="F10" i="5"/>
  <c r="E10" i="24" s="1"/>
  <c r="E10" i="27" s="1"/>
  <c r="E48" i="5"/>
  <c r="H49" i="5"/>
  <c r="C51" i="5"/>
  <c r="E52" i="5"/>
  <c r="E70" i="5"/>
  <c r="C67" i="5"/>
  <c r="G77" i="5"/>
  <c r="F77" i="5"/>
  <c r="E77" i="24" s="1"/>
  <c r="E77" i="27" s="1"/>
  <c r="G79" i="5"/>
  <c r="F79" i="5"/>
  <c r="E79" i="24" s="1"/>
  <c r="E79" i="27" s="1"/>
  <c r="G8" i="5"/>
  <c r="F8" i="5"/>
  <c r="E8" i="24" s="1"/>
  <c r="E8" i="27" s="1"/>
  <c r="G24" i="5"/>
  <c r="F24" i="5"/>
  <c r="E24" i="24" s="1"/>
  <c r="E24" i="27" s="1"/>
  <c r="F30" i="5"/>
  <c r="E30" i="24" s="1"/>
  <c r="E30" i="27" s="1"/>
  <c r="G30" i="5"/>
  <c r="G32" i="5"/>
  <c r="F32" i="5"/>
  <c r="E32" i="24" s="1"/>
  <c r="E32" i="27" s="1"/>
  <c r="F38" i="5"/>
  <c r="E38" i="24" s="1"/>
  <c r="E38" i="27" s="1"/>
  <c r="G38" i="5"/>
  <c r="G40" i="5"/>
  <c r="F40" i="5"/>
  <c r="E40" i="24" s="1"/>
  <c r="E40" i="27" s="1"/>
  <c r="F54" i="5"/>
  <c r="E54" i="24" s="1"/>
  <c r="E54" i="27" s="1"/>
  <c r="G54" i="5"/>
  <c r="G60" i="5"/>
  <c r="F60" i="5"/>
  <c r="E60" i="24" s="1"/>
  <c r="E60" i="27" s="1"/>
  <c r="F62" i="5"/>
  <c r="E62" i="24" s="1"/>
  <c r="E62" i="27" s="1"/>
  <c r="G62" i="5"/>
  <c r="F66" i="5"/>
  <c r="E66" i="24" s="1"/>
  <c r="E66" i="27" s="1"/>
  <c r="G66" i="5"/>
  <c r="G68" i="5"/>
  <c r="F68" i="5"/>
  <c r="E68" i="24" s="1"/>
  <c r="E68" i="27" s="1"/>
  <c r="F74" i="5"/>
  <c r="E74" i="24" s="1"/>
  <c r="E74" i="27" s="1"/>
  <c r="G74" i="5"/>
  <c r="G76" i="5"/>
  <c r="F76" i="5"/>
  <c r="E76" i="24" s="1"/>
  <c r="E76" i="27" s="1"/>
  <c r="F78" i="5"/>
  <c r="E78" i="24" s="1"/>
  <c r="E78" i="27" s="1"/>
  <c r="G78" i="5"/>
  <c r="D81" i="5"/>
  <c r="B84" i="5"/>
  <c r="G84" i="5"/>
  <c r="F84" i="5"/>
  <c r="E84" i="24" s="1"/>
  <c r="E84" i="27" s="1"/>
  <c r="D83" i="5"/>
  <c r="G81" i="5"/>
  <c r="F81" i="5"/>
  <c r="E81" i="24" s="1"/>
  <c r="E81" i="27" s="1"/>
  <c r="F6" i="5"/>
  <c r="E6" i="24" s="1"/>
  <c r="E6" i="27" s="1"/>
  <c r="G6" i="5"/>
  <c r="F7" i="5"/>
  <c r="E7" i="24" s="1"/>
  <c r="E7" i="27" s="1"/>
  <c r="F14" i="5"/>
  <c r="E14" i="24" s="1"/>
  <c r="E14" i="27" s="1"/>
  <c r="G14" i="5"/>
  <c r="G16" i="5"/>
  <c r="F16" i="5"/>
  <c r="E16" i="24" s="1"/>
  <c r="E16" i="27" s="1"/>
  <c r="F22" i="5"/>
  <c r="E22" i="24" s="1"/>
  <c r="E22" i="27" s="1"/>
  <c r="G22" i="5"/>
  <c r="E49" i="5"/>
  <c r="H50" i="5"/>
  <c r="E53" i="5"/>
  <c r="E55" i="5"/>
  <c r="C58" i="5"/>
  <c r="E61" i="5"/>
  <c r="C64" i="5"/>
  <c r="C66" i="5"/>
  <c r="H68" i="5"/>
  <c r="C72" i="5"/>
  <c r="H74" i="5"/>
  <c r="G82" i="5"/>
  <c r="E68" i="5"/>
  <c r="J3" i="9"/>
  <c r="K3" i="9" s="1"/>
  <c r="I3" i="2"/>
  <c r="J19" i="9"/>
  <c r="K19" i="9" s="1"/>
  <c r="I19" i="2"/>
  <c r="H19" i="5" s="1"/>
  <c r="C52" i="5"/>
  <c r="E79" i="5"/>
  <c r="E81" i="5"/>
  <c r="D77" i="5"/>
  <c r="E56" i="5"/>
  <c r="J9" i="9"/>
  <c r="K9" i="9" s="1"/>
  <c r="D9" i="2"/>
  <c r="D8" i="5" s="1"/>
  <c r="J7" i="9"/>
  <c r="K7" i="9" s="1"/>
  <c r="I7" i="2"/>
  <c r="C60" i="5"/>
  <c r="H62" i="5"/>
  <c r="H76" i="5"/>
  <c r="H78" i="5"/>
  <c r="H84" i="5"/>
  <c r="H81" i="5"/>
  <c r="C73" i="5"/>
  <c r="E62" i="5"/>
  <c r="H57" i="5"/>
  <c r="H51" i="5"/>
  <c r="C47" i="5"/>
  <c r="G3" i="5"/>
  <c r="F3" i="5"/>
  <c r="E3" i="24" s="1"/>
  <c r="E3" i="27" s="1"/>
  <c r="J5" i="9"/>
  <c r="K5" i="9" s="1"/>
  <c r="D5" i="2"/>
  <c r="D4" i="5" s="1"/>
  <c r="G5" i="5"/>
  <c r="F5" i="5"/>
  <c r="E5" i="24" s="1"/>
  <c r="E5" i="27" s="1"/>
  <c r="G7" i="5"/>
  <c r="G9" i="5"/>
  <c r="F9" i="5"/>
  <c r="E9" i="24" s="1"/>
  <c r="E9" i="27" s="1"/>
  <c r="J13" i="9"/>
  <c r="K13" i="9" s="1"/>
  <c r="D13" i="2"/>
  <c r="D12" i="5" s="1"/>
  <c r="D14" i="5"/>
  <c r="J17" i="9"/>
  <c r="K17" i="9" s="1"/>
  <c r="D17" i="2"/>
  <c r="D16" i="5" s="1"/>
  <c r="D18" i="5"/>
  <c r="D20" i="5"/>
  <c r="D22" i="5"/>
  <c r="G23" i="5"/>
  <c r="D26" i="5"/>
  <c r="D28" i="5"/>
  <c r="D30" i="5"/>
  <c r="D36" i="5"/>
  <c r="G39" i="5"/>
  <c r="F39" i="5"/>
  <c r="E39" i="24" s="1"/>
  <c r="E39" i="27" s="1"/>
  <c r="B41" i="5"/>
  <c r="G41" i="5"/>
  <c r="F41" i="5"/>
  <c r="E41" i="24" s="1"/>
  <c r="E41" i="27" s="1"/>
  <c r="D44" i="5"/>
  <c r="G47" i="5"/>
  <c r="F47" i="5"/>
  <c r="E47" i="24" s="1"/>
  <c r="E47" i="27" s="1"/>
  <c r="D50" i="5"/>
  <c r="G53" i="5"/>
  <c r="F53" i="5"/>
  <c r="E53" i="24" s="1"/>
  <c r="E53" i="27" s="1"/>
  <c r="D56" i="5"/>
  <c r="G59" i="5"/>
  <c r="F59" i="5"/>
  <c r="E59" i="24" s="1"/>
  <c r="E59" i="27" s="1"/>
  <c r="G61" i="5"/>
  <c r="F61" i="5"/>
  <c r="E61" i="24" s="1"/>
  <c r="E61" i="27" s="1"/>
  <c r="D66" i="5"/>
  <c r="G69" i="5"/>
  <c r="F69" i="5"/>
  <c r="E69" i="24" s="1"/>
  <c r="E69" i="27" s="1"/>
  <c r="G71" i="5"/>
  <c r="B78" i="5"/>
  <c r="C75" i="5"/>
  <c r="B68" i="5"/>
  <c r="D63" i="5"/>
  <c r="F58" i="5"/>
  <c r="E58" i="24" s="1"/>
  <c r="E58" i="27" s="1"/>
  <c r="H53" i="5"/>
  <c r="F46" i="5"/>
  <c r="E46" i="24" s="1"/>
  <c r="E46" i="27" s="1"/>
  <c r="G46" i="5"/>
  <c r="B42" i="5"/>
  <c r="B34" i="5"/>
  <c r="B18" i="5"/>
  <c r="B10" i="5"/>
  <c r="G4" i="5"/>
  <c r="F4" i="5"/>
  <c r="E4" i="24" s="1"/>
  <c r="E4" i="27" s="1"/>
  <c r="E36" i="5"/>
  <c r="G58" i="5"/>
  <c r="E6" i="5"/>
  <c r="E8" i="5"/>
  <c r="J10" i="9"/>
  <c r="K10" i="9" s="1"/>
  <c r="I10" i="2"/>
  <c r="H9" i="5" s="1"/>
  <c r="E10" i="5"/>
  <c r="E12" i="5"/>
  <c r="E14" i="5"/>
  <c r="J16" i="9"/>
  <c r="K16" i="9" s="1"/>
  <c r="I16" i="2"/>
  <c r="E18" i="5"/>
  <c r="C21" i="5"/>
  <c r="C23" i="5"/>
  <c r="C25" i="5"/>
  <c r="C27" i="5"/>
  <c r="C29" i="5"/>
  <c r="C31" i="5"/>
  <c r="E32" i="5"/>
  <c r="E34" i="5"/>
  <c r="C37" i="5"/>
  <c r="E38" i="5"/>
  <c r="H39" i="5"/>
  <c r="H41" i="5"/>
  <c r="C45" i="5"/>
  <c r="H47" i="5"/>
  <c r="E50" i="5"/>
  <c r="E58" i="5"/>
  <c r="C61" i="5"/>
  <c r="C69" i="5"/>
  <c r="H71" i="5"/>
  <c r="E74" i="5"/>
  <c r="F71" i="5"/>
  <c r="E71" i="24" s="1"/>
  <c r="E71" i="27" s="1"/>
  <c r="G50" i="5"/>
  <c r="G18" i="5"/>
  <c r="J11" i="9"/>
  <c r="K11" i="9" s="1"/>
  <c r="I11" i="2"/>
  <c r="J15" i="9"/>
  <c r="K15" i="9" s="1"/>
  <c r="I15" i="2"/>
  <c r="H46" i="5"/>
  <c r="H70" i="5"/>
  <c r="E73" i="5"/>
  <c r="C82" i="5"/>
  <c r="C84" i="5"/>
  <c r="G83" i="5"/>
  <c r="F83" i="5"/>
  <c r="E83" i="24" s="1"/>
  <c r="E83" i="27" s="1"/>
  <c r="F82" i="5"/>
  <c r="E82" i="24" s="1"/>
  <c r="E82" i="27" s="1"/>
  <c r="B80" i="5"/>
  <c r="E76" i="5"/>
  <c r="F70" i="5"/>
  <c r="E70" i="24" s="1"/>
  <c r="E70" i="27" s="1"/>
  <c r="G70" i="5"/>
  <c r="E2" i="5"/>
  <c r="D38" i="5"/>
  <c r="E20" i="5"/>
  <c r="G34" i="5"/>
  <c r="B5" i="5"/>
  <c r="D6" i="5"/>
  <c r="B7" i="5"/>
  <c r="B9" i="5"/>
  <c r="D10" i="5"/>
  <c r="G11" i="5"/>
  <c r="F11" i="5"/>
  <c r="E11" i="24" s="1"/>
  <c r="E11" i="27" s="1"/>
  <c r="B13" i="5"/>
  <c r="G13" i="5"/>
  <c r="F13" i="5"/>
  <c r="E13" i="24" s="1"/>
  <c r="E13" i="27" s="1"/>
  <c r="B15" i="5"/>
  <c r="G15" i="5"/>
  <c r="F15" i="5"/>
  <c r="E15" i="24" s="1"/>
  <c r="E15" i="27" s="1"/>
  <c r="B17" i="5"/>
  <c r="G17" i="5"/>
  <c r="F17" i="5"/>
  <c r="E17" i="24" s="1"/>
  <c r="E17" i="27" s="1"/>
  <c r="G19" i="5"/>
  <c r="F19" i="5"/>
  <c r="E19" i="24" s="1"/>
  <c r="E19" i="27" s="1"/>
  <c r="B21" i="5"/>
  <c r="G21" i="5"/>
  <c r="F21" i="5"/>
  <c r="E21" i="24" s="1"/>
  <c r="E21" i="27" s="1"/>
  <c r="B23" i="5"/>
  <c r="B25" i="5"/>
  <c r="G25" i="5"/>
  <c r="F25" i="5"/>
  <c r="E25" i="24" s="1"/>
  <c r="E25" i="27" s="1"/>
  <c r="G27" i="5"/>
  <c r="F27" i="5"/>
  <c r="E27" i="24" s="1"/>
  <c r="E27" i="27" s="1"/>
  <c r="B29" i="5"/>
  <c r="G29" i="5"/>
  <c r="F29" i="5"/>
  <c r="E29" i="24" s="1"/>
  <c r="E29" i="27" s="1"/>
  <c r="B31" i="5"/>
  <c r="G31" i="5"/>
  <c r="F31" i="5"/>
  <c r="E31" i="24" s="1"/>
  <c r="E31" i="27" s="1"/>
  <c r="B33" i="5"/>
  <c r="G33" i="5"/>
  <c r="F33" i="5"/>
  <c r="E33" i="24" s="1"/>
  <c r="E33" i="27" s="1"/>
  <c r="G35" i="5"/>
  <c r="F35" i="5"/>
  <c r="E35" i="24" s="1"/>
  <c r="E35" i="27" s="1"/>
  <c r="B37" i="5"/>
  <c r="G37" i="5"/>
  <c r="F37" i="5"/>
  <c r="E37" i="24" s="1"/>
  <c r="E37" i="27" s="1"/>
  <c r="B39" i="5"/>
  <c r="D42" i="5"/>
  <c r="G43" i="5"/>
  <c r="F43" i="5"/>
  <c r="E43" i="24" s="1"/>
  <c r="E43" i="27" s="1"/>
  <c r="B45" i="5"/>
  <c r="G45" i="5"/>
  <c r="F45" i="5"/>
  <c r="E45" i="24" s="1"/>
  <c r="E45" i="27" s="1"/>
  <c r="D48" i="5"/>
  <c r="G49" i="5"/>
  <c r="F49" i="5"/>
  <c r="E49" i="24" s="1"/>
  <c r="E49" i="27" s="1"/>
  <c r="B51" i="5"/>
  <c r="G51" i="5"/>
  <c r="F51" i="5"/>
  <c r="E51" i="24" s="1"/>
  <c r="E51" i="27" s="1"/>
  <c r="B53" i="5"/>
  <c r="G55" i="5"/>
  <c r="F55" i="5"/>
  <c r="E55" i="24" s="1"/>
  <c r="E55" i="27" s="1"/>
  <c r="B57" i="5"/>
  <c r="G57" i="5"/>
  <c r="F57" i="5"/>
  <c r="E57" i="24" s="1"/>
  <c r="E57" i="27" s="1"/>
  <c r="B59" i="5"/>
  <c r="B61" i="5"/>
  <c r="G63" i="5"/>
  <c r="F63" i="5"/>
  <c r="E63" i="24" s="1"/>
  <c r="E63" i="27" s="1"/>
  <c r="B65" i="5"/>
  <c r="G65" i="5"/>
  <c r="F65" i="5"/>
  <c r="E65" i="24" s="1"/>
  <c r="E65" i="27" s="1"/>
  <c r="B67" i="5"/>
  <c r="G67" i="5"/>
  <c r="F67" i="5"/>
  <c r="E67" i="24" s="1"/>
  <c r="E67" i="27" s="1"/>
  <c r="D72" i="5"/>
  <c r="B73" i="5"/>
  <c r="D74" i="5"/>
  <c r="G75" i="5"/>
  <c r="F75" i="5"/>
  <c r="E75" i="24" s="1"/>
  <c r="E75" i="27" s="1"/>
  <c r="E82" i="5"/>
  <c r="G80" i="5"/>
  <c r="F80" i="5"/>
  <c r="E80" i="24" s="1"/>
  <c r="E80" i="27" s="1"/>
  <c r="H79" i="5"/>
  <c r="C77" i="5"/>
  <c r="B74" i="5"/>
  <c r="D69" i="5"/>
  <c r="H65" i="5"/>
  <c r="E64" i="5"/>
  <c r="H59" i="5"/>
  <c r="D57" i="5"/>
  <c r="C55" i="5"/>
  <c r="G52" i="5"/>
  <c r="C49" i="5"/>
  <c r="G44" i="5"/>
  <c r="D39" i="5"/>
  <c r="G36" i="5"/>
  <c r="F36" i="5"/>
  <c r="E36" i="24" s="1"/>
  <c r="E36" i="27" s="1"/>
  <c r="D31" i="5"/>
  <c r="G28" i="5"/>
  <c r="F28" i="5"/>
  <c r="E28" i="24" s="1"/>
  <c r="E28" i="27" s="1"/>
  <c r="D23" i="5"/>
  <c r="G20" i="5"/>
  <c r="F20" i="5"/>
  <c r="E20" i="24" s="1"/>
  <c r="E20" i="27" s="1"/>
  <c r="D15" i="5"/>
  <c r="G12" i="5"/>
  <c r="F12" i="5"/>
  <c r="E12" i="24" s="1"/>
  <c r="E12" i="27" s="1"/>
  <c r="D7" i="5"/>
  <c r="F72" i="5"/>
  <c r="E72" i="24" s="1"/>
  <c r="E72" i="27" s="1"/>
  <c r="C43" i="5"/>
  <c r="E4" i="5"/>
  <c r="G26" i="5"/>
  <c r="J2" i="9"/>
  <c r="C3" i="5"/>
  <c r="J4" i="9"/>
  <c r="K4" i="9" s="1"/>
  <c r="I4" i="2"/>
  <c r="C5" i="5"/>
  <c r="J6" i="9"/>
  <c r="K6" i="9" s="1"/>
  <c r="I6" i="2"/>
  <c r="H5" i="5" s="1"/>
  <c r="C7" i="5"/>
  <c r="J8" i="9"/>
  <c r="K8" i="9" s="1"/>
  <c r="I8" i="2"/>
  <c r="C9" i="5"/>
  <c r="C11" i="5"/>
  <c r="J12" i="9"/>
  <c r="K12" i="9" s="1"/>
  <c r="I12" i="2"/>
  <c r="C13" i="5"/>
  <c r="J14" i="9"/>
  <c r="K14" i="9" s="1"/>
  <c r="I14" i="2"/>
  <c r="H13" i="5" s="1"/>
  <c r="C15" i="5"/>
  <c r="E16" i="5"/>
  <c r="C17" i="5"/>
  <c r="J18" i="9"/>
  <c r="K18" i="9" s="1"/>
  <c r="I18" i="2"/>
  <c r="H17" i="5" s="1"/>
  <c r="C19" i="5"/>
  <c r="H21" i="5"/>
  <c r="E22" i="5"/>
  <c r="H23" i="5"/>
  <c r="E24" i="5"/>
  <c r="H25" i="5"/>
  <c r="E26" i="5"/>
  <c r="H27" i="5"/>
  <c r="E28" i="5"/>
  <c r="H29" i="5"/>
  <c r="E30" i="5"/>
  <c r="H31" i="5"/>
  <c r="C33" i="5"/>
  <c r="H33" i="5"/>
  <c r="C35" i="5"/>
  <c r="H35" i="5"/>
  <c r="H37" i="5"/>
  <c r="C39" i="5"/>
  <c r="E40" i="5"/>
  <c r="C41" i="5"/>
  <c r="E42" i="5"/>
  <c r="H43" i="5"/>
  <c r="E44" i="5"/>
  <c r="E46" i="5"/>
  <c r="C53" i="5"/>
  <c r="H55" i="5"/>
  <c r="H63" i="5"/>
  <c r="E66" i="5"/>
  <c r="B2" i="5"/>
  <c r="B46" i="5"/>
  <c r="G48" i="5"/>
  <c r="F48" i="5"/>
  <c r="E48" i="24" s="1"/>
  <c r="E48" i="27" s="1"/>
  <c r="D51" i="5"/>
  <c r="B54" i="5"/>
  <c r="G56" i="5"/>
  <c r="F56" i="5"/>
  <c r="E56" i="24" s="1"/>
  <c r="E56" i="27" s="1"/>
  <c r="D59" i="5"/>
  <c r="B62" i="5"/>
  <c r="G64" i="5"/>
  <c r="F64" i="5"/>
  <c r="E64" i="24" s="1"/>
  <c r="E64" i="27" s="1"/>
  <c r="D67" i="5"/>
  <c r="B70" i="5"/>
  <c r="G72" i="5"/>
  <c r="D75" i="5"/>
  <c r="F52" i="5"/>
  <c r="E52" i="24" s="1"/>
  <c r="E52" i="27" s="1"/>
  <c r="F23" i="5"/>
  <c r="E23" i="24" s="1"/>
  <c r="E23" i="27" s="1"/>
  <c r="G42" i="5"/>
  <c r="G10" i="5"/>
  <c r="J20" i="9"/>
  <c r="K20" i="9" s="1"/>
  <c r="J22" i="9"/>
  <c r="K22" i="9" s="1"/>
  <c r="J24" i="9"/>
  <c r="K24" i="9" s="1"/>
  <c r="J26" i="9"/>
  <c r="J28" i="9"/>
  <c r="K28" i="9" s="1"/>
  <c r="J30" i="9"/>
  <c r="K30" i="9" s="1"/>
  <c r="J32" i="9"/>
  <c r="K32" i="9" s="1"/>
  <c r="J34" i="9"/>
  <c r="K34" i="9" s="1"/>
  <c r="J36" i="9"/>
  <c r="K36" i="9" s="1"/>
  <c r="J38" i="9"/>
  <c r="K38" i="9" s="1"/>
  <c r="J40" i="9"/>
  <c r="K40" i="9" s="1"/>
  <c r="J42" i="9"/>
  <c r="K42" i="9" s="1"/>
  <c r="J44" i="9"/>
  <c r="K44" i="9" s="1"/>
  <c r="J46" i="9"/>
  <c r="K46" i="9" s="1"/>
  <c r="J48" i="9"/>
  <c r="K48" i="9" s="1"/>
  <c r="J50" i="9"/>
  <c r="J52" i="9"/>
  <c r="K52" i="9" s="1"/>
  <c r="J54" i="9"/>
  <c r="K54" i="9" s="1"/>
  <c r="J56" i="9"/>
  <c r="K56" i="9" s="1"/>
  <c r="J58" i="9"/>
  <c r="K58" i="9" s="1"/>
  <c r="J21" i="9"/>
  <c r="K21" i="9" s="1"/>
  <c r="J23" i="9"/>
  <c r="K23" i="9" s="1"/>
  <c r="J25" i="9"/>
  <c r="K25" i="9" s="1"/>
  <c r="J27" i="9"/>
  <c r="K27" i="9" s="1"/>
  <c r="J29" i="9"/>
  <c r="K29" i="9" s="1"/>
  <c r="J31" i="9"/>
  <c r="K31" i="9" s="1"/>
  <c r="J33" i="9"/>
  <c r="K33" i="9" s="1"/>
  <c r="J35" i="9"/>
  <c r="K35" i="9" s="1"/>
  <c r="J37" i="9"/>
  <c r="K37" i="9" s="1"/>
  <c r="J39" i="9"/>
  <c r="K39" i="9" s="1"/>
  <c r="J41" i="9"/>
  <c r="K41" i="9" s="1"/>
  <c r="J43" i="9"/>
  <c r="K43" i="9" s="1"/>
  <c r="J45" i="9"/>
  <c r="K45" i="9" s="1"/>
  <c r="J47" i="9"/>
  <c r="K47" i="9" s="1"/>
  <c r="J49" i="9"/>
  <c r="K49" i="9" s="1"/>
  <c r="J51" i="9"/>
  <c r="K51" i="9" s="1"/>
  <c r="J53" i="9"/>
  <c r="K53" i="9" s="1"/>
  <c r="J55" i="9"/>
  <c r="K55" i="9" s="1"/>
  <c r="J57" i="9"/>
  <c r="K57" i="9" s="1"/>
  <c r="J59" i="9"/>
  <c r="K59" i="9" s="1"/>
  <c r="K26" i="9"/>
  <c r="K50" i="9"/>
  <c r="J66" i="9"/>
  <c r="K66" i="9" s="1"/>
  <c r="J70" i="9"/>
  <c r="K70" i="9" s="1"/>
  <c r="J74" i="9"/>
  <c r="K74" i="9" s="1"/>
  <c r="J80" i="9"/>
  <c r="K80" i="9" s="1"/>
  <c r="J82" i="9"/>
  <c r="K82" i="9" s="1"/>
  <c r="J84" i="9"/>
  <c r="K84" i="9" s="1"/>
  <c r="J90" i="9"/>
  <c r="K90" i="9" s="1"/>
  <c r="J92" i="9"/>
  <c r="K92" i="9" s="1"/>
  <c r="J98" i="9"/>
  <c r="K98" i="9" s="1"/>
  <c r="J102" i="9"/>
  <c r="K102" i="9" s="1"/>
  <c r="J106" i="9"/>
  <c r="K106" i="9" s="1"/>
  <c r="J112" i="9"/>
  <c r="K112" i="9" s="1"/>
  <c r="J114" i="9"/>
  <c r="K114" i="9" s="1"/>
  <c r="J118" i="9"/>
  <c r="K118" i="9" s="1"/>
  <c r="J122" i="9"/>
  <c r="K122" i="9" s="1"/>
  <c r="J130" i="9"/>
  <c r="K130" i="9" s="1"/>
  <c r="J138" i="9"/>
  <c r="K138" i="9" s="1"/>
  <c r="J140" i="9"/>
  <c r="K140" i="9" s="1"/>
  <c r="J61" i="9"/>
  <c r="K61" i="9" s="1"/>
  <c r="J62" i="9"/>
  <c r="K62" i="9" s="1"/>
  <c r="J64" i="9"/>
  <c r="K64" i="9" s="1"/>
  <c r="J68" i="9"/>
  <c r="K68" i="9" s="1"/>
  <c r="J72" i="9"/>
  <c r="K72" i="9" s="1"/>
  <c r="J76" i="9"/>
  <c r="K76" i="9" s="1"/>
  <c r="J78" i="9"/>
  <c r="K78" i="9" s="1"/>
  <c r="J86" i="9"/>
  <c r="K86" i="9" s="1"/>
  <c r="J88" i="9"/>
  <c r="K88" i="9" s="1"/>
  <c r="J94" i="9"/>
  <c r="K94" i="9" s="1"/>
  <c r="J96" i="9"/>
  <c r="K96" i="9" s="1"/>
  <c r="J100" i="9"/>
  <c r="K100" i="9" s="1"/>
  <c r="J104" i="9"/>
  <c r="K104" i="9" s="1"/>
  <c r="J108" i="9"/>
  <c r="K108" i="9" s="1"/>
  <c r="J110" i="9"/>
  <c r="K110" i="9" s="1"/>
  <c r="J116" i="9"/>
  <c r="K116" i="9" s="1"/>
  <c r="J120" i="9"/>
  <c r="K120" i="9" s="1"/>
  <c r="J124" i="9"/>
  <c r="K124" i="9" s="1"/>
  <c r="J126" i="9"/>
  <c r="K126" i="9" s="1"/>
  <c r="J128" i="9"/>
  <c r="K128" i="9" s="1"/>
  <c r="J132" i="9"/>
  <c r="K132" i="9" s="1"/>
  <c r="J134" i="9"/>
  <c r="K134" i="9" s="1"/>
  <c r="J136" i="9"/>
  <c r="K136" i="9" s="1"/>
  <c r="J142" i="9"/>
  <c r="K142" i="9" s="1"/>
  <c r="J60" i="9"/>
  <c r="K60" i="9" s="1"/>
  <c r="J63" i="9"/>
  <c r="K63" i="9" s="1"/>
  <c r="J65" i="9"/>
  <c r="K65" i="9" s="1"/>
  <c r="J67" i="9"/>
  <c r="K67" i="9" s="1"/>
  <c r="J69" i="9"/>
  <c r="K69" i="9" s="1"/>
  <c r="J71" i="9"/>
  <c r="K71" i="9" s="1"/>
  <c r="J73" i="9"/>
  <c r="K73" i="9" s="1"/>
  <c r="J75" i="9"/>
  <c r="K75" i="9" s="1"/>
  <c r="J77" i="9"/>
  <c r="K77" i="9" s="1"/>
  <c r="J79" i="9"/>
  <c r="K79" i="9" s="1"/>
  <c r="J81" i="9"/>
  <c r="K81" i="9" s="1"/>
  <c r="J83" i="9"/>
  <c r="K83" i="9" s="1"/>
  <c r="J85" i="9"/>
  <c r="K85" i="9" s="1"/>
  <c r="J87" i="9"/>
  <c r="K87" i="9" s="1"/>
  <c r="J89" i="9"/>
  <c r="K89" i="9" s="1"/>
  <c r="J91" i="9"/>
  <c r="K91" i="9" s="1"/>
  <c r="J93" i="9"/>
  <c r="K93" i="9" s="1"/>
  <c r="J95" i="9"/>
  <c r="K95" i="9" s="1"/>
  <c r="J97" i="9"/>
  <c r="K97" i="9" s="1"/>
  <c r="J99" i="9"/>
  <c r="K99" i="9" s="1"/>
  <c r="J101" i="9"/>
  <c r="K101" i="9" s="1"/>
  <c r="J103" i="9"/>
  <c r="K103" i="9" s="1"/>
  <c r="J105" i="9"/>
  <c r="K105" i="9" s="1"/>
  <c r="J107" i="9"/>
  <c r="K107" i="9" s="1"/>
  <c r="J109" i="9"/>
  <c r="K109" i="9" s="1"/>
  <c r="J111" i="9"/>
  <c r="K111" i="9" s="1"/>
  <c r="J113" i="9"/>
  <c r="K113" i="9" s="1"/>
  <c r="J115" i="9"/>
  <c r="K115" i="9" s="1"/>
  <c r="J117" i="9"/>
  <c r="K117" i="9" s="1"/>
  <c r="J119" i="9"/>
  <c r="K119" i="9" s="1"/>
  <c r="J121" i="9"/>
  <c r="K121" i="9" s="1"/>
  <c r="J123" i="9"/>
  <c r="K123" i="9" s="1"/>
  <c r="J125" i="9"/>
  <c r="K125" i="9" s="1"/>
  <c r="J127" i="9"/>
  <c r="K127" i="9" s="1"/>
  <c r="J129" i="9"/>
  <c r="K129" i="9" s="1"/>
  <c r="J131" i="9"/>
  <c r="K131" i="9" s="1"/>
  <c r="J133" i="9"/>
  <c r="K133" i="9" s="1"/>
  <c r="J135" i="9"/>
  <c r="K135" i="9" s="1"/>
  <c r="J137" i="9"/>
  <c r="K137" i="9" s="1"/>
  <c r="J139" i="9"/>
  <c r="K139" i="9" s="1"/>
  <c r="J141" i="9"/>
  <c r="K141" i="9" s="1"/>
  <c r="J143" i="9"/>
  <c r="K143" i="9" s="1"/>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2" i="2"/>
  <c r="B70" i="24" l="1" a="1"/>
  <c r="B70" i="24" s="1"/>
  <c r="B70" i="27" s="1"/>
  <c r="B54" i="24" a="1"/>
  <c r="B54" i="24" s="1"/>
  <c r="B54" i="27" s="1"/>
  <c r="B37" i="24" a="1"/>
  <c r="C37" i="24" s="1"/>
  <c r="C37" i="27" s="1"/>
  <c r="B31" i="24" a="1"/>
  <c r="B31" i="24" s="1"/>
  <c r="B31" i="27" s="1"/>
  <c r="B25" i="24" a="1"/>
  <c r="B25" i="24" s="1"/>
  <c r="B25" i="27" s="1"/>
  <c r="C31" i="24"/>
  <c r="C31" i="27" s="1"/>
  <c r="B10" i="24" a="1"/>
  <c r="B10" i="24" s="1"/>
  <c r="B10" i="27" s="1"/>
  <c r="B8" i="24" a="1"/>
  <c r="B8" i="24" s="1"/>
  <c r="B8" i="27" s="1"/>
  <c r="C71" i="24"/>
  <c r="C71" i="27" s="1"/>
  <c r="D82" i="24"/>
  <c r="D82" i="27" s="1"/>
  <c r="B47" i="24" a="1"/>
  <c r="B47" i="24" s="1"/>
  <c r="B47" i="27" s="1"/>
  <c r="B75" i="24"/>
  <c r="B75" i="27" s="1"/>
  <c r="B75" i="24" a="1"/>
  <c r="C32" i="24"/>
  <c r="C32" i="27" s="1"/>
  <c r="C10" i="24"/>
  <c r="C10" i="27" s="1"/>
  <c r="B82" i="24"/>
  <c r="B82" i="27" s="1"/>
  <c r="B82" i="24" a="1"/>
  <c r="D71" i="24"/>
  <c r="D71" i="27" s="1"/>
  <c r="B56" i="24" a="1"/>
  <c r="B56" i="24" s="1"/>
  <c r="B56" i="27" s="1"/>
  <c r="B38" i="24"/>
  <c r="B38" i="27" s="1"/>
  <c r="B38" i="24" a="1"/>
  <c r="B30" i="24"/>
  <c r="B30" i="27" s="1"/>
  <c r="B30" i="24" a="1"/>
  <c r="B22" i="24"/>
  <c r="B22" i="27" s="1"/>
  <c r="B22" i="24" a="1"/>
  <c r="B12" i="24"/>
  <c r="B12" i="27" s="1"/>
  <c r="B12" i="24" a="1"/>
  <c r="D3" i="24"/>
  <c r="D3" i="27" s="1"/>
  <c r="B121" i="24" a="1"/>
  <c r="B121" i="24" s="1"/>
  <c r="B121" i="27" s="1"/>
  <c r="C99" i="24"/>
  <c r="C99" i="27" s="1"/>
  <c r="B135" i="24" a="1"/>
  <c r="B135" i="24" s="1"/>
  <c r="B135" i="27" s="1"/>
  <c r="D92" i="24"/>
  <c r="D92" i="27" s="1"/>
  <c r="B43" i="24" a="1"/>
  <c r="B43" i="24" s="1"/>
  <c r="B43" i="27" s="1"/>
  <c r="B133" i="24" a="1"/>
  <c r="C133" i="24" s="1"/>
  <c r="C133" i="27" s="1"/>
  <c r="B109" i="24"/>
  <c r="B109" i="27" s="1"/>
  <c r="B109" i="24" a="1"/>
  <c r="B97" i="24"/>
  <c r="B97" i="27" s="1"/>
  <c r="B97" i="24" a="1"/>
  <c r="B85" i="24"/>
  <c r="B85" i="27" s="1"/>
  <c r="B85" i="24" a="1"/>
  <c r="G147" i="9"/>
  <c r="F147" i="9"/>
  <c r="E147" i="9"/>
  <c r="B62" i="24"/>
  <c r="B62" i="27" s="1"/>
  <c r="B62" i="24" a="1"/>
  <c r="B46" i="24"/>
  <c r="B46" i="27" s="1"/>
  <c r="B46" i="24" a="1"/>
  <c r="C7" i="24"/>
  <c r="C7" i="27" s="1"/>
  <c r="B53" i="24"/>
  <c r="B53" i="27" s="1"/>
  <c r="B53" i="24" a="1"/>
  <c r="B21" i="24"/>
  <c r="B21" i="27" s="1"/>
  <c r="B21" i="24" a="1"/>
  <c r="B15" i="24"/>
  <c r="B15" i="27" s="1"/>
  <c r="B15" i="24" a="1"/>
  <c r="B7" i="24"/>
  <c r="B7" i="27" s="1"/>
  <c r="B7" i="24" a="1"/>
  <c r="D7" i="24" s="1"/>
  <c r="D7" i="27" s="1"/>
  <c r="C23" i="24"/>
  <c r="C23" i="27" s="1"/>
  <c r="D16" i="24"/>
  <c r="D16" i="27" s="1"/>
  <c r="D60" i="24"/>
  <c r="D60" i="27" s="1"/>
  <c r="D59" i="24"/>
  <c r="D59" i="27" s="1"/>
  <c r="B2" i="24"/>
  <c r="B2" i="24" a="1"/>
  <c r="C53" i="24"/>
  <c r="C53" i="27" s="1"/>
  <c r="C19" i="24"/>
  <c r="C19" i="27" s="1"/>
  <c r="D31" i="24"/>
  <c r="D31" i="27" s="1"/>
  <c r="D57" i="24"/>
  <c r="D57" i="27" s="1"/>
  <c r="B61" i="24"/>
  <c r="B61" i="27" s="1"/>
  <c r="B61" i="24" a="1"/>
  <c r="B57" i="24"/>
  <c r="B57" i="27" s="1"/>
  <c r="B57" i="24" a="1"/>
  <c r="C57" i="24" s="1"/>
  <c r="C57" i="27" s="1"/>
  <c r="B45" i="24"/>
  <c r="B45" i="27" s="1"/>
  <c r="B45" i="24" a="1"/>
  <c r="B39" i="24"/>
  <c r="B39" i="27" s="1"/>
  <c r="B39" i="24" a="1"/>
  <c r="C39" i="24" s="1"/>
  <c r="C39" i="27" s="1"/>
  <c r="B33" i="24"/>
  <c r="B33" i="27" s="1"/>
  <c r="B33" i="24" a="1"/>
  <c r="C33" i="24" s="1"/>
  <c r="C33" i="27" s="1"/>
  <c r="B23" i="24"/>
  <c r="B23" i="27" s="1"/>
  <c r="B23" i="24" a="1"/>
  <c r="D6" i="24"/>
  <c r="D6" i="27" s="1"/>
  <c r="D38" i="24"/>
  <c r="D38" i="27" s="1"/>
  <c r="C61" i="24"/>
  <c r="C61" i="27" s="1"/>
  <c r="C45" i="24"/>
  <c r="C45" i="27" s="1"/>
  <c r="C21" i="24"/>
  <c r="C21" i="27" s="1"/>
  <c r="B18" i="24" a="1"/>
  <c r="B18" i="24" s="1"/>
  <c r="B18" i="27" s="1"/>
  <c r="B68" i="24" a="1"/>
  <c r="C68" i="24" s="1"/>
  <c r="C68" i="27" s="1"/>
  <c r="B41" i="24" a="1"/>
  <c r="B41" i="24" s="1"/>
  <c r="B41" i="27" s="1"/>
  <c r="D30" i="24"/>
  <c r="D30" i="27" s="1"/>
  <c r="D22" i="24"/>
  <c r="D22" i="27" s="1"/>
  <c r="B84" i="24" a="1"/>
  <c r="C84" i="24" s="1"/>
  <c r="C84" i="27" s="1"/>
  <c r="B32" i="24" a="1"/>
  <c r="B32" i="24" s="1"/>
  <c r="B32" i="27" s="1"/>
  <c r="D61" i="24"/>
  <c r="D61" i="27" s="1"/>
  <c r="B48" i="24" a="1"/>
  <c r="B48" i="24" s="1"/>
  <c r="B48" i="27" s="1"/>
  <c r="B40" i="24" a="1"/>
  <c r="D40" i="24" s="1"/>
  <c r="D40" i="27" s="1"/>
  <c r="B60" i="24"/>
  <c r="B60" i="27" s="1"/>
  <c r="B60" i="24" a="1"/>
  <c r="C60" i="24" s="1"/>
  <c r="C60" i="27" s="1"/>
  <c r="B71" i="24" a="1"/>
  <c r="B71" i="24" s="1"/>
  <c r="B71" i="27" s="1"/>
  <c r="B55" i="24" a="1"/>
  <c r="C55" i="24" s="1"/>
  <c r="C55" i="27" s="1"/>
  <c r="D70" i="24"/>
  <c r="D70" i="27" s="1"/>
  <c r="B35" i="24" a="1"/>
  <c r="B35" i="24" s="1"/>
  <c r="B35" i="27" s="1"/>
  <c r="C70" i="24"/>
  <c r="C70" i="27" s="1"/>
  <c r="C62" i="24"/>
  <c r="C62" i="27" s="1"/>
  <c r="C42" i="24"/>
  <c r="C42" i="27" s="1"/>
  <c r="C26" i="24"/>
  <c r="C26" i="27" s="1"/>
  <c r="D53" i="24"/>
  <c r="D53" i="27" s="1"/>
  <c r="B44" i="24"/>
  <c r="B44" i="27" s="1"/>
  <c r="B44" i="24" a="1"/>
  <c r="B36" i="24"/>
  <c r="B36" i="27" s="1"/>
  <c r="B36" i="24" a="1"/>
  <c r="D36" i="24" s="1"/>
  <c r="D36" i="27" s="1"/>
  <c r="B28" i="24"/>
  <c r="B28" i="27" s="1"/>
  <c r="B28" i="24" a="1"/>
  <c r="B20" i="24"/>
  <c r="B20" i="27" s="1"/>
  <c r="B20" i="24" a="1"/>
  <c r="D11" i="24"/>
  <c r="D11" i="27" s="1"/>
  <c r="B106" i="24"/>
  <c r="B106" i="27" s="1"/>
  <c r="B106" i="24" a="1"/>
  <c r="B98" i="24"/>
  <c r="B98" i="27" s="1"/>
  <c r="B98" i="24" a="1"/>
  <c r="B90" i="24"/>
  <c r="B90" i="27" s="1"/>
  <c r="B90" i="24" a="1"/>
  <c r="C135" i="24"/>
  <c r="C135" i="27" s="1"/>
  <c r="C115" i="24"/>
  <c r="C115" i="27" s="1"/>
  <c r="B119" i="24" a="1"/>
  <c r="D119" i="24" s="1"/>
  <c r="D119" i="27" s="1"/>
  <c r="B103" i="24" a="1"/>
  <c r="B103" i="24" s="1"/>
  <c r="B103" i="27" s="1"/>
  <c r="E138" i="24"/>
  <c r="E139" i="24"/>
  <c r="H147" i="24"/>
  <c r="D126" i="24"/>
  <c r="D126" i="27" s="1"/>
  <c r="D90" i="24"/>
  <c r="D90" i="27" s="1"/>
  <c r="B81" i="24"/>
  <c r="B81" i="27" s="1"/>
  <c r="B81" i="24" a="1"/>
  <c r="C81" i="24" s="1"/>
  <c r="C81" i="27" s="1"/>
  <c r="C130" i="24"/>
  <c r="C130" i="27" s="1"/>
  <c r="C122" i="24"/>
  <c r="C122" i="27" s="1"/>
  <c r="C114" i="24"/>
  <c r="C114" i="27" s="1"/>
  <c r="C106" i="24"/>
  <c r="C106" i="27" s="1"/>
  <c r="B132" i="24" a="1"/>
  <c r="C132" i="24" s="1"/>
  <c r="C132" i="27" s="1"/>
  <c r="B120" i="24" a="1"/>
  <c r="B120" i="24" s="1"/>
  <c r="B120" i="27" s="1"/>
  <c r="D109" i="24"/>
  <c r="D109" i="27" s="1"/>
  <c r="B104" i="24"/>
  <c r="B104" i="27" s="1"/>
  <c r="B104" i="24" a="1"/>
  <c r="D93" i="24"/>
  <c r="D93" i="27" s="1"/>
  <c r="B88" i="24" a="1"/>
  <c r="C88" i="24" s="1"/>
  <c r="C88" i="27" s="1"/>
  <c r="B123" i="24"/>
  <c r="B123" i="27" s="1"/>
  <c r="B123" i="24" a="1"/>
  <c r="D123" i="24" s="1"/>
  <c r="D123" i="27" s="1"/>
  <c r="B115" i="24"/>
  <c r="B115" i="27" s="1"/>
  <c r="B115" i="24" a="1"/>
  <c r="D115" i="24" s="1"/>
  <c r="D115" i="27" s="1"/>
  <c r="D96" i="24"/>
  <c r="D96" i="27" s="1"/>
  <c r="C116" i="24"/>
  <c r="C116" i="27" s="1"/>
  <c r="B134" i="24" a="1"/>
  <c r="C134" i="24" s="1"/>
  <c r="C134" i="27" s="1"/>
  <c r="B126" i="24" a="1"/>
  <c r="B126" i="24" s="1"/>
  <c r="B126" i="27" s="1"/>
  <c r="B86" i="24"/>
  <c r="B86" i="27" s="1"/>
  <c r="B86" i="24" a="1"/>
  <c r="C86" i="24" s="1"/>
  <c r="C86" i="27" s="1"/>
  <c r="C98" i="24"/>
  <c r="C98" i="27" s="1"/>
  <c r="B128" i="24" a="1"/>
  <c r="C128" i="24" s="1"/>
  <c r="C128" i="27" s="1"/>
  <c r="B100" i="24"/>
  <c r="B100" i="27" s="1"/>
  <c r="B100" i="24" a="1"/>
  <c r="D89" i="24"/>
  <c r="D89" i="27" s="1"/>
  <c r="C121" i="24"/>
  <c r="C121" i="27" s="1"/>
  <c r="D116" i="24"/>
  <c r="D116" i="27" s="1"/>
  <c r="B99" i="24" a="1"/>
  <c r="B99" i="24" s="1"/>
  <c r="B99" i="27" s="1"/>
  <c r="D135" i="24"/>
  <c r="D135" i="27" s="1"/>
  <c r="D75" i="24"/>
  <c r="D75" i="27" s="1"/>
  <c r="C41" i="24"/>
  <c r="C41" i="27" s="1"/>
  <c r="C15" i="24"/>
  <c r="C15" i="27" s="1"/>
  <c r="C3" i="24"/>
  <c r="C3" i="27" s="1"/>
  <c r="C43" i="24"/>
  <c r="C43" i="27" s="1"/>
  <c r="D23" i="24"/>
  <c r="D23" i="27" s="1"/>
  <c r="C49" i="24"/>
  <c r="C49" i="27" s="1"/>
  <c r="B74" i="24"/>
  <c r="B74" i="27" s="1"/>
  <c r="B74" i="24" a="1"/>
  <c r="D74" i="24"/>
  <c r="D74" i="27" s="1"/>
  <c r="B65" i="24" a="1"/>
  <c r="C65" i="24" s="1"/>
  <c r="C65" i="27" s="1"/>
  <c r="B59" i="24" a="1"/>
  <c r="B59" i="24" s="1"/>
  <c r="B59" i="27" s="1"/>
  <c r="D10" i="24"/>
  <c r="D10" i="27" s="1"/>
  <c r="B80" i="24" a="1"/>
  <c r="B80" i="24" s="1"/>
  <c r="B80" i="27" s="1"/>
  <c r="B34" i="24" a="1"/>
  <c r="D34" i="24" s="1"/>
  <c r="D34" i="27" s="1"/>
  <c r="C75" i="24"/>
  <c r="C75" i="27" s="1"/>
  <c r="D44" i="24"/>
  <c r="D44" i="27" s="1"/>
  <c r="D28" i="24"/>
  <c r="D28" i="27" s="1"/>
  <c r="D20" i="24"/>
  <c r="D20" i="27" s="1"/>
  <c r="C47" i="24"/>
  <c r="C47" i="27" s="1"/>
  <c r="C58" i="24"/>
  <c r="C58" i="27" s="1"/>
  <c r="D81" i="24"/>
  <c r="D81" i="27" s="1"/>
  <c r="B16" i="24"/>
  <c r="B16" i="27" s="1"/>
  <c r="B16" i="24" a="1"/>
  <c r="B72" i="24" a="1"/>
  <c r="D72" i="24" s="1"/>
  <c r="D72" i="27" s="1"/>
  <c r="C76" i="24"/>
  <c r="C76" i="27" s="1"/>
  <c r="D55" i="24"/>
  <c r="D55" i="27" s="1"/>
  <c r="B24" i="24" a="1"/>
  <c r="C24" i="24" s="1"/>
  <c r="C24" i="27" s="1"/>
  <c r="D45" i="24"/>
  <c r="D45" i="27" s="1"/>
  <c r="D84" i="24"/>
  <c r="D84" i="27" s="1"/>
  <c r="B77" i="24" a="1"/>
  <c r="D77" i="24" s="1"/>
  <c r="D77" i="27" s="1"/>
  <c r="D54" i="24"/>
  <c r="D54" i="27" s="1"/>
  <c r="B3" i="24" a="1"/>
  <c r="B3" i="24" s="1"/>
  <c r="D62" i="24"/>
  <c r="D62" i="27" s="1"/>
  <c r="D24" i="24"/>
  <c r="D24" i="27" s="1"/>
  <c r="D46" i="24"/>
  <c r="D46" i="27" s="1"/>
  <c r="C54" i="24"/>
  <c r="C54" i="27" s="1"/>
  <c r="C44" i="24"/>
  <c r="C44" i="27" s="1"/>
  <c r="C36" i="24"/>
  <c r="C36" i="27" s="1"/>
  <c r="C28" i="24"/>
  <c r="C28" i="27" s="1"/>
  <c r="C20" i="24"/>
  <c r="C20" i="27" s="1"/>
  <c r="C16" i="24"/>
  <c r="C16" i="27" s="1"/>
  <c r="C12" i="24"/>
  <c r="C12" i="27" s="1"/>
  <c r="C8" i="24"/>
  <c r="C8" i="27" s="1"/>
  <c r="B76" i="24"/>
  <c r="B76" i="27" s="1"/>
  <c r="B76" i="24" a="1"/>
  <c r="B64" i="24"/>
  <c r="B64" i="27" s="1"/>
  <c r="B64" i="24" a="1"/>
  <c r="C64" i="24" s="1"/>
  <c r="C64" i="27" s="1"/>
  <c r="B52" i="24"/>
  <c r="B52" i="27" s="1"/>
  <c r="B52" i="24" a="1"/>
  <c r="C52" i="24" s="1"/>
  <c r="C52" i="27" s="1"/>
  <c r="D43" i="24"/>
  <c r="D43" i="27" s="1"/>
  <c r="D27" i="24"/>
  <c r="D27" i="27" s="1"/>
  <c r="B6" i="24"/>
  <c r="B6" i="27" s="1"/>
  <c r="B6" i="24" a="1"/>
  <c r="C6" i="24" s="1"/>
  <c r="C6" i="27" s="1"/>
  <c r="B122" i="24"/>
  <c r="B122" i="27" s="1"/>
  <c r="B122" i="24" a="1"/>
  <c r="D122" i="24" s="1"/>
  <c r="D122" i="27" s="1"/>
  <c r="B114" i="24"/>
  <c r="B114" i="27" s="1"/>
  <c r="B114" i="24" a="1"/>
  <c r="D114" i="24" s="1"/>
  <c r="D114" i="27" s="1"/>
  <c r="D95" i="24"/>
  <c r="D95" i="27" s="1"/>
  <c r="C103" i="24"/>
  <c r="C103" i="27" s="1"/>
  <c r="B127" i="24"/>
  <c r="B127" i="27" s="1"/>
  <c r="B127" i="24" a="1"/>
  <c r="D127" i="24" s="1"/>
  <c r="D127" i="27" s="1"/>
  <c r="D100" i="24"/>
  <c r="D100" i="27" s="1"/>
  <c r="B87" i="24" a="1"/>
  <c r="D87" i="24" s="1"/>
  <c r="D87" i="27" s="1"/>
  <c r="B27" i="24" a="1"/>
  <c r="B27" i="24" s="1"/>
  <c r="B27" i="27" s="1"/>
  <c r="D130" i="24"/>
  <c r="D130" i="27" s="1"/>
  <c r="B125" i="24" a="1"/>
  <c r="B125" i="24" s="1"/>
  <c r="B125" i="27" s="1"/>
  <c r="D118" i="24"/>
  <c r="D118" i="27" s="1"/>
  <c r="B113" i="24"/>
  <c r="B113" i="27" s="1"/>
  <c r="B113" i="24" a="1"/>
  <c r="D106" i="24"/>
  <c r="D106" i="27" s="1"/>
  <c r="B101" i="24" a="1"/>
  <c r="C101" i="24" s="1"/>
  <c r="C101" i="27" s="1"/>
  <c r="B69" i="24"/>
  <c r="B69" i="27" s="1"/>
  <c r="B69" i="24" a="1"/>
  <c r="C69" i="24" s="1"/>
  <c r="C69" i="27" s="1"/>
  <c r="C87" i="24"/>
  <c r="C87" i="27" s="1"/>
  <c r="D2" i="24"/>
  <c r="B89" i="24"/>
  <c r="B89" i="27" s="1"/>
  <c r="B89" i="24" a="1"/>
  <c r="C89" i="24" s="1"/>
  <c r="C89" i="27" s="1"/>
  <c r="C56" i="24"/>
  <c r="C56" i="27" s="1"/>
  <c r="C147" i="9"/>
  <c r="D113" i="24"/>
  <c r="D113" i="27" s="1"/>
  <c r="B108" i="24" a="1"/>
  <c r="B108" i="24" s="1"/>
  <c r="B108" i="27" s="1"/>
  <c r="D97" i="24"/>
  <c r="D97" i="27" s="1"/>
  <c r="B92" i="24"/>
  <c r="B92" i="27" s="1"/>
  <c r="B92" i="24" a="1"/>
  <c r="C109" i="24"/>
  <c r="C109" i="27" s="1"/>
  <c r="C93" i="24"/>
  <c r="C93" i="27" s="1"/>
  <c r="C85" i="24"/>
  <c r="C85" i="27" s="1"/>
  <c r="B102" i="24" a="1"/>
  <c r="B102" i="24" s="1"/>
  <c r="B102" i="27" s="1"/>
  <c r="D112" i="24"/>
  <c r="D112" i="27" s="1"/>
  <c r="D104" i="24"/>
  <c r="D104" i="27" s="1"/>
  <c r="B95" i="24"/>
  <c r="B95" i="27" s="1"/>
  <c r="B95" i="24" a="1"/>
  <c r="C104" i="24"/>
  <c r="C104" i="27" s="1"/>
  <c r="D121" i="24"/>
  <c r="D121" i="27" s="1"/>
  <c r="B116" i="24"/>
  <c r="B116" i="27" s="1"/>
  <c r="B116" i="24" a="1"/>
  <c r="C113" i="24"/>
  <c r="C113" i="27" s="1"/>
  <c r="C97" i="24"/>
  <c r="C97" i="27" s="1"/>
  <c r="B107" i="24"/>
  <c r="B107" i="27" s="1"/>
  <c r="B107" i="24" a="1"/>
  <c r="D107" i="24" s="1"/>
  <c r="D107" i="27" s="1"/>
  <c r="B91" i="24"/>
  <c r="B91" i="27" s="1"/>
  <c r="B91" i="24" a="1"/>
  <c r="C100" i="24"/>
  <c r="C100" i="27" s="1"/>
  <c r="D15" i="24"/>
  <c r="D15" i="27" s="1"/>
  <c r="C77" i="24"/>
  <c r="C77" i="27" s="1"/>
  <c r="B73" i="24" a="1"/>
  <c r="D73" i="24" s="1"/>
  <c r="D73" i="27" s="1"/>
  <c r="B67" i="24" a="1"/>
  <c r="B67" i="24" s="1"/>
  <c r="B67" i="27" s="1"/>
  <c r="B51" i="24" a="1"/>
  <c r="D51" i="24" s="1"/>
  <c r="D51" i="27" s="1"/>
  <c r="B29" i="24" a="1"/>
  <c r="B29" i="24" s="1"/>
  <c r="B29" i="27" s="1"/>
  <c r="C82" i="24"/>
  <c r="C82" i="27" s="1"/>
  <c r="C25" i="24"/>
  <c r="C25" i="27" s="1"/>
  <c r="B42" i="24" a="1"/>
  <c r="B42" i="24" s="1"/>
  <c r="B42" i="27" s="1"/>
  <c r="B78" i="24" a="1"/>
  <c r="B78" i="24" s="1"/>
  <c r="B78" i="27" s="1"/>
  <c r="D50" i="24"/>
  <c r="D50" i="27" s="1"/>
  <c r="D26" i="24"/>
  <c r="D26" i="27" s="1"/>
  <c r="D18" i="24"/>
  <c r="D18" i="27" s="1"/>
  <c r="D12" i="24"/>
  <c r="D12" i="27" s="1"/>
  <c r="D8" i="24"/>
  <c r="D8" i="27" s="1"/>
  <c r="C67" i="24"/>
  <c r="C67" i="27" s="1"/>
  <c r="D21" i="24"/>
  <c r="D21" i="27" s="1"/>
  <c r="C74" i="24"/>
  <c r="C74" i="27" s="1"/>
  <c r="B66" i="24" a="1"/>
  <c r="D66" i="24" s="1"/>
  <c r="D66" i="27" s="1"/>
  <c r="B26" i="24"/>
  <c r="B26" i="27" s="1"/>
  <c r="B26" i="24" a="1"/>
  <c r="B83" i="24"/>
  <c r="B83" i="27" s="1"/>
  <c r="B83" i="24" a="1"/>
  <c r="C83" i="24" s="1"/>
  <c r="C83" i="27" s="1"/>
  <c r="D76" i="24"/>
  <c r="D76" i="27" s="1"/>
  <c r="B63" i="24" a="1"/>
  <c r="D63" i="24" s="1"/>
  <c r="D63" i="27" s="1"/>
  <c r="D52" i="24"/>
  <c r="D52" i="27" s="1"/>
  <c r="B49" i="24"/>
  <c r="B49" i="27" s="1"/>
  <c r="B49" i="24" a="1"/>
  <c r="D49" i="24" s="1"/>
  <c r="D49" i="27" s="1"/>
  <c r="B19" i="24"/>
  <c r="B19" i="27" s="1"/>
  <c r="B19" i="24" a="1"/>
  <c r="D19" i="24" s="1"/>
  <c r="D19" i="27" s="1"/>
  <c r="D78" i="24"/>
  <c r="D78" i="27" s="1"/>
  <c r="C46" i="24"/>
  <c r="C46" i="27" s="1"/>
  <c r="C38" i="24"/>
  <c r="C38" i="27" s="1"/>
  <c r="C30" i="24"/>
  <c r="C30" i="27" s="1"/>
  <c r="C22" i="24"/>
  <c r="C22" i="27" s="1"/>
  <c r="B58" i="24"/>
  <c r="B58" i="27" s="1"/>
  <c r="B58" i="24" a="1"/>
  <c r="B50" i="24"/>
  <c r="B50" i="27" s="1"/>
  <c r="B50" i="24" a="1"/>
  <c r="C50" i="24" s="1"/>
  <c r="C50" i="27" s="1"/>
  <c r="D41" i="24"/>
  <c r="D41" i="27" s="1"/>
  <c r="D33" i="24"/>
  <c r="D33" i="27" s="1"/>
  <c r="D25" i="24"/>
  <c r="D25" i="27" s="1"/>
  <c r="B14" i="24" a="1"/>
  <c r="D14" i="24" s="1"/>
  <c r="D14" i="27" s="1"/>
  <c r="B4" i="24" a="1"/>
  <c r="D4" i="24" s="1"/>
  <c r="D4" i="27" s="1"/>
  <c r="D111" i="24"/>
  <c r="D111" i="27" s="1"/>
  <c r="B94" i="24"/>
  <c r="B94" i="27" s="1"/>
  <c r="B94" i="24" a="1"/>
  <c r="D94" i="24" s="1"/>
  <c r="D94" i="27" s="1"/>
  <c r="C123" i="24"/>
  <c r="C123" i="27" s="1"/>
  <c r="C111" i="24"/>
  <c r="C111" i="27" s="1"/>
  <c r="C91" i="24"/>
  <c r="C91" i="27" s="1"/>
  <c r="B131" i="24" a="1"/>
  <c r="D131" i="24" s="1"/>
  <c r="D131" i="27" s="1"/>
  <c r="B111" i="24"/>
  <c r="B111" i="27" s="1"/>
  <c r="B111" i="24" a="1"/>
  <c r="B79" i="24"/>
  <c r="B79" i="27" s="1"/>
  <c r="B79" i="24" a="1"/>
  <c r="C79" i="24" s="1"/>
  <c r="C79" i="27" s="1"/>
  <c r="B11" i="24"/>
  <c r="B11" i="27" s="1"/>
  <c r="B11" i="24" a="1"/>
  <c r="C11" i="24" s="1"/>
  <c r="C11" i="27" s="1"/>
  <c r="D134" i="24"/>
  <c r="D134" i="27" s="1"/>
  <c r="B129" i="24" a="1"/>
  <c r="B129" i="24" s="1"/>
  <c r="B129" i="27" s="1"/>
  <c r="B117" i="24" a="1"/>
  <c r="B117" i="24" s="1"/>
  <c r="B117" i="27" s="1"/>
  <c r="B105" i="24" a="1"/>
  <c r="D105" i="24" s="1"/>
  <c r="D105" i="27" s="1"/>
  <c r="D98" i="24"/>
  <c r="D98" i="27" s="1"/>
  <c r="B93" i="24"/>
  <c r="B93" i="27" s="1"/>
  <c r="B93" i="24" a="1"/>
  <c r="D86" i="24"/>
  <c r="D86" i="27" s="1"/>
  <c r="D58" i="24"/>
  <c r="D58" i="27" s="1"/>
  <c r="C95" i="24"/>
  <c r="C95" i="27" s="1"/>
  <c r="C126" i="24"/>
  <c r="C126" i="27" s="1"/>
  <c r="C118" i="24"/>
  <c r="C118" i="27" s="1"/>
  <c r="D147" i="9"/>
  <c r="C94" i="24"/>
  <c r="C94" i="27" s="1"/>
  <c r="C2" i="24"/>
  <c r="C90" i="24"/>
  <c r="C90" i="27" s="1"/>
  <c r="B136" i="24" a="1"/>
  <c r="D136" i="24" s="1"/>
  <c r="D136" i="27" s="1"/>
  <c r="B124" i="24"/>
  <c r="B124" i="27" s="1"/>
  <c r="B124" i="24" a="1"/>
  <c r="D124" i="24" s="1"/>
  <c r="D124" i="27" s="1"/>
  <c r="D117" i="24"/>
  <c r="D117" i="27" s="1"/>
  <c r="B112" i="24" a="1"/>
  <c r="B112" i="24" s="1"/>
  <c r="B112" i="27" s="1"/>
  <c r="B96" i="24"/>
  <c r="B96" i="27" s="1"/>
  <c r="B96" i="24" a="1"/>
  <c r="C96" i="24" s="1"/>
  <c r="C96" i="27" s="1"/>
  <c r="D85" i="24"/>
  <c r="D85" i="27" s="1"/>
  <c r="B110" i="24" a="1"/>
  <c r="D110" i="24" s="1"/>
  <c r="D110" i="27" s="1"/>
  <c r="C124" i="24"/>
  <c r="C124" i="27" s="1"/>
  <c r="C112" i="24"/>
  <c r="C112" i="27" s="1"/>
  <c r="C92" i="24"/>
  <c r="C92" i="27" s="1"/>
  <c r="B130" i="24"/>
  <c r="B130" i="27" s="1"/>
  <c r="B130" i="24" a="1"/>
  <c r="B118" i="24"/>
  <c r="B118" i="27" s="1"/>
  <c r="B118" i="24" a="1"/>
  <c r="D91" i="24"/>
  <c r="D91" i="27" s="1"/>
  <c r="C2" i="27"/>
  <c r="D2" i="27"/>
  <c r="B2" i="27"/>
  <c r="E147" i="24"/>
  <c r="E2" i="27"/>
  <c r="E140" i="24"/>
  <c r="K2" i="9"/>
  <c r="K145" i="9" s="1"/>
  <c r="J145" i="9"/>
  <c r="H2" i="5"/>
  <c r="G2" i="5"/>
  <c r="H10" i="5"/>
  <c r="N139" i="3"/>
  <c r="V139" i="5" s="1"/>
  <c r="N135" i="3"/>
  <c r="V135" i="5" s="1"/>
  <c r="N131" i="3"/>
  <c r="V131" i="5" s="1"/>
  <c r="N127" i="3"/>
  <c r="V127" i="5" s="1"/>
  <c r="N123" i="3"/>
  <c r="V123" i="5" s="1"/>
  <c r="N119" i="3"/>
  <c r="V119" i="5" s="1"/>
  <c r="N107" i="3"/>
  <c r="V107" i="5" s="1"/>
  <c r="N91" i="3"/>
  <c r="V91" i="5" s="1"/>
  <c r="N75" i="3"/>
  <c r="V75" i="5" s="1"/>
  <c r="N59" i="3"/>
  <c r="V59" i="5" s="1"/>
  <c r="N43" i="3"/>
  <c r="V43" i="5" s="1"/>
  <c r="N31" i="3"/>
  <c r="V31" i="5" s="1"/>
  <c r="N19" i="3"/>
  <c r="V19" i="5" s="1"/>
  <c r="N3" i="3"/>
  <c r="V3" i="5" s="1"/>
  <c r="N9" i="3"/>
  <c r="V9" i="5" s="1"/>
  <c r="N5" i="3"/>
  <c r="V5" i="5" s="1"/>
  <c r="D13" i="5"/>
  <c r="H7" i="5"/>
  <c r="H3" i="5"/>
  <c r="H14" i="5"/>
  <c r="H4" i="5"/>
  <c r="H18" i="5"/>
  <c r="D5" i="5"/>
  <c r="B5" i="24" s="1" a="1"/>
  <c r="H8" i="5"/>
  <c r="D17" i="5"/>
  <c r="H11" i="5"/>
  <c r="H12" i="5"/>
  <c r="H15" i="5"/>
  <c r="H6" i="5"/>
  <c r="H16" i="5"/>
  <c r="D9" i="5"/>
  <c r="B9" i="24" s="1" a="1"/>
  <c r="N138" i="3"/>
  <c r="V138" i="5" s="1"/>
  <c r="N134" i="3"/>
  <c r="V134" i="5" s="1"/>
  <c r="N126" i="3"/>
  <c r="V126" i="5" s="1"/>
  <c r="N122" i="3"/>
  <c r="V122" i="5" s="1"/>
  <c r="N111" i="3"/>
  <c r="V111" i="5" s="1"/>
  <c r="N87" i="3"/>
  <c r="V87" i="5" s="1"/>
  <c r="N79" i="3"/>
  <c r="V79" i="5" s="1"/>
  <c r="N11" i="3"/>
  <c r="V11" i="5" s="1"/>
  <c r="N115" i="3"/>
  <c r="V115" i="5" s="1"/>
  <c r="N51" i="3"/>
  <c r="V51" i="5" s="1"/>
  <c r="N118" i="3"/>
  <c r="V118" i="5" s="1"/>
  <c r="N110" i="3"/>
  <c r="V110" i="5" s="1"/>
  <c r="N102" i="3"/>
  <c r="V102" i="5" s="1"/>
  <c r="N94" i="3"/>
  <c r="V94" i="5" s="1"/>
  <c r="N86" i="3"/>
  <c r="V86" i="5" s="1"/>
  <c r="N78" i="3"/>
  <c r="V78" i="5" s="1"/>
  <c r="N70" i="3"/>
  <c r="V70" i="5" s="1"/>
  <c r="N62" i="3"/>
  <c r="V62" i="5" s="1"/>
  <c r="N54" i="3"/>
  <c r="V54" i="5" s="1"/>
  <c r="N46" i="3"/>
  <c r="V46" i="5" s="1"/>
  <c r="N38" i="3"/>
  <c r="V38" i="5" s="1"/>
  <c r="N34" i="3"/>
  <c r="V34" i="5" s="1"/>
  <c r="N30" i="3"/>
  <c r="V30" i="5" s="1"/>
  <c r="N26" i="3"/>
  <c r="V26" i="5" s="1"/>
  <c r="N22" i="3"/>
  <c r="V22" i="5" s="1"/>
  <c r="N18" i="3"/>
  <c r="V18" i="5" s="1"/>
  <c r="N14" i="3"/>
  <c r="V14" i="5" s="1"/>
  <c r="N10" i="3"/>
  <c r="V10" i="5" s="1"/>
  <c r="N6" i="3"/>
  <c r="V6" i="5" s="1"/>
  <c r="N2" i="3"/>
  <c r="N130" i="3"/>
  <c r="V130" i="5" s="1"/>
  <c r="N114" i="3"/>
  <c r="V114" i="5" s="1"/>
  <c r="N98" i="3"/>
  <c r="V98" i="5" s="1"/>
  <c r="N82" i="3"/>
  <c r="V82" i="5" s="1"/>
  <c r="N66" i="3"/>
  <c r="V66" i="5" s="1"/>
  <c r="N50" i="3"/>
  <c r="V50" i="5" s="1"/>
  <c r="N103" i="3"/>
  <c r="V103" i="5" s="1"/>
  <c r="N95" i="3"/>
  <c r="V95" i="5" s="1"/>
  <c r="N71" i="3"/>
  <c r="V71" i="5" s="1"/>
  <c r="N63" i="3"/>
  <c r="V63" i="5" s="1"/>
  <c r="N55" i="3"/>
  <c r="V55" i="5" s="1"/>
  <c r="N47" i="3"/>
  <c r="V47" i="5" s="1"/>
  <c r="N39" i="3"/>
  <c r="V39" i="5" s="1"/>
  <c r="N27" i="3"/>
  <c r="V27" i="5" s="1"/>
  <c r="N23" i="3"/>
  <c r="V23" i="5" s="1"/>
  <c r="N99" i="3"/>
  <c r="V99" i="5" s="1"/>
  <c r="N67" i="3"/>
  <c r="V67" i="5" s="1"/>
  <c r="N35" i="3"/>
  <c r="V35" i="5" s="1"/>
  <c r="N7" i="3"/>
  <c r="V7" i="5" s="1"/>
  <c r="N83" i="3"/>
  <c r="V83" i="5" s="1"/>
  <c r="N140" i="3"/>
  <c r="V140" i="5" s="1"/>
  <c r="N136" i="3"/>
  <c r="V136" i="5" s="1"/>
  <c r="N132" i="3"/>
  <c r="V132" i="5" s="1"/>
  <c r="N128" i="3"/>
  <c r="V128" i="5" s="1"/>
  <c r="N124" i="3"/>
  <c r="V124" i="5" s="1"/>
  <c r="N120" i="3"/>
  <c r="V120" i="5" s="1"/>
  <c r="N116" i="3"/>
  <c r="V116" i="5" s="1"/>
  <c r="N112" i="3"/>
  <c r="V112" i="5" s="1"/>
  <c r="N108" i="3"/>
  <c r="V108" i="5" s="1"/>
  <c r="N104" i="3"/>
  <c r="V104" i="5" s="1"/>
  <c r="N100" i="3"/>
  <c r="V100" i="5" s="1"/>
  <c r="N96" i="3"/>
  <c r="V96" i="5" s="1"/>
  <c r="N92" i="3"/>
  <c r="V92" i="5" s="1"/>
  <c r="N88" i="3"/>
  <c r="V88" i="5" s="1"/>
  <c r="N84" i="3"/>
  <c r="V84" i="5" s="1"/>
  <c r="N80" i="3"/>
  <c r="V80" i="5" s="1"/>
  <c r="N76" i="3"/>
  <c r="V76" i="5" s="1"/>
  <c r="N72" i="3"/>
  <c r="V72" i="5" s="1"/>
  <c r="N68" i="3"/>
  <c r="V68" i="5" s="1"/>
  <c r="N64" i="3"/>
  <c r="V64" i="5" s="1"/>
  <c r="N60" i="3"/>
  <c r="V60" i="5" s="1"/>
  <c r="N56" i="3"/>
  <c r="V56" i="5" s="1"/>
  <c r="N52" i="3"/>
  <c r="V52" i="5" s="1"/>
  <c r="N48" i="3"/>
  <c r="V48" i="5" s="1"/>
  <c r="N44" i="3"/>
  <c r="V44" i="5" s="1"/>
  <c r="N40" i="3"/>
  <c r="V40" i="5" s="1"/>
  <c r="N36" i="3"/>
  <c r="V36" i="5" s="1"/>
  <c r="N32" i="3"/>
  <c r="V32" i="5" s="1"/>
  <c r="N28" i="3"/>
  <c r="V28" i="5" s="1"/>
  <c r="N24" i="3"/>
  <c r="V24" i="5" s="1"/>
  <c r="N20" i="3"/>
  <c r="V20" i="5" s="1"/>
  <c r="N16" i="3"/>
  <c r="V16" i="5" s="1"/>
  <c r="N12" i="3"/>
  <c r="V12" i="5" s="1"/>
  <c r="N8" i="3"/>
  <c r="V8" i="5" s="1"/>
  <c r="N4" i="3"/>
  <c r="V4" i="5" s="1"/>
  <c r="N106" i="3"/>
  <c r="V106" i="5" s="1"/>
  <c r="N90" i="3"/>
  <c r="V90" i="5" s="1"/>
  <c r="N74" i="3"/>
  <c r="V74" i="5" s="1"/>
  <c r="N58" i="3"/>
  <c r="V58" i="5" s="1"/>
  <c r="N42" i="3"/>
  <c r="V42" i="5" s="1"/>
  <c r="N15" i="3"/>
  <c r="V15" i="5" s="1"/>
  <c r="N137" i="3"/>
  <c r="V137" i="5" s="1"/>
  <c r="N133" i="3"/>
  <c r="V133" i="5" s="1"/>
  <c r="N129" i="3"/>
  <c r="V129" i="5" s="1"/>
  <c r="N125" i="3"/>
  <c r="V125" i="5" s="1"/>
  <c r="N121" i="3"/>
  <c r="V121" i="5" s="1"/>
  <c r="N117" i="3"/>
  <c r="V117" i="5" s="1"/>
  <c r="N113" i="3"/>
  <c r="V113" i="5" s="1"/>
  <c r="N109" i="3"/>
  <c r="V109" i="5" s="1"/>
  <c r="N105" i="3"/>
  <c r="V105" i="5" s="1"/>
  <c r="N101" i="3"/>
  <c r="V101" i="5" s="1"/>
  <c r="N97" i="3"/>
  <c r="V97" i="5" s="1"/>
  <c r="N93" i="3"/>
  <c r="V93" i="5" s="1"/>
  <c r="N89" i="3"/>
  <c r="V89" i="5" s="1"/>
  <c r="N85" i="3"/>
  <c r="V85" i="5" s="1"/>
  <c r="N81" i="3"/>
  <c r="V81" i="5" s="1"/>
  <c r="N77" i="3"/>
  <c r="V77" i="5" s="1"/>
  <c r="N73" i="3"/>
  <c r="V73" i="5" s="1"/>
  <c r="N69" i="3"/>
  <c r="V69" i="5" s="1"/>
  <c r="N65" i="3"/>
  <c r="V65" i="5" s="1"/>
  <c r="N61" i="3"/>
  <c r="V61" i="5" s="1"/>
  <c r="N57" i="3"/>
  <c r="V57" i="5" s="1"/>
  <c r="N53" i="3"/>
  <c r="V53" i="5" s="1"/>
  <c r="N49" i="3"/>
  <c r="V49" i="5" s="1"/>
  <c r="N45" i="3"/>
  <c r="V45" i="5" s="1"/>
  <c r="N41" i="3"/>
  <c r="V41" i="5" s="1"/>
  <c r="N37" i="3"/>
  <c r="V37" i="5" s="1"/>
  <c r="N33" i="3"/>
  <c r="V33" i="5" s="1"/>
  <c r="N29" i="3"/>
  <c r="V29" i="5" s="1"/>
  <c r="N25" i="3"/>
  <c r="V25" i="5" s="1"/>
  <c r="N21" i="3"/>
  <c r="V21" i="5" s="1"/>
  <c r="N17" i="3"/>
  <c r="V17" i="5" s="1"/>
  <c r="N13" i="3"/>
  <c r="V13" i="5" s="1"/>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2" i="5"/>
  <c r="B9" i="24" l="1"/>
  <c r="B9" i="27" s="1"/>
  <c r="C9" i="24"/>
  <c r="C9" i="27" s="1"/>
  <c r="B5" i="24"/>
  <c r="B5" i="27" s="1"/>
  <c r="C5" i="24"/>
  <c r="C5" i="27" s="1"/>
  <c r="B3" i="27"/>
  <c r="C110" i="24"/>
  <c r="C110" i="27" s="1"/>
  <c r="B13" i="24" a="1"/>
  <c r="D13" i="24" s="1"/>
  <c r="C117" i="24"/>
  <c r="C117" i="27" s="1"/>
  <c r="D37" i="24"/>
  <c r="D37" i="27" s="1"/>
  <c r="C73" i="24"/>
  <c r="C73" i="27" s="1"/>
  <c r="C136" i="24"/>
  <c r="C136" i="27" s="1"/>
  <c r="D65" i="24"/>
  <c r="D65" i="27" s="1"/>
  <c r="D80" i="24"/>
  <c r="D80" i="27" s="1"/>
  <c r="C78" i="24"/>
  <c r="C78" i="27" s="1"/>
  <c r="C80" i="24"/>
  <c r="C80" i="27" s="1"/>
  <c r="B110" i="24"/>
  <c r="B110" i="27" s="1"/>
  <c r="D101" i="24"/>
  <c r="D101" i="27" s="1"/>
  <c r="B136" i="24"/>
  <c r="B136" i="27" s="1"/>
  <c r="C48" i="24"/>
  <c r="C48" i="27" s="1"/>
  <c r="B131" i="24"/>
  <c r="B131" i="27" s="1"/>
  <c r="D103" i="24"/>
  <c r="D103" i="27" s="1"/>
  <c r="B4" i="24"/>
  <c r="B4" i="27" s="1"/>
  <c r="C59" i="24"/>
  <c r="C59" i="27" s="1"/>
  <c r="B66" i="24"/>
  <c r="B66" i="27" s="1"/>
  <c r="C66" i="24"/>
  <c r="C66" i="27" s="1"/>
  <c r="B51" i="24"/>
  <c r="B51" i="27" s="1"/>
  <c r="B73" i="24"/>
  <c r="B73" i="27" s="1"/>
  <c r="C35" i="24"/>
  <c r="C35" i="27" s="1"/>
  <c r="D120" i="24"/>
  <c r="D120" i="27" s="1"/>
  <c r="C125" i="24"/>
  <c r="C125" i="27" s="1"/>
  <c r="D125" i="24"/>
  <c r="D125" i="27" s="1"/>
  <c r="B101" i="24"/>
  <c r="B101" i="27" s="1"/>
  <c r="C120" i="24"/>
  <c r="C120" i="27" s="1"/>
  <c r="B87" i="24"/>
  <c r="B87" i="27" s="1"/>
  <c r="D132" i="24"/>
  <c r="D132" i="27" s="1"/>
  <c r="D35" i="24"/>
  <c r="D35" i="27" s="1"/>
  <c r="C4" i="24"/>
  <c r="C4" i="27" s="1"/>
  <c r="D68" i="24"/>
  <c r="D68" i="27" s="1"/>
  <c r="D83" i="24"/>
  <c r="D83" i="27" s="1"/>
  <c r="B34" i="24"/>
  <c r="B34" i="27" s="1"/>
  <c r="D48" i="24"/>
  <c r="D48" i="27" s="1"/>
  <c r="B65" i="24"/>
  <c r="B65" i="27" s="1"/>
  <c r="C108" i="24"/>
  <c r="C108" i="27" s="1"/>
  <c r="C119" i="24"/>
  <c r="C119" i="27" s="1"/>
  <c r="B128" i="24"/>
  <c r="B128" i="27" s="1"/>
  <c r="D99" i="24"/>
  <c r="D99" i="27" s="1"/>
  <c r="B134" i="24"/>
  <c r="B134" i="27" s="1"/>
  <c r="D88" i="24"/>
  <c r="D88" i="27" s="1"/>
  <c r="B88" i="24"/>
  <c r="B88" i="27" s="1"/>
  <c r="B132" i="24"/>
  <c r="B132" i="27" s="1"/>
  <c r="D32" i="24"/>
  <c r="D32" i="27" s="1"/>
  <c r="B119" i="24"/>
  <c r="B119" i="27" s="1"/>
  <c r="C127" i="24"/>
  <c r="C127" i="27" s="1"/>
  <c r="D79" i="24"/>
  <c r="D79" i="27" s="1"/>
  <c r="B55" i="24"/>
  <c r="B55" i="27" s="1"/>
  <c r="B40" i="24"/>
  <c r="B40" i="27" s="1"/>
  <c r="B84" i="24"/>
  <c r="B84" i="27" s="1"/>
  <c r="B68" i="24"/>
  <c r="B68" i="27" s="1"/>
  <c r="C29" i="24"/>
  <c r="C29" i="27" s="1"/>
  <c r="D69" i="24"/>
  <c r="D69" i="27" s="1"/>
  <c r="D67" i="24"/>
  <c r="D67" i="27" s="1"/>
  <c r="D56" i="24"/>
  <c r="D56" i="27" s="1"/>
  <c r="B133" i="24"/>
  <c r="B133" i="27" s="1"/>
  <c r="D108" i="24"/>
  <c r="D108" i="27" s="1"/>
  <c r="C107" i="24"/>
  <c r="C107" i="27" s="1"/>
  <c r="D47" i="24"/>
  <c r="D47" i="27" s="1"/>
  <c r="C14" i="24"/>
  <c r="C14" i="27" s="1"/>
  <c r="C40" i="24"/>
  <c r="C40" i="27" s="1"/>
  <c r="B37" i="24"/>
  <c r="B37" i="27" s="1"/>
  <c r="C131" i="24"/>
  <c r="C131" i="27" s="1"/>
  <c r="C129" i="24"/>
  <c r="C129" i="27" s="1"/>
  <c r="D133" i="24"/>
  <c r="D133" i="27" s="1"/>
  <c r="C102" i="24"/>
  <c r="C102" i="27" s="1"/>
  <c r="C27" i="24"/>
  <c r="C27" i="27" s="1"/>
  <c r="C105" i="24"/>
  <c r="C105" i="27" s="1"/>
  <c r="D102" i="24"/>
  <c r="D102" i="27" s="1"/>
  <c r="D128" i="24"/>
  <c r="D128" i="27" s="1"/>
  <c r="C72" i="24"/>
  <c r="C72" i="27" s="1"/>
  <c r="C18" i="24"/>
  <c r="C18" i="27" s="1"/>
  <c r="D42" i="24"/>
  <c r="D42" i="27" s="1"/>
  <c r="D9" i="24"/>
  <c r="D9" i="27" s="1"/>
  <c r="D5" i="24"/>
  <c r="D5" i="27" s="1"/>
  <c r="D129" i="24"/>
  <c r="D129" i="27" s="1"/>
  <c r="B105" i="24"/>
  <c r="B105" i="27" s="1"/>
  <c r="B14" i="24"/>
  <c r="B14" i="27" s="1"/>
  <c r="B63" i="24"/>
  <c r="B63" i="27" s="1"/>
  <c r="D29" i="24"/>
  <c r="D29" i="27" s="1"/>
  <c r="B77" i="24"/>
  <c r="B77" i="27" s="1"/>
  <c r="B24" i="24"/>
  <c r="B24" i="27" s="1"/>
  <c r="B72" i="24"/>
  <c r="B72" i="27" s="1"/>
  <c r="C51" i="24"/>
  <c r="C51" i="27" s="1"/>
  <c r="C34" i="24"/>
  <c r="C34" i="27" s="1"/>
  <c r="D64" i="24"/>
  <c r="D64" i="27" s="1"/>
  <c r="B17" i="24" a="1"/>
  <c r="D39" i="24"/>
  <c r="D39" i="27" s="1"/>
  <c r="C63" i="24"/>
  <c r="C63" i="27" s="1"/>
  <c r="E139" i="27"/>
  <c r="E141" i="27"/>
  <c r="E140" i="27" s="1"/>
  <c r="N142" i="3"/>
  <c r="V2" i="5"/>
  <c r="D13" i="27" l="1"/>
  <c r="C17" i="24"/>
  <c r="C17" i="27" s="1"/>
  <c r="B17" i="24"/>
  <c r="B17" i="27" s="1"/>
  <c r="H146" i="24"/>
  <c r="C13" i="24"/>
  <c r="B13" i="24"/>
  <c r="D145" i="24"/>
  <c r="C140" i="24"/>
  <c r="D17" i="24"/>
  <c r="D17" i="27" s="1"/>
  <c r="D141" i="27" s="1"/>
  <c r="D140" i="27" s="1"/>
  <c r="E145" i="24"/>
  <c r="M96" i="27"/>
  <c r="M128" i="27"/>
  <c r="M120" i="27"/>
  <c r="M132" i="27"/>
  <c r="M112" i="27"/>
  <c r="M88" i="27"/>
  <c r="M136" i="27"/>
  <c r="M56" i="27"/>
  <c r="M78" i="27"/>
  <c r="M91" i="27"/>
  <c r="M46" i="27"/>
  <c r="M130" i="27"/>
  <c r="M17" i="27"/>
  <c r="M84" i="27"/>
  <c r="M97" i="27"/>
  <c r="M81" i="27"/>
  <c r="M61" i="27"/>
  <c r="M50" i="27"/>
  <c r="M110" i="27"/>
  <c r="M117" i="27"/>
  <c r="M12" i="27"/>
  <c r="M35" i="27"/>
  <c r="M77" i="27"/>
  <c r="M67" i="27"/>
  <c r="M133" i="27"/>
  <c r="M131" i="27"/>
  <c r="M30" i="27"/>
  <c r="M126" i="27"/>
  <c r="M37" i="27"/>
  <c r="M3" i="27"/>
  <c r="M129" i="27"/>
  <c r="M71" i="27"/>
  <c r="M25" i="27"/>
  <c r="M26" i="27"/>
  <c r="M9" i="27"/>
  <c r="M90" i="27"/>
  <c r="M36" i="27"/>
  <c r="M94" i="27"/>
  <c r="M74" i="27"/>
  <c r="M125" i="27"/>
  <c r="M24" i="27"/>
  <c r="M85" i="27"/>
  <c r="M73" i="27"/>
  <c r="M60" i="27"/>
  <c r="M40" i="27"/>
  <c r="M106" i="27"/>
  <c r="M34" i="27"/>
  <c r="M47" i="27"/>
  <c r="M108" i="27"/>
  <c r="M116" i="27"/>
  <c r="M19" i="27"/>
  <c r="M29" i="27"/>
  <c r="M10" i="27"/>
  <c r="M6" i="27"/>
  <c r="M68" i="27"/>
  <c r="M124" i="27"/>
  <c r="M21" i="27"/>
  <c r="M104" i="27"/>
  <c r="M57" i="27"/>
  <c r="M8" i="27"/>
  <c r="M62" i="27"/>
  <c r="M135" i="27"/>
  <c r="M20" i="27"/>
  <c r="M72" i="27"/>
  <c r="M82" i="27"/>
  <c r="M32" i="27"/>
  <c r="M109" i="27"/>
  <c r="M118" i="27"/>
  <c r="M101" i="27"/>
  <c r="M11" i="27"/>
  <c r="M92" i="27"/>
  <c r="M65" i="27"/>
  <c r="M127" i="27"/>
  <c r="M122" i="27"/>
  <c r="M105" i="27"/>
  <c r="M48" i="27"/>
  <c r="M39" i="27"/>
  <c r="M15" i="27"/>
  <c r="M33" i="27"/>
  <c r="M58" i="27"/>
  <c r="M42" i="27"/>
  <c r="M111" i="27"/>
  <c r="M121" i="27"/>
  <c r="M43" i="27"/>
  <c r="M66" i="27"/>
  <c r="M7" i="27"/>
  <c r="M119" i="27"/>
  <c r="M87" i="27"/>
  <c r="M115" i="27"/>
  <c r="M103" i="27"/>
  <c r="M23" i="27"/>
  <c r="M134" i="27"/>
  <c r="M113" i="27"/>
  <c r="M89" i="27"/>
  <c r="M86" i="27"/>
  <c r="M45" i="27"/>
  <c r="M95" i="27"/>
  <c r="M98" i="27"/>
  <c r="M59" i="27"/>
  <c r="M44" i="27"/>
  <c r="M64" i="27"/>
  <c r="M55" i="27"/>
  <c r="M4" i="27"/>
  <c r="M38" i="27"/>
  <c r="M102" i="27"/>
  <c r="M49" i="27"/>
  <c r="M28" i="27"/>
  <c r="M79" i="27"/>
  <c r="M123" i="27"/>
  <c r="M93" i="27"/>
  <c r="M13" i="27"/>
  <c r="M83" i="27"/>
  <c r="M27" i="27"/>
  <c r="M99" i="27"/>
  <c r="M53" i="27"/>
  <c r="M52" i="27"/>
  <c r="M80" i="27"/>
  <c r="M18" i="27"/>
  <c r="M54" i="27"/>
  <c r="M75" i="27"/>
  <c r="M100" i="27"/>
  <c r="M5" i="27"/>
  <c r="M70" i="27"/>
  <c r="M16" i="27"/>
  <c r="M114" i="27"/>
  <c r="M31" i="27"/>
  <c r="M22" i="27"/>
  <c r="M69" i="27"/>
  <c r="M63" i="27"/>
  <c r="M76" i="27"/>
  <c r="M14" i="27"/>
  <c r="M41" i="27"/>
  <c r="M51" i="27"/>
  <c r="M107" i="27"/>
  <c r="M2" i="27"/>
  <c r="E85" i="7"/>
  <c r="F5" i="7" s="1"/>
  <c r="M6" i="5" s="1"/>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2" i="7"/>
  <c r="C3" i="7"/>
  <c r="C1" i="7"/>
  <c r="M36" i="6"/>
  <c r="M37" i="6"/>
  <c r="M38" i="6"/>
  <c r="M39" i="6"/>
  <c r="M40" i="6"/>
  <c r="M41"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42" i="6"/>
  <c r="B13" i="27" l="1"/>
  <c r="B140" i="24"/>
  <c r="B144" i="24" s="1"/>
  <c r="B138" i="24"/>
  <c r="D144" i="24"/>
  <c r="C144" i="24"/>
  <c r="E144" i="24"/>
  <c r="H144" i="24"/>
  <c r="B139" i="24"/>
  <c r="D139" i="24"/>
  <c r="D146" i="24" s="1"/>
  <c r="C13" i="27"/>
  <c r="C138" i="24"/>
  <c r="C139" i="24"/>
  <c r="C145" i="24" s="1"/>
  <c r="E146" i="24"/>
  <c r="D138" i="24"/>
  <c r="H145" i="24"/>
  <c r="D140" i="24"/>
  <c r="D139" i="27"/>
  <c r="E5" i="30"/>
  <c r="M141" i="27"/>
  <c r="M3" i="30" s="1"/>
  <c r="O62" i="6"/>
  <c r="N71" i="6" s="1"/>
  <c r="F1" i="7"/>
  <c r="M2" i="5" s="1"/>
  <c r="F80" i="7"/>
  <c r="M81" i="5" s="1"/>
  <c r="F76" i="7"/>
  <c r="M77" i="5" s="1"/>
  <c r="F72" i="7"/>
  <c r="M73" i="5" s="1"/>
  <c r="F68" i="7"/>
  <c r="M69" i="5" s="1"/>
  <c r="F64" i="7"/>
  <c r="M65" i="5" s="1"/>
  <c r="F60" i="7"/>
  <c r="M61" i="5" s="1"/>
  <c r="F56" i="7"/>
  <c r="M57" i="5" s="1"/>
  <c r="F52" i="7"/>
  <c r="M53" i="5" s="1"/>
  <c r="F48" i="7"/>
  <c r="M49" i="5" s="1"/>
  <c r="F44" i="7"/>
  <c r="M45" i="5" s="1"/>
  <c r="F40" i="7"/>
  <c r="M41" i="5" s="1"/>
  <c r="F36" i="7"/>
  <c r="M37" i="5" s="1"/>
  <c r="F32" i="7"/>
  <c r="M33" i="5" s="1"/>
  <c r="F28" i="7"/>
  <c r="M29" i="5" s="1"/>
  <c r="F24" i="7"/>
  <c r="M25" i="5" s="1"/>
  <c r="F20" i="7"/>
  <c r="M21" i="5" s="1"/>
  <c r="F16" i="7"/>
  <c r="M17" i="5" s="1"/>
  <c r="F12" i="7"/>
  <c r="M13" i="5" s="1"/>
  <c r="F8" i="7"/>
  <c r="M9" i="5" s="1"/>
  <c r="F4" i="7"/>
  <c r="M5" i="5" s="1"/>
  <c r="F83" i="7"/>
  <c r="M84" i="5" s="1"/>
  <c r="F79" i="7"/>
  <c r="M80" i="5" s="1"/>
  <c r="F75" i="7"/>
  <c r="M76" i="5" s="1"/>
  <c r="F71" i="7"/>
  <c r="M72" i="5" s="1"/>
  <c r="F67" i="7"/>
  <c r="M68" i="5" s="1"/>
  <c r="F63" i="7"/>
  <c r="M64" i="5" s="1"/>
  <c r="F59" i="7"/>
  <c r="M60" i="5" s="1"/>
  <c r="F55" i="7"/>
  <c r="M56" i="5" s="1"/>
  <c r="F51" i="7"/>
  <c r="M52" i="5" s="1"/>
  <c r="F47" i="7"/>
  <c r="M48" i="5" s="1"/>
  <c r="F43" i="7"/>
  <c r="M44" i="5" s="1"/>
  <c r="F39" i="7"/>
  <c r="M40" i="5" s="1"/>
  <c r="F35" i="7"/>
  <c r="M36" i="5" s="1"/>
  <c r="F31" i="7"/>
  <c r="M32" i="5" s="1"/>
  <c r="F27" i="7"/>
  <c r="M28" i="5" s="1"/>
  <c r="F23" i="7"/>
  <c r="M24" i="5" s="1"/>
  <c r="F19" i="7"/>
  <c r="M20" i="5" s="1"/>
  <c r="F15" i="7"/>
  <c r="M16" i="5" s="1"/>
  <c r="F11" i="7"/>
  <c r="M12" i="5" s="1"/>
  <c r="F7" i="7"/>
  <c r="M8" i="5" s="1"/>
  <c r="F3" i="7"/>
  <c r="M4" i="5" s="1"/>
  <c r="F82" i="7"/>
  <c r="M83" i="5" s="1"/>
  <c r="F78" i="7"/>
  <c r="M79" i="5" s="1"/>
  <c r="F74" i="7"/>
  <c r="M75" i="5" s="1"/>
  <c r="F70" i="7"/>
  <c r="M71" i="5" s="1"/>
  <c r="F66" i="7"/>
  <c r="M67" i="5" s="1"/>
  <c r="F62" i="7"/>
  <c r="M63" i="5" s="1"/>
  <c r="F58" i="7"/>
  <c r="M59" i="5" s="1"/>
  <c r="F54" i="7"/>
  <c r="M55" i="5" s="1"/>
  <c r="F50" i="7"/>
  <c r="M51" i="5" s="1"/>
  <c r="F46" i="7"/>
  <c r="M47" i="5" s="1"/>
  <c r="F42" i="7"/>
  <c r="M43" i="5" s="1"/>
  <c r="F38" i="7"/>
  <c r="M39" i="5" s="1"/>
  <c r="F34" i="7"/>
  <c r="M35" i="5" s="1"/>
  <c r="F30" i="7"/>
  <c r="M31" i="5" s="1"/>
  <c r="F26" i="7"/>
  <c r="M27" i="5" s="1"/>
  <c r="F22" i="7"/>
  <c r="M23" i="5" s="1"/>
  <c r="F18" i="7"/>
  <c r="M19" i="5" s="1"/>
  <c r="F14" i="7"/>
  <c r="M15" i="5" s="1"/>
  <c r="F10" i="7"/>
  <c r="M11" i="5" s="1"/>
  <c r="F6" i="7"/>
  <c r="M7" i="5" s="1"/>
  <c r="F2" i="7"/>
  <c r="M3" i="5" s="1"/>
  <c r="F81" i="7"/>
  <c r="M82" i="5" s="1"/>
  <c r="F77" i="7"/>
  <c r="M78" i="5" s="1"/>
  <c r="F73" i="7"/>
  <c r="M74" i="5" s="1"/>
  <c r="F69" i="7"/>
  <c r="M70" i="5" s="1"/>
  <c r="F65" i="7"/>
  <c r="M66" i="5" s="1"/>
  <c r="F61" i="7"/>
  <c r="M62" i="5" s="1"/>
  <c r="F57" i="7"/>
  <c r="M58" i="5" s="1"/>
  <c r="F53" i="7"/>
  <c r="M54" i="5" s="1"/>
  <c r="F49" i="7"/>
  <c r="M50" i="5" s="1"/>
  <c r="F45" i="7"/>
  <c r="M46" i="5" s="1"/>
  <c r="F41" i="7"/>
  <c r="M42" i="5" s="1"/>
  <c r="F37" i="7"/>
  <c r="M38" i="5" s="1"/>
  <c r="F33" i="7"/>
  <c r="M34" i="5" s="1"/>
  <c r="F29" i="7"/>
  <c r="M30" i="5" s="1"/>
  <c r="F25" i="7"/>
  <c r="M26" i="5" s="1"/>
  <c r="F21" i="7"/>
  <c r="M22" i="5" s="1"/>
  <c r="F17" i="7"/>
  <c r="M18" i="5" s="1"/>
  <c r="F13" i="7"/>
  <c r="M14" i="5" s="1"/>
  <c r="F9" i="7"/>
  <c r="M10" i="5" s="1"/>
  <c r="V3" i="2"/>
  <c r="X3" i="2" s="1"/>
  <c r="V4" i="2"/>
  <c r="X4" i="2" s="1"/>
  <c r="V5" i="2"/>
  <c r="X5" i="2" s="1"/>
  <c r="V6" i="2"/>
  <c r="X6" i="2" s="1"/>
  <c r="V7" i="2"/>
  <c r="X7" i="2" s="1"/>
  <c r="V8" i="2"/>
  <c r="X8" i="2" s="1"/>
  <c r="V9" i="2"/>
  <c r="X9" i="2" s="1"/>
  <c r="V10" i="2"/>
  <c r="V11" i="2"/>
  <c r="X11" i="2" s="1"/>
  <c r="V12" i="2"/>
  <c r="X12" i="2" s="1"/>
  <c r="V13" i="2"/>
  <c r="X13" i="2" s="1"/>
  <c r="V14" i="2"/>
  <c r="V15" i="2"/>
  <c r="X15" i="2" s="1"/>
  <c r="V16" i="2"/>
  <c r="X16" i="2" s="1"/>
  <c r="V17" i="2"/>
  <c r="X17" i="2" s="1"/>
  <c r="V18" i="2"/>
  <c r="V19" i="2"/>
  <c r="X19" i="2" s="1"/>
  <c r="V20" i="2"/>
  <c r="X20" i="2" s="1"/>
  <c r="V21" i="2"/>
  <c r="X21" i="2" s="1"/>
  <c r="V22" i="2"/>
  <c r="V23" i="2"/>
  <c r="X23" i="2" s="1"/>
  <c r="V24" i="2"/>
  <c r="X24" i="2" s="1"/>
  <c r="V25" i="2"/>
  <c r="X25" i="2" s="1"/>
  <c r="V26" i="2"/>
  <c r="V27" i="2"/>
  <c r="X27" i="2" s="1"/>
  <c r="V28" i="2"/>
  <c r="X28" i="2" s="1"/>
  <c r="V29" i="2"/>
  <c r="X29" i="2" s="1"/>
  <c r="V30" i="2"/>
  <c r="V31" i="2"/>
  <c r="X31" i="2" s="1"/>
  <c r="V32" i="2"/>
  <c r="X32" i="2" s="1"/>
  <c r="V33" i="2"/>
  <c r="X33" i="2" s="1"/>
  <c r="V34" i="2"/>
  <c r="V35" i="2"/>
  <c r="X35" i="2" s="1"/>
  <c r="V36" i="2"/>
  <c r="X36" i="2" s="1"/>
  <c r="V37" i="2"/>
  <c r="X37" i="2" s="1"/>
  <c r="V38" i="2"/>
  <c r="V39" i="2"/>
  <c r="X39" i="2" s="1"/>
  <c r="V40" i="2"/>
  <c r="X40" i="2" s="1"/>
  <c r="V41" i="2"/>
  <c r="X41" i="2" s="1"/>
  <c r="V42" i="2"/>
  <c r="V43" i="2"/>
  <c r="X43" i="2" s="1"/>
  <c r="V44" i="2"/>
  <c r="X44" i="2" s="1"/>
  <c r="V45" i="2"/>
  <c r="X45" i="2" s="1"/>
  <c r="V46" i="2"/>
  <c r="V47" i="2"/>
  <c r="X47" i="2" s="1"/>
  <c r="V48" i="2"/>
  <c r="X48" i="2" s="1"/>
  <c r="V49" i="2"/>
  <c r="X49" i="2" s="1"/>
  <c r="V50" i="2"/>
  <c r="V51" i="2"/>
  <c r="X51" i="2" s="1"/>
  <c r="V52" i="2"/>
  <c r="X52" i="2" s="1"/>
  <c r="V53" i="2"/>
  <c r="X53" i="2" s="1"/>
  <c r="V54" i="2"/>
  <c r="V55" i="2"/>
  <c r="X55" i="2" s="1"/>
  <c r="V56" i="2"/>
  <c r="X56" i="2" s="1"/>
  <c r="V57" i="2"/>
  <c r="X57" i="2" s="1"/>
  <c r="V58" i="2"/>
  <c r="V59" i="2"/>
  <c r="X59" i="2" s="1"/>
  <c r="V60" i="2"/>
  <c r="X60" i="2" s="1"/>
  <c r="V61" i="2"/>
  <c r="X61" i="2" s="1"/>
  <c r="V62" i="2"/>
  <c r="V63" i="2"/>
  <c r="X63" i="2" s="1"/>
  <c r="V64" i="2"/>
  <c r="X64" i="2" s="1"/>
  <c r="V65" i="2"/>
  <c r="X65" i="2" s="1"/>
  <c r="V66" i="2"/>
  <c r="V67" i="2"/>
  <c r="X67" i="2" s="1"/>
  <c r="V68" i="2"/>
  <c r="X68" i="2" s="1"/>
  <c r="V69" i="2"/>
  <c r="X69" i="2" s="1"/>
  <c r="V70" i="2"/>
  <c r="V71" i="2"/>
  <c r="X71" i="2" s="1"/>
  <c r="V72" i="2"/>
  <c r="X72" i="2" s="1"/>
  <c r="V73" i="2"/>
  <c r="X73" i="2" s="1"/>
  <c r="V74" i="2"/>
  <c r="V75" i="2"/>
  <c r="X75" i="2" s="1"/>
  <c r="V76" i="2"/>
  <c r="X76" i="2" s="1"/>
  <c r="V77" i="2"/>
  <c r="X77" i="2" s="1"/>
  <c r="V78" i="2"/>
  <c r="V79" i="2"/>
  <c r="X79" i="2" s="1"/>
  <c r="V80" i="2"/>
  <c r="X80" i="2" s="1"/>
  <c r="V81" i="2"/>
  <c r="X81" i="2" s="1"/>
  <c r="V82" i="2"/>
  <c r="V83" i="2"/>
  <c r="X83" i="2" s="1"/>
  <c r="V84" i="2"/>
  <c r="X84" i="2" s="1"/>
  <c r="V85" i="2"/>
  <c r="X85" i="2" s="1"/>
  <c r="V86" i="2"/>
  <c r="V87" i="2"/>
  <c r="X87" i="2" s="1"/>
  <c r="V88" i="2"/>
  <c r="X88" i="2" s="1"/>
  <c r="V89" i="2"/>
  <c r="X89" i="2" s="1"/>
  <c r="V90" i="2"/>
  <c r="V91" i="2"/>
  <c r="X91" i="2" s="1"/>
  <c r="V92" i="2"/>
  <c r="X92" i="2" s="1"/>
  <c r="V93" i="2"/>
  <c r="X93" i="2" s="1"/>
  <c r="V94" i="2"/>
  <c r="V95" i="2"/>
  <c r="X95" i="2" s="1"/>
  <c r="V96" i="2"/>
  <c r="X96" i="2" s="1"/>
  <c r="V97" i="2"/>
  <c r="X97" i="2" s="1"/>
  <c r="V98" i="2"/>
  <c r="V99" i="2"/>
  <c r="X99" i="2" s="1"/>
  <c r="V100" i="2"/>
  <c r="X100" i="2" s="1"/>
  <c r="V101" i="2"/>
  <c r="X101" i="2" s="1"/>
  <c r="V102" i="2"/>
  <c r="V103" i="2"/>
  <c r="X103" i="2" s="1"/>
  <c r="V104" i="2"/>
  <c r="X104" i="2" s="1"/>
  <c r="V105" i="2"/>
  <c r="X105" i="2" s="1"/>
  <c r="V106" i="2"/>
  <c r="V107" i="2"/>
  <c r="X107" i="2" s="1"/>
  <c r="V108" i="2"/>
  <c r="X108" i="2" s="1"/>
  <c r="V109" i="2"/>
  <c r="X109" i="2" s="1"/>
  <c r="V110" i="2"/>
  <c r="V111" i="2"/>
  <c r="X111" i="2" s="1"/>
  <c r="V112" i="2"/>
  <c r="X112" i="2" s="1"/>
  <c r="V113" i="2"/>
  <c r="X113" i="2" s="1"/>
  <c r="V114" i="2"/>
  <c r="V115" i="2"/>
  <c r="X115" i="2" s="1"/>
  <c r="V116" i="2"/>
  <c r="X116" i="2" s="1"/>
  <c r="V117" i="2"/>
  <c r="X117" i="2" s="1"/>
  <c r="V118" i="2"/>
  <c r="V119" i="2"/>
  <c r="X119" i="2" s="1"/>
  <c r="V120" i="2"/>
  <c r="X120" i="2" s="1"/>
  <c r="V121" i="2"/>
  <c r="X121" i="2" s="1"/>
  <c r="V122" i="2"/>
  <c r="V123" i="2"/>
  <c r="X123" i="2" s="1"/>
  <c r="V124" i="2"/>
  <c r="X124" i="2" s="1"/>
  <c r="V125" i="2"/>
  <c r="X125" i="2" s="1"/>
  <c r="V126" i="2"/>
  <c r="V127" i="2"/>
  <c r="X127" i="2" s="1"/>
  <c r="V128" i="2"/>
  <c r="X128" i="2" s="1"/>
  <c r="V129" i="2"/>
  <c r="X129" i="2" s="1"/>
  <c r="V130" i="2"/>
  <c r="V131" i="2"/>
  <c r="X131" i="2" s="1"/>
  <c r="V132" i="2"/>
  <c r="X132" i="2" s="1"/>
  <c r="V133" i="2"/>
  <c r="X133" i="2" s="1"/>
  <c r="V134" i="2"/>
  <c r="V135" i="2"/>
  <c r="X135" i="2" s="1"/>
  <c r="V136" i="2"/>
  <c r="X136" i="2" s="1"/>
  <c r="V137" i="2"/>
  <c r="X137" i="2" s="1"/>
  <c r="V138" i="2"/>
  <c r="V139" i="2"/>
  <c r="X139" i="2" s="1"/>
  <c r="V140" i="2"/>
  <c r="X140" i="2" s="1"/>
  <c r="V141" i="2"/>
  <c r="X141" i="2" s="1"/>
  <c r="V2" i="2"/>
  <c r="X2" i="2" s="1"/>
  <c r="N57" i="6" l="1"/>
  <c r="C139" i="27"/>
  <c r="K13" i="27" s="1"/>
  <c r="C141" i="27"/>
  <c r="C140" i="27" s="1"/>
  <c r="L9" i="27"/>
  <c r="L135" i="27"/>
  <c r="L32" i="27"/>
  <c r="L117" i="27"/>
  <c r="L122" i="27"/>
  <c r="L64" i="27"/>
  <c r="L88" i="27"/>
  <c r="L37" i="27"/>
  <c r="L66" i="27"/>
  <c r="L55" i="27"/>
  <c r="L63" i="27"/>
  <c r="L129" i="27"/>
  <c r="L78" i="27"/>
  <c r="L84" i="27"/>
  <c r="L76" i="27"/>
  <c r="L51" i="27"/>
  <c r="L62" i="27"/>
  <c r="L70" i="27"/>
  <c r="L113" i="27"/>
  <c r="L36" i="27"/>
  <c r="L114" i="27"/>
  <c r="L130" i="27"/>
  <c r="L110" i="27"/>
  <c r="L103" i="27"/>
  <c r="L72" i="27"/>
  <c r="L23" i="27"/>
  <c r="L101" i="27"/>
  <c r="L116" i="27"/>
  <c r="L132" i="27"/>
  <c r="L14" i="27"/>
  <c r="L16" i="27"/>
  <c r="L120" i="27"/>
  <c r="L136" i="27"/>
  <c r="L77" i="27"/>
  <c r="L2" i="27"/>
  <c r="L91" i="27"/>
  <c r="L93" i="27"/>
  <c r="L19" i="27"/>
  <c r="L4" i="27"/>
  <c r="L123" i="27"/>
  <c r="L26" i="27"/>
  <c r="L87" i="27"/>
  <c r="L98" i="27"/>
  <c r="L81" i="27"/>
  <c r="L121" i="27"/>
  <c r="L40" i="27"/>
  <c r="L102" i="27"/>
  <c r="L125" i="27"/>
  <c r="L85" i="27"/>
  <c r="L131" i="27"/>
  <c r="L45" i="27"/>
  <c r="L8" i="27"/>
  <c r="L71" i="27"/>
  <c r="L38" i="27"/>
  <c r="L42" i="27"/>
  <c r="L108" i="27"/>
  <c r="L46" i="27"/>
  <c r="L18" i="27"/>
  <c r="L44" i="27"/>
  <c r="L67" i="27"/>
  <c r="L74" i="27"/>
  <c r="L112" i="27"/>
  <c r="L111" i="27"/>
  <c r="L31" i="27"/>
  <c r="L50" i="27"/>
  <c r="L68" i="27"/>
  <c r="L29" i="27"/>
  <c r="L54" i="27"/>
  <c r="L30" i="27"/>
  <c r="L47" i="27"/>
  <c r="L24" i="27"/>
  <c r="L22" i="27"/>
  <c r="L80" i="27"/>
  <c r="L90" i="27"/>
  <c r="L92" i="27"/>
  <c r="L106" i="27"/>
  <c r="L104" i="27"/>
  <c r="L52" i="27"/>
  <c r="L119" i="27"/>
  <c r="L59" i="27"/>
  <c r="L133" i="27"/>
  <c r="L127" i="27"/>
  <c r="L115" i="27"/>
  <c r="L21" i="27"/>
  <c r="L83" i="27"/>
  <c r="L69" i="27"/>
  <c r="L43" i="27"/>
  <c r="L73" i="27"/>
  <c r="L34" i="27"/>
  <c r="L96" i="27"/>
  <c r="L41" i="27"/>
  <c r="L124" i="27"/>
  <c r="L7" i="27"/>
  <c r="L95" i="27"/>
  <c r="L99" i="27"/>
  <c r="L53" i="27"/>
  <c r="L25" i="27"/>
  <c r="L97" i="27"/>
  <c r="L12" i="27"/>
  <c r="L134" i="27"/>
  <c r="L57" i="27"/>
  <c r="L48" i="27"/>
  <c r="L82" i="27"/>
  <c r="L60" i="27"/>
  <c r="L27" i="27"/>
  <c r="L75" i="27"/>
  <c r="L56" i="27"/>
  <c r="L100" i="27"/>
  <c r="L20" i="27"/>
  <c r="L118" i="27"/>
  <c r="L107" i="27"/>
  <c r="L86" i="27"/>
  <c r="L49" i="27"/>
  <c r="L61" i="27"/>
  <c r="L35" i="27"/>
  <c r="L11" i="27"/>
  <c r="L58" i="27"/>
  <c r="L33" i="27"/>
  <c r="L79" i="27"/>
  <c r="L10" i="27"/>
  <c r="L3" i="27"/>
  <c r="L6" i="27"/>
  <c r="L65" i="27"/>
  <c r="L128" i="27"/>
  <c r="L105" i="27"/>
  <c r="L89" i="27"/>
  <c r="L39" i="27"/>
  <c r="L15" i="27"/>
  <c r="L28" i="27"/>
  <c r="L109" i="27"/>
  <c r="L94" i="27"/>
  <c r="L126" i="27"/>
  <c r="L13" i="27"/>
  <c r="L17" i="27"/>
  <c r="L5" i="27"/>
  <c r="B139" i="27"/>
  <c r="B141" i="27"/>
  <c r="B140" i="27" s="1"/>
  <c r="M140" i="27"/>
  <c r="M2" i="30" s="1"/>
  <c r="E16" i="30" s="1"/>
  <c r="E12" i="30"/>
  <c r="E13" i="30"/>
  <c r="E11" i="30"/>
  <c r="M129" i="3"/>
  <c r="K129" i="5" s="1"/>
  <c r="F129" i="24" s="1"/>
  <c r="F129" i="27" s="1"/>
  <c r="X130" i="2"/>
  <c r="M117" i="3"/>
  <c r="K117" i="5" s="1"/>
  <c r="F117" i="24" s="1"/>
  <c r="F117" i="27" s="1"/>
  <c r="X118" i="2"/>
  <c r="M101" i="3"/>
  <c r="K101" i="5" s="1"/>
  <c r="F101" i="24" s="1"/>
  <c r="F101" i="27" s="1"/>
  <c r="X102" i="2"/>
  <c r="M89" i="3"/>
  <c r="K89" i="5" s="1"/>
  <c r="F89" i="24" s="1"/>
  <c r="F89" i="27" s="1"/>
  <c r="X90" i="2"/>
  <c r="M77" i="3"/>
  <c r="K77" i="5" s="1"/>
  <c r="F77" i="24" s="1"/>
  <c r="F77" i="27" s="1"/>
  <c r="X78" i="2"/>
  <c r="M65" i="3"/>
  <c r="K65" i="5" s="1"/>
  <c r="F65" i="24" s="1"/>
  <c r="F65" i="27" s="1"/>
  <c r="X66" i="2"/>
  <c r="M53" i="3"/>
  <c r="K53" i="5" s="1"/>
  <c r="F53" i="24" s="1"/>
  <c r="F53" i="27" s="1"/>
  <c r="X54" i="2"/>
  <c r="M45" i="3"/>
  <c r="K45" i="5" s="1"/>
  <c r="F45" i="24" s="1"/>
  <c r="F45" i="27" s="1"/>
  <c r="X46" i="2"/>
  <c r="M37" i="3"/>
  <c r="K37" i="5" s="1"/>
  <c r="F37" i="24" s="1"/>
  <c r="F37" i="27" s="1"/>
  <c r="X38" i="2"/>
  <c r="M25" i="3"/>
  <c r="K25" i="5" s="1"/>
  <c r="F25" i="24" s="1"/>
  <c r="F25" i="27" s="1"/>
  <c r="X26" i="2"/>
  <c r="M17" i="3"/>
  <c r="K17" i="5" s="1"/>
  <c r="F17" i="24" s="1"/>
  <c r="F17" i="27" s="1"/>
  <c r="X18" i="2"/>
  <c r="M13" i="3"/>
  <c r="K13" i="5" s="1"/>
  <c r="F13" i="24" s="1"/>
  <c r="F13" i="27" s="1"/>
  <c r="X14" i="2"/>
  <c r="N48" i="6"/>
  <c r="N47" i="6"/>
  <c r="N72" i="6"/>
  <c r="N65" i="6"/>
  <c r="N75" i="6"/>
  <c r="N50" i="6"/>
  <c r="M133" i="3"/>
  <c r="K133" i="5" s="1"/>
  <c r="F133" i="24" s="1"/>
  <c r="F133" i="27" s="1"/>
  <c r="X134" i="2"/>
  <c r="M121" i="3"/>
  <c r="K121" i="5" s="1"/>
  <c r="F121" i="24" s="1"/>
  <c r="F121" i="27" s="1"/>
  <c r="X122" i="2"/>
  <c r="M109" i="3"/>
  <c r="K109" i="5" s="1"/>
  <c r="F109" i="24" s="1"/>
  <c r="F109" i="27" s="1"/>
  <c r="X110" i="2"/>
  <c r="M97" i="3"/>
  <c r="K97" i="5" s="1"/>
  <c r="F97" i="24" s="1"/>
  <c r="F97" i="27" s="1"/>
  <c r="X98" i="2"/>
  <c r="M85" i="3"/>
  <c r="K85" i="5" s="1"/>
  <c r="F85" i="24" s="1"/>
  <c r="F85" i="27" s="1"/>
  <c r="X86" i="2"/>
  <c r="M73" i="3"/>
  <c r="K73" i="5" s="1"/>
  <c r="F73" i="24" s="1"/>
  <c r="F73" i="27" s="1"/>
  <c r="X74" i="2"/>
  <c r="M61" i="3"/>
  <c r="K61" i="5" s="1"/>
  <c r="F61" i="24" s="1"/>
  <c r="F61" i="27" s="1"/>
  <c r="X62" i="2"/>
  <c r="M49" i="3"/>
  <c r="K49" i="5" s="1"/>
  <c r="F49" i="24" s="1"/>
  <c r="F49" i="27" s="1"/>
  <c r="X50" i="2"/>
  <c r="M33" i="3"/>
  <c r="K33" i="5" s="1"/>
  <c r="F33" i="24" s="1"/>
  <c r="F33" i="27" s="1"/>
  <c r="X34" i="2"/>
  <c r="N41" i="6"/>
  <c r="N44" i="6"/>
  <c r="N43" i="6"/>
  <c r="N49" i="6"/>
  <c r="N45" i="6"/>
  <c r="N69" i="6"/>
  <c r="N62" i="6"/>
  <c r="M137" i="3"/>
  <c r="K137" i="5" s="1"/>
  <c r="X138" i="2"/>
  <c r="M125" i="3"/>
  <c r="K125" i="5" s="1"/>
  <c r="F125" i="24" s="1"/>
  <c r="F125" i="27" s="1"/>
  <c r="X126" i="2"/>
  <c r="M113" i="3"/>
  <c r="K113" i="5" s="1"/>
  <c r="F113" i="24" s="1"/>
  <c r="F113" i="27" s="1"/>
  <c r="X114" i="2"/>
  <c r="M105" i="3"/>
  <c r="K105" i="5" s="1"/>
  <c r="F105" i="24" s="1"/>
  <c r="F105" i="27" s="1"/>
  <c r="X106" i="2"/>
  <c r="M93" i="3"/>
  <c r="K93" i="5" s="1"/>
  <c r="F93" i="24" s="1"/>
  <c r="F93" i="27" s="1"/>
  <c r="X94" i="2"/>
  <c r="M81" i="3"/>
  <c r="K81" i="5" s="1"/>
  <c r="F81" i="24" s="1"/>
  <c r="F81" i="27" s="1"/>
  <c r="X82" i="2"/>
  <c r="M69" i="3"/>
  <c r="K69" i="5" s="1"/>
  <c r="F69" i="24" s="1"/>
  <c r="F69" i="27" s="1"/>
  <c r="X70" i="2"/>
  <c r="M57" i="3"/>
  <c r="K57" i="5" s="1"/>
  <c r="F57" i="24" s="1"/>
  <c r="F57" i="27" s="1"/>
  <c r="X58" i="2"/>
  <c r="M41" i="3"/>
  <c r="K41" i="5" s="1"/>
  <c r="F41" i="24" s="1"/>
  <c r="F41" i="27" s="1"/>
  <c r="X42" i="2"/>
  <c r="M29" i="3"/>
  <c r="K29" i="5" s="1"/>
  <c r="F29" i="24" s="1"/>
  <c r="F29" i="27" s="1"/>
  <c r="X30" i="2"/>
  <c r="M21" i="3"/>
  <c r="K21" i="5" s="1"/>
  <c r="F21" i="24" s="1"/>
  <c r="F21" i="27" s="1"/>
  <c r="X22" i="2"/>
  <c r="M9" i="3"/>
  <c r="K9" i="5" s="1"/>
  <c r="F9" i="24" s="1"/>
  <c r="F9" i="27" s="1"/>
  <c r="X10" i="2"/>
  <c r="N56" i="6"/>
  <c r="N51" i="6"/>
  <c r="N68" i="6"/>
  <c r="N67" i="6"/>
  <c r="N60" i="6"/>
  <c r="N59" i="6"/>
  <c r="N64" i="6"/>
  <c r="N53" i="6"/>
  <c r="N58" i="6"/>
  <c r="N42" i="6"/>
  <c r="N74" i="6"/>
  <c r="N66" i="6"/>
  <c r="M2" i="3"/>
  <c r="K2" i="5" s="1"/>
  <c r="F2" i="24" s="1"/>
  <c r="M139" i="3"/>
  <c r="K139" i="5" s="1"/>
  <c r="M135" i="3"/>
  <c r="K135" i="5" s="1"/>
  <c r="F135" i="24" s="1"/>
  <c r="F135" i="27" s="1"/>
  <c r="M131" i="3"/>
  <c r="K131" i="5" s="1"/>
  <c r="F131" i="24" s="1"/>
  <c r="F131" i="27" s="1"/>
  <c r="M127" i="3"/>
  <c r="K127" i="5" s="1"/>
  <c r="F127" i="24" s="1"/>
  <c r="F127" i="27" s="1"/>
  <c r="M123" i="3"/>
  <c r="K123" i="5" s="1"/>
  <c r="F123" i="24" s="1"/>
  <c r="F123" i="27" s="1"/>
  <c r="M119" i="3"/>
  <c r="K119" i="5" s="1"/>
  <c r="F119" i="24" s="1"/>
  <c r="F119" i="27" s="1"/>
  <c r="M115" i="3"/>
  <c r="K115" i="5" s="1"/>
  <c r="F115" i="24" s="1"/>
  <c r="F115" i="27" s="1"/>
  <c r="M111" i="3"/>
  <c r="K111" i="5" s="1"/>
  <c r="F111" i="24" s="1"/>
  <c r="F111" i="27" s="1"/>
  <c r="M107" i="3"/>
  <c r="K107" i="5" s="1"/>
  <c r="F107" i="24" s="1"/>
  <c r="F107" i="27" s="1"/>
  <c r="M103" i="3"/>
  <c r="K103" i="5" s="1"/>
  <c r="F103" i="24" s="1"/>
  <c r="F103" i="27" s="1"/>
  <c r="M99" i="3"/>
  <c r="K99" i="5" s="1"/>
  <c r="F99" i="24" s="1"/>
  <c r="F99" i="27" s="1"/>
  <c r="M95" i="3"/>
  <c r="K95" i="5" s="1"/>
  <c r="F95" i="24" s="1"/>
  <c r="F95" i="27" s="1"/>
  <c r="M91" i="3"/>
  <c r="K91" i="5" s="1"/>
  <c r="F91" i="24" s="1"/>
  <c r="F91" i="27" s="1"/>
  <c r="M87" i="3"/>
  <c r="K87" i="5" s="1"/>
  <c r="F87" i="24" s="1"/>
  <c r="F87" i="27" s="1"/>
  <c r="M83" i="3"/>
  <c r="K83" i="5" s="1"/>
  <c r="F83" i="24" s="1"/>
  <c r="F83" i="27" s="1"/>
  <c r="M79" i="3"/>
  <c r="K79" i="5" s="1"/>
  <c r="F79" i="24" s="1"/>
  <c r="F79" i="27" s="1"/>
  <c r="M75" i="3"/>
  <c r="K75" i="5" s="1"/>
  <c r="F75" i="24" s="1"/>
  <c r="F75" i="27" s="1"/>
  <c r="M71" i="3"/>
  <c r="K71" i="5" s="1"/>
  <c r="F71" i="24" s="1"/>
  <c r="F71" i="27" s="1"/>
  <c r="M67" i="3"/>
  <c r="K67" i="5" s="1"/>
  <c r="F67" i="24" s="1"/>
  <c r="F67" i="27" s="1"/>
  <c r="M63" i="3"/>
  <c r="K63" i="5" s="1"/>
  <c r="F63" i="24" s="1"/>
  <c r="F63" i="27" s="1"/>
  <c r="M59" i="3"/>
  <c r="K59" i="5" s="1"/>
  <c r="F59" i="24" s="1"/>
  <c r="F59" i="27" s="1"/>
  <c r="M55" i="3"/>
  <c r="K55" i="5" s="1"/>
  <c r="F55" i="24" s="1"/>
  <c r="F55" i="27" s="1"/>
  <c r="M51" i="3"/>
  <c r="K51" i="5" s="1"/>
  <c r="F51" i="24" s="1"/>
  <c r="F51" i="27" s="1"/>
  <c r="M47" i="3"/>
  <c r="K47" i="5" s="1"/>
  <c r="F47" i="24" s="1"/>
  <c r="F47" i="27" s="1"/>
  <c r="M43" i="3"/>
  <c r="K43" i="5" s="1"/>
  <c r="F43" i="24" s="1"/>
  <c r="F43" i="27" s="1"/>
  <c r="M39" i="3"/>
  <c r="K39" i="5" s="1"/>
  <c r="F39" i="24" s="1"/>
  <c r="F39" i="27" s="1"/>
  <c r="M35" i="3"/>
  <c r="K35" i="5" s="1"/>
  <c r="F35" i="24" s="1"/>
  <c r="F35" i="27" s="1"/>
  <c r="M31" i="3"/>
  <c r="K31" i="5" s="1"/>
  <c r="F31" i="24" s="1"/>
  <c r="F31" i="27" s="1"/>
  <c r="M27" i="3"/>
  <c r="K27" i="5" s="1"/>
  <c r="F27" i="24" s="1"/>
  <c r="F27" i="27" s="1"/>
  <c r="M23" i="3"/>
  <c r="K23" i="5" s="1"/>
  <c r="F23" i="24" s="1"/>
  <c r="F23" i="27" s="1"/>
  <c r="M19" i="3"/>
  <c r="K19" i="5" s="1"/>
  <c r="F19" i="24" s="1"/>
  <c r="F19" i="27" s="1"/>
  <c r="M15" i="3"/>
  <c r="K15" i="5" s="1"/>
  <c r="F15" i="24" s="1"/>
  <c r="F15" i="27" s="1"/>
  <c r="M11" i="3"/>
  <c r="K11" i="5" s="1"/>
  <c r="F11" i="24" s="1"/>
  <c r="F11" i="27" s="1"/>
  <c r="M7" i="3"/>
  <c r="K7" i="5" s="1"/>
  <c r="F7" i="24" s="1"/>
  <c r="F7" i="27" s="1"/>
  <c r="M3" i="3"/>
  <c r="K3" i="5" s="1"/>
  <c r="F3" i="24" s="1"/>
  <c r="F3" i="27" s="1"/>
  <c r="N46" i="6"/>
  <c r="N52" i="6"/>
  <c r="N55" i="6"/>
  <c r="N63" i="6"/>
  <c r="N76" i="6"/>
  <c r="N61" i="6"/>
  <c r="N70" i="6"/>
  <c r="N73" i="6"/>
  <c r="N54" i="6"/>
  <c r="M140" i="3"/>
  <c r="K140" i="5" s="1"/>
  <c r="M136" i="3"/>
  <c r="K136" i="5" s="1"/>
  <c r="F136" i="24" s="1"/>
  <c r="F136" i="27" s="1"/>
  <c r="M132" i="3"/>
  <c r="K132" i="5" s="1"/>
  <c r="F132" i="24" s="1"/>
  <c r="F132" i="27" s="1"/>
  <c r="M128" i="3"/>
  <c r="K128" i="5" s="1"/>
  <c r="F128" i="24" s="1"/>
  <c r="F128" i="27" s="1"/>
  <c r="M40" i="3"/>
  <c r="K40" i="5" s="1"/>
  <c r="F40" i="24" s="1"/>
  <c r="F40" i="27" s="1"/>
  <c r="M36" i="3"/>
  <c r="K36" i="5" s="1"/>
  <c r="F36" i="24" s="1"/>
  <c r="F36" i="27" s="1"/>
  <c r="M32" i="3"/>
  <c r="K32" i="5" s="1"/>
  <c r="F32" i="24" s="1"/>
  <c r="F32" i="27" s="1"/>
  <c r="M28" i="3"/>
  <c r="K28" i="5" s="1"/>
  <c r="F28" i="24" s="1"/>
  <c r="F28" i="27" s="1"/>
  <c r="M12" i="3"/>
  <c r="K12" i="5" s="1"/>
  <c r="F12" i="24" s="1"/>
  <c r="F12" i="27" s="1"/>
  <c r="F85" i="7"/>
  <c r="M134" i="3"/>
  <c r="K134" i="5" s="1"/>
  <c r="F134" i="24" s="1"/>
  <c r="F134" i="27" s="1"/>
  <c r="M130" i="3"/>
  <c r="K130" i="5" s="1"/>
  <c r="F130" i="24" s="1"/>
  <c r="F130" i="27" s="1"/>
  <c r="M126" i="3"/>
  <c r="K126" i="5" s="1"/>
  <c r="F126" i="24" s="1"/>
  <c r="F126" i="27" s="1"/>
  <c r="M38" i="3"/>
  <c r="K38" i="5" s="1"/>
  <c r="F38" i="24" s="1"/>
  <c r="F38" i="27" s="1"/>
  <c r="M34" i="3"/>
  <c r="K34" i="5" s="1"/>
  <c r="F34" i="24" s="1"/>
  <c r="F34" i="27" s="1"/>
  <c r="M30" i="3"/>
  <c r="K30" i="5" s="1"/>
  <c r="F30" i="24" s="1"/>
  <c r="F30" i="27" s="1"/>
  <c r="M26" i="3"/>
  <c r="K26" i="5" s="1"/>
  <c r="F26" i="24" s="1"/>
  <c r="F26" i="27" s="1"/>
  <c r="M22" i="3"/>
  <c r="K22" i="5" s="1"/>
  <c r="F22" i="24" s="1"/>
  <c r="F22" i="27" s="1"/>
  <c r="M5" i="3"/>
  <c r="K5" i="5" s="1"/>
  <c r="F5" i="24" s="1"/>
  <c r="F5" i="27" s="1"/>
  <c r="M138" i="3"/>
  <c r="K138" i="5" s="1"/>
  <c r="M124" i="3"/>
  <c r="K124" i="5" s="1"/>
  <c r="F124" i="24" s="1"/>
  <c r="F124" i="27" s="1"/>
  <c r="M122" i="3"/>
  <c r="K122" i="5" s="1"/>
  <c r="F122" i="24" s="1"/>
  <c r="F122" i="27" s="1"/>
  <c r="M120" i="3"/>
  <c r="K120" i="5" s="1"/>
  <c r="F120" i="24" s="1"/>
  <c r="F120" i="27" s="1"/>
  <c r="M118" i="3"/>
  <c r="K118" i="5" s="1"/>
  <c r="F118" i="24" s="1"/>
  <c r="F118" i="27" s="1"/>
  <c r="M116" i="3"/>
  <c r="K116" i="5" s="1"/>
  <c r="F116" i="24" s="1"/>
  <c r="F116" i="27" s="1"/>
  <c r="M114" i="3"/>
  <c r="K114" i="5" s="1"/>
  <c r="F114" i="24" s="1"/>
  <c r="F114" i="27" s="1"/>
  <c r="M112" i="3"/>
  <c r="K112" i="5" s="1"/>
  <c r="F112" i="24" s="1"/>
  <c r="F112" i="27" s="1"/>
  <c r="M110" i="3"/>
  <c r="K110" i="5" s="1"/>
  <c r="F110" i="24" s="1"/>
  <c r="F110" i="27" s="1"/>
  <c r="M108" i="3"/>
  <c r="K108" i="5" s="1"/>
  <c r="F108" i="24" s="1"/>
  <c r="F108" i="27" s="1"/>
  <c r="M106" i="3"/>
  <c r="K106" i="5" s="1"/>
  <c r="F106" i="24" s="1"/>
  <c r="F106" i="27" s="1"/>
  <c r="M104" i="3"/>
  <c r="K104" i="5" s="1"/>
  <c r="F104" i="24" s="1"/>
  <c r="F104" i="27" s="1"/>
  <c r="M102" i="3"/>
  <c r="K102" i="5" s="1"/>
  <c r="F102" i="24" s="1"/>
  <c r="F102" i="27" s="1"/>
  <c r="M100" i="3"/>
  <c r="K100" i="5" s="1"/>
  <c r="F100" i="24" s="1"/>
  <c r="F100" i="27" s="1"/>
  <c r="M98" i="3"/>
  <c r="K98" i="5" s="1"/>
  <c r="F98" i="24" s="1"/>
  <c r="F98" i="27" s="1"/>
  <c r="M96" i="3"/>
  <c r="K96" i="5" s="1"/>
  <c r="F96" i="24" s="1"/>
  <c r="F96" i="27" s="1"/>
  <c r="M94" i="3"/>
  <c r="K94" i="5" s="1"/>
  <c r="F94" i="24" s="1"/>
  <c r="F94" i="27" s="1"/>
  <c r="M92" i="3"/>
  <c r="K92" i="5" s="1"/>
  <c r="F92" i="24" s="1"/>
  <c r="F92" i="27" s="1"/>
  <c r="M90" i="3"/>
  <c r="K90" i="5" s="1"/>
  <c r="F90" i="24" s="1"/>
  <c r="F90" i="27" s="1"/>
  <c r="M88" i="3"/>
  <c r="K88" i="5" s="1"/>
  <c r="F88" i="24" s="1"/>
  <c r="F88" i="27" s="1"/>
  <c r="M86" i="3"/>
  <c r="K86" i="5" s="1"/>
  <c r="F86" i="24" s="1"/>
  <c r="F86" i="27" s="1"/>
  <c r="M84" i="3"/>
  <c r="K84" i="5" s="1"/>
  <c r="F84" i="24" s="1"/>
  <c r="F84" i="27" s="1"/>
  <c r="M82" i="3"/>
  <c r="K82" i="5" s="1"/>
  <c r="F82" i="24" s="1"/>
  <c r="F82" i="27" s="1"/>
  <c r="M80" i="3"/>
  <c r="K80" i="5" s="1"/>
  <c r="F80" i="24" s="1"/>
  <c r="F80" i="27" s="1"/>
  <c r="M78" i="3"/>
  <c r="K78" i="5" s="1"/>
  <c r="F78" i="24" s="1"/>
  <c r="F78" i="27" s="1"/>
  <c r="M76" i="3"/>
  <c r="K76" i="5" s="1"/>
  <c r="F76" i="24" s="1"/>
  <c r="F76" i="27" s="1"/>
  <c r="M74" i="3"/>
  <c r="K74" i="5" s="1"/>
  <c r="F74" i="24" s="1"/>
  <c r="F74" i="27" s="1"/>
  <c r="M72" i="3"/>
  <c r="K72" i="5" s="1"/>
  <c r="F72" i="24" s="1"/>
  <c r="F72" i="27" s="1"/>
  <c r="M70" i="3"/>
  <c r="K70" i="5" s="1"/>
  <c r="F70" i="24" s="1"/>
  <c r="F70" i="27" s="1"/>
  <c r="M68" i="3"/>
  <c r="K68" i="5" s="1"/>
  <c r="F68" i="24" s="1"/>
  <c r="F68" i="27" s="1"/>
  <c r="M66" i="3"/>
  <c r="K66" i="5" s="1"/>
  <c r="F66" i="24" s="1"/>
  <c r="F66" i="27" s="1"/>
  <c r="M64" i="3"/>
  <c r="K64" i="5" s="1"/>
  <c r="F64" i="24" s="1"/>
  <c r="F64" i="27" s="1"/>
  <c r="M62" i="3"/>
  <c r="K62" i="5" s="1"/>
  <c r="F62" i="24" s="1"/>
  <c r="F62" i="27" s="1"/>
  <c r="M60" i="3"/>
  <c r="K60" i="5" s="1"/>
  <c r="F60" i="24" s="1"/>
  <c r="F60" i="27" s="1"/>
  <c r="M58" i="3"/>
  <c r="K58" i="5" s="1"/>
  <c r="F58" i="24" s="1"/>
  <c r="F58" i="27" s="1"/>
  <c r="M56" i="3"/>
  <c r="K56" i="5" s="1"/>
  <c r="F56" i="24" s="1"/>
  <c r="F56" i="27" s="1"/>
  <c r="M54" i="3"/>
  <c r="K54" i="5" s="1"/>
  <c r="F54" i="24" s="1"/>
  <c r="F54" i="27" s="1"/>
  <c r="M52" i="3"/>
  <c r="K52" i="5" s="1"/>
  <c r="F52" i="24" s="1"/>
  <c r="F52" i="27" s="1"/>
  <c r="M50" i="3"/>
  <c r="K50" i="5" s="1"/>
  <c r="F50" i="24" s="1"/>
  <c r="F50" i="27" s="1"/>
  <c r="M48" i="3"/>
  <c r="K48" i="5" s="1"/>
  <c r="F48" i="24" s="1"/>
  <c r="F48" i="27" s="1"/>
  <c r="M46" i="3"/>
  <c r="K46" i="5" s="1"/>
  <c r="F46" i="24" s="1"/>
  <c r="F46" i="27" s="1"/>
  <c r="M44" i="3"/>
  <c r="K44" i="5" s="1"/>
  <c r="F44" i="24" s="1"/>
  <c r="F44" i="27" s="1"/>
  <c r="M42" i="3"/>
  <c r="K42" i="5" s="1"/>
  <c r="F42" i="24" s="1"/>
  <c r="F42" i="27" s="1"/>
  <c r="M24" i="3"/>
  <c r="K24" i="5" s="1"/>
  <c r="F24" i="24" s="1"/>
  <c r="F24" i="27" s="1"/>
  <c r="M20" i="3"/>
  <c r="K20" i="5" s="1"/>
  <c r="F20" i="24" s="1"/>
  <c r="F20" i="27" s="1"/>
  <c r="M18" i="3"/>
  <c r="K18" i="5" s="1"/>
  <c r="F18" i="24" s="1"/>
  <c r="F18" i="27" s="1"/>
  <c r="M16" i="3"/>
  <c r="K16" i="5" s="1"/>
  <c r="F16" i="24" s="1"/>
  <c r="F16" i="27" s="1"/>
  <c r="M14" i="3"/>
  <c r="K14" i="5" s="1"/>
  <c r="F14" i="24" s="1"/>
  <c r="F14" i="27" s="1"/>
  <c r="M10" i="3"/>
  <c r="K10" i="5" s="1"/>
  <c r="F10" i="24" s="1"/>
  <c r="F10" i="27" s="1"/>
  <c r="M8" i="3"/>
  <c r="K8" i="5" s="1"/>
  <c r="F8" i="24" s="1"/>
  <c r="F8" i="27" s="1"/>
  <c r="M6" i="3"/>
  <c r="K6" i="5" s="1"/>
  <c r="F6" i="24" s="1"/>
  <c r="F6" i="27" s="1"/>
  <c r="M4" i="3"/>
  <c r="K4" i="5" s="1"/>
  <c r="F4" i="24" s="1"/>
  <c r="F4" i="27" s="1"/>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2" i="4"/>
  <c r="J138" i="4"/>
  <c r="J139" i="4"/>
  <c r="J140" i="4"/>
  <c r="X136" i="1"/>
  <c r="X132" i="1"/>
  <c r="X128" i="1"/>
  <c r="X124" i="1"/>
  <c r="X120" i="1"/>
  <c r="X116" i="1"/>
  <c r="X112" i="1"/>
  <c r="X108" i="1"/>
  <c r="X104" i="1"/>
  <c r="X100" i="1"/>
  <c r="X96" i="1"/>
  <c r="X92" i="1"/>
  <c r="X88" i="1"/>
  <c r="X84" i="1"/>
  <c r="X76" i="1"/>
  <c r="X72" i="1"/>
  <c r="X64" i="1"/>
  <c r="X60" i="1"/>
  <c r="X48" i="1"/>
  <c r="X32" i="1"/>
  <c r="X24" i="1"/>
  <c r="X16" i="1"/>
  <c r="X4" i="1"/>
  <c r="W134" i="1"/>
  <c r="W138" i="1"/>
  <c r="W142" i="1" s="1"/>
  <c r="V140" i="1" s="1"/>
  <c r="X140" i="1" s="1"/>
  <c r="V52" i="1"/>
  <c r="V56" i="1"/>
  <c r="X56" i="1" s="1"/>
  <c r="V68" i="1"/>
  <c r="X68" i="1" s="1"/>
  <c r="J2" i="27" l="1"/>
  <c r="J130" i="27"/>
  <c r="J26" i="27"/>
  <c r="J89" i="27"/>
  <c r="J4" i="27"/>
  <c r="J46" i="27"/>
  <c r="J18" i="27"/>
  <c r="J76" i="27"/>
  <c r="J12" i="27"/>
  <c r="J42" i="27"/>
  <c r="J104" i="27"/>
  <c r="J62" i="27"/>
  <c r="J133" i="27"/>
  <c r="J80" i="27"/>
  <c r="J60" i="27"/>
  <c r="J25" i="27"/>
  <c r="J91" i="27"/>
  <c r="J70" i="27"/>
  <c r="J112" i="27"/>
  <c r="J65" i="27"/>
  <c r="J94" i="27"/>
  <c r="J123" i="27"/>
  <c r="J6" i="27"/>
  <c r="J33" i="27"/>
  <c r="J43" i="27"/>
  <c r="J117" i="27"/>
  <c r="J120" i="27"/>
  <c r="J10" i="27"/>
  <c r="J9" i="27"/>
  <c r="J44" i="27"/>
  <c r="J124" i="27"/>
  <c r="J131" i="27"/>
  <c r="J39" i="27"/>
  <c r="J53" i="27"/>
  <c r="J86" i="27"/>
  <c r="J134" i="27"/>
  <c r="J74" i="27"/>
  <c r="J32" i="27"/>
  <c r="J59" i="27"/>
  <c r="J107" i="27"/>
  <c r="J81" i="27"/>
  <c r="J69" i="27"/>
  <c r="J101" i="27"/>
  <c r="J103" i="27"/>
  <c r="J129" i="27"/>
  <c r="J75" i="27"/>
  <c r="J41" i="27"/>
  <c r="J27" i="27"/>
  <c r="J63" i="27"/>
  <c r="J109" i="27"/>
  <c r="J108" i="27"/>
  <c r="J90" i="27"/>
  <c r="J54" i="27"/>
  <c r="J35" i="27"/>
  <c r="J97" i="27"/>
  <c r="J111" i="27"/>
  <c r="J92" i="27"/>
  <c r="J14" i="27"/>
  <c r="J122" i="27"/>
  <c r="J61" i="27"/>
  <c r="J121" i="27"/>
  <c r="J128" i="27"/>
  <c r="J125" i="27"/>
  <c r="J85" i="27"/>
  <c r="J135" i="27"/>
  <c r="J119" i="27"/>
  <c r="J66" i="27"/>
  <c r="J55" i="27"/>
  <c r="J118" i="27"/>
  <c r="J5" i="27"/>
  <c r="J71" i="27"/>
  <c r="J88" i="27"/>
  <c r="J34" i="27"/>
  <c r="J40" i="27"/>
  <c r="J115" i="27"/>
  <c r="J11" i="27"/>
  <c r="J49" i="27"/>
  <c r="J47" i="27"/>
  <c r="J23" i="27"/>
  <c r="J7" i="27"/>
  <c r="J29" i="27"/>
  <c r="J93" i="27"/>
  <c r="J30" i="27"/>
  <c r="J67" i="27"/>
  <c r="J51" i="27"/>
  <c r="J126" i="27"/>
  <c r="J16" i="27"/>
  <c r="J31" i="27"/>
  <c r="J132" i="27"/>
  <c r="J79" i="27"/>
  <c r="J37" i="27"/>
  <c r="J64" i="27"/>
  <c r="J8" i="27"/>
  <c r="J68" i="27"/>
  <c r="J95" i="27"/>
  <c r="J78" i="27"/>
  <c r="J98" i="27"/>
  <c r="J48" i="27"/>
  <c r="J84" i="27"/>
  <c r="J136" i="27"/>
  <c r="J116" i="27"/>
  <c r="J38" i="27"/>
  <c r="J102" i="27"/>
  <c r="J83" i="27"/>
  <c r="J57" i="27"/>
  <c r="J105" i="27"/>
  <c r="J73" i="27"/>
  <c r="J22" i="27"/>
  <c r="J77" i="27"/>
  <c r="J100" i="27"/>
  <c r="J58" i="27"/>
  <c r="J19" i="27"/>
  <c r="J99" i="27"/>
  <c r="J21" i="27"/>
  <c r="J36" i="27"/>
  <c r="J45" i="27"/>
  <c r="J17" i="27"/>
  <c r="J15" i="27"/>
  <c r="J20" i="27"/>
  <c r="J96" i="27"/>
  <c r="J110" i="27"/>
  <c r="J106" i="27"/>
  <c r="J114" i="27"/>
  <c r="J127" i="27"/>
  <c r="J52" i="27"/>
  <c r="J72" i="27"/>
  <c r="J50" i="27"/>
  <c r="J28" i="27"/>
  <c r="J113" i="27"/>
  <c r="J56" i="27"/>
  <c r="J24" i="27"/>
  <c r="J3" i="27"/>
  <c r="J82" i="27"/>
  <c r="J87" i="27"/>
  <c r="F139" i="24"/>
  <c r="F138" i="24"/>
  <c r="H148" i="24"/>
  <c r="D4" i="30"/>
  <c r="L141" i="27"/>
  <c r="E10" i="30"/>
  <c r="J13" i="27"/>
  <c r="K2" i="27"/>
  <c r="K4" i="27"/>
  <c r="K121" i="27"/>
  <c r="K119" i="27"/>
  <c r="K122" i="27"/>
  <c r="K43" i="27"/>
  <c r="K91" i="27"/>
  <c r="K135" i="27"/>
  <c r="K95" i="27"/>
  <c r="K41" i="27"/>
  <c r="K100" i="27"/>
  <c r="K103" i="27"/>
  <c r="K70" i="27"/>
  <c r="K130" i="27"/>
  <c r="K93" i="27"/>
  <c r="K94" i="27"/>
  <c r="K19" i="27"/>
  <c r="K108" i="27"/>
  <c r="K127" i="27"/>
  <c r="K99" i="27"/>
  <c r="K112" i="27"/>
  <c r="K105" i="27"/>
  <c r="K47" i="27"/>
  <c r="K12" i="27"/>
  <c r="K59" i="27"/>
  <c r="K28" i="27"/>
  <c r="K67" i="27"/>
  <c r="K126" i="27"/>
  <c r="K56" i="27"/>
  <c r="K81" i="27"/>
  <c r="K133" i="27"/>
  <c r="K88" i="27"/>
  <c r="K87" i="27"/>
  <c r="K82" i="27"/>
  <c r="K98" i="27"/>
  <c r="K110" i="27"/>
  <c r="K17" i="27"/>
  <c r="K9" i="27"/>
  <c r="K27" i="27"/>
  <c r="K14" i="27"/>
  <c r="K75" i="27"/>
  <c r="K58" i="27"/>
  <c r="K118" i="27"/>
  <c r="K26" i="27"/>
  <c r="K31" i="27"/>
  <c r="K64" i="27"/>
  <c r="K84" i="27"/>
  <c r="K21" i="27"/>
  <c r="K53" i="27"/>
  <c r="K83" i="27"/>
  <c r="K34" i="27"/>
  <c r="K77" i="27"/>
  <c r="K60" i="27"/>
  <c r="K134" i="27"/>
  <c r="K101" i="27"/>
  <c r="K32" i="27"/>
  <c r="K3" i="27"/>
  <c r="K46" i="27"/>
  <c r="K6" i="27"/>
  <c r="K107" i="27"/>
  <c r="K52" i="27"/>
  <c r="K29" i="27"/>
  <c r="K86" i="27"/>
  <c r="K102" i="27"/>
  <c r="K62" i="27"/>
  <c r="K124" i="27"/>
  <c r="K48" i="27"/>
  <c r="K115" i="27"/>
  <c r="K113" i="27"/>
  <c r="K85" i="27"/>
  <c r="K49" i="27"/>
  <c r="K42" i="27"/>
  <c r="K116" i="27"/>
  <c r="K90" i="27"/>
  <c r="K18" i="27"/>
  <c r="K97" i="27"/>
  <c r="K20" i="27"/>
  <c r="K131" i="27"/>
  <c r="K55" i="27"/>
  <c r="K63" i="27"/>
  <c r="K65" i="27"/>
  <c r="K74" i="27"/>
  <c r="K66" i="27"/>
  <c r="K50" i="27"/>
  <c r="K24" i="27"/>
  <c r="K54" i="27"/>
  <c r="K120" i="27"/>
  <c r="K109" i="27"/>
  <c r="K73" i="27"/>
  <c r="K111" i="27"/>
  <c r="K61" i="27"/>
  <c r="K44" i="27"/>
  <c r="K136" i="27"/>
  <c r="K78" i="27"/>
  <c r="K125" i="27"/>
  <c r="K71" i="27"/>
  <c r="K68" i="27"/>
  <c r="K132" i="27"/>
  <c r="K69" i="27"/>
  <c r="K15" i="27"/>
  <c r="K117" i="27"/>
  <c r="K36" i="27"/>
  <c r="K106" i="27"/>
  <c r="K89" i="27"/>
  <c r="K129" i="27"/>
  <c r="K76" i="27"/>
  <c r="K35" i="27"/>
  <c r="K72" i="27"/>
  <c r="K37" i="27"/>
  <c r="K8" i="27"/>
  <c r="K5" i="27"/>
  <c r="K92" i="27"/>
  <c r="K38" i="27"/>
  <c r="K11" i="27"/>
  <c r="K45" i="27"/>
  <c r="K51" i="27"/>
  <c r="K23" i="27"/>
  <c r="K128" i="27"/>
  <c r="K123" i="27"/>
  <c r="K7" i="27"/>
  <c r="K114" i="27"/>
  <c r="K25" i="27"/>
  <c r="K39" i="27"/>
  <c r="K10" i="27"/>
  <c r="K104" i="27"/>
  <c r="K22" i="27"/>
  <c r="K57" i="27"/>
  <c r="K96" i="27"/>
  <c r="K80" i="27"/>
  <c r="K40" i="27"/>
  <c r="K30" i="27"/>
  <c r="K16" i="27"/>
  <c r="K79" i="27"/>
  <c r="K33" i="27"/>
  <c r="E14" i="30"/>
  <c r="E15" i="30"/>
  <c r="F2" i="27"/>
  <c r="F145" i="24"/>
  <c r="F147" i="24"/>
  <c r="F144" i="24"/>
  <c r="F146" i="24"/>
  <c r="F140" i="24"/>
  <c r="T85" i="4"/>
  <c r="V146" i="1"/>
  <c r="X146" i="1" s="1"/>
  <c r="X52" i="1"/>
  <c r="M142" i="3"/>
  <c r="J142" i="4"/>
  <c r="S3" i="2"/>
  <c r="J2" i="3" s="1"/>
  <c r="I2" i="5" s="1"/>
  <c r="S4" i="2"/>
  <c r="J3" i="3" s="1"/>
  <c r="I3" i="5" s="1"/>
  <c r="S5" i="2"/>
  <c r="J4" i="3" s="1"/>
  <c r="I4" i="5" s="1"/>
  <c r="S6" i="2"/>
  <c r="J5" i="3" s="1"/>
  <c r="I5" i="5" s="1"/>
  <c r="S7" i="2"/>
  <c r="J6" i="3" s="1"/>
  <c r="I6" i="5" s="1"/>
  <c r="S8" i="2"/>
  <c r="J7" i="3" s="1"/>
  <c r="I7" i="5" s="1"/>
  <c r="S9" i="2"/>
  <c r="J8" i="3" s="1"/>
  <c r="I8" i="5" s="1"/>
  <c r="S10" i="2"/>
  <c r="J9" i="3" s="1"/>
  <c r="I9" i="5" s="1"/>
  <c r="S11" i="2"/>
  <c r="J10" i="3" s="1"/>
  <c r="I10" i="5" s="1"/>
  <c r="S12" i="2"/>
  <c r="J11" i="3" s="1"/>
  <c r="I11" i="5" s="1"/>
  <c r="S13" i="2"/>
  <c r="J12" i="3" s="1"/>
  <c r="I12" i="5" s="1"/>
  <c r="S14" i="2"/>
  <c r="J13" i="3" s="1"/>
  <c r="I13" i="5" s="1"/>
  <c r="S15" i="2"/>
  <c r="J14" i="3" s="1"/>
  <c r="I14" i="5" s="1"/>
  <c r="S16" i="2"/>
  <c r="J15" i="3" s="1"/>
  <c r="I15" i="5" s="1"/>
  <c r="S17" i="2"/>
  <c r="J16" i="3" s="1"/>
  <c r="I16" i="5" s="1"/>
  <c r="S18" i="2"/>
  <c r="J17" i="3" s="1"/>
  <c r="I17" i="5" s="1"/>
  <c r="S19" i="2"/>
  <c r="J18" i="3" s="1"/>
  <c r="I18" i="5" s="1"/>
  <c r="S20" i="2"/>
  <c r="J19" i="3" s="1"/>
  <c r="I19" i="5" s="1"/>
  <c r="S21" i="2"/>
  <c r="J20" i="3" s="1"/>
  <c r="I20" i="5" s="1"/>
  <c r="S22" i="2"/>
  <c r="J21" i="3" s="1"/>
  <c r="I21" i="5" s="1"/>
  <c r="S23" i="2"/>
  <c r="J22" i="3" s="1"/>
  <c r="I22" i="5" s="1"/>
  <c r="S24" i="2"/>
  <c r="J23" i="3" s="1"/>
  <c r="I23" i="5" s="1"/>
  <c r="S25" i="2"/>
  <c r="J24" i="3" s="1"/>
  <c r="I24" i="5" s="1"/>
  <c r="S26" i="2"/>
  <c r="J25" i="3" s="1"/>
  <c r="I25" i="5" s="1"/>
  <c r="S27" i="2"/>
  <c r="J26" i="3" s="1"/>
  <c r="I26" i="5" s="1"/>
  <c r="S28" i="2"/>
  <c r="J27" i="3" s="1"/>
  <c r="I27" i="5" s="1"/>
  <c r="S29" i="2"/>
  <c r="J28" i="3" s="1"/>
  <c r="I28" i="5" s="1"/>
  <c r="S30" i="2"/>
  <c r="J29" i="3" s="1"/>
  <c r="I29" i="5" s="1"/>
  <c r="S31" i="2"/>
  <c r="J30" i="3" s="1"/>
  <c r="I30" i="5" s="1"/>
  <c r="S32" i="2"/>
  <c r="J31" i="3" s="1"/>
  <c r="I31" i="5" s="1"/>
  <c r="S33" i="2"/>
  <c r="J32" i="3" s="1"/>
  <c r="I32" i="5" s="1"/>
  <c r="S34" i="2"/>
  <c r="J33" i="3" s="1"/>
  <c r="I33" i="5" s="1"/>
  <c r="S35" i="2"/>
  <c r="J34" i="3" s="1"/>
  <c r="I34" i="5" s="1"/>
  <c r="S36" i="2"/>
  <c r="J35" i="3" s="1"/>
  <c r="I35" i="5" s="1"/>
  <c r="S37" i="2"/>
  <c r="J36" i="3" s="1"/>
  <c r="I36" i="5" s="1"/>
  <c r="S38" i="2"/>
  <c r="J37" i="3" s="1"/>
  <c r="I37" i="5" s="1"/>
  <c r="S39" i="2"/>
  <c r="J38" i="3" s="1"/>
  <c r="I38" i="5" s="1"/>
  <c r="S40" i="2"/>
  <c r="J39" i="3" s="1"/>
  <c r="I39" i="5" s="1"/>
  <c r="S41" i="2"/>
  <c r="J40" i="3" s="1"/>
  <c r="I40" i="5" s="1"/>
  <c r="S42" i="2"/>
  <c r="J41" i="3" s="1"/>
  <c r="I41" i="5" s="1"/>
  <c r="S43" i="2"/>
  <c r="J42" i="3" s="1"/>
  <c r="I42" i="5" s="1"/>
  <c r="S44" i="2"/>
  <c r="J43" i="3" s="1"/>
  <c r="I43" i="5" s="1"/>
  <c r="S45" i="2"/>
  <c r="J44" i="3" s="1"/>
  <c r="I44" i="5" s="1"/>
  <c r="S46" i="2"/>
  <c r="J45" i="3" s="1"/>
  <c r="I45" i="5" s="1"/>
  <c r="S47" i="2"/>
  <c r="J46" i="3" s="1"/>
  <c r="I46" i="5" s="1"/>
  <c r="S48" i="2"/>
  <c r="J47" i="3" s="1"/>
  <c r="I47" i="5" s="1"/>
  <c r="S49" i="2"/>
  <c r="J48" i="3" s="1"/>
  <c r="I48" i="5" s="1"/>
  <c r="S50" i="2"/>
  <c r="J49" i="3" s="1"/>
  <c r="I49" i="5" s="1"/>
  <c r="S51" i="2"/>
  <c r="J50" i="3" s="1"/>
  <c r="I50" i="5" s="1"/>
  <c r="S52" i="2"/>
  <c r="J51" i="3" s="1"/>
  <c r="I51" i="5" s="1"/>
  <c r="S53" i="2"/>
  <c r="J52" i="3" s="1"/>
  <c r="I52" i="5" s="1"/>
  <c r="S54" i="2"/>
  <c r="J53" i="3" s="1"/>
  <c r="I53" i="5" s="1"/>
  <c r="S55" i="2"/>
  <c r="J54" i="3" s="1"/>
  <c r="I54" i="5" s="1"/>
  <c r="S56" i="2"/>
  <c r="J55" i="3" s="1"/>
  <c r="I55" i="5" s="1"/>
  <c r="S57" i="2"/>
  <c r="J56" i="3" s="1"/>
  <c r="I56" i="5" s="1"/>
  <c r="S58" i="2"/>
  <c r="J57" i="3" s="1"/>
  <c r="I57" i="5" s="1"/>
  <c r="S59" i="2"/>
  <c r="J58" i="3" s="1"/>
  <c r="I58" i="5" s="1"/>
  <c r="S60" i="2"/>
  <c r="J59" i="3" s="1"/>
  <c r="I59" i="5" s="1"/>
  <c r="S61" i="2"/>
  <c r="J60" i="3" s="1"/>
  <c r="I60" i="5" s="1"/>
  <c r="S62" i="2"/>
  <c r="J61" i="3" s="1"/>
  <c r="I61" i="5" s="1"/>
  <c r="S63" i="2"/>
  <c r="J62" i="3" s="1"/>
  <c r="I62" i="5" s="1"/>
  <c r="S64" i="2"/>
  <c r="J63" i="3" s="1"/>
  <c r="I63" i="5" s="1"/>
  <c r="S65" i="2"/>
  <c r="J64" i="3" s="1"/>
  <c r="I64" i="5" s="1"/>
  <c r="S66" i="2"/>
  <c r="J65" i="3" s="1"/>
  <c r="I65" i="5" s="1"/>
  <c r="S67" i="2"/>
  <c r="J66" i="3" s="1"/>
  <c r="I66" i="5" s="1"/>
  <c r="S68" i="2"/>
  <c r="J67" i="3" s="1"/>
  <c r="I67" i="5" s="1"/>
  <c r="S69" i="2"/>
  <c r="J68" i="3" s="1"/>
  <c r="I68" i="5" s="1"/>
  <c r="S70" i="2"/>
  <c r="J69" i="3" s="1"/>
  <c r="I69" i="5" s="1"/>
  <c r="S71" i="2"/>
  <c r="J70" i="3" s="1"/>
  <c r="I70" i="5" s="1"/>
  <c r="S72" i="2"/>
  <c r="J71" i="3" s="1"/>
  <c r="I71" i="5" s="1"/>
  <c r="S73" i="2"/>
  <c r="J72" i="3" s="1"/>
  <c r="I72" i="5" s="1"/>
  <c r="S74" i="2"/>
  <c r="J73" i="3" s="1"/>
  <c r="I73" i="5" s="1"/>
  <c r="S75" i="2"/>
  <c r="J74" i="3" s="1"/>
  <c r="I74" i="5" s="1"/>
  <c r="S76" i="2"/>
  <c r="J75" i="3" s="1"/>
  <c r="I75" i="5" s="1"/>
  <c r="S77" i="2"/>
  <c r="J76" i="3" s="1"/>
  <c r="I76" i="5" s="1"/>
  <c r="S78" i="2"/>
  <c r="J77" i="3" s="1"/>
  <c r="I77" i="5" s="1"/>
  <c r="S79" i="2"/>
  <c r="J78" i="3" s="1"/>
  <c r="I78" i="5" s="1"/>
  <c r="S80" i="2"/>
  <c r="J79" i="3" s="1"/>
  <c r="I79" i="5" s="1"/>
  <c r="S81" i="2"/>
  <c r="J80" i="3" s="1"/>
  <c r="I80" i="5" s="1"/>
  <c r="S82" i="2"/>
  <c r="J81" i="3" s="1"/>
  <c r="I81" i="5" s="1"/>
  <c r="S83" i="2"/>
  <c r="J82" i="3" s="1"/>
  <c r="I82" i="5" s="1"/>
  <c r="S84" i="2"/>
  <c r="J83" i="3" s="1"/>
  <c r="I83" i="5" s="1"/>
  <c r="S85" i="2"/>
  <c r="J84" i="3" s="1"/>
  <c r="I84" i="5" s="1"/>
  <c r="S86" i="2"/>
  <c r="J85" i="3" s="1"/>
  <c r="S87" i="2"/>
  <c r="J86" i="3" s="1"/>
  <c r="S88" i="2"/>
  <c r="J87" i="3" s="1"/>
  <c r="S89" i="2"/>
  <c r="J88" i="3" s="1"/>
  <c r="S90" i="2"/>
  <c r="J89" i="3" s="1"/>
  <c r="S91" i="2"/>
  <c r="J90" i="3" s="1"/>
  <c r="S92" i="2"/>
  <c r="J91" i="3" s="1"/>
  <c r="S93" i="2"/>
  <c r="J92" i="3" s="1"/>
  <c r="S94" i="2"/>
  <c r="J93" i="3" s="1"/>
  <c r="S95" i="2"/>
  <c r="J94" i="3" s="1"/>
  <c r="S96" i="2"/>
  <c r="J95" i="3" s="1"/>
  <c r="S97" i="2"/>
  <c r="J96" i="3" s="1"/>
  <c r="S98" i="2"/>
  <c r="J97" i="3" s="1"/>
  <c r="S99" i="2"/>
  <c r="J98" i="3" s="1"/>
  <c r="S100" i="2"/>
  <c r="J99" i="3" s="1"/>
  <c r="S101" i="2"/>
  <c r="J100" i="3" s="1"/>
  <c r="S102" i="2"/>
  <c r="J101" i="3" s="1"/>
  <c r="S103" i="2"/>
  <c r="J102" i="3" s="1"/>
  <c r="S104" i="2"/>
  <c r="J103" i="3" s="1"/>
  <c r="S105" i="2"/>
  <c r="J104" i="3" s="1"/>
  <c r="S106" i="2"/>
  <c r="J105" i="3" s="1"/>
  <c r="S107" i="2"/>
  <c r="J106" i="3" s="1"/>
  <c r="S108" i="2"/>
  <c r="J107" i="3" s="1"/>
  <c r="S109" i="2"/>
  <c r="J108" i="3" s="1"/>
  <c r="S110" i="2"/>
  <c r="J109" i="3" s="1"/>
  <c r="S111" i="2"/>
  <c r="J110" i="3" s="1"/>
  <c r="S112" i="2"/>
  <c r="J111" i="3" s="1"/>
  <c r="S113" i="2"/>
  <c r="J112" i="3" s="1"/>
  <c r="S114" i="2"/>
  <c r="J113" i="3" s="1"/>
  <c r="S115" i="2"/>
  <c r="J114" i="3" s="1"/>
  <c r="S116" i="2"/>
  <c r="J115" i="3" s="1"/>
  <c r="S117" i="2"/>
  <c r="J116" i="3" s="1"/>
  <c r="S118" i="2"/>
  <c r="J117" i="3" s="1"/>
  <c r="S119" i="2"/>
  <c r="J118" i="3" s="1"/>
  <c r="S120" i="2"/>
  <c r="J119" i="3" s="1"/>
  <c r="S121" i="2"/>
  <c r="J120" i="3" s="1"/>
  <c r="S122" i="2"/>
  <c r="J121" i="3" s="1"/>
  <c r="S123" i="2"/>
  <c r="J122" i="3" s="1"/>
  <c r="S124" i="2"/>
  <c r="J123" i="3" s="1"/>
  <c r="S125" i="2"/>
  <c r="J124" i="3" s="1"/>
  <c r="S126" i="2"/>
  <c r="J125" i="3" s="1"/>
  <c r="S127" i="2"/>
  <c r="J126" i="3" s="1"/>
  <c r="S128" i="2"/>
  <c r="J127" i="3" s="1"/>
  <c r="S129" i="2"/>
  <c r="J128" i="3" s="1"/>
  <c r="S130" i="2"/>
  <c r="J129" i="3" s="1"/>
  <c r="S131" i="2"/>
  <c r="J130" i="3" s="1"/>
  <c r="S132" i="2"/>
  <c r="J131" i="3" s="1"/>
  <c r="S133" i="2"/>
  <c r="J132" i="3" s="1"/>
  <c r="S134" i="2"/>
  <c r="J133" i="3" s="1"/>
  <c r="S135" i="2"/>
  <c r="J134" i="3" s="1"/>
  <c r="S136" i="2"/>
  <c r="J135" i="3" s="1"/>
  <c r="S137" i="2"/>
  <c r="J136" i="3" s="1"/>
  <c r="S138" i="2"/>
  <c r="J137" i="3" s="1"/>
  <c r="S139" i="2"/>
  <c r="J138" i="3" s="1"/>
  <c r="S140" i="2"/>
  <c r="J139" i="3" s="1"/>
  <c r="S141" i="2"/>
  <c r="J140" i="3" s="1"/>
  <c r="S2" i="2"/>
  <c r="L3" i="30" l="1"/>
  <c r="L140" i="27"/>
  <c r="L2" i="30" s="1"/>
  <c r="K141" i="27"/>
  <c r="C3" i="30"/>
  <c r="B2" i="30"/>
  <c r="J141" i="27"/>
  <c r="F148" i="24"/>
  <c r="F139" i="27"/>
  <c r="F141" i="27"/>
  <c r="F140" i="27" s="1"/>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T3" i="2"/>
  <c r="K2" i="3" s="1"/>
  <c r="J2" i="5" s="1"/>
  <c r="G2" i="24" s="1"/>
  <c r="U3" i="2"/>
  <c r="T4" i="2"/>
  <c r="K3" i="3" s="1"/>
  <c r="J3" i="5" s="1"/>
  <c r="G3" i="24" s="1"/>
  <c r="G3" i="27" s="1"/>
  <c r="U4" i="2"/>
  <c r="T5" i="2"/>
  <c r="K4" i="3" s="1"/>
  <c r="J4" i="5" s="1"/>
  <c r="G4" i="24" s="1"/>
  <c r="G4" i="27" s="1"/>
  <c r="U5" i="2"/>
  <c r="T6" i="2"/>
  <c r="K5" i="3" s="1"/>
  <c r="J5" i="5" s="1"/>
  <c r="G5" i="24" s="1"/>
  <c r="G5" i="27" s="1"/>
  <c r="U6" i="2"/>
  <c r="T7" i="2"/>
  <c r="K6" i="3" s="1"/>
  <c r="J6" i="5" s="1"/>
  <c r="G6" i="24" s="1"/>
  <c r="G6" i="27" s="1"/>
  <c r="U7" i="2"/>
  <c r="T8" i="2"/>
  <c r="K7" i="3" s="1"/>
  <c r="J7" i="5" s="1"/>
  <c r="G7" i="24" s="1"/>
  <c r="G7" i="27" s="1"/>
  <c r="U8" i="2"/>
  <c r="T9" i="2"/>
  <c r="K8" i="3" s="1"/>
  <c r="J8" i="5" s="1"/>
  <c r="G8" i="24" s="1"/>
  <c r="G8" i="27" s="1"/>
  <c r="U9" i="2"/>
  <c r="T10" i="2"/>
  <c r="K9" i="3" s="1"/>
  <c r="J9" i="5" s="1"/>
  <c r="G9" i="24" s="1"/>
  <c r="G9" i="27" s="1"/>
  <c r="U10" i="2"/>
  <c r="T11" i="2"/>
  <c r="K10" i="3" s="1"/>
  <c r="J10" i="5" s="1"/>
  <c r="G10" i="24" s="1"/>
  <c r="G10" i="27" s="1"/>
  <c r="U11" i="2"/>
  <c r="T12" i="2"/>
  <c r="K11" i="3" s="1"/>
  <c r="J11" i="5" s="1"/>
  <c r="G11" i="24" s="1"/>
  <c r="G11" i="27" s="1"/>
  <c r="U12" i="2"/>
  <c r="T13" i="2"/>
  <c r="K12" i="3" s="1"/>
  <c r="J12" i="5" s="1"/>
  <c r="G12" i="24" s="1"/>
  <c r="G12" i="27" s="1"/>
  <c r="U13" i="2"/>
  <c r="T14" i="2"/>
  <c r="K13" i="3" s="1"/>
  <c r="J13" i="5" s="1"/>
  <c r="G13" i="24" s="1"/>
  <c r="G13" i="27" s="1"/>
  <c r="U14" i="2"/>
  <c r="T15" i="2"/>
  <c r="K14" i="3" s="1"/>
  <c r="J14" i="5" s="1"/>
  <c r="G14" i="24" s="1"/>
  <c r="G14" i="27" s="1"/>
  <c r="U15" i="2"/>
  <c r="T16" i="2"/>
  <c r="K15" i="3" s="1"/>
  <c r="J15" i="5" s="1"/>
  <c r="G15" i="24" s="1"/>
  <c r="G15" i="27" s="1"/>
  <c r="U16" i="2"/>
  <c r="T17" i="2"/>
  <c r="K16" i="3" s="1"/>
  <c r="J16" i="5" s="1"/>
  <c r="G16" i="24" s="1"/>
  <c r="G16" i="27" s="1"/>
  <c r="U17" i="2"/>
  <c r="T18" i="2"/>
  <c r="K17" i="3" s="1"/>
  <c r="J17" i="5" s="1"/>
  <c r="G17" i="24" s="1"/>
  <c r="G17" i="27" s="1"/>
  <c r="U18" i="2"/>
  <c r="T19" i="2"/>
  <c r="K18" i="3" s="1"/>
  <c r="J18" i="5" s="1"/>
  <c r="G18" i="24" s="1"/>
  <c r="G18" i="27" s="1"/>
  <c r="U19" i="2"/>
  <c r="T20" i="2"/>
  <c r="K19" i="3" s="1"/>
  <c r="J19" i="5" s="1"/>
  <c r="G19" i="24" s="1"/>
  <c r="G19" i="27" s="1"/>
  <c r="U20" i="2"/>
  <c r="T21" i="2"/>
  <c r="K20" i="3" s="1"/>
  <c r="J20" i="5" s="1"/>
  <c r="G20" i="24" s="1"/>
  <c r="G20" i="27" s="1"/>
  <c r="U21" i="2"/>
  <c r="T22" i="2"/>
  <c r="K21" i="3" s="1"/>
  <c r="J21" i="5" s="1"/>
  <c r="G21" i="24" s="1"/>
  <c r="G21" i="27" s="1"/>
  <c r="U22" i="2"/>
  <c r="T23" i="2"/>
  <c r="K22" i="3" s="1"/>
  <c r="J22" i="5" s="1"/>
  <c r="G22" i="24" s="1"/>
  <c r="G22" i="27" s="1"/>
  <c r="U23" i="2"/>
  <c r="T24" i="2"/>
  <c r="K23" i="3" s="1"/>
  <c r="J23" i="5" s="1"/>
  <c r="G23" i="24" s="1"/>
  <c r="G23" i="27" s="1"/>
  <c r="U24" i="2"/>
  <c r="T25" i="2"/>
  <c r="K24" i="3" s="1"/>
  <c r="J24" i="5" s="1"/>
  <c r="G24" i="24" s="1"/>
  <c r="G24" i="27" s="1"/>
  <c r="U25" i="2"/>
  <c r="T26" i="2"/>
  <c r="K25" i="3" s="1"/>
  <c r="J25" i="5" s="1"/>
  <c r="G25" i="24" s="1"/>
  <c r="G25" i="27" s="1"/>
  <c r="U26" i="2"/>
  <c r="T27" i="2"/>
  <c r="K26" i="3" s="1"/>
  <c r="J26" i="5" s="1"/>
  <c r="G26" i="24" s="1"/>
  <c r="G26" i="27" s="1"/>
  <c r="U27" i="2"/>
  <c r="T28" i="2"/>
  <c r="K27" i="3" s="1"/>
  <c r="J27" i="5" s="1"/>
  <c r="G27" i="24" s="1"/>
  <c r="G27" i="27" s="1"/>
  <c r="U28" i="2"/>
  <c r="T29" i="2"/>
  <c r="K28" i="3" s="1"/>
  <c r="J28" i="5" s="1"/>
  <c r="G28" i="24" s="1"/>
  <c r="G28" i="27" s="1"/>
  <c r="U29" i="2"/>
  <c r="T30" i="2"/>
  <c r="K29" i="3" s="1"/>
  <c r="J29" i="5" s="1"/>
  <c r="G29" i="24" s="1"/>
  <c r="G29" i="27" s="1"/>
  <c r="U30" i="2"/>
  <c r="T31" i="2"/>
  <c r="K30" i="3" s="1"/>
  <c r="J30" i="5" s="1"/>
  <c r="G30" i="24" s="1"/>
  <c r="G30" i="27" s="1"/>
  <c r="U31" i="2"/>
  <c r="T32" i="2"/>
  <c r="K31" i="3" s="1"/>
  <c r="J31" i="5" s="1"/>
  <c r="G31" i="24" s="1"/>
  <c r="G31" i="27" s="1"/>
  <c r="U32" i="2"/>
  <c r="T33" i="2"/>
  <c r="K32" i="3" s="1"/>
  <c r="J32" i="5" s="1"/>
  <c r="G32" i="24" s="1"/>
  <c r="G32" i="27" s="1"/>
  <c r="U33" i="2"/>
  <c r="T34" i="2"/>
  <c r="K33" i="3" s="1"/>
  <c r="J33" i="5" s="1"/>
  <c r="G33" i="24" s="1"/>
  <c r="G33" i="27" s="1"/>
  <c r="U34" i="2"/>
  <c r="T35" i="2"/>
  <c r="K34" i="3" s="1"/>
  <c r="J34" i="5" s="1"/>
  <c r="G34" i="24" s="1"/>
  <c r="G34" i="27" s="1"/>
  <c r="U35" i="2"/>
  <c r="T36" i="2"/>
  <c r="K35" i="3" s="1"/>
  <c r="J35" i="5" s="1"/>
  <c r="G35" i="24" s="1"/>
  <c r="G35" i="27" s="1"/>
  <c r="U36" i="2"/>
  <c r="T37" i="2"/>
  <c r="K36" i="3" s="1"/>
  <c r="J36" i="5" s="1"/>
  <c r="G36" i="24" s="1"/>
  <c r="G36" i="27" s="1"/>
  <c r="U37" i="2"/>
  <c r="T38" i="2"/>
  <c r="K37" i="3" s="1"/>
  <c r="J37" i="5" s="1"/>
  <c r="G37" i="24" s="1"/>
  <c r="G37" i="27" s="1"/>
  <c r="U38" i="2"/>
  <c r="T39" i="2"/>
  <c r="K38" i="3" s="1"/>
  <c r="J38" i="5" s="1"/>
  <c r="G38" i="24" s="1"/>
  <c r="G38" i="27" s="1"/>
  <c r="U39" i="2"/>
  <c r="T40" i="2"/>
  <c r="K39" i="3" s="1"/>
  <c r="J39" i="5" s="1"/>
  <c r="G39" i="24" s="1"/>
  <c r="G39" i="27" s="1"/>
  <c r="U40" i="2"/>
  <c r="T41" i="2"/>
  <c r="K40" i="3" s="1"/>
  <c r="J40" i="5" s="1"/>
  <c r="G40" i="24" s="1"/>
  <c r="G40" i="27" s="1"/>
  <c r="U41" i="2"/>
  <c r="T42" i="2"/>
  <c r="K41" i="3" s="1"/>
  <c r="J41" i="5" s="1"/>
  <c r="G41" i="24" s="1"/>
  <c r="G41" i="27" s="1"/>
  <c r="U42" i="2"/>
  <c r="T43" i="2"/>
  <c r="K42" i="3" s="1"/>
  <c r="J42" i="5" s="1"/>
  <c r="G42" i="24" s="1"/>
  <c r="G42" i="27" s="1"/>
  <c r="U43" i="2"/>
  <c r="T44" i="2"/>
  <c r="K43" i="3" s="1"/>
  <c r="J43" i="5" s="1"/>
  <c r="G43" i="24" s="1"/>
  <c r="G43" i="27" s="1"/>
  <c r="U44" i="2"/>
  <c r="T45" i="2"/>
  <c r="K44" i="3" s="1"/>
  <c r="J44" i="5" s="1"/>
  <c r="G44" i="24" s="1"/>
  <c r="G44" i="27" s="1"/>
  <c r="U45" i="2"/>
  <c r="T46" i="2"/>
  <c r="K45" i="3" s="1"/>
  <c r="J45" i="5" s="1"/>
  <c r="G45" i="24" s="1"/>
  <c r="G45" i="27" s="1"/>
  <c r="U46" i="2"/>
  <c r="T47" i="2"/>
  <c r="K46" i="3" s="1"/>
  <c r="J46" i="5" s="1"/>
  <c r="G46" i="24" s="1"/>
  <c r="G46" i="27" s="1"/>
  <c r="U47" i="2"/>
  <c r="T48" i="2"/>
  <c r="K47" i="3" s="1"/>
  <c r="J47" i="5" s="1"/>
  <c r="G47" i="24" s="1"/>
  <c r="G47" i="27" s="1"/>
  <c r="U48" i="2"/>
  <c r="T49" i="2"/>
  <c r="K48" i="3" s="1"/>
  <c r="J48" i="5" s="1"/>
  <c r="G48" i="24" s="1"/>
  <c r="G48" i="27" s="1"/>
  <c r="U49" i="2"/>
  <c r="T50" i="2"/>
  <c r="K49" i="3" s="1"/>
  <c r="J49" i="5" s="1"/>
  <c r="G49" i="24" s="1"/>
  <c r="G49" i="27" s="1"/>
  <c r="U50" i="2"/>
  <c r="T51" i="2"/>
  <c r="K50" i="3" s="1"/>
  <c r="J50" i="5" s="1"/>
  <c r="G50" i="24" s="1"/>
  <c r="G50" i="27" s="1"/>
  <c r="U51" i="2"/>
  <c r="T52" i="2"/>
  <c r="K51" i="3" s="1"/>
  <c r="J51" i="5" s="1"/>
  <c r="G51" i="24" s="1"/>
  <c r="G51" i="27" s="1"/>
  <c r="U52" i="2"/>
  <c r="T53" i="2"/>
  <c r="K52" i="3" s="1"/>
  <c r="J52" i="5" s="1"/>
  <c r="G52" i="24" s="1"/>
  <c r="G52" i="27" s="1"/>
  <c r="U53" i="2"/>
  <c r="T54" i="2"/>
  <c r="K53" i="3" s="1"/>
  <c r="J53" i="5" s="1"/>
  <c r="G53" i="24" s="1"/>
  <c r="G53" i="27" s="1"/>
  <c r="U54" i="2"/>
  <c r="T55" i="2"/>
  <c r="K54" i="3" s="1"/>
  <c r="J54" i="5" s="1"/>
  <c r="G54" i="24" s="1"/>
  <c r="G54" i="27" s="1"/>
  <c r="U55" i="2"/>
  <c r="T56" i="2"/>
  <c r="K55" i="3" s="1"/>
  <c r="J55" i="5" s="1"/>
  <c r="G55" i="24" s="1"/>
  <c r="G55" i="27" s="1"/>
  <c r="U56" i="2"/>
  <c r="T57" i="2"/>
  <c r="K56" i="3" s="1"/>
  <c r="J56" i="5" s="1"/>
  <c r="G56" i="24" s="1"/>
  <c r="G56" i="27" s="1"/>
  <c r="U57" i="2"/>
  <c r="T58" i="2"/>
  <c r="K57" i="3" s="1"/>
  <c r="J57" i="5" s="1"/>
  <c r="G57" i="24" s="1"/>
  <c r="G57" i="27" s="1"/>
  <c r="U58" i="2"/>
  <c r="T59" i="2"/>
  <c r="K58" i="3" s="1"/>
  <c r="J58" i="5" s="1"/>
  <c r="G58" i="24" s="1"/>
  <c r="G58" i="27" s="1"/>
  <c r="U59" i="2"/>
  <c r="T60" i="2"/>
  <c r="K59" i="3" s="1"/>
  <c r="J59" i="5" s="1"/>
  <c r="G59" i="24" s="1"/>
  <c r="G59" i="27" s="1"/>
  <c r="U60" i="2"/>
  <c r="T61" i="2"/>
  <c r="K60" i="3" s="1"/>
  <c r="J60" i="5" s="1"/>
  <c r="G60" i="24" s="1"/>
  <c r="G60" i="27" s="1"/>
  <c r="U61" i="2"/>
  <c r="T62" i="2"/>
  <c r="K61" i="3" s="1"/>
  <c r="J61" i="5" s="1"/>
  <c r="G61" i="24" s="1"/>
  <c r="G61" i="27" s="1"/>
  <c r="U62" i="2"/>
  <c r="T63" i="2"/>
  <c r="K62" i="3" s="1"/>
  <c r="J62" i="5" s="1"/>
  <c r="G62" i="24" s="1"/>
  <c r="G62" i="27" s="1"/>
  <c r="U63" i="2"/>
  <c r="T64" i="2"/>
  <c r="K63" i="3" s="1"/>
  <c r="J63" i="5" s="1"/>
  <c r="G63" i="24" s="1"/>
  <c r="G63" i="27" s="1"/>
  <c r="U64" i="2"/>
  <c r="T65" i="2"/>
  <c r="K64" i="3" s="1"/>
  <c r="J64" i="5" s="1"/>
  <c r="G64" i="24" s="1"/>
  <c r="G64" i="27" s="1"/>
  <c r="U65" i="2"/>
  <c r="T66" i="2"/>
  <c r="K65" i="3" s="1"/>
  <c r="J65" i="5" s="1"/>
  <c r="G65" i="24" s="1"/>
  <c r="G65" i="27" s="1"/>
  <c r="U66" i="2"/>
  <c r="T67" i="2"/>
  <c r="K66" i="3" s="1"/>
  <c r="J66" i="5" s="1"/>
  <c r="G66" i="24" s="1"/>
  <c r="G66" i="27" s="1"/>
  <c r="U67" i="2"/>
  <c r="T68" i="2"/>
  <c r="K67" i="3" s="1"/>
  <c r="J67" i="5" s="1"/>
  <c r="G67" i="24" s="1"/>
  <c r="G67" i="27" s="1"/>
  <c r="U68" i="2"/>
  <c r="T69" i="2"/>
  <c r="K68" i="3" s="1"/>
  <c r="J68" i="5" s="1"/>
  <c r="G68" i="24" s="1"/>
  <c r="G68" i="27" s="1"/>
  <c r="U69" i="2"/>
  <c r="T70" i="2"/>
  <c r="K69" i="3" s="1"/>
  <c r="J69" i="5" s="1"/>
  <c r="G69" i="24" s="1"/>
  <c r="G69" i="27" s="1"/>
  <c r="U70" i="2"/>
  <c r="T71" i="2"/>
  <c r="K70" i="3" s="1"/>
  <c r="J70" i="5" s="1"/>
  <c r="G70" i="24" s="1"/>
  <c r="G70" i="27" s="1"/>
  <c r="U71" i="2"/>
  <c r="T72" i="2"/>
  <c r="K71" i="3" s="1"/>
  <c r="J71" i="5" s="1"/>
  <c r="G71" i="24" s="1"/>
  <c r="G71" i="27" s="1"/>
  <c r="U72" i="2"/>
  <c r="T73" i="2"/>
  <c r="K72" i="3" s="1"/>
  <c r="J72" i="5" s="1"/>
  <c r="G72" i="24" s="1"/>
  <c r="G72" i="27" s="1"/>
  <c r="U73" i="2"/>
  <c r="T74" i="2"/>
  <c r="K73" i="3" s="1"/>
  <c r="J73" i="5" s="1"/>
  <c r="G73" i="24" s="1"/>
  <c r="G73" i="27" s="1"/>
  <c r="U74" i="2"/>
  <c r="T75" i="2"/>
  <c r="K74" i="3" s="1"/>
  <c r="J74" i="5" s="1"/>
  <c r="G74" i="24" s="1"/>
  <c r="G74" i="27" s="1"/>
  <c r="U75" i="2"/>
  <c r="T76" i="2"/>
  <c r="K75" i="3" s="1"/>
  <c r="J75" i="5" s="1"/>
  <c r="G75" i="24" s="1"/>
  <c r="G75" i="27" s="1"/>
  <c r="U76" i="2"/>
  <c r="T77" i="2"/>
  <c r="K76" i="3" s="1"/>
  <c r="J76" i="5" s="1"/>
  <c r="G76" i="24" s="1"/>
  <c r="G76" i="27" s="1"/>
  <c r="U77" i="2"/>
  <c r="T78" i="2"/>
  <c r="K77" i="3" s="1"/>
  <c r="J77" i="5" s="1"/>
  <c r="G77" i="24" s="1"/>
  <c r="G77" i="27" s="1"/>
  <c r="U78" i="2"/>
  <c r="T79" i="2"/>
  <c r="K78" i="3" s="1"/>
  <c r="J78" i="5" s="1"/>
  <c r="G78" i="24" s="1"/>
  <c r="G78" i="27" s="1"/>
  <c r="U79" i="2"/>
  <c r="T80" i="2"/>
  <c r="K79" i="3" s="1"/>
  <c r="J79" i="5" s="1"/>
  <c r="G79" i="24" s="1"/>
  <c r="G79" i="27" s="1"/>
  <c r="U80" i="2"/>
  <c r="T81" i="2"/>
  <c r="K80" i="3" s="1"/>
  <c r="J80" i="5" s="1"/>
  <c r="G80" i="24" s="1"/>
  <c r="G80" i="27" s="1"/>
  <c r="U81" i="2"/>
  <c r="T82" i="2"/>
  <c r="K81" i="3" s="1"/>
  <c r="J81" i="5" s="1"/>
  <c r="G81" i="24" s="1"/>
  <c r="G81" i="27" s="1"/>
  <c r="U82" i="2"/>
  <c r="T83" i="2"/>
  <c r="K82" i="3" s="1"/>
  <c r="J82" i="5" s="1"/>
  <c r="G82" i="24" s="1"/>
  <c r="G82" i="27" s="1"/>
  <c r="U83" i="2"/>
  <c r="T84" i="2"/>
  <c r="K83" i="3" s="1"/>
  <c r="J83" i="5" s="1"/>
  <c r="G83" i="24" s="1"/>
  <c r="G83" i="27" s="1"/>
  <c r="U84" i="2"/>
  <c r="T85" i="2"/>
  <c r="K84" i="3" s="1"/>
  <c r="J84" i="5" s="1"/>
  <c r="G84" i="24" s="1"/>
  <c r="G84" i="27" s="1"/>
  <c r="U85" i="2"/>
  <c r="T86" i="2"/>
  <c r="U86" i="2"/>
  <c r="T87" i="2"/>
  <c r="U87" i="2"/>
  <c r="T88" i="2"/>
  <c r="U88" i="2"/>
  <c r="T89" i="2"/>
  <c r="U89" i="2"/>
  <c r="T90" i="2"/>
  <c r="U90" i="2"/>
  <c r="T91" i="2"/>
  <c r="U91" i="2"/>
  <c r="T92" i="2"/>
  <c r="U92" i="2"/>
  <c r="T93" i="2"/>
  <c r="U93" i="2"/>
  <c r="T94" i="2"/>
  <c r="U94" i="2"/>
  <c r="T95" i="2"/>
  <c r="U95" i="2"/>
  <c r="T96" i="2"/>
  <c r="U96" i="2"/>
  <c r="T97" i="2"/>
  <c r="U97" i="2"/>
  <c r="T98" i="2"/>
  <c r="U98" i="2"/>
  <c r="T99" i="2"/>
  <c r="U99" i="2"/>
  <c r="T100" i="2"/>
  <c r="U100" i="2"/>
  <c r="T101" i="2"/>
  <c r="U101" i="2"/>
  <c r="T102" i="2"/>
  <c r="U102" i="2"/>
  <c r="T103" i="2"/>
  <c r="U103" i="2"/>
  <c r="T104" i="2"/>
  <c r="U104" i="2"/>
  <c r="T105" i="2"/>
  <c r="U105" i="2"/>
  <c r="T106" i="2"/>
  <c r="U106" i="2"/>
  <c r="T107" i="2"/>
  <c r="U107" i="2"/>
  <c r="T108" i="2"/>
  <c r="U108" i="2"/>
  <c r="T109" i="2"/>
  <c r="U109" i="2"/>
  <c r="T110" i="2"/>
  <c r="U110" i="2"/>
  <c r="T111" i="2"/>
  <c r="U111" i="2"/>
  <c r="T112" i="2"/>
  <c r="U112" i="2"/>
  <c r="T113" i="2"/>
  <c r="U113" i="2"/>
  <c r="T114" i="2"/>
  <c r="U114" i="2"/>
  <c r="T115" i="2"/>
  <c r="U115" i="2"/>
  <c r="T116" i="2"/>
  <c r="U116" i="2"/>
  <c r="T117" i="2"/>
  <c r="U117" i="2"/>
  <c r="T118" i="2"/>
  <c r="U118" i="2"/>
  <c r="T119" i="2"/>
  <c r="U119" i="2"/>
  <c r="T120" i="2"/>
  <c r="U120" i="2"/>
  <c r="T121" i="2"/>
  <c r="U121" i="2"/>
  <c r="T122" i="2"/>
  <c r="U122" i="2"/>
  <c r="T123" i="2"/>
  <c r="U123" i="2"/>
  <c r="T124" i="2"/>
  <c r="U124" i="2"/>
  <c r="T125" i="2"/>
  <c r="U125" i="2"/>
  <c r="T126" i="2"/>
  <c r="U126" i="2"/>
  <c r="T127" i="2"/>
  <c r="U127" i="2"/>
  <c r="T128" i="2"/>
  <c r="U128" i="2"/>
  <c r="T129" i="2"/>
  <c r="U129" i="2"/>
  <c r="T130" i="2"/>
  <c r="U130" i="2"/>
  <c r="T131" i="2"/>
  <c r="U131" i="2"/>
  <c r="T132" i="2"/>
  <c r="U132" i="2"/>
  <c r="T133" i="2"/>
  <c r="U133" i="2"/>
  <c r="T134" i="2"/>
  <c r="U134" i="2"/>
  <c r="T135" i="2"/>
  <c r="U135" i="2"/>
  <c r="T136" i="2"/>
  <c r="U136" i="2"/>
  <c r="T137" i="2"/>
  <c r="U137" i="2"/>
  <c r="T138" i="2"/>
  <c r="U138" i="2"/>
  <c r="T139" i="2"/>
  <c r="U139" i="2"/>
  <c r="T140" i="2"/>
  <c r="U140" i="2"/>
  <c r="T141" i="2"/>
  <c r="K140" i="3" s="1"/>
  <c r="J140" i="5" s="1"/>
  <c r="U141" i="2"/>
  <c r="U2" i="2"/>
  <c r="T2" i="2"/>
  <c r="R3" i="2"/>
  <c r="L3" i="9" s="1"/>
  <c r="R4" i="2"/>
  <c r="L4" i="9" s="1"/>
  <c r="R5" i="2"/>
  <c r="L5" i="9" s="1"/>
  <c r="R6" i="2"/>
  <c r="L6" i="9" s="1"/>
  <c r="R7" i="2"/>
  <c r="L7" i="9" s="1"/>
  <c r="R8" i="2"/>
  <c r="L8" i="9" s="1"/>
  <c r="R9" i="2"/>
  <c r="L9" i="9" s="1"/>
  <c r="R10" i="2"/>
  <c r="L10" i="9" s="1"/>
  <c r="R11" i="2"/>
  <c r="L11" i="9" s="1"/>
  <c r="R12" i="2"/>
  <c r="L12" i="9" s="1"/>
  <c r="R13" i="2"/>
  <c r="L13" i="9" s="1"/>
  <c r="R14" i="2"/>
  <c r="L14" i="9" s="1"/>
  <c r="R15" i="2"/>
  <c r="L15" i="9" s="1"/>
  <c r="R16" i="2"/>
  <c r="L16" i="9" s="1"/>
  <c r="R17" i="2"/>
  <c r="L17" i="9" s="1"/>
  <c r="R18" i="2"/>
  <c r="L18" i="9" s="1"/>
  <c r="R19" i="2"/>
  <c r="L19" i="9" s="1"/>
  <c r="R20" i="2"/>
  <c r="L20" i="9" s="1"/>
  <c r="R21" i="2"/>
  <c r="L21" i="9" s="1"/>
  <c r="R22" i="2"/>
  <c r="L22" i="9" s="1"/>
  <c r="R23" i="2"/>
  <c r="L23" i="9" s="1"/>
  <c r="R24" i="2"/>
  <c r="L24" i="9" s="1"/>
  <c r="R25" i="2"/>
  <c r="L25" i="9" s="1"/>
  <c r="R26" i="2"/>
  <c r="L26" i="9" s="1"/>
  <c r="R27" i="2"/>
  <c r="L27" i="9" s="1"/>
  <c r="R28" i="2"/>
  <c r="L28" i="9" s="1"/>
  <c r="R29" i="2"/>
  <c r="L29" i="9" s="1"/>
  <c r="R30" i="2"/>
  <c r="L30" i="9" s="1"/>
  <c r="R31" i="2"/>
  <c r="L31" i="9" s="1"/>
  <c r="R32" i="2"/>
  <c r="L32" i="9" s="1"/>
  <c r="R33" i="2"/>
  <c r="L33" i="9" s="1"/>
  <c r="R34" i="2"/>
  <c r="L34" i="9" s="1"/>
  <c r="R35" i="2"/>
  <c r="L35" i="9" s="1"/>
  <c r="R36" i="2"/>
  <c r="L36" i="9" s="1"/>
  <c r="R37" i="2"/>
  <c r="L37" i="9" s="1"/>
  <c r="R38" i="2"/>
  <c r="L38" i="9" s="1"/>
  <c r="R39" i="2"/>
  <c r="L39" i="9" s="1"/>
  <c r="R40" i="2"/>
  <c r="L40" i="9" s="1"/>
  <c r="R41" i="2"/>
  <c r="L41" i="9" s="1"/>
  <c r="R42" i="2"/>
  <c r="L42" i="9" s="1"/>
  <c r="R43" i="2"/>
  <c r="L43" i="9" s="1"/>
  <c r="R44" i="2"/>
  <c r="L44" i="9" s="1"/>
  <c r="R45" i="2"/>
  <c r="L45" i="9" s="1"/>
  <c r="R46" i="2"/>
  <c r="L46" i="9" s="1"/>
  <c r="R47" i="2"/>
  <c r="L47" i="9" s="1"/>
  <c r="R48" i="2"/>
  <c r="L48" i="9" s="1"/>
  <c r="R49" i="2"/>
  <c r="L49" i="9" s="1"/>
  <c r="R50" i="2"/>
  <c r="L50" i="9" s="1"/>
  <c r="R51" i="2"/>
  <c r="L51" i="9" s="1"/>
  <c r="R52" i="2"/>
  <c r="L52" i="9" s="1"/>
  <c r="R53" i="2"/>
  <c r="L53" i="9" s="1"/>
  <c r="R54" i="2"/>
  <c r="L54" i="9" s="1"/>
  <c r="R55" i="2"/>
  <c r="L55" i="9" s="1"/>
  <c r="R56" i="2"/>
  <c r="L56" i="9" s="1"/>
  <c r="R57" i="2"/>
  <c r="L57" i="9" s="1"/>
  <c r="R58" i="2"/>
  <c r="L58" i="9" s="1"/>
  <c r="R59" i="2"/>
  <c r="L59" i="9" s="1"/>
  <c r="R60" i="2"/>
  <c r="L60" i="9" s="1"/>
  <c r="R61" i="2"/>
  <c r="L61" i="9" s="1"/>
  <c r="R62" i="2"/>
  <c r="L62" i="9" s="1"/>
  <c r="R63" i="2"/>
  <c r="L63" i="9" s="1"/>
  <c r="R64" i="2"/>
  <c r="L64" i="9" s="1"/>
  <c r="R65" i="2"/>
  <c r="L65" i="9" s="1"/>
  <c r="R66" i="2"/>
  <c r="L66" i="9" s="1"/>
  <c r="R67" i="2"/>
  <c r="L67" i="9" s="1"/>
  <c r="R68" i="2"/>
  <c r="L68" i="9" s="1"/>
  <c r="R69" i="2"/>
  <c r="L69" i="9" s="1"/>
  <c r="R70" i="2"/>
  <c r="L70" i="9" s="1"/>
  <c r="R71" i="2"/>
  <c r="L71" i="9" s="1"/>
  <c r="R72" i="2"/>
  <c r="L72" i="9" s="1"/>
  <c r="R73" i="2"/>
  <c r="L73" i="9" s="1"/>
  <c r="R74" i="2"/>
  <c r="L74" i="9" s="1"/>
  <c r="R75" i="2"/>
  <c r="L75" i="9" s="1"/>
  <c r="R76" i="2"/>
  <c r="L76" i="9" s="1"/>
  <c r="R77" i="2"/>
  <c r="L77" i="9" s="1"/>
  <c r="R78" i="2"/>
  <c r="L78" i="9" s="1"/>
  <c r="R79" i="2"/>
  <c r="L79" i="9" s="1"/>
  <c r="R80" i="2"/>
  <c r="L80" i="9" s="1"/>
  <c r="R81" i="2"/>
  <c r="L81" i="9" s="1"/>
  <c r="R82" i="2"/>
  <c r="L82" i="9" s="1"/>
  <c r="R83" i="2"/>
  <c r="L83" i="9" s="1"/>
  <c r="R84" i="2"/>
  <c r="L84" i="9" s="1"/>
  <c r="R85" i="2"/>
  <c r="L85" i="9" s="1"/>
  <c r="R86" i="2"/>
  <c r="L86" i="9" s="1"/>
  <c r="R87" i="2"/>
  <c r="L87" i="9" s="1"/>
  <c r="R88" i="2"/>
  <c r="L88" i="9" s="1"/>
  <c r="R89" i="2"/>
  <c r="L89" i="9" s="1"/>
  <c r="R90" i="2"/>
  <c r="L90" i="9" s="1"/>
  <c r="R91" i="2"/>
  <c r="L91" i="9" s="1"/>
  <c r="R92" i="2"/>
  <c r="L92" i="9" s="1"/>
  <c r="R93" i="2"/>
  <c r="L93" i="9" s="1"/>
  <c r="R94" i="2"/>
  <c r="L94" i="9" s="1"/>
  <c r="R95" i="2"/>
  <c r="L95" i="9" s="1"/>
  <c r="R96" i="2"/>
  <c r="L96" i="9" s="1"/>
  <c r="R97" i="2"/>
  <c r="L97" i="9" s="1"/>
  <c r="R98" i="2"/>
  <c r="L98" i="9" s="1"/>
  <c r="R99" i="2"/>
  <c r="L99" i="9" s="1"/>
  <c r="R100" i="2"/>
  <c r="L100" i="9" s="1"/>
  <c r="R101" i="2"/>
  <c r="L101" i="9" s="1"/>
  <c r="R102" i="2"/>
  <c r="L102" i="9" s="1"/>
  <c r="R103" i="2"/>
  <c r="L103" i="9" s="1"/>
  <c r="R104" i="2"/>
  <c r="L104" i="9" s="1"/>
  <c r="R105" i="2"/>
  <c r="L105" i="9" s="1"/>
  <c r="R106" i="2"/>
  <c r="L106" i="9" s="1"/>
  <c r="R107" i="2"/>
  <c r="L107" i="9" s="1"/>
  <c r="R108" i="2"/>
  <c r="L108" i="9" s="1"/>
  <c r="R109" i="2"/>
  <c r="L109" i="9" s="1"/>
  <c r="R110" i="2"/>
  <c r="L110" i="9" s="1"/>
  <c r="R111" i="2"/>
  <c r="L111" i="9" s="1"/>
  <c r="R112" i="2"/>
  <c r="L112" i="9" s="1"/>
  <c r="R113" i="2"/>
  <c r="L113" i="9" s="1"/>
  <c r="R114" i="2"/>
  <c r="L114" i="9" s="1"/>
  <c r="R115" i="2"/>
  <c r="L115" i="9" s="1"/>
  <c r="R116" i="2"/>
  <c r="L116" i="9" s="1"/>
  <c r="R117" i="2"/>
  <c r="L117" i="9" s="1"/>
  <c r="R118" i="2"/>
  <c r="L118" i="9" s="1"/>
  <c r="R119" i="2"/>
  <c r="L119" i="9" s="1"/>
  <c r="R120" i="2"/>
  <c r="L120" i="9" s="1"/>
  <c r="R121" i="2"/>
  <c r="L121" i="9" s="1"/>
  <c r="R122" i="2"/>
  <c r="L122" i="9" s="1"/>
  <c r="R123" i="2"/>
  <c r="L123" i="9" s="1"/>
  <c r="R124" i="2"/>
  <c r="L124" i="9" s="1"/>
  <c r="R125" i="2"/>
  <c r="L125" i="9" s="1"/>
  <c r="R126" i="2"/>
  <c r="L126" i="9" s="1"/>
  <c r="R127" i="2"/>
  <c r="L127" i="9" s="1"/>
  <c r="R128" i="2"/>
  <c r="L128" i="9" s="1"/>
  <c r="R129" i="2"/>
  <c r="L129" i="9" s="1"/>
  <c r="R130" i="2"/>
  <c r="L130" i="9" s="1"/>
  <c r="R131" i="2"/>
  <c r="L131" i="9" s="1"/>
  <c r="R132" i="2"/>
  <c r="L132" i="9" s="1"/>
  <c r="R133" i="2"/>
  <c r="L133" i="9" s="1"/>
  <c r="R134" i="2"/>
  <c r="L134" i="9" s="1"/>
  <c r="R135" i="2"/>
  <c r="L135" i="9" s="1"/>
  <c r="R136" i="2"/>
  <c r="L136" i="9" s="1"/>
  <c r="R137" i="2"/>
  <c r="L137" i="9" s="1"/>
  <c r="R138" i="2"/>
  <c r="L138" i="9" s="1"/>
  <c r="R139" i="2"/>
  <c r="L139" i="9" s="1"/>
  <c r="R140" i="2"/>
  <c r="L140" i="9" s="1"/>
  <c r="R141" i="2"/>
  <c r="L141" i="9" s="1"/>
  <c r="R2" i="2"/>
  <c r="L2" i="9" s="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4" i="1"/>
  <c r="G3" i="1"/>
  <c r="A3" i="1"/>
  <c r="M3" i="1"/>
  <c r="C3" i="1"/>
  <c r="O3" i="1"/>
  <c r="Q3" i="1"/>
  <c r="K3" i="1"/>
  <c r="E3" i="1"/>
  <c r="J3" i="30" l="1"/>
  <c r="J140" i="27"/>
  <c r="J2" i="30" s="1"/>
  <c r="B10" i="30" s="1"/>
  <c r="K3" i="30"/>
  <c r="K140" i="27"/>
  <c r="K2" i="30" s="1"/>
  <c r="G138" i="24"/>
  <c r="G139" i="24"/>
  <c r="D14" i="30"/>
  <c r="D11" i="30"/>
  <c r="D13" i="30"/>
  <c r="D15" i="30"/>
  <c r="D10" i="30"/>
  <c r="D16" i="30"/>
  <c r="D12" i="30"/>
  <c r="G2" i="27"/>
  <c r="N72" i="27"/>
  <c r="N71" i="27"/>
  <c r="N94" i="27"/>
  <c r="N113" i="27"/>
  <c r="N134" i="27"/>
  <c r="N25" i="27"/>
  <c r="N42" i="27"/>
  <c r="N50" i="27"/>
  <c r="N45" i="27"/>
  <c r="N17" i="27"/>
  <c r="N81" i="27"/>
  <c r="N12" i="27"/>
  <c r="N77" i="27"/>
  <c r="N122" i="27"/>
  <c r="N46" i="27"/>
  <c r="N20" i="27"/>
  <c r="N31" i="27"/>
  <c r="N14" i="27"/>
  <c r="N106" i="27"/>
  <c r="N74" i="27"/>
  <c r="N10" i="27"/>
  <c r="N18" i="27"/>
  <c r="N129" i="27"/>
  <c r="N39" i="27"/>
  <c r="N130" i="27"/>
  <c r="N54" i="27"/>
  <c r="N63" i="27"/>
  <c r="N48" i="27"/>
  <c r="N19" i="27"/>
  <c r="N117" i="27"/>
  <c r="N7" i="27"/>
  <c r="N55" i="27"/>
  <c r="N36" i="27"/>
  <c r="N78" i="27"/>
  <c r="N52" i="27"/>
  <c r="N59" i="27"/>
  <c r="N4" i="27"/>
  <c r="N57" i="27"/>
  <c r="N16" i="27"/>
  <c r="N70" i="27"/>
  <c r="N95" i="27"/>
  <c r="N92" i="27"/>
  <c r="N47" i="27"/>
  <c r="N64" i="27"/>
  <c r="N51" i="27"/>
  <c r="N24" i="27"/>
  <c r="N9" i="27"/>
  <c r="N125" i="27"/>
  <c r="N103" i="27"/>
  <c r="N110" i="27"/>
  <c r="N68" i="27"/>
  <c r="N91" i="27"/>
  <c r="N88" i="27"/>
  <c r="N8" i="27"/>
  <c r="N82" i="27"/>
  <c r="N86" i="27"/>
  <c r="N127" i="27"/>
  <c r="N133" i="27"/>
  <c r="N126" i="27"/>
  <c r="N79" i="27"/>
  <c r="N62" i="27"/>
  <c r="N69" i="27"/>
  <c r="N5" i="27"/>
  <c r="N109" i="27"/>
  <c r="N13" i="27"/>
  <c r="N101" i="27"/>
  <c r="N85" i="27"/>
  <c r="N75" i="27"/>
  <c r="N87" i="27"/>
  <c r="N26" i="27"/>
  <c r="N37" i="27"/>
  <c r="N58" i="27"/>
  <c r="N53" i="27"/>
  <c r="N29" i="27"/>
  <c r="N28" i="27"/>
  <c r="N34" i="27"/>
  <c r="N135" i="27"/>
  <c r="N128" i="27"/>
  <c r="N132" i="27"/>
  <c r="N65" i="27"/>
  <c r="N98" i="27"/>
  <c r="N27" i="27"/>
  <c r="N33" i="27"/>
  <c r="N112" i="27"/>
  <c r="N99" i="27"/>
  <c r="N67" i="27"/>
  <c r="N136" i="27"/>
  <c r="N116" i="27"/>
  <c r="N89" i="27"/>
  <c r="N119" i="27"/>
  <c r="N35" i="27"/>
  <c r="N44" i="27"/>
  <c r="N15" i="27"/>
  <c r="N80" i="27"/>
  <c r="N83" i="27"/>
  <c r="N104" i="27"/>
  <c r="N60" i="27"/>
  <c r="N56" i="27"/>
  <c r="N105" i="27"/>
  <c r="N66" i="27"/>
  <c r="N84" i="27"/>
  <c r="N123" i="27"/>
  <c r="N32" i="27"/>
  <c r="N108" i="27"/>
  <c r="N22" i="27"/>
  <c r="N102" i="27"/>
  <c r="N41" i="27"/>
  <c r="N21" i="27"/>
  <c r="N61" i="27"/>
  <c r="N107" i="27"/>
  <c r="N40" i="27"/>
  <c r="N121" i="27"/>
  <c r="N49" i="27"/>
  <c r="N30" i="27"/>
  <c r="N38" i="27"/>
  <c r="N6" i="27"/>
  <c r="N43" i="27"/>
  <c r="N111" i="27"/>
  <c r="N96" i="27"/>
  <c r="N115" i="27"/>
  <c r="N3" i="27"/>
  <c r="N124" i="27"/>
  <c r="N120" i="27"/>
  <c r="N76" i="27"/>
  <c r="N114" i="27"/>
  <c r="N100" i="27"/>
  <c r="N73" i="27"/>
  <c r="N131" i="27"/>
  <c r="N11" i="27"/>
  <c r="N23" i="27"/>
  <c r="N118" i="27"/>
  <c r="N93" i="27"/>
  <c r="N90" i="27"/>
  <c r="N97" i="27"/>
  <c r="N2" i="27"/>
  <c r="L145" i="9"/>
  <c r="B85" i="3"/>
  <c r="B85" i="4" s="1"/>
  <c r="B81" i="3"/>
  <c r="B77" i="3"/>
  <c r="B73" i="3"/>
  <c r="B69" i="3"/>
  <c r="B69" i="4" s="1"/>
  <c r="B65" i="3"/>
  <c r="B61" i="3"/>
  <c r="B57" i="3"/>
  <c r="B53" i="3"/>
  <c r="B49" i="3"/>
  <c r="B45" i="3"/>
  <c r="B41" i="3"/>
  <c r="B37" i="3"/>
  <c r="B33" i="3"/>
  <c r="B29" i="3"/>
  <c r="B25" i="3"/>
  <c r="B21" i="3"/>
  <c r="B17" i="3"/>
  <c r="B13" i="3"/>
  <c r="B9" i="3"/>
  <c r="B5" i="3"/>
  <c r="C85" i="3"/>
  <c r="C85" i="4" s="1"/>
  <c r="C81" i="3"/>
  <c r="C77" i="3"/>
  <c r="C73" i="3"/>
  <c r="C69" i="3"/>
  <c r="C65" i="3"/>
  <c r="C61" i="3"/>
  <c r="C57" i="3"/>
  <c r="C53" i="3"/>
  <c r="C49" i="3"/>
  <c r="C45" i="3"/>
  <c r="C41" i="3"/>
  <c r="C37" i="3"/>
  <c r="C33" i="3"/>
  <c r="C29" i="3"/>
  <c r="C25" i="3"/>
  <c r="C21" i="3"/>
  <c r="C17" i="3"/>
  <c r="C13" i="3"/>
  <c r="C9" i="3"/>
  <c r="C5" i="3"/>
  <c r="D85" i="3"/>
  <c r="D85" i="4" s="1"/>
  <c r="D81" i="3"/>
  <c r="D77" i="3"/>
  <c r="D73" i="3"/>
  <c r="D69" i="3"/>
  <c r="D65" i="3"/>
  <c r="D61" i="3"/>
  <c r="D57" i="3"/>
  <c r="D53" i="3"/>
  <c r="D49" i="3"/>
  <c r="D45" i="3"/>
  <c r="D41" i="3"/>
  <c r="D37" i="3"/>
  <c r="D33" i="3"/>
  <c r="D29" i="3"/>
  <c r="D25" i="3"/>
  <c r="D21" i="3"/>
  <c r="D17" i="3"/>
  <c r="D13" i="3"/>
  <c r="D9" i="3"/>
  <c r="D5" i="3"/>
  <c r="I85" i="3"/>
  <c r="F85" i="4" s="1"/>
  <c r="I81" i="3"/>
  <c r="I77" i="3"/>
  <c r="I73" i="3"/>
  <c r="I69" i="3"/>
  <c r="I65" i="3"/>
  <c r="I61" i="3"/>
  <c r="I57" i="3"/>
  <c r="I53" i="3"/>
  <c r="I49" i="3"/>
  <c r="I45" i="3"/>
  <c r="I41" i="3"/>
  <c r="I37" i="3"/>
  <c r="I33" i="3"/>
  <c r="I29" i="3"/>
  <c r="I25" i="3"/>
  <c r="I21" i="3"/>
  <c r="I17" i="3"/>
  <c r="I13" i="3"/>
  <c r="I9" i="3"/>
  <c r="I5" i="3"/>
  <c r="L139" i="3"/>
  <c r="I139" i="4" s="1"/>
  <c r="L137" i="3"/>
  <c r="I137" i="4" s="1"/>
  <c r="L135" i="3"/>
  <c r="I135" i="4" s="1"/>
  <c r="L133" i="3"/>
  <c r="I133" i="4" s="1"/>
  <c r="L131" i="3"/>
  <c r="I131" i="4" s="1"/>
  <c r="L129" i="3"/>
  <c r="I129" i="4" s="1"/>
  <c r="L127" i="3"/>
  <c r="I127" i="4" s="1"/>
  <c r="L125" i="3"/>
  <c r="I125" i="4" s="1"/>
  <c r="L123" i="3"/>
  <c r="I123" i="4" s="1"/>
  <c r="L121" i="3"/>
  <c r="I121" i="4" s="1"/>
  <c r="L119" i="3"/>
  <c r="I119" i="4" s="1"/>
  <c r="L117" i="3"/>
  <c r="I117" i="4" s="1"/>
  <c r="L115" i="3"/>
  <c r="I115" i="4" s="1"/>
  <c r="L113" i="3"/>
  <c r="I113" i="4" s="1"/>
  <c r="L111" i="3"/>
  <c r="I111" i="4" s="1"/>
  <c r="L109" i="3"/>
  <c r="I109" i="4" s="1"/>
  <c r="L107" i="3"/>
  <c r="I107" i="4" s="1"/>
  <c r="L105" i="3"/>
  <c r="I105" i="4" s="1"/>
  <c r="L103" i="3"/>
  <c r="I103" i="4" s="1"/>
  <c r="L101" i="3"/>
  <c r="I101" i="4" s="1"/>
  <c r="L99" i="3"/>
  <c r="I99" i="4" s="1"/>
  <c r="L97" i="3"/>
  <c r="I97" i="4" s="1"/>
  <c r="L95" i="3"/>
  <c r="I95" i="4" s="1"/>
  <c r="L93" i="3"/>
  <c r="I93" i="4" s="1"/>
  <c r="L91" i="3"/>
  <c r="I91" i="4" s="1"/>
  <c r="L89" i="3"/>
  <c r="I89" i="4" s="1"/>
  <c r="L87" i="3"/>
  <c r="I87" i="4" s="1"/>
  <c r="L85" i="3"/>
  <c r="I85" i="4" s="1"/>
  <c r="L83" i="3"/>
  <c r="I83" i="4" s="1"/>
  <c r="L81" i="3"/>
  <c r="I81" i="4" s="1"/>
  <c r="L79" i="3"/>
  <c r="I79" i="4" s="1"/>
  <c r="L77" i="3"/>
  <c r="I77" i="4" s="1"/>
  <c r="L75" i="3"/>
  <c r="I75" i="4" s="1"/>
  <c r="L73" i="3"/>
  <c r="I73" i="4" s="1"/>
  <c r="L71" i="3"/>
  <c r="I71" i="4" s="1"/>
  <c r="L69" i="3"/>
  <c r="I69" i="4" s="1"/>
  <c r="L67" i="3"/>
  <c r="I67" i="4" s="1"/>
  <c r="L65" i="3"/>
  <c r="I65" i="4" s="1"/>
  <c r="L63" i="3"/>
  <c r="I63" i="4" s="1"/>
  <c r="L61" i="3"/>
  <c r="I61" i="4" s="1"/>
  <c r="L59" i="3"/>
  <c r="I59" i="4" s="1"/>
  <c r="L57" i="3"/>
  <c r="I57" i="4" s="1"/>
  <c r="L55" i="3"/>
  <c r="I55" i="4" s="1"/>
  <c r="L53" i="3"/>
  <c r="I53" i="4" s="1"/>
  <c r="L51" i="3"/>
  <c r="I51" i="4" s="1"/>
  <c r="L49" i="3"/>
  <c r="I49" i="4" s="1"/>
  <c r="L47" i="3"/>
  <c r="I47" i="4" s="1"/>
  <c r="L45" i="3"/>
  <c r="I45" i="4" s="1"/>
  <c r="L43" i="3"/>
  <c r="I43" i="4" s="1"/>
  <c r="L41" i="3"/>
  <c r="I41" i="4" s="1"/>
  <c r="L39" i="3"/>
  <c r="I39" i="4" s="1"/>
  <c r="L37" i="3"/>
  <c r="I37" i="4" s="1"/>
  <c r="L35" i="3"/>
  <c r="I35" i="4" s="1"/>
  <c r="L33" i="3"/>
  <c r="I33" i="4" s="1"/>
  <c r="L31" i="3"/>
  <c r="I31" i="4" s="1"/>
  <c r="L29" i="3"/>
  <c r="I29" i="4" s="1"/>
  <c r="L27" i="3"/>
  <c r="I27" i="4" s="1"/>
  <c r="L25" i="3"/>
  <c r="I25" i="4" s="1"/>
  <c r="L23" i="3"/>
  <c r="I23" i="4" s="1"/>
  <c r="L21" i="3"/>
  <c r="I21" i="4" s="1"/>
  <c r="L19" i="3"/>
  <c r="I19" i="4" s="1"/>
  <c r="L17" i="3"/>
  <c r="I17" i="4" s="1"/>
  <c r="L15" i="3"/>
  <c r="I15" i="4" s="1"/>
  <c r="L13" i="3"/>
  <c r="I13" i="4" s="1"/>
  <c r="L11" i="3"/>
  <c r="I11" i="4" s="1"/>
  <c r="L9" i="3"/>
  <c r="I9" i="4" s="1"/>
  <c r="L7" i="3"/>
  <c r="I7" i="4" s="1"/>
  <c r="L5" i="3"/>
  <c r="I5" i="4" s="1"/>
  <c r="E139" i="3"/>
  <c r="E139" i="4" s="1"/>
  <c r="E135" i="3"/>
  <c r="E135" i="4" s="1"/>
  <c r="E131" i="3"/>
  <c r="E131" i="4" s="1"/>
  <c r="E127" i="3"/>
  <c r="E127" i="4" s="1"/>
  <c r="E123" i="3"/>
  <c r="E123" i="4" s="1"/>
  <c r="E119" i="3"/>
  <c r="E119" i="4" s="1"/>
  <c r="E115" i="3"/>
  <c r="E115" i="4" s="1"/>
  <c r="E111" i="3"/>
  <c r="E111" i="4" s="1"/>
  <c r="E107" i="3"/>
  <c r="E107" i="4" s="1"/>
  <c r="E103" i="3"/>
  <c r="E103" i="4" s="1"/>
  <c r="E99" i="3"/>
  <c r="E99" i="4" s="1"/>
  <c r="E95" i="3"/>
  <c r="E95" i="4" s="1"/>
  <c r="E91" i="3"/>
  <c r="E91" i="4" s="1"/>
  <c r="E87" i="3"/>
  <c r="E87" i="4" s="1"/>
  <c r="B139" i="3"/>
  <c r="B139" i="4" s="1"/>
  <c r="B135" i="3"/>
  <c r="B135" i="4" s="1"/>
  <c r="B131" i="3"/>
  <c r="B131" i="4" s="1"/>
  <c r="B127" i="3"/>
  <c r="B127" i="4" s="1"/>
  <c r="B123" i="3"/>
  <c r="B123" i="4" s="1"/>
  <c r="B119" i="3"/>
  <c r="B119" i="4" s="1"/>
  <c r="B115" i="3"/>
  <c r="B115" i="4" s="1"/>
  <c r="B111" i="3"/>
  <c r="B111" i="4" s="1"/>
  <c r="B107" i="3"/>
  <c r="B107" i="4" s="1"/>
  <c r="B103" i="3"/>
  <c r="B103" i="4" s="1"/>
  <c r="B99" i="3"/>
  <c r="B99" i="4" s="1"/>
  <c r="B95" i="3"/>
  <c r="B95" i="4" s="1"/>
  <c r="B91" i="3"/>
  <c r="B91" i="4" s="1"/>
  <c r="B87" i="3"/>
  <c r="B87" i="4" s="1"/>
  <c r="B83" i="3"/>
  <c r="B79" i="3"/>
  <c r="B75" i="3"/>
  <c r="B71" i="3"/>
  <c r="B67" i="3"/>
  <c r="B63" i="3"/>
  <c r="B59" i="3"/>
  <c r="B55" i="3"/>
  <c r="B51" i="3"/>
  <c r="B47" i="3"/>
  <c r="B43" i="3"/>
  <c r="B39" i="3"/>
  <c r="B35" i="3"/>
  <c r="B31" i="3"/>
  <c r="B27" i="3"/>
  <c r="B23" i="3"/>
  <c r="B19" i="3"/>
  <c r="B15" i="3"/>
  <c r="B11" i="3"/>
  <c r="B7" i="3"/>
  <c r="B3" i="3"/>
  <c r="C139" i="3"/>
  <c r="C139" i="4" s="1"/>
  <c r="C135" i="3"/>
  <c r="C135" i="4" s="1"/>
  <c r="C131" i="3"/>
  <c r="C131" i="4" s="1"/>
  <c r="C127" i="3"/>
  <c r="C127" i="4" s="1"/>
  <c r="C123" i="3"/>
  <c r="C123" i="4" s="1"/>
  <c r="C119" i="3"/>
  <c r="C119" i="4" s="1"/>
  <c r="C115" i="3"/>
  <c r="C115" i="4" s="1"/>
  <c r="C111" i="3"/>
  <c r="C111" i="4" s="1"/>
  <c r="C107" i="3"/>
  <c r="C107" i="4" s="1"/>
  <c r="C103" i="3"/>
  <c r="C103" i="4" s="1"/>
  <c r="C99" i="3"/>
  <c r="C99" i="4" s="1"/>
  <c r="C95" i="3"/>
  <c r="C95" i="4" s="1"/>
  <c r="C91" i="3"/>
  <c r="C91" i="4" s="1"/>
  <c r="C87" i="3"/>
  <c r="C87" i="4" s="1"/>
  <c r="C83" i="3"/>
  <c r="C79" i="3"/>
  <c r="C75" i="3"/>
  <c r="C71" i="3"/>
  <c r="C67" i="3"/>
  <c r="C63" i="3"/>
  <c r="L3" i="3"/>
  <c r="I3" i="4" s="1"/>
  <c r="C59" i="3"/>
  <c r="C55" i="3"/>
  <c r="C51" i="3"/>
  <c r="C47" i="3"/>
  <c r="C43" i="3"/>
  <c r="C39" i="3"/>
  <c r="C35" i="3"/>
  <c r="C31" i="3"/>
  <c r="C27" i="3"/>
  <c r="C23" i="3"/>
  <c r="C19" i="3"/>
  <c r="C15" i="3"/>
  <c r="C11" i="3"/>
  <c r="C7" i="3"/>
  <c r="C3" i="3"/>
  <c r="D139" i="3"/>
  <c r="D139" i="4" s="1"/>
  <c r="D135" i="3"/>
  <c r="D135" i="4" s="1"/>
  <c r="D131" i="3"/>
  <c r="D131" i="4" s="1"/>
  <c r="D127" i="3"/>
  <c r="D127" i="4" s="1"/>
  <c r="D123" i="3"/>
  <c r="D123" i="4" s="1"/>
  <c r="D119" i="3"/>
  <c r="D119" i="4" s="1"/>
  <c r="D115" i="3"/>
  <c r="D115" i="4" s="1"/>
  <c r="D111" i="3"/>
  <c r="D111" i="4" s="1"/>
  <c r="D107" i="3"/>
  <c r="D107" i="4" s="1"/>
  <c r="D103" i="3"/>
  <c r="D103" i="4" s="1"/>
  <c r="D99" i="3"/>
  <c r="D99" i="4" s="1"/>
  <c r="D95" i="3"/>
  <c r="D95" i="4" s="1"/>
  <c r="D91" i="3"/>
  <c r="D91" i="4" s="1"/>
  <c r="D87" i="3"/>
  <c r="D87" i="4" s="1"/>
  <c r="D83" i="3"/>
  <c r="D79" i="3"/>
  <c r="D75" i="3"/>
  <c r="D71" i="3"/>
  <c r="D67" i="3"/>
  <c r="D63" i="3"/>
  <c r="D59" i="3"/>
  <c r="D55" i="3"/>
  <c r="D51" i="3"/>
  <c r="D47" i="3"/>
  <c r="D43" i="3"/>
  <c r="D39" i="3"/>
  <c r="D35" i="3"/>
  <c r="D31" i="3"/>
  <c r="D27" i="3"/>
  <c r="D23" i="3"/>
  <c r="D19" i="3"/>
  <c r="D15" i="3"/>
  <c r="D11" i="3"/>
  <c r="D7" i="3"/>
  <c r="D3" i="3"/>
  <c r="I139" i="3"/>
  <c r="F139" i="4" s="1"/>
  <c r="I135" i="3"/>
  <c r="F135" i="4" s="1"/>
  <c r="I131" i="3"/>
  <c r="F131" i="4" s="1"/>
  <c r="I127" i="3"/>
  <c r="F127" i="4" s="1"/>
  <c r="I123" i="3"/>
  <c r="F123" i="4" s="1"/>
  <c r="I119" i="3"/>
  <c r="F119" i="4" s="1"/>
  <c r="I115" i="3"/>
  <c r="F115" i="4" s="1"/>
  <c r="I111" i="3"/>
  <c r="F111" i="4" s="1"/>
  <c r="I107" i="3"/>
  <c r="F107" i="4" s="1"/>
  <c r="I103" i="3"/>
  <c r="F103" i="4" s="1"/>
  <c r="I99" i="3"/>
  <c r="F99" i="4" s="1"/>
  <c r="I95" i="3"/>
  <c r="F95" i="4" s="1"/>
  <c r="I91" i="3"/>
  <c r="F91" i="4" s="1"/>
  <c r="I87" i="3"/>
  <c r="F87" i="4" s="1"/>
  <c r="I83" i="3"/>
  <c r="I79" i="3"/>
  <c r="I75" i="3"/>
  <c r="I71" i="3"/>
  <c r="I67" i="3"/>
  <c r="I63" i="3"/>
  <c r="I59" i="3"/>
  <c r="I55" i="3"/>
  <c r="I51" i="3"/>
  <c r="I47" i="3"/>
  <c r="I43" i="3"/>
  <c r="I39" i="3"/>
  <c r="I35" i="3"/>
  <c r="I31" i="3"/>
  <c r="I27" i="3"/>
  <c r="I23" i="3"/>
  <c r="I19" i="3"/>
  <c r="I15" i="3"/>
  <c r="I11" i="3"/>
  <c r="I7" i="3"/>
  <c r="I3" i="3"/>
  <c r="E2" i="3"/>
  <c r="E85" i="3"/>
  <c r="E85" i="4" s="1"/>
  <c r="E80" i="3"/>
  <c r="E64" i="3"/>
  <c r="E8" i="3"/>
  <c r="E75" i="3"/>
  <c r="E59" i="3"/>
  <c r="L140" i="3"/>
  <c r="I140" i="4" s="1"/>
  <c r="L138" i="3"/>
  <c r="I138" i="4" s="1"/>
  <c r="L136" i="3"/>
  <c r="I136" i="4" s="1"/>
  <c r="L134" i="3"/>
  <c r="I134" i="4" s="1"/>
  <c r="L132" i="3"/>
  <c r="I132" i="4" s="1"/>
  <c r="L130" i="3"/>
  <c r="I130" i="4" s="1"/>
  <c r="L128" i="3"/>
  <c r="I128" i="4" s="1"/>
  <c r="L126" i="3"/>
  <c r="I126" i="4" s="1"/>
  <c r="L124" i="3"/>
  <c r="I124" i="4" s="1"/>
  <c r="L122" i="3"/>
  <c r="I122" i="4" s="1"/>
  <c r="L120" i="3"/>
  <c r="I120" i="4" s="1"/>
  <c r="L118" i="3"/>
  <c r="I118" i="4" s="1"/>
  <c r="L116" i="3"/>
  <c r="I116" i="4" s="1"/>
  <c r="L114" i="3"/>
  <c r="I114" i="4" s="1"/>
  <c r="L112" i="3"/>
  <c r="I112" i="4" s="1"/>
  <c r="L110" i="3"/>
  <c r="I110" i="4" s="1"/>
  <c r="L108" i="3"/>
  <c r="I108" i="4" s="1"/>
  <c r="L106" i="3"/>
  <c r="I106" i="4" s="1"/>
  <c r="L104" i="3"/>
  <c r="I104" i="4" s="1"/>
  <c r="L102" i="3"/>
  <c r="I102" i="4" s="1"/>
  <c r="L100" i="3"/>
  <c r="I100" i="4" s="1"/>
  <c r="L98" i="3"/>
  <c r="I98" i="4" s="1"/>
  <c r="L96" i="3"/>
  <c r="I96" i="4" s="1"/>
  <c r="L94" i="3"/>
  <c r="I94" i="4" s="1"/>
  <c r="L92" i="3"/>
  <c r="I92" i="4" s="1"/>
  <c r="L90" i="3"/>
  <c r="I90" i="4" s="1"/>
  <c r="L88" i="3"/>
  <c r="I88" i="4" s="1"/>
  <c r="L86" i="3"/>
  <c r="I86" i="4" s="1"/>
  <c r="L84" i="3"/>
  <c r="I84" i="4" s="1"/>
  <c r="L82" i="3"/>
  <c r="I82" i="4" s="1"/>
  <c r="L80" i="3"/>
  <c r="I80" i="4" s="1"/>
  <c r="L78" i="3"/>
  <c r="I78" i="4" s="1"/>
  <c r="L76" i="3"/>
  <c r="I76" i="4" s="1"/>
  <c r="L74" i="3"/>
  <c r="I74" i="4" s="1"/>
  <c r="L72" i="3"/>
  <c r="I72" i="4" s="1"/>
  <c r="L70" i="3"/>
  <c r="I70" i="4" s="1"/>
  <c r="L68" i="3"/>
  <c r="I68" i="4" s="1"/>
  <c r="L66" i="3"/>
  <c r="I66" i="4" s="1"/>
  <c r="L64" i="3"/>
  <c r="I64" i="4" s="1"/>
  <c r="L62" i="3"/>
  <c r="I62" i="4" s="1"/>
  <c r="L60" i="3"/>
  <c r="I60" i="4" s="1"/>
  <c r="L58" i="3"/>
  <c r="I58" i="4" s="1"/>
  <c r="L56" i="3"/>
  <c r="I56" i="4" s="1"/>
  <c r="L54" i="3"/>
  <c r="I54" i="4" s="1"/>
  <c r="L52" i="3"/>
  <c r="I52" i="4" s="1"/>
  <c r="L50" i="3"/>
  <c r="I50" i="4" s="1"/>
  <c r="L48" i="3"/>
  <c r="I48" i="4" s="1"/>
  <c r="L46" i="3"/>
  <c r="I46" i="4" s="1"/>
  <c r="L44" i="3"/>
  <c r="I44" i="4" s="1"/>
  <c r="L42" i="3"/>
  <c r="I42" i="4" s="1"/>
  <c r="L40" i="3"/>
  <c r="I40" i="4" s="1"/>
  <c r="L38" i="3"/>
  <c r="I38" i="4" s="1"/>
  <c r="L36" i="3"/>
  <c r="I36" i="4" s="1"/>
  <c r="L34" i="3"/>
  <c r="I34" i="4" s="1"/>
  <c r="L32" i="3"/>
  <c r="I32" i="4" s="1"/>
  <c r="L30" i="3"/>
  <c r="I30" i="4" s="1"/>
  <c r="L28" i="3"/>
  <c r="I28" i="4" s="1"/>
  <c r="L26" i="3"/>
  <c r="I26" i="4" s="1"/>
  <c r="L24" i="3"/>
  <c r="I24" i="4" s="1"/>
  <c r="L22" i="3"/>
  <c r="I22" i="4" s="1"/>
  <c r="L20" i="3"/>
  <c r="I20" i="4" s="1"/>
  <c r="L18" i="3"/>
  <c r="I18" i="4" s="1"/>
  <c r="L16" i="3"/>
  <c r="I16" i="4" s="1"/>
  <c r="L14" i="3"/>
  <c r="I14" i="4" s="1"/>
  <c r="L12" i="3"/>
  <c r="I12" i="4" s="1"/>
  <c r="L10" i="3"/>
  <c r="I10" i="4" s="1"/>
  <c r="L8" i="3"/>
  <c r="I8" i="4" s="1"/>
  <c r="L6" i="3"/>
  <c r="I6" i="4" s="1"/>
  <c r="L4" i="3"/>
  <c r="I4" i="4" s="1"/>
  <c r="E133" i="3"/>
  <c r="E133" i="4" s="1"/>
  <c r="E125" i="3"/>
  <c r="E125" i="4" s="1"/>
  <c r="E117" i="3"/>
  <c r="E117" i="4" s="1"/>
  <c r="E109" i="3"/>
  <c r="E109" i="4" s="1"/>
  <c r="E101" i="3"/>
  <c r="E101" i="4" s="1"/>
  <c r="E93" i="3"/>
  <c r="E93" i="4" s="1"/>
  <c r="B133" i="3"/>
  <c r="B133" i="4" s="1"/>
  <c r="B129" i="3"/>
  <c r="B129" i="4" s="1"/>
  <c r="B125" i="3"/>
  <c r="B125" i="4" s="1"/>
  <c r="B121" i="3"/>
  <c r="B121" i="4" s="1"/>
  <c r="B117" i="3"/>
  <c r="B117" i="4" s="1"/>
  <c r="B113" i="3"/>
  <c r="B113" i="4" s="1"/>
  <c r="B109" i="3"/>
  <c r="B109" i="4" s="1"/>
  <c r="B105" i="3"/>
  <c r="B105" i="4" s="1"/>
  <c r="B101" i="3"/>
  <c r="B101" i="4" s="1"/>
  <c r="B97" i="3"/>
  <c r="B97" i="4" s="1"/>
  <c r="B93" i="3"/>
  <c r="B93" i="4" s="1"/>
  <c r="B89" i="3"/>
  <c r="B89" i="4" s="1"/>
  <c r="C137" i="3"/>
  <c r="C137" i="4" s="1"/>
  <c r="C133" i="3"/>
  <c r="C133" i="4" s="1"/>
  <c r="C129" i="3"/>
  <c r="C129" i="4" s="1"/>
  <c r="C125" i="3"/>
  <c r="C125" i="4" s="1"/>
  <c r="C121" i="3"/>
  <c r="C121" i="4" s="1"/>
  <c r="C117" i="3"/>
  <c r="C117" i="4" s="1"/>
  <c r="C113" i="3"/>
  <c r="C113" i="4" s="1"/>
  <c r="C109" i="3"/>
  <c r="C109" i="4" s="1"/>
  <c r="C105" i="3"/>
  <c r="C105" i="4" s="1"/>
  <c r="C101" i="3"/>
  <c r="C101" i="4" s="1"/>
  <c r="C97" i="3"/>
  <c r="C97" i="4" s="1"/>
  <c r="C93" i="3"/>
  <c r="C93" i="4" s="1"/>
  <c r="C89" i="3"/>
  <c r="C89" i="4" s="1"/>
  <c r="D137" i="3"/>
  <c r="D137" i="4" s="1"/>
  <c r="D133" i="3"/>
  <c r="D133" i="4" s="1"/>
  <c r="D129" i="3"/>
  <c r="D129" i="4" s="1"/>
  <c r="D125" i="3"/>
  <c r="D125" i="4" s="1"/>
  <c r="D121" i="3"/>
  <c r="D121" i="4" s="1"/>
  <c r="D117" i="3"/>
  <c r="D117" i="4" s="1"/>
  <c r="D113" i="3"/>
  <c r="D113" i="4" s="1"/>
  <c r="D109" i="3"/>
  <c r="D109" i="4" s="1"/>
  <c r="D105" i="3"/>
  <c r="D105" i="4" s="1"/>
  <c r="D101" i="3"/>
  <c r="D101" i="4" s="1"/>
  <c r="D97" i="3"/>
  <c r="D97" i="4" s="1"/>
  <c r="D93" i="3"/>
  <c r="D93" i="4" s="1"/>
  <c r="D89" i="3"/>
  <c r="D89" i="4" s="1"/>
  <c r="I137" i="3"/>
  <c r="F137" i="4" s="1"/>
  <c r="I133" i="3"/>
  <c r="F133" i="4" s="1"/>
  <c r="I129" i="3"/>
  <c r="F129" i="4" s="1"/>
  <c r="I125" i="3"/>
  <c r="F125" i="4" s="1"/>
  <c r="I121" i="3"/>
  <c r="F121" i="4" s="1"/>
  <c r="I117" i="3"/>
  <c r="F117" i="4" s="1"/>
  <c r="I113" i="3"/>
  <c r="F113" i="4" s="1"/>
  <c r="I109" i="3"/>
  <c r="F109" i="4" s="1"/>
  <c r="I105" i="3"/>
  <c r="F105" i="4" s="1"/>
  <c r="I101" i="3"/>
  <c r="F101" i="4" s="1"/>
  <c r="I97" i="3"/>
  <c r="F97" i="4" s="1"/>
  <c r="I93" i="3"/>
  <c r="F93" i="4" s="1"/>
  <c r="I89" i="3"/>
  <c r="F89" i="4" s="1"/>
  <c r="E137" i="3"/>
  <c r="E137" i="4" s="1"/>
  <c r="E129" i="3"/>
  <c r="E129" i="4" s="1"/>
  <c r="E121" i="3"/>
  <c r="E121" i="4" s="1"/>
  <c r="E113" i="3"/>
  <c r="E113" i="4" s="1"/>
  <c r="E105" i="3"/>
  <c r="E105" i="4" s="1"/>
  <c r="E97" i="3"/>
  <c r="E97" i="4" s="1"/>
  <c r="E89" i="3"/>
  <c r="E89" i="4" s="1"/>
  <c r="B137" i="3"/>
  <c r="B137" i="4" s="1"/>
  <c r="E140" i="3"/>
  <c r="E140" i="4" s="1"/>
  <c r="E138" i="3"/>
  <c r="E138" i="4" s="1"/>
  <c r="E136" i="3"/>
  <c r="E136" i="4" s="1"/>
  <c r="E134" i="3"/>
  <c r="E134" i="4" s="1"/>
  <c r="E132" i="3"/>
  <c r="E132" i="4" s="1"/>
  <c r="E130" i="3"/>
  <c r="E130" i="4" s="1"/>
  <c r="E128" i="3"/>
  <c r="E128" i="4" s="1"/>
  <c r="E126" i="3"/>
  <c r="E126" i="4" s="1"/>
  <c r="E124" i="3"/>
  <c r="E124" i="4" s="1"/>
  <c r="E122" i="3"/>
  <c r="E122" i="4" s="1"/>
  <c r="E120" i="3"/>
  <c r="E120" i="4" s="1"/>
  <c r="E118" i="3"/>
  <c r="E118" i="4" s="1"/>
  <c r="E116" i="3"/>
  <c r="E116" i="4" s="1"/>
  <c r="E114" i="3"/>
  <c r="E114" i="4" s="1"/>
  <c r="E112" i="3"/>
  <c r="E112" i="4" s="1"/>
  <c r="E110" i="3"/>
  <c r="E110" i="4" s="1"/>
  <c r="E108" i="3"/>
  <c r="E108" i="4" s="1"/>
  <c r="E106" i="3"/>
  <c r="E106" i="4" s="1"/>
  <c r="E104" i="3"/>
  <c r="E104" i="4" s="1"/>
  <c r="E102" i="3"/>
  <c r="E102" i="4" s="1"/>
  <c r="E100" i="3"/>
  <c r="E100" i="4" s="1"/>
  <c r="E98" i="3"/>
  <c r="E98" i="4" s="1"/>
  <c r="E96" i="3"/>
  <c r="E96" i="4" s="1"/>
  <c r="E94" i="3"/>
  <c r="E94" i="4" s="1"/>
  <c r="E92" i="3"/>
  <c r="E92" i="4" s="1"/>
  <c r="E90" i="3"/>
  <c r="E90" i="4" s="1"/>
  <c r="E88" i="3"/>
  <c r="E88" i="4" s="1"/>
  <c r="E86" i="3"/>
  <c r="E86" i="4" s="1"/>
  <c r="E68" i="3"/>
  <c r="B140" i="3"/>
  <c r="B140" i="4" s="1"/>
  <c r="B138" i="3"/>
  <c r="B138" i="4" s="1"/>
  <c r="B136" i="3"/>
  <c r="B136" i="4" s="1"/>
  <c r="B134" i="3"/>
  <c r="B134" i="4" s="1"/>
  <c r="B132" i="3"/>
  <c r="B132" i="4" s="1"/>
  <c r="B130" i="3"/>
  <c r="B130" i="4" s="1"/>
  <c r="B128" i="3"/>
  <c r="B128" i="4" s="1"/>
  <c r="B126" i="3"/>
  <c r="B126" i="4" s="1"/>
  <c r="B124" i="3"/>
  <c r="B124" i="4" s="1"/>
  <c r="B122" i="3"/>
  <c r="B122" i="4" s="1"/>
  <c r="B120" i="3"/>
  <c r="B120" i="4" s="1"/>
  <c r="B118" i="3"/>
  <c r="B118" i="4" s="1"/>
  <c r="B116" i="3"/>
  <c r="B116" i="4" s="1"/>
  <c r="B114" i="3"/>
  <c r="B114" i="4" s="1"/>
  <c r="B112" i="3"/>
  <c r="B112" i="4" s="1"/>
  <c r="B110" i="3"/>
  <c r="B110" i="4" s="1"/>
  <c r="B108" i="3"/>
  <c r="B108" i="4" s="1"/>
  <c r="B106" i="3"/>
  <c r="B106" i="4" s="1"/>
  <c r="B104" i="3"/>
  <c r="B104" i="4" s="1"/>
  <c r="B102" i="3"/>
  <c r="B102" i="4" s="1"/>
  <c r="B100" i="3"/>
  <c r="B100" i="4" s="1"/>
  <c r="B98" i="3"/>
  <c r="B98" i="4" s="1"/>
  <c r="B96" i="3"/>
  <c r="B96" i="4" s="1"/>
  <c r="B94" i="3"/>
  <c r="B94" i="4" s="1"/>
  <c r="B92" i="3"/>
  <c r="B92" i="4" s="1"/>
  <c r="B90" i="3"/>
  <c r="B90" i="4" s="1"/>
  <c r="B88" i="3"/>
  <c r="B88" i="4" s="1"/>
  <c r="B86" i="3"/>
  <c r="B86" i="4" s="1"/>
  <c r="B84" i="3"/>
  <c r="B82" i="3"/>
  <c r="B80" i="3"/>
  <c r="B78" i="3"/>
  <c r="B76" i="3"/>
  <c r="B74" i="3"/>
  <c r="B72" i="3"/>
  <c r="B70" i="3"/>
  <c r="B68" i="3"/>
  <c r="B66" i="3"/>
  <c r="B64" i="3"/>
  <c r="B62" i="3"/>
  <c r="B60" i="3"/>
  <c r="B58" i="3"/>
  <c r="B56" i="3"/>
  <c r="B54" i="3"/>
  <c r="B52" i="3"/>
  <c r="B50" i="3"/>
  <c r="B48" i="3"/>
  <c r="B46" i="3"/>
  <c r="B44" i="3"/>
  <c r="B42" i="3"/>
  <c r="B40" i="3"/>
  <c r="B38" i="3"/>
  <c r="B36" i="3"/>
  <c r="B34" i="3"/>
  <c r="B32" i="3"/>
  <c r="B30" i="3"/>
  <c r="B28" i="3"/>
  <c r="B26" i="3"/>
  <c r="B24" i="3"/>
  <c r="B22" i="3"/>
  <c r="B20" i="3"/>
  <c r="B18" i="3"/>
  <c r="B16" i="3"/>
  <c r="B14" i="3"/>
  <c r="B12" i="3"/>
  <c r="B10" i="3"/>
  <c r="B8" i="3"/>
  <c r="B6" i="3"/>
  <c r="B4" i="3"/>
  <c r="C140" i="3"/>
  <c r="C140" i="4" s="1"/>
  <c r="C138" i="3"/>
  <c r="C138" i="4" s="1"/>
  <c r="C136" i="3"/>
  <c r="C136" i="4" s="1"/>
  <c r="C134" i="3"/>
  <c r="C134" i="4" s="1"/>
  <c r="C132" i="3"/>
  <c r="C132" i="4" s="1"/>
  <c r="C130" i="3"/>
  <c r="C130" i="4" s="1"/>
  <c r="C128" i="3"/>
  <c r="C128" i="4" s="1"/>
  <c r="C126" i="3"/>
  <c r="C126" i="4" s="1"/>
  <c r="C124" i="3"/>
  <c r="C124" i="4" s="1"/>
  <c r="C122" i="3"/>
  <c r="C122" i="4" s="1"/>
  <c r="C120" i="3"/>
  <c r="C120" i="4" s="1"/>
  <c r="C118" i="3"/>
  <c r="C118" i="4" s="1"/>
  <c r="C116" i="3"/>
  <c r="C116" i="4" s="1"/>
  <c r="C114" i="3"/>
  <c r="C114" i="4" s="1"/>
  <c r="C112" i="3"/>
  <c r="C112" i="4" s="1"/>
  <c r="C110" i="3"/>
  <c r="C110" i="4" s="1"/>
  <c r="C108" i="3"/>
  <c r="C108" i="4" s="1"/>
  <c r="C106" i="3"/>
  <c r="C106" i="4" s="1"/>
  <c r="C104" i="3"/>
  <c r="C104" i="4" s="1"/>
  <c r="C102" i="3"/>
  <c r="C102" i="4" s="1"/>
  <c r="C100" i="3"/>
  <c r="C100" i="4" s="1"/>
  <c r="C98" i="3"/>
  <c r="C98" i="4" s="1"/>
  <c r="C96" i="3"/>
  <c r="C96" i="4" s="1"/>
  <c r="C94" i="3"/>
  <c r="C94" i="4" s="1"/>
  <c r="C92" i="3"/>
  <c r="C92" i="4" s="1"/>
  <c r="C90" i="3"/>
  <c r="C90" i="4" s="1"/>
  <c r="C88" i="3"/>
  <c r="C88" i="4" s="1"/>
  <c r="C86" i="3"/>
  <c r="C86" i="4" s="1"/>
  <c r="C84" i="3"/>
  <c r="C82" i="3"/>
  <c r="C80" i="3"/>
  <c r="C78" i="3"/>
  <c r="C76" i="3"/>
  <c r="C74" i="3"/>
  <c r="C72" i="3"/>
  <c r="C70" i="3"/>
  <c r="C68" i="3"/>
  <c r="C66" i="3"/>
  <c r="C64" i="3"/>
  <c r="C62" i="3"/>
  <c r="C60" i="3"/>
  <c r="C58" i="3"/>
  <c r="C56" i="3"/>
  <c r="C54" i="3"/>
  <c r="C52" i="3"/>
  <c r="C50" i="3"/>
  <c r="C48" i="3"/>
  <c r="C46" i="3"/>
  <c r="C44" i="3"/>
  <c r="C42" i="3"/>
  <c r="C40" i="3"/>
  <c r="C38" i="3"/>
  <c r="C36" i="3"/>
  <c r="C34" i="3"/>
  <c r="C32" i="3"/>
  <c r="C30" i="3"/>
  <c r="C28" i="3"/>
  <c r="C26" i="3"/>
  <c r="C24" i="3"/>
  <c r="C22" i="3"/>
  <c r="C20" i="3"/>
  <c r="C18" i="3"/>
  <c r="C16" i="3"/>
  <c r="C14" i="3"/>
  <c r="C12" i="3"/>
  <c r="C10" i="3"/>
  <c r="C8" i="3"/>
  <c r="C6" i="3"/>
  <c r="C4" i="3"/>
  <c r="D140" i="3"/>
  <c r="D140" i="4" s="1"/>
  <c r="D138" i="3"/>
  <c r="D138" i="4" s="1"/>
  <c r="D136" i="3"/>
  <c r="D136" i="4" s="1"/>
  <c r="D134" i="3"/>
  <c r="D134" i="4" s="1"/>
  <c r="D132" i="3"/>
  <c r="D132" i="4" s="1"/>
  <c r="D130" i="3"/>
  <c r="D130" i="4" s="1"/>
  <c r="D128" i="3"/>
  <c r="D128" i="4" s="1"/>
  <c r="D126" i="3"/>
  <c r="D126" i="4" s="1"/>
  <c r="D124" i="3"/>
  <c r="D124" i="4" s="1"/>
  <c r="D122" i="3"/>
  <c r="D122" i="4" s="1"/>
  <c r="D120" i="3"/>
  <c r="D120" i="4" s="1"/>
  <c r="D118" i="3"/>
  <c r="D118" i="4" s="1"/>
  <c r="D116" i="3"/>
  <c r="D116" i="4" s="1"/>
  <c r="D114" i="3"/>
  <c r="D114" i="4" s="1"/>
  <c r="D112" i="3"/>
  <c r="D112" i="4" s="1"/>
  <c r="D110" i="3"/>
  <c r="D110" i="4" s="1"/>
  <c r="D108" i="3"/>
  <c r="D108" i="4" s="1"/>
  <c r="D106" i="3"/>
  <c r="D106" i="4" s="1"/>
  <c r="D104" i="3"/>
  <c r="D104" i="4" s="1"/>
  <c r="D102" i="3"/>
  <c r="D102" i="4" s="1"/>
  <c r="D100" i="3"/>
  <c r="D100" i="4" s="1"/>
  <c r="D98" i="3"/>
  <c r="D98" i="4" s="1"/>
  <c r="D96" i="3"/>
  <c r="D96" i="4" s="1"/>
  <c r="D94" i="3"/>
  <c r="D94" i="4" s="1"/>
  <c r="D92" i="3"/>
  <c r="D92" i="4" s="1"/>
  <c r="D90" i="3"/>
  <c r="D90" i="4" s="1"/>
  <c r="D88" i="3"/>
  <c r="D88" i="4" s="1"/>
  <c r="D86" i="3"/>
  <c r="D86" i="4" s="1"/>
  <c r="D84" i="3"/>
  <c r="D82" i="3"/>
  <c r="D80" i="3"/>
  <c r="D78" i="3"/>
  <c r="D76" i="3"/>
  <c r="D74" i="3"/>
  <c r="D72" i="3"/>
  <c r="D70" i="3"/>
  <c r="D68" i="3"/>
  <c r="D66" i="3"/>
  <c r="D64" i="3"/>
  <c r="D62" i="3"/>
  <c r="D60" i="3"/>
  <c r="D58" i="3"/>
  <c r="D56" i="3"/>
  <c r="D54" i="3"/>
  <c r="D52" i="3"/>
  <c r="D50" i="3"/>
  <c r="D48" i="3"/>
  <c r="D46" i="3"/>
  <c r="D44" i="3"/>
  <c r="D42" i="3"/>
  <c r="D40" i="3"/>
  <c r="D38" i="3"/>
  <c r="D36" i="3"/>
  <c r="D34" i="3"/>
  <c r="D32" i="3"/>
  <c r="D30" i="3"/>
  <c r="D28" i="3"/>
  <c r="D26" i="3"/>
  <c r="D24" i="3"/>
  <c r="D22" i="3"/>
  <c r="D20" i="3"/>
  <c r="D18" i="3"/>
  <c r="D16" i="3"/>
  <c r="D14" i="3"/>
  <c r="D12" i="3"/>
  <c r="D10" i="3"/>
  <c r="D8" i="3"/>
  <c r="D6" i="3"/>
  <c r="D4" i="3"/>
  <c r="I140" i="3"/>
  <c r="F140" i="4" s="1"/>
  <c r="I138" i="3"/>
  <c r="F138" i="4" s="1"/>
  <c r="I136" i="3"/>
  <c r="F136" i="4" s="1"/>
  <c r="I134" i="3"/>
  <c r="F134" i="4" s="1"/>
  <c r="I132" i="3"/>
  <c r="F132" i="4" s="1"/>
  <c r="I130" i="3"/>
  <c r="F130" i="4" s="1"/>
  <c r="I128" i="3"/>
  <c r="F128" i="4" s="1"/>
  <c r="I126" i="3"/>
  <c r="F126" i="4" s="1"/>
  <c r="I124" i="3"/>
  <c r="F124" i="4" s="1"/>
  <c r="I122" i="3"/>
  <c r="F122" i="4" s="1"/>
  <c r="I120" i="3"/>
  <c r="F120" i="4" s="1"/>
  <c r="I118" i="3"/>
  <c r="F118" i="4" s="1"/>
  <c r="I116" i="3"/>
  <c r="F116" i="4" s="1"/>
  <c r="I114" i="3"/>
  <c r="F114" i="4" s="1"/>
  <c r="I112" i="3"/>
  <c r="F112" i="4" s="1"/>
  <c r="I110" i="3"/>
  <c r="F110" i="4" s="1"/>
  <c r="I108" i="3"/>
  <c r="F108" i="4" s="1"/>
  <c r="I106" i="3"/>
  <c r="F106" i="4" s="1"/>
  <c r="I104" i="3"/>
  <c r="F104" i="4" s="1"/>
  <c r="I102" i="3"/>
  <c r="F102" i="4" s="1"/>
  <c r="I100" i="3"/>
  <c r="F100" i="4" s="1"/>
  <c r="I98" i="3"/>
  <c r="F98" i="4" s="1"/>
  <c r="I96" i="3"/>
  <c r="F96" i="4" s="1"/>
  <c r="I94" i="3"/>
  <c r="F94" i="4" s="1"/>
  <c r="I92" i="3"/>
  <c r="F92" i="4" s="1"/>
  <c r="I90" i="3"/>
  <c r="F90" i="4" s="1"/>
  <c r="I88" i="3"/>
  <c r="F88" i="4" s="1"/>
  <c r="I86" i="3"/>
  <c r="F86" i="4" s="1"/>
  <c r="I84" i="3"/>
  <c r="I82" i="3"/>
  <c r="I80" i="3"/>
  <c r="I78" i="3"/>
  <c r="I76" i="3"/>
  <c r="I74" i="3"/>
  <c r="I72" i="3"/>
  <c r="I70" i="3"/>
  <c r="I68" i="3"/>
  <c r="I66" i="3"/>
  <c r="I64" i="3"/>
  <c r="I62" i="3"/>
  <c r="I60" i="3"/>
  <c r="I58" i="3"/>
  <c r="I56" i="3"/>
  <c r="I54" i="3"/>
  <c r="I52" i="3"/>
  <c r="I50" i="3"/>
  <c r="I48" i="3"/>
  <c r="I46" i="3"/>
  <c r="I44" i="3"/>
  <c r="I42" i="3"/>
  <c r="I40" i="3"/>
  <c r="I38" i="3"/>
  <c r="I36" i="3"/>
  <c r="I34" i="3"/>
  <c r="I32" i="3"/>
  <c r="I30" i="3"/>
  <c r="I28" i="3"/>
  <c r="I26" i="3"/>
  <c r="I24" i="3"/>
  <c r="I22" i="3"/>
  <c r="I20" i="3"/>
  <c r="I18" i="3"/>
  <c r="I16" i="3"/>
  <c r="I14" i="3"/>
  <c r="I12" i="3"/>
  <c r="I10" i="3"/>
  <c r="I8" i="3"/>
  <c r="I6" i="3"/>
  <c r="I4" i="3"/>
  <c r="K134" i="3"/>
  <c r="K138" i="3"/>
  <c r="K136" i="3"/>
  <c r="H140" i="4"/>
  <c r="K139" i="3"/>
  <c r="K137" i="3"/>
  <c r="K135" i="3"/>
  <c r="K133" i="3"/>
  <c r="K130" i="3"/>
  <c r="K128" i="3"/>
  <c r="K124" i="3"/>
  <c r="K118" i="3"/>
  <c r="K114" i="3"/>
  <c r="K112" i="3"/>
  <c r="K108" i="3"/>
  <c r="K104" i="3"/>
  <c r="K100" i="3"/>
  <c r="K94" i="3"/>
  <c r="K88" i="3"/>
  <c r="K131" i="3"/>
  <c r="K129" i="3"/>
  <c r="K127" i="3"/>
  <c r="K125" i="3"/>
  <c r="K121" i="3"/>
  <c r="K119" i="3"/>
  <c r="K117" i="3"/>
  <c r="K115" i="3"/>
  <c r="K113" i="3"/>
  <c r="K111" i="3"/>
  <c r="K109" i="3"/>
  <c r="K107" i="3"/>
  <c r="K105" i="3"/>
  <c r="K103" i="3"/>
  <c r="K132" i="3"/>
  <c r="K126" i="3"/>
  <c r="K122" i="3"/>
  <c r="K120" i="3"/>
  <c r="K116" i="3"/>
  <c r="K110" i="3"/>
  <c r="K106" i="3"/>
  <c r="K102" i="3"/>
  <c r="K98" i="3"/>
  <c r="K96" i="3"/>
  <c r="K92" i="3"/>
  <c r="K90" i="3"/>
  <c r="K86" i="3"/>
  <c r="K123" i="3"/>
  <c r="K101" i="3"/>
  <c r="K99" i="3"/>
  <c r="K97" i="3"/>
  <c r="K95" i="3"/>
  <c r="K93" i="3"/>
  <c r="K91" i="3"/>
  <c r="K89" i="3"/>
  <c r="K87" i="3"/>
  <c r="K85" i="3"/>
  <c r="H83" i="4"/>
  <c r="H79" i="4"/>
  <c r="H75" i="4"/>
  <c r="H71" i="4"/>
  <c r="H67" i="4"/>
  <c r="H63" i="4"/>
  <c r="H59" i="4"/>
  <c r="H55" i="4"/>
  <c r="H51" i="4"/>
  <c r="H47" i="4"/>
  <c r="H43" i="4"/>
  <c r="H39" i="4"/>
  <c r="H35" i="4"/>
  <c r="H33" i="4"/>
  <c r="H29" i="4"/>
  <c r="H25" i="4"/>
  <c r="H21" i="4"/>
  <c r="H17" i="4"/>
  <c r="H13" i="4"/>
  <c r="H9" i="4"/>
  <c r="H5" i="4"/>
  <c r="G82" i="4"/>
  <c r="G74" i="4"/>
  <c r="G66" i="4"/>
  <c r="G58" i="4"/>
  <c r="G50" i="4"/>
  <c r="G42" i="4"/>
  <c r="G38" i="4"/>
  <c r="G30" i="4"/>
  <c r="G22" i="4"/>
  <c r="G14" i="4"/>
  <c r="G6" i="4"/>
  <c r="H81" i="4"/>
  <c r="H77" i="4"/>
  <c r="H73" i="4"/>
  <c r="H69" i="4"/>
  <c r="H65" i="4"/>
  <c r="H61" i="4"/>
  <c r="H57" i="4"/>
  <c r="H53" i="4"/>
  <c r="H49" i="4"/>
  <c r="H45" i="4"/>
  <c r="H41" i="4"/>
  <c r="H37" i="4"/>
  <c r="H31" i="4"/>
  <c r="H27" i="4"/>
  <c r="H23" i="4"/>
  <c r="H19" i="4"/>
  <c r="H15" i="4"/>
  <c r="H11" i="4"/>
  <c r="H7" i="4"/>
  <c r="H3" i="4"/>
  <c r="G78" i="4"/>
  <c r="G70" i="4"/>
  <c r="G62" i="4"/>
  <c r="G54" i="4"/>
  <c r="G46" i="4"/>
  <c r="G34" i="4"/>
  <c r="G26" i="4"/>
  <c r="G18" i="4"/>
  <c r="G10" i="4"/>
  <c r="G2" i="4"/>
  <c r="G85" i="4"/>
  <c r="G81" i="4"/>
  <c r="G77" i="4"/>
  <c r="G73" i="4"/>
  <c r="G69" i="4"/>
  <c r="G65" i="4"/>
  <c r="G61" i="4"/>
  <c r="G57" i="4"/>
  <c r="G53" i="4"/>
  <c r="G49" i="4"/>
  <c r="G45" i="4"/>
  <c r="G41" i="4"/>
  <c r="G37" i="4"/>
  <c r="G33" i="4"/>
  <c r="G29" i="4"/>
  <c r="G25" i="4"/>
  <c r="G21" i="4"/>
  <c r="G17" i="4"/>
  <c r="G13" i="4"/>
  <c r="G9" i="4"/>
  <c r="G5" i="4"/>
  <c r="H84" i="4"/>
  <c r="H82" i="4"/>
  <c r="H80" i="4"/>
  <c r="H78" i="4"/>
  <c r="H76" i="4"/>
  <c r="H74" i="4"/>
  <c r="H72" i="4"/>
  <c r="H70" i="4"/>
  <c r="H68" i="4"/>
  <c r="H66" i="4"/>
  <c r="H64" i="4"/>
  <c r="H62" i="4"/>
  <c r="H60" i="4"/>
  <c r="H58" i="4"/>
  <c r="H56" i="4"/>
  <c r="H54" i="4"/>
  <c r="H52" i="4"/>
  <c r="H50" i="4"/>
  <c r="H48" i="4"/>
  <c r="H46" i="4"/>
  <c r="H44" i="4"/>
  <c r="H42" i="4"/>
  <c r="H40" i="4"/>
  <c r="H38" i="4"/>
  <c r="H36" i="4"/>
  <c r="H34" i="4"/>
  <c r="H32" i="4"/>
  <c r="H30" i="4"/>
  <c r="H28" i="4"/>
  <c r="H26" i="4"/>
  <c r="H24" i="4"/>
  <c r="H22" i="4"/>
  <c r="H20" i="4"/>
  <c r="H18" i="4"/>
  <c r="H16" i="4"/>
  <c r="H14" i="4"/>
  <c r="H12" i="4"/>
  <c r="H10" i="4"/>
  <c r="H8" i="4"/>
  <c r="H6" i="4"/>
  <c r="H4" i="4"/>
  <c r="G84" i="4"/>
  <c r="G80" i="4"/>
  <c r="G76" i="4"/>
  <c r="G72" i="4"/>
  <c r="G68" i="4"/>
  <c r="G64" i="4"/>
  <c r="G60" i="4"/>
  <c r="G56" i="4"/>
  <c r="G52" i="4"/>
  <c r="G48" i="4"/>
  <c r="G44" i="4"/>
  <c r="G40" i="4"/>
  <c r="G36" i="4"/>
  <c r="G32" i="4"/>
  <c r="G28" i="4"/>
  <c r="G24" i="4"/>
  <c r="G20" i="4"/>
  <c r="G16" i="4"/>
  <c r="G12" i="4"/>
  <c r="G8" i="4"/>
  <c r="G4" i="4"/>
  <c r="G83" i="4"/>
  <c r="G79" i="4"/>
  <c r="G75" i="4"/>
  <c r="G71" i="4"/>
  <c r="G67" i="4"/>
  <c r="G63" i="4"/>
  <c r="G59" i="4"/>
  <c r="G55" i="4"/>
  <c r="G51" i="4"/>
  <c r="G47" i="4"/>
  <c r="G43" i="4"/>
  <c r="G39" i="4"/>
  <c r="G35" i="4"/>
  <c r="G31" i="4"/>
  <c r="G27" i="4"/>
  <c r="G23" i="4"/>
  <c r="G19" i="4"/>
  <c r="G15" i="4"/>
  <c r="G11" i="4"/>
  <c r="G7" i="4"/>
  <c r="G3" i="4"/>
  <c r="J142" i="3"/>
  <c r="H2" i="4"/>
  <c r="B2" i="3"/>
  <c r="C2" i="3"/>
  <c r="D2" i="3"/>
  <c r="I2" i="3"/>
  <c r="L2" i="3"/>
  <c r="I2" i="4" s="1"/>
  <c r="B16" i="30" l="1"/>
  <c r="B15" i="30"/>
  <c r="B14" i="30"/>
  <c r="B12" i="30"/>
  <c r="B13" i="30"/>
  <c r="B11" i="30"/>
  <c r="C15" i="30"/>
  <c r="C16" i="30"/>
  <c r="C13" i="30"/>
  <c r="C14" i="30"/>
  <c r="C10" i="30"/>
  <c r="C12" i="30"/>
  <c r="C11" i="30"/>
  <c r="N141" i="27"/>
  <c r="N3" i="30" s="1"/>
  <c r="F6" i="30"/>
  <c r="H90" i="4"/>
  <c r="J90" i="5"/>
  <c r="G90" i="24" s="1"/>
  <c r="G90" i="27" s="1"/>
  <c r="H114" i="4"/>
  <c r="J114" i="5"/>
  <c r="G114" i="24" s="1"/>
  <c r="G114" i="27" s="1"/>
  <c r="H93" i="4"/>
  <c r="J93" i="5"/>
  <c r="G93" i="24" s="1"/>
  <c r="G93" i="27" s="1"/>
  <c r="H92" i="4"/>
  <c r="J92" i="5"/>
  <c r="G92" i="24" s="1"/>
  <c r="G92" i="27" s="1"/>
  <c r="H122" i="4"/>
  <c r="J122" i="5"/>
  <c r="G122" i="24" s="1"/>
  <c r="G122" i="27" s="1"/>
  <c r="H113" i="4"/>
  <c r="J113" i="5"/>
  <c r="G113" i="24" s="1"/>
  <c r="G113" i="27" s="1"/>
  <c r="H131" i="4"/>
  <c r="J131" i="5"/>
  <c r="G131" i="24" s="1"/>
  <c r="G131" i="27" s="1"/>
  <c r="H118" i="4"/>
  <c r="J118" i="5"/>
  <c r="G118" i="24" s="1"/>
  <c r="G118" i="27" s="1"/>
  <c r="H95" i="4"/>
  <c r="J95" i="5"/>
  <c r="G95" i="24" s="1"/>
  <c r="G95" i="27" s="1"/>
  <c r="H96" i="4"/>
  <c r="J96" i="5"/>
  <c r="G96" i="24" s="1"/>
  <c r="G96" i="27" s="1"/>
  <c r="H126" i="4"/>
  <c r="J126" i="5"/>
  <c r="G126" i="24" s="1"/>
  <c r="G126" i="27" s="1"/>
  <c r="H115" i="4"/>
  <c r="J115" i="5"/>
  <c r="G115" i="24" s="1"/>
  <c r="G115" i="27" s="1"/>
  <c r="H88" i="4"/>
  <c r="J88" i="5"/>
  <c r="G88" i="24" s="1"/>
  <c r="G88" i="27" s="1"/>
  <c r="H124" i="4"/>
  <c r="J124" i="5"/>
  <c r="G124" i="24" s="1"/>
  <c r="G124" i="27" s="1"/>
  <c r="H136" i="4"/>
  <c r="J136" i="5"/>
  <c r="G136" i="24" s="1"/>
  <c r="G136" i="27" s="1"/>
  <c r="H91" i="4"/>
  <c r="J91" i="5"/>
  <c r="G91" i="24" s="1"/>
  <c r="G91" i="27" s="1"/>
  <c r="H111" i="4"/>
  <c r="J111" i="5"/>
  <c r="G111" i="24" s="1"/>
  <c r="G111" i="27" s="1"/>
  <c r="H139" i="4"/>
  <c r="J139" i="5"/>
  <c r="H98" i="4"/>
  <c r="J98" i="5"/>
  <c r="G98" i="24" s="1"/>
  <c r="G98" i="27" s="1"/>
  <c r="H117" i="4"/>
  <c r="J117" i="5"/>
  <c r="G117" i="24" s="1"/>
  <c r="G117" i="27" s="1"/>
  <c r="H128" i="4"/>
  <c r="J128" i="5"/>
  <c r="G128" i="24" s="1"/>
  <c r="G128" i="27" s="1"/>
  <c r="H102" i="4"/>
  <c r="J102" i="5"/>
  <c r="G102" i="24" s="1"/>
  <c r="G102" i="27" s="1"/>
  <c r="H100" i="4"/>
  <c r="J100" i="5"/>
  <c r="G100" i="24" s="1"/>
  <c r="G100" i="27" s="1"/>
  <c r="H85" i="4"/>
  <c r="R85" i="4" s="1"/>
  <c r="J85" i="5"/>
  <c r="G85" i="24" s="1"/>
  <c r="H101" i="4"/>
  <c r="J101" i="5"/>
  <c r="G101" i="24" s="1"/>
  <c r="G101" i="27" s="1"/>
  <c r="H106" i="4"/>
  <c r="J106" i="5"/>
  <c r="G106" i="24" s="1"/>
  <c r="G106" i="27" s="1"/>
  <c r="H105" i="4"/>
  <c r="J105" i="5"/>
  <c r="G105" i="24" s="1"/>
  <c r="G105" i="27" s="1"/>
  <c r="H121" i="4"/>
  <c r="J121" i="5"/>
  <c r="G121" i="24" s="1"/>
  <c r="G121" i="27" s="1"/>
  <c r="H104" i="4"/>
  <c r="J104" i="5"/>
  <c r="G104" i="24" s="1"/>
  <c r="G104" i="27" s="1"/>
  <c r="H133" i="4"/>
  <c r="J133" i="5"/>
  <c r="G133" i="24" s="1"/>
  <c r="G133" i="27" s="1"/>
  <c r="H129" i="4"/>
  <c r="J129" i="5"/>
  <c r="G129" i="24" s="1"/>
  <c r="G129" i="27" s="1"/>
  <c r="H97" i="4"/>
  <c r="J97" i="5"/>
  <c r="G97" i="24" s="1"/>
  <c r="G97" i="27" s="1"/>
  <c r="H94" i="4"/>
  <c r="J94" i="5"/>
  <c r="G94" i="24" s="1"/>
  <c r="G94" i="27" s="1"/>
  <c r="H99" i="4"/>
  <c r="J99" i="5"/>
  <c r="G99" i="24" s="1"/>
  <c r="G99" i="27" s="1"/>
  <c r="H119" i="4"/>
  <c r="J119" i="5"/>
  <c r="G119" i="24" s="1"/>
  <c r="G119" i="27" s="1"/>
  <c r="H134" i="4"/>
  <c r="J134" i="5"/>
  <c r="G134" i="24" s="1"/>
  <c r="G134" i="27" s="1"/>
  <c r="H87" i="4"/>
  <c r="J87" i="5"/>
  <c r="G87" i="24" s="1"/>
  <c r="G87" i="27" s="1"/>
  <c r="H123" i="4"/>
  <c r="J123" i="5"/>
  <c r="G123" i="24" s="1"/>
  <c r="G123" i="27" s="1"/>
  <c r="H110" i="4"/>
  <c r="J110" i="5"/>
  <c r="G110" i="24" s="1"/>
  <c r="G110" i="27" s="1"/>
  <c r="H107" i="4"/>
  <c r="J107" i="5"/>
  <c r="G107" i="24" s="1"/>
  <c r="G107" i="27" s="1"/>
  <c r="H125" i="4"/>
  <c r="J125" i="5"/>
  <c r="G125" i="24" s="1"/>
  <c r="G125" i="27" s="1"/>
  <c r="H108" i="4"/>
  <c r="J108" i="5"/>
  <c r="G108" i="24" s="1"/>
  <c r="G108" i="27" s="1"/>
  <c r="H135" i="4"/>
  <c r="J135" i="5"/>
  <c r="G135" i="24" s="1"/>
  <c r="G135" i="27" s="1"/>
  <c r="H120" i="4"/>
  <c r="J120" i="5"/>
  <c r="G120" i="24" s="1"/>
  <c r="G120" i="27" s="1"/>
  <c r="H132" i="4"/>
  <c r="J132" i="5"/>
  <c r="G132" i="24" s="1"/>
  <c r="G132" i="27" s="1"/>
  <c r="H138" i="4"/>
  <c r="J138" i="5"/>
  <c r="H103" i="4"/>
  <c r="J103" i="5"/>
  <c r="G103" i="24" s="1"/>
  <c r="G103" i="27" s="1"/>
  <c r="H130" i="4"/>
  <c r="J130" i="5"/>
  <c r="G130" i="24" s="1"/>
  <c r="G130" i="27" s="1"/>
  <c r="H89" i="4"/>
  <c r="J89" i="5"/>
  <c r="G89" i="24" s="1"/>
  <c r="G89" i="27" s="1"/>
  <c r="H86" i="4"/>
  <c r="J86" i="5"/>
  <c r="G86" i="24" s="1"/>
  <c r="G86" i="27" s="1"/>
  <c r="H116" i="4"/>
  <c r="J116" i="5"/>
  <c r="G116" i="24" s="1"/>
  <c r="G116" i="27" s="1"/>
  <c r="H109" i="4"/>
  <c r="J109" i="5"/>
  <c r="G109" i="24" s="1"/>
  <c r="G109" i="27" s="1"/>
  <c r="H127" i="4"/>
  <c r="J127" i="5"/>
  <c r="G127" i="24" s="1"/>
  <c r="G127" i="27" s="1"/>
  <c r="H112" i="4"/>
  <c r="J112" i="5"/>
  <c r="G112" i="24" s="1"/>
  <c r="G112" i="27" s="1"/>
  <c r="H137" i="4"/>
  <c r="J137" i="5"/>
  <c r="F21" i="4"/>
  <c r="F53" i="4"/>
  <c r="D33" i="4"/>
  <c r="D81" i="4"/>
  <c r="C29" i="4"/>
  <c r="C61" i="4"/>
  <c r="F25" i="4"/>
  <c r="F57" i="4"/>
  <c r="F73" i="4"/>
  <c r="C33" i="4"/>
  <c r="C65" i="4"/>
  <c r="B13" i="4"/>
  <c r="B45" i="4"/>
  <c r="B61" i="4"/>
  <c r="F13" i="4"/>
  <c r="F29" i="4"/>
  <c r="F45" i="4"/>
  <c r="F61" i="4"/>
  <c r="F77" i="4"/>
  <c r="D9" i="4"/>
  <c r="D41" i="4"/>
  <c r="D73" i="4"/>
  <c r="C5" i="4"/>
  <c r="C37" i="4"/>
  <c r="C69" i="4"/>
  <c r="F5" i="4"/>
  <c r="F37" i="4"/>
  <c r="F69" i="4"/>
  <c r="D17" i="4"/>
  <c r="D49" i="4"/>
  <c r="D65" i="4"/>
  <c r="C13" i="4"/>
  <c r="C45" i="4"/>
  <c r="C77" i="4"/>
  <c r="B73" i="4"/>
  <c r="F9" i="4"/>
  <c r="F41" i="4"/>
  <c r="C17" i="4"/>
  <c r="C49" i="4"/>
  <c r="C81" i="4"/>
  <c r="B29" i="4"/>
  <c r="F81" i="4"/>
  <c r="D29" i="4"/>
  <c r="D61" i="4"/>
  <c r="C41" i="4"/>
  <c r="C73" i="4"/>
  <c r="B5" i="4"/>
  <c r="B21" i="4"/>
  <c r="F49" i="4"/>
  <c r="D25" i="4"/>
  <c r="B81" i="4"/>
  <c r="D57" i="4"/>
  <c r="B17" i="4"/>
  <c r="B49" i="4"/>
  <c r="C53" i="4"/>
  <c r="F65" i="4"/>
  <c r="D13" i="4"/>
  <c r="D45" i="4"/>
  <c r="D77" i="4"/>
  <c r="B37" i="4"/>
  <c r="F17" i="4"/>
  <c r="C9" i="4"/>
  <c r="F33" i="4"/>
  <c r="C25" i="4"/>
  <c r="C57" i="4"/>
  <c r="B53" i="4"/>
  <c r="B77" i="4"/>
  <c r="D5" i="4"/>
  <c r="D21" i="4"/>
  <c r="D37" i="4"/>
  <c r="D53" i="4"/>
  <c r="D69" i="4"/>
  <c r="C21" i="4"/>
  <c r="B9" i="4"/>
  <c r="B41" i="4"/>
  <c r="B33" i="4"/>
  <c r="B57" i="4"/>
  <c r="B25" i="4"/>
  <c r="B65" i="4"/>
  <c r="E10" i="3"/>
  <c r="E42" i="3"/>
  <c r="E12" i="3"/>
  <c r="E58" i="3"/>
  <c r="E20" i="3"/>
  <c r="E18" i="3"/>
  <c r="E34" i="3"/>
  <c r="E66" i="3"/>
  <c r="E82" i="3"/>
  <c r="E30" i="3"/>
  <c r="E62" i="3"/>
  <c r="E78" i="3"/>
  <c r="E44" i="3"/>
  <c r="E84" i="3"/>
  <c r="E32" i="3"/>
  <c r="E48" i="3"/>
  <c r="E14" i="3"/>
  <c r="E46" i="3"/>
  <c r="E4" i="3"/>
  <c r="E28" i="3"/>
  <c r="E36" i="3"/>
  <c r="E52" i="3"/>
  <c r="E74" i="3"/>
  <c r="E26" i="3"/>
  <c r="E26" i="4" s="1"/>
  <c r="E50" i="3"/>
  <c r="E23" i="3"/>
  <c r="E39" i="3"/>
  <c r="E16" i="3"/>
  <c r="E24" i="3"/>
  <c r="E40" i="3"/>
  <c r="E56" i="3"/>
  <c r="E72" i="3"/>
  <c r="E6" i="3"/>
  <c r="E22" i="3"/>
  <c r="E38" i="3"/>
  <c r="E54" i="3"/>
  <c r="E70" i="3"/>
  <c r="E60" i="3"/>
  <c r="E76" i="3"/>
  <c r="S85" i="4"/>
  <c r="K142" i="3"/>
  <c r="E11" i="3"/>
  <c r="E31" i="3"/>
  <c r="E47" i="3"/>
  <c r="E67" i="3"/>
  <c r="E5" i="3"/>
  <c r="E21" i="3"/>
  <c r="E37" i="3"/>
  <c r="E53" i="3"/>
  <c r="E69" i="3"/>
  <c r="E9" i="3"/>
  <c r="E25" i="3"/>
  <c r="E41" i="3"/>
  <c r="E57" i="3"/>
  <c r="E73" i="3"/>
  <c r="E7" i="3"/>
  <c r="E19" i="3"/>
  <c r="E35" i="3"/>
  <c r="E51" i="3"/>
  <c r="E63" i="3"/>
  <c r="E79" i="3"/>
  <c r="E13" i="3"/>
  <c r="E29" i="3"/>
  <c r="E45" i="3"/>
  <c r="E61" i="3"/>
  <c r="E77" i="3"/>
  <c r="E17" i="3"/>
  <c r="E33" i="3"/>
  <c r="E49" i="3"/>
  <c r="E65" i="3"/>
  <c r="E81" i="3"/>
  <c r="E3" i="3"/>
  <c r="E15" i="3"/>
  <c r="E27" i="3"/>
  <c r="E43" i="3"/>
  <c r="E55" i="3"/>
  <c r="E71" i="3"/>
  <c r="E83" i="3"/>
  <c r="Q85" i="4"/>
  <c r="F28" i="4"/>
  <c r="F60" i="4"/>
  <c r="D16" i="4"/>
  <c r="D48" i="4"/>
  <c r="D80" i="4"/>
  <c r="F10" i="4"/>
  <c r="F42" i="4"/>
  <c r="F74" i="4"/>
  <c r="D34" i="4"/>
  <c r="D66" i="4"/>
  <c r="C34" i="4"/>
  <c r="C50" i="4"/>
  <c r="C82" i="4"/>
  <c r="B6" i="4"/>
  <c r="B38" i="4"/>
  <c r="B70" i="4"/>
  <c r="C40" i="4"/>
  <c r="C72" i="4"/>
  <c r="B28" i="4"/>
  <c r="B60" i="4"/>
  <c r="B76" i="4"/>
  <c r="E64" i="4"/>
  <c r="E80" i="4"/>
  <c r="F15" i="4"/>
  <c r="F47" i="4"/>
  <c r="F79" i="4"/>
  <c r="D3" i="4"/>
  <c r="D35" i="4"/>
  <c r="D67" i="4"/>
  <c r="C23" i="4"/>
  <c r="C55" i="4"/>
  <c r="B11" i="4"/>
  <c r="B43" i="4"/>
  <c r="B75" i="4"/>
  <c r="F32" i="4"/>
  <c r="F64" i="4"/>
  <c r="F80" i="4"/>
  <c r="D4" i="4"/>
  <c r="D36" i="4"/>
  <c r="D68" i="4"/>
  <c r="C12" i="4"/>
  <c r="F30" i="4"/>
  <c r="F62" i="4"/>
  <c r="F78" i="4"/>
  <c r="D6" i="4"/>
  <c r="D38" i="4"/>
  <c r="C38" i="4"/>
  <c r="C70" i="4"/>
  <c r="B26" i="4"/>
  <c r="B58" i="4"/>
  <c r="C28" i="4"/>
  <c r="C60" i="4"/>
  <c r="B16" i="4"/>
  <c r="B48" i="4"/>
  <c r="B80" i="4"/>
  <c r="E68" i="4"/>
  <c r="F19" i="4"/>
  <c r="F51" i="4"/>
  <c r="F83" i="4"/>
  <c r="D7" i="4"/>
  <c r="D23" i="4"/>
  <c r="D55" i="4"/>
  <c r="C11" i="4"/>
  <c r="C43" i="4"/>
  <c r="C75" i="4"/>
  <c r="B31" i="4"/>
  <c r="B63" i="4"/>
  <c r="F20" i="4"/>
  <c r="F36" i="4"/>
  <c r="F52" i="4"/>
  <c r="F68" i="4"/>
  <c r="F84" i="4"/>
  <c r="D8" i="4"/>
  <c r="D24" i="4"/>
  <c r="D40" i="4"/>
  <c r="D56" i="4"/>
  <c r="D72" i="4"/>
  <c r="F18" i="4"/>
  <c r="F34" i="4"/>
  <c r="F50" i="4"/>
  <c r="F66" i="4"/>
  <c r="F82" i="4"/>
  <c r="D10" i="4"/>
  <c r="D26" i="4"/>
  <c r="D42" i="4"/>
  <c r="D58" i="4"/>
  <c r="D74" i="4"/>
  <c r="C26" i="4"/>
  <c r="C42" i="4"/>
  <c r="C58" i="4"/>
  <c r="C74" i="4"/>
  <c r="B14" i="4"/>
  <c r="B30" i="4"/>
  <c r="B46" i="4"/>
  <c r="B62" i="4"/>
  <c r="B78" i="4"/>
  <c r="C16" i="4"/>
  <c r="C32" i="4"/>
  <c r="C48" i="4"/>
  <c r="C64" i="4"/>
  <c r="C80" i="4"/>
  <c r="B4" i="4"/>
  <c r="B20" i="4"/>
  <c r="B36" i="4"/>
  <c r="B52" i="4"/>
  <c r="B68" i="4"/>
  <c r="B84" i="4"/>
  <c r="E8" i="4"/>
  <c r="F7" i="4"/>
  <c r="F23" i="4"/>
  <c r="F39" i="4"/>
  <c r="F55" i="4"/>
  <c r="F71" i="4"/>
  <c r="D11" i="4"/>
  <c r="D27" i="4"/>
  <c r="D43" i="4"/>
  <c r="D59" i="4"/>
  <c r="D75" i="4"/>
  <c r="C15" i="4"/>
  <c r="C31" i="4"/>
  <c r="C47" i="4"/>
  <c r="C63" i="4"/>
  <c r="C79" i="4"/>
  <c r="B3" i="4"/>
  <c r="B19" i="4"/>
  <c r="B35" i="4"/>
  <c r="B51" i="4"/>
  <c r="B67" i="4"/>
  <c r="B83" i="4"/>
  <c r="F12" i="4"/>
  <c r="F44" i="4"/>
  <c r="F76" i="4"/>
  <c r="D32" i="4"/>
  <c r="D64" i="4"/>
  <c r="C8" i="4"/>
  <c r="F26" i="4"/>
  <c r="F58" i="4"/>
  <c r="D18" i="4"/>
  <c r="D50" i="4"/>
  <c r="D82" i="4"/>
  <c r="C10" i="4"/>
  <c r="C18" i="4"/>
  <c r="C66" i="4"/>
  <c r="B22" i="4"/>
  <c r="B54" i="4"/>
  <c r="C24" i="4"/>
  <c r="C56" i="4"/>
  <c r="B12" i="4"/>
  <c r="B44" i="4"/>
  <c r="F31" i="4"/>
  <c r="F63" i="4"/>
  <c r="D19" i="4"/>
  <c r="D51" i="4"/>
  <c r="D83" i="4"/>
  <c r="C7" i="4"/>
  <c r="C39" i="4"/>
  <c r="C71" i="4"/>
  <c r="B27" i="4"/>
  <c r="B59" i="4"/>
  <c r="F16" i="4"/>
  <c r="F48" i="4"/>
  <c r="D20" i="4"/>
  <c r="D52" i="4"/>
  <c r="D84" i="4"/>
  <c r="F14" i="4"/>
  <c r="F46" i="4"/>
  <c r="D22" i="4"/>
  <c r="D54" i="4"/>
  <c r="D70" i="4"/>
  <c r="C14" i="4"/>
  <c r="C22" i="4"/>
  <c r="C54" i="4"/>
  <c r="B10" i="4"/>
  <c r="B42" i="4"/>
  <c r="B74" i="4"/>
  <c r="C44" i="4"/>
  <c r="C76" i="4"/>
  <c r="B32" i="4"/>
  <c r="B64" i="4"/>
  <c r="F3" i="4"/>
  <c r="F35" i="4"/>
  <c r="F67" i="4"/>
  <c r="D39" i="4"/>
  <c r="D71" i="4"/>
  <c r="C27" i="4"/>
  <c r="C59" i="4"/>
  <c r="B15" i="4"/>
  <c r="B47" i="4"/>
  <c r="B79" i="4"/>
  <c r="F4" i="4"/>
  <c r="F8" i="4"/>
  <c r="F24" i="4"/>
  <c r="F40" i="4"/>
  <c r="F56" i="4"/>
  <c r="F72" i="4"/>
  <c r="D12" i="4"/>
  <c r="D28" i="4"/>
  <c r="D44" i="4"/>
  <c r="D60" i="4"/>
  <c r="D76" i="4"/>
  <c r="C4" i="4"/>
  <c r="F6" i="4"/>
  <c r="F22" i="4"/>
  <c r="F38" i="4"/>
  <c r="F54" i="4"/>
  <c r="F70" i="4"/>
  <c r="D14" i="4"/>
  <c r="D30" i="4"/>
  <c r="D46" i="4"/>
  <c r="D62" i="4"/>
  <c r="D78" i="4"/>
  <c r="C6" i="4"/>
  <c r="C30" i="4"/>
  <c r="C46" i="4"/>
  <c r="C62" i="4"/>
  <c r="C78" i="4"/>
  <c r="B18" i="4"/>
  <c r="B34" i="4"/>
  <c r="B50" i="4"/>
  <c r="B66" i="4"/>
  <c r="B82" i="4"/>
  <c r="C20" i="4"/>
  <c r="C36" i="4"/>
  <c r="C52" i="4"/>
  <c r="C68" i="4"/>
  <c r="C84" i="4"/>
  <c r="B8" i="4"/>
  <c r="B24" i="4"/>
  <c r="B40" i="4"/>
  <c r="B56" i="4"/>
  <c r="B72" i="4"/>
  <c r="F11" i="4"/>
  <c r="F27" i="4"/>
  <c r="F43" i="4"/>
  <c r="F59" i="4"/>
  <c r="F75" i="4"/>
  <c r="D15" i="4"/>
  <c r="D31" i="4"/>
  <c r="D47" i="4"/>
  <c r="D63" i="4"/>
  <c r="D79" i="4"/>
  <c r="C3" i="4"/>
  <c r="C19" i="4"/>
  <c r="C35" i="4"/>
  <c r="C51" i="4"/>
  <c r="C67" i="4"/>
  <c r="C83" i="4"/>
  <c r="B7" i="4"/>
  <c r="B23" i="4"/>
  <c r="B39" i="4"/>
  <c r="B55" i="4"/>
  <c r="B71" i="4"/>
  <c r="E59" i="4"/>
  <c r="E75" i="4"/>
  <c r="F2" i="4"/>
  <c r="I142" i="3"/>
  <c r="D2" i="4"/>
  <c r="D142" i="3"/>
  <c r="E2" i="4"/>
  <c r="C2" i="4"/>
  <c r="C142" i="3"/>
  <c r="B2" i="4"/>
  <c r="B142" i="3"/>
  <c r="L142" i="3"/>
  <c r="G147" i="24" l="1"/>
  <c r="G148" i="24"/>
  <c r="G146" i="24"/>
  <c r="G145" i="24"/>
  <c r="H149" i="24"/>
  <c r="G144" i="24"/>
  <c r="N140" i="27"/>
  <c r="N2" i="30" s="1"/>
  <c r="F11" i="30" s="1"/>
  <c r="F12" i="30"/>
  <c r="G85" i="27"/>
  <c r="G140" i="24"/>
  <c r="H142" i="4"/>
  <c r="B153" i="24" a="1"/>
  <c r="E55" i="4"/>
  <c r="E63" i="4"/>
  <c r="E7" i="4"/>
  <c r="E36" i="4"/>
  <c r="E14" i="4"/>
  <c r="E82" i="4"/>
  <c r="E20" i="4"/>
  <c r="E10" i="4"/>
  <c r="E43" i="4"/>
  <c r="E51" i="4"/>
  <c r="E54" i="4"/>
  <c r="E72" i="4"/>
  <c r="E16" i="4"/>
  <c r="E66" i="4"/>
  <c r="E83" i="4"/>
  <c r="E27" i="4"/>
  <c r="E35" i="4"/>
  <c r="E31" i="4"/>
  <c r="E76" i="4"/>
  <c r="E38" i="4"/>
  <c r="E56" i="4"/>
  <c r="E39" i="4"/>
  <c r="E4" i="4"/>
  <c r="E62" i="4"/>
  <c r="E34" i="4"/>
  <c r="E12" i="4"/>
  <c r="E32" i="4"/>
  <c r="E71" i="4"/>
  <c r="E15" i="4"/>
  <c r="E79" i="4"/>
  <c r="E11" i="4"/>
  <c r="E22" i="4"/>
  <c r="E40" i="4"/>
  <c r="E23" i="4"/>
  <c r="E52" i="4"/>
  <c r="E18" i="4"/>
  <c r="E42" i="4"/>
  <c r="E46" i="4"/>
  <c r="E48" i="4"/>
  <c r="E58" i="4"/>
  <c r="E44" i="4"/>
  <c r="E78" i="4"/>
  <c r="E28" i="4"/>
  <c r="E84" i="4"/>
  <c r="E30" i="4"/>
  <c r="E24" i="4"/>
  <c r="E74" i="4"/>
  <c r="E47" i="4"/>
  <c r="E60" i="4"/>
  <c r="E6" i="4"/>
  <c r="E67" i="4"/>
  <c r="E50" i="4"/>
  <c r="E19" i="4"/>
  <c r="E70" i="4"/>
  <c r="E3" i="4"/>
  <c r="E142" i="3"/>
  <c r="D142" i="4"/>
  <c r="C142" i="4"/>
  <c r="E33" i="4"/>
  <c r="E45" i="4"/>
  <c r="E25" i="4"/>
  <c r="E53" i="4"/>
  <c r="E81" i="4"/>
  <c r="E17" i="4"/>
  <c r="E29" i="4"/>
  <c r="E73" i="4"/>
  <c r="E9" i="4"/>
  <c r="E37" i="4"/>
  <c r="E65" i="4"/>
  <c r="E77" i="4"/>
  <c r="E13" i="4"/>
  <c r="E57" i="4"/>
  <c r="E21" i="4"/>
  <c r="E49" i="4"/>
  <c r="E61" i="4"/>
  <c r="E41" i="4"/>
  <c r="E69" i="4"/>
  <c r="E5" i="4"/>
  <c r="L85" i="4"/>
  <c r="M85" i="4"/>
  <c r="F142" i="4"/>
  <c r="P85" i="4"/>
  <c r="N85" i="4"/>
  <c r="B142" i="4"/>
  <c r="I142" i="4"/>
  <c r="G142" i="4"/>
  <c r="F15" i="30" l="1"/>
  <c r="F13" i="30"/>
  <c r="F16" i="30"/>
  <c r="B153" i="24"/>
  <c r="B156" i="24"/>
  <c r="B155" i="24"/>
  <c r="B159" i="24"/>
  <c r="B154" i="24"/>
  <c r="B158" i="24"/>
  <c r="B157" i="24"/>
  <c r="F10" i="30"/>
  <c r="F14" i="30"/>
  <c r="G149" i="24"/>
  <c r="C153" i="24" a="1"/>
  <c r="G139" i="27"/>
  <c r="B144" i="27" s="1" a="1"/>
  <c r="G141" i="27"/>
  <c r="G140" i="27" s="1"/>
  <c r="E142" i="4"/>
  <c r="O85" i="4"/>
  <c r="D154" i="24" l="1"/>
  <c r="C158" i="24"/>
  <c r="D159" i="24"/>
  <c r="C154" i="24"/>
  <c r="D155" i="24"/>
  <c r="D157" i="24"/>
  <c r="C159" i="24"/>
  <c r="D158" i="24"/>
  <c r="C153" i="24"/>
  <c r="D153" i="24"/>
  <c r="C155" i="24"/>
  <c r="C157" i="24"/>
  <c r="D156" i="24"/>
  <c r="C156" i="24"/>
  <c r="B144" i="27"/>
  <c r="B150" i="27"/>
  <c r="B148" i="27"/>
  <c r="B149" i="27"/>
  <c r="B147" i="27"/>
  <c r="B146" i="27"/>
  <c r="B145" i="27"/>
  <c r="O84" i="27"/>
  <c r="O51" i="27"/>
  <c r="O42" i="27"/>
  <c r="O72" i="27"/>
  <c r="O19" i="27"/>
  <c r="O22" i="27"/>
  <c r="O76" i="27"/>
  <c r="O27" i="27"/>
  <c r="O53" i="27"/>
  <c r="O21" i="27"/>
  <c r="O48" i="27"/>
  <c r="O70" i="27"/>
  <c r="O18" i="27"/>
  <c r="O62" i="27"/>
  <c r="O12" i="27"/>
  <c r="O5" i="27"/>
  <c r="O8" i="27"/>
  <c r="O67" i="27"/>
  <c r="O38" i="27"/>
  <c r="O57" i="27"/>
  <c r="O64" i="27"/>
  <c r="O68" i="27"/>
  <c r="O35" i="27"/>
  <c r="O34" i="27"/>
  <c r="O52" i="27"/>
  <c r="O7" i="27"/>
  <c r="O60" i="27"/>
  <c r="O11" i="27"/>
  <c r="O49" i="27"/>
  <c r="O17" i="27"/>
  <c r="O32" i="27"/>
  <c r="O69" i="27"/>
  <c r="O20" i="27"/>
  <c r="O73" i="27"/>
  <c r="O63" i="27"/>
  <c r="O66" i="27"/>
  <c r="O75" i="27"/>
  <c r="O65" i="27"/>
  <c r="O58" i="27"/>
  <c r="O59" i="27"/>
  <c r="O61" i="27"/>
  <c r="O80" i="27"/>
  <c r="O50" i="27"/>
  <c r="O43" i="27"/>
  <c r="O39" i="27"/>
  <c r="O25" i="27"/>
  <c r="O3" i="27"/>
  <c r="O56" i="27"/>
  <c r="O23" i="27"/>
  <c r="O30" i="27"/>
  <c r="O36" i="27"/>
  <c r="O82" i="27"/>
  <c r="O40" i="27"/>
  <c r="O81" i="27"/>
  <c r="O45" i="27"/>
  <c r="O13" i="27"/>
  <c r="O16" i="27"/>
  <c r="O78" i="27"/>
  <c r="O4" i="27"/>
  <c r="O37" i="27"/>
  <c r="O14" i="27"/>
  <c r="O54" i="27"/>
  <c r="O71" i="27"/>
  <c r="O33" i="27"/>
  <c r="O47" i="27"/>
  <c r="O10" i="27"/>
  <c r="O46" i="27"/>
  <c r="O55" i="27"/>
  <c r="O29" i="27"/>
  <c r="O31" i="27"/>
  <c r="O6" i="27"/>
  <c r="O44" i="27"/>
  <c r="O15" i="27"/>
  <c r="O26" i="27"/>
  <c r="O24" i="27"/>
  <c r="O74" i="27"/>
  <c r="O28" i="27"/>
  <c r="O77" i="27"/>
  <c r="O41" i="27"/>
  <c r="O9" i="27"/>
  <c r="O79" i="27"/>
  <c r="O83" i="27"/>
  <c r="O2" i="27"/>
  <c r="O123" i="27"/>
  <c r="O97" i="27"/>
  <c r="O114" i="27"/>
  <c r="O112" i="27"/>
  <c r="O103" i="27"/>
  <c r="O136" i="27"/>
  <c r="O128" i="27"/>
  <c r="O102" i="27"/>
  <c r="O121" i="27"/>
  <c r="O132" i="27"/>
  <c r="O133" i="27"/>
  <c r="O135" i="27"/>
  <c r="O126" i="27"/>
  <c r="O95" i="27"/>
  <c r="O104" i="27"/>
  <c r="O92" i="27"/>
  <c r="O120" i="27"/>
  <c r="O111" i="27"/>
  <c r="O105" i="27"/>
  <c r="O106" i="27"/>
  <c r="O122" i="27"/>
  <c r="O96" i="27"/>
  <c r="O91" i="27"/>
  <c r="O101" i="27"/>
  <c r="O113" i="27"/>
  <c r="O110" i="27"/>
  <c r="O131" i="27"/>
  <c r="O109" i="27"/>
  <c r="O115" i="27"/>
  <c r="O88" i="27"/>
  <c r="O127" i="27"/>
  <c r="O119" i="27"/>
  <c r="O93" i="27"/>
  <c r="O87" i="27"/>
  <c r="O107" i="27"/>
  <c r="O99" i="27"/>
  <c r="O117" i="27"/>
  <c r="O116" i="27"/>
  <c r="O98" i="27"/>
  <c r="O125" i="27"/>
  <c r="O89" i="27"/>
  <c r="O118" i="27"/>
  <c r="O130" i="27"/>
  <c r="O94" i="27"/>
  <c r="O129" i="27"/>
  <c r="O108" i="27"/>
  <c r="O86" i="27"/>
  <c r="O134" i="27"/>
  <c r="O90" i="27"/>
  <c r="O100" i="27"/>
  <c r="O124" i="27"/>
  <c r="O85" i="27"/>
  <c r="G7" i="30" l="1"/>
  <c r="O141" i="27"/>
  <c r="O3" i="30" s="1"/>
  <c r="O140" i="27" l="1"/>
  <c r="O2" i="30" s="1"/>
  <c r="C144" i="27" a="1"/>
  <c r="D146" i="27" s="1"/>
  <c r="D145" i="27" l="1"/>
  <c r="D149" i="27"/>
  <c r="C146" i="27"/>
  <c r="C144" i="27"/>
  <c r="G13" i="30"/>
  <c r="G10" i="30"/>
  <c r="G12" i="30"/>
  <c r="G11" i="30"/>
  <c r="G15" i="30"/>
  <c r="G14" i="30"/>
  <c r="G16" i="30"/>
  <c r="S1" i="30" a="1"/>
  <c r="C145" i="27"/>
  <c r="D144" i="27"/>
  <c r="D150" i="27"/>
  <c r="C150" i="27"/>
  <c r="C149" i="27"/>
  <c r="C148" i="27"/>
  <c r="C147" i="27"/>
  <c r="D148" i="27"/>
  <c r="D147" i="27"/>
  <c r="S4" i="30" l="1"/>
  <c r="S1" i="30"/>
  <c r="G18" i="30" s="1"/>
  <c r="S6" i="30"/>
  <c r="S5" i="30"/>
  <c r="S7" i="30"/>
  <c r="S3" i="30"/>
  <c r="S2" i="30"/>
  <c r="G19" i="30" s="1"/>
  <c r="G24" i="30"/>
  <c r="G21" i="30"/>
  <c r="B19" i="30" l="1"/>
  <c r="E19" i="30"/>
  <c r="C19" i="30"/>
  <c r="D19" i="30"/>
  <c r="H19" i="30"/>
  <c r="F19" i="30"/>
  <c r="E20" i="30"/>
  <c r="C20" i="30"/>
  <c r="B20" i="30"/>
  <c r="H20" i="30"/>
  <c r="D20" i="30"/>
  <c r="F20" i="30"/>
  <c r="B24" i="30"/>
  <c r="C24" i="30"/>
  <c r="D24" i="30"/>
  <c r="E24" i="30"/>
  <c r="H24" i="30"/>
  <c r="F24" i="30"/>
  <c r="C22" i="30"/>
  <c r="B22" i="30"/>
  <c r="D22" i="30"/>
  <c r="E22" i="30"/>
  <c r="H22" i="30"/>
  <c r="F22" i="30"/>
  <c r="G20" i="30"/>
  <c r="E23" i="30"/>
  <c r="B23" i="30"/>
  <c r="D23" i="30"/>
  <c r="H23" i="30"/>
  <c r="C23" i="30"/>
  <c r="F23" i="30"/>
  <c r="G23" i="30"/>
  <c r="B18" i="30"/>
  <c r="E18" i="30"/>
  <c r="D18" i="30"/>
  <c r="H18" i="30"/>
  <c r="C18" i="30"/>
  <c r="F18" i="30"/>
  <c r="G22" i="30"/>
  <c r="B21" i="30"/>
  <c r="D21" i="30"/>
  <c r="H21" i="30"/>
  <c r="C21" i="30"/>
  <c r="E21" i="30"/>
  <c r="F21" i="30"/>
</calcChain>
</file>

<file path=xl/sharedStrings.xml><?xml version="1.0" encoding="utf-8"?>
<sst xmlns="http://schemas.openxmlformats.org/spreadsheetml/2006/main" count="4760" uniqueCount="1300">
  <si>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</si>
  <si>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</si>
  <si>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</si>
  <si>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</si>
  <si>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</si>
  <si>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</si>
  <si>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</si>
  <si>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</si>
  <si>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</si>
  <si>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</si>
  <si>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</si>
  <si>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</si>
  <si>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</si>
  <si>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</si>
  <si>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</si>
  <si>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</si>
  <si>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</si>
  <si>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</si>
  <si>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</si>
  <si>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</si>
  <si>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</si>
  <si>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</si>
  <si>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</si>
  <si>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</si>
  <si>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</si>
  <si>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</si>
  <si>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</si>
  <si>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</si>
  <si>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</si>
  <si>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</si>
  <si>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</si>
  <si>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</si>
  <si>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</si>
  <si>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</si>
  <si>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</si>
  <si>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</si>
  <si>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</si>
  <si>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</si>
  <si>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</si>
  <si>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</si>
  <si>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</si>
  <si>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</si>
  <si>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</si>
  <si>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</si>
  <si>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</si>
  <si>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</si>
  <si>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</si>
  <si>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</si>
  <si>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</si>
  <si>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</si>
  <si>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</si>
  <si>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</si>
  <si>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</si>
  <si>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</si>
  <si>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</si>
  <si>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</si>
  <si>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</si>
  <si>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</si>
  <si>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</si>
  <si>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</si>
  <si>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</si>
  <si>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</si>
  <si>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</si>
  <si>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</si>
  <si>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</si>
  <si>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</si>
  <si>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</si>
  <si>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</si>
  <si>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</si>
  <si>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</si>
  <si>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</si>
  <si>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</si>
  <si>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</si>
  <si>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</si>
  <si>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</si>
  <si>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</si>
  <si>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</si>
  <si>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</si>
  <si>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</si>
  <si>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</si>
  <si>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</si>
  <si>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</si>
  <si>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</si>
  <si>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</si>
  <si>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</si>
  <si>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</si>
  <si>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</si>
  <si>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</si>
  <si>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</si>
  <si>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</si>
  <si>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</si>
  <si>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</si>
  <si>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</si>
  <si>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</si>
  <si>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</si>
  <si>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</si>
  <si>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</si>
  <si>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</si>
  <si>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</si>
  <si>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</si>
  <si>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</si>
  <si>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</si>
  <si>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</si>
  <si>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</si>
  <si>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</si>
  <si>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</si>
  <si>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</si>
  <si>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</si>
  <si>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</si>
  <si>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</si>
  <si>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</si>
  <si>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</si>
  <si>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</si>
  <si>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</si>
  <si>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</si>
  <si>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</si>
  <si>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</si>
  <si>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</si>
  <si>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</si>
  <si>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</si>
  <si>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</si>
  <si>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</si>
  <si>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</si>
  <si>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</si>
  <si>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</si>
  <si>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</si>
  <si>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</si>
  <si>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</si>
  <si>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</si>
  <si>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</si>
  <si>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</si>
  <si>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</si>
  <si>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</si>
  <si>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</si>
  <si>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</si>
  <si>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</si>
  <si>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</si>
  <si>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</si>
  <si>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</si>
  <si>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</si>
  <si>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</si>
  <si>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NA</t>
  </si>
  <si>
    <t>Q1 1980</t>
    <phoneticPr fontId="5"/>
  </si>
  <si>
    <t>Q2 1980</t>
    <phoneticPr fontId="5"/>
  </si>
  <si>
    <t>Q3 1980</t>
    <phoneticPr fontId="5"/>
  </si>
  <si>
    <t>Q4 1980</t>
    <phoneticPr fontId="5"/>
  </si>
  <si>
    <t>Q1 1981</t>
    <phoneticPr fontId="5"/>
  </si>
  <si>
    <t>Q2 1981</t>
    <phoneticPr fontId="5"/>
  </si>
  <si>
    <t>Q3 1981</t>
    <phoneticPr fontId="5"/>
  </si>
  <si>
    <t>Q4 1981</t>
    <phoneticPr fontId="5"/>
  </si>
  <si>
    <t>Q1 1982</t>
    <phoneticPr fontId="5"/>
  </si>
  <si>
    <t>Q2 1982</t>
    <phoneticPr fontId="5"/>
  </si>
  <si>
    <t>Q3 1982</t>
    <phoneticPr fontId="5"/>
  </si>
  <si>
    <t>Q4 1982</t>
    <phoneticPr fontId="5"/>
  </si>
  <si>
    <t>Q1 1983</t>
    <phoneticPr fontId="5"/>
  </si>
  <si>
    <t>Q2 1983</t>
    <phoneticPr fontId="5"/>
  </si>
  <si>
    <t>Q3 1983</t>
    <phoneticPr fontId="5"/>
  </si>
  <si>
    <t>Q4 1983</t>
    <phoneticPr fontId="5"/>
  </si>
  <si>
    <t>Q1 1984</t>
    <phoneticPr fontId="5"/>
  </si>
  <si>
    <t>Q2 1984</t>
    <phoneticPr fontId="5"/>
  </si>
  <si>
    <t>Q3 1984</t>
    <phoneticPr fontId="5"/>
  </si>
  <si>
    <t>Q4 1984</t>
    <phoneticPr fontId="5"/>
  </si>
  <si>
    <t>Q1 1985</t>
    <phoneticPr fontId="5"/>
  </si>
  <si>
    <t>Q2 1985</t>
    <phoneticPr fontId="5"/>
  </si>
  <si>
    <t>Q3 1985</t>
    <phoneticPr fontId="5"/>
  </si>
  <si>
    <t>Q4 1985</t>
    <phoneticPr fontId="5"/>
  </si>
  <si>
    <t>Q1 1986</t>
    <phoneticPr fontId="5"/>
  </si>
  <si>
    <t>Q2 1986</t>
    <phoneticPr fontId="5"/>
  </si>
  <si>
    <t>Q3 1986</t>
    <phoneticPr fontId="5"/>
  </si>
  <si>
    <t>Q4 1986</t>
    <phoneticPr fontId="5"/>
  </si>
  <si>
    <t>Q1 1987</t>
    <phoneticPr fontId="5"/>
  </si>
  <si>
    <t>Q2 1987</t>
    <phoneticPr fontId="5"/>
  </si>
  <si>
    <t>Q3 1987</t>
    <phoneticPr fontId="5"/>
  </si>
  <si>
    <t>Q4 1987</t>
    <phoneticPr fontId="5"/>
  </si>
  <si>
    <t>Q1 1988</t>
    <phoneticPr fontId="5"/>
  </si>
  <si>
    <t>Q2 1988</t>
    <phoneticPr fontId="5"/>
  </si>
  <si>
    <t>Q3 1988</t>
    <phoneticPr fontId="5"/>
  </si>
  <si>
    <t>Q4 1988</t>
    <phoneticPr fontId="5"/>
  </si>
  <si>
    <t>Q1 1989</t>
    <phoneticPr fontId="5"/>
  </si>
  <si>
    <t>Q2 1989</t>
    <phoneticPr fontId="5"/>
  </si>
  <si>
    <t>Q3 1989</t>
    <phoneticPr fontId="5"/>
  </si>
  <si>
    <t>Q4 1989</t>
    <phoneticPr fontId="5"/>
  </si>
  <si>
    <t>Q1 1990</t>
    <phoneticPr fontId="5"/>
  </si>
  <si>
    <t>Q2 1990</t>
    <phoneticPr fontId="5"/>
  </si>
  <si>
    <t>Q3 1990</t>
    <phoneticPr fontId="5"/>
  </si>
  <si>
    <t>Q4 1990</t>
    <phoneticPr fontId="5"/>
  </si>
  <si>
    <t>Q1 1991</t>
    <phoneticPr fontId="5"/>
  </si>
  <si>
    <t>Q2 1991</t>
    <phoneticPr fontId="5"/>
  </si>
  <si>
    <t>Q3 1991</t>
    <phoneticPr fontId="5"/>
  </si>
  <si>
    <t>Q4 1991</t>
    <phoneticPr fontId="5"/>
  </si>
  <si>
    <t>Q1 1992</t>
    <phoneticPr fontId="5"/>
  </si>
  <si>
    <t>Q2 1992</t>
    <phoneticPr fontId="5"/>
  </si>
  <si>
    <t>Q3 1992</t>
    <phoneticPr fontId="5"/>
  </si>
  <si>
    <t>Q4 1992</t>
    <phoneticPr fontId="5"/>
  </si>
  <si>
    <t>Q1 1993</t>
    <phoneticPr fontId="5"/>
  </si>
  <si>
    <t>Q2 1993</t>
    <phoneticPr fontId="5"/>
  </si>
  <si>
    <t>Q3 1993</t>
    <phoneticPr fontId="5"/>
  </si>
  <si>
    <t>Q4 1993</t>
    <phoneticPr fontId="5"/>
  </si>
  <si>
    <t>Q1 1994</t>
    <phoneticPr fontId="5"/>
  </si>
  <si>
    <t>Q2 1994</t>
    <phoneticPr fontId="5"/>
  </si>
  <si>
    <t>Q3 1994</t>
    <phoneticPr fontId="5"/>
  </si>
  <si>
    <t>Q4 1994</t>
    <phoneticPr fontId="5"/>
  </si>
  <si>
    <t>Q1 1995</t>
    <phoneticPr fontId="5"/>
  </si>
  <si>
    <t>Q2 1995</t>
    <phoneticPr fontId="5"/>
  </si>
  <si>
    <t>Q3 1995</t>
    <phoneticPr fontId="5"/>
  </si>
  <si>
    <t>Q4 1995</t>
    <phoneticPr fontId="5"/>
  </si>
  <si>
    <t>Q1 1996</t>
    <phoneticPr fontId="5"/>
  </si>
  <si>
    <t>Q2 1996</t>
    <phoneticPr fontId="5"/>
  </si>
  <si>
    <t>Q3 1996</t>
    <phoneticPr fontId="5"/>
  </si>
  <si>
    <t>Q4 1996</t>
    <phoneticPr fontId="5"/>
  </si>
  <si>
    <t>Q1 1997</t>
    <phoneticPr fontId="5"/>
  </si>
  <si>
    <t>Q2 1997</t>
    <phoneticPr fontId="5"/>
  </si>
  <si>
    <t>Q3 1997</t>
    <phoneticPr fontId="5"/>
  </si>
  <si>
    <t>Q4 1997</t>
    <phoneticPr fontId="5"/>
  </si>
  <si>
    <t>Q1 1998</t>
    <phoneticPr fontId="5"/>
  </si>
  <si>
    <t>Q2 1998</t>
    <phoneticPr fontId="5"/>
  </si>
  <si>
    <t>Q3 1998</t>
    <phoneticPr fontId="5"/>
  </si>
  <si>
    <t>Q4 1998</t>
    <phoneticPr fontId="5"/>
  </si>
  <si>
    <t>Q1 1999</t>
    <phoneticPr fontId="5"/>
  </si>
  <si>
    <t>Q2 1999</t>
    <phoneticPr fontId="5"/>
  </si>
  <si>
    <t>Q3 1999</t>
    <phoneticPr fontId="5"/>
  </si>
  <si>
    <t>Q4 1999</t>
    <phoneticPr fontId="5"/>
  </si>
  <si>
    <t>Q1 2000</t>
    <phoneticPr fontId="5"/>
  </si>
  <si>
    <t>Q2 2000</t>
    <phoneticPr fontId="5"/>
  </si>
  <si>
    <t>Q3 2000</t>
    <phoneticPr fontId="5"/>
  </si>
  <si>
    <t>Q4 2000</t>
    <phoneticPr fontId="5"/>
  </si>
  <si>
    <t>Q1 2001</t>
    <phoneticPr fontId="5"/>
  </si>
  <si>
    <t>Q2 2001</t>
    <phoneticPr fontId="5"/>
  </si>
  <si>
    <t>Q3 2001</t>
    <phoneticPr fontId="5"/>
  </si>
  <si>
    <t>Q4 2001</t>
    <phoneticPr fontId="5"/>
  </si>
  <si>
    <t>Q1 2002</t>
    <phoneticPr fontId="5"/>
  </si>
  <si>
    <t>Q2 2002</t>
    <phoneticPr fontId="5"/>
  </si>
  <si>
    <t>Q3 2002</t>
    <phoneticPr fontId="5"/>
  </si>
  <si>
    <t>Q4 2002</t>
    <phoneticPr fontId="5"/>
  </si>
  <si>
    <t>Q1 2003</t>
    <phoneticPr fontId="5"/>
  </si>
  <si>
    <t>Q2 2003</t>
    <phoneticPr fontId="5"/>
  </si>
  <si>
    <t>Q3 2003</t>
    <phoneticPr fontId="5"/>
  </si>
  <si>
    <t>Q4 2003</t>
    <phoneticPr fontId="5"/>
  </si>
  <si>
    <t>Q1 2004</t>
    <phoneticPr fontId="5"/>
  </si>
  <si>
    <t>Q2 2004</t>
    <phoneticPr fontId="5"/>
  </si>
  <si>
    <t>Q3 2004</t>
    <phoneticPr fontId="5"/>
  </si>
  <si>
    <t>Q4 2004</t>
    <phoneticPr fontId="5"/>
  </si>
  <si>
    <t>Q1 2005</t>
    <phoneticPr fontId="5"/>
  </si>
  <si>
    <t>Q2 2005</t>
    <phoneticPr fontId="5"/>
  </si>
  <si>
    <t>Q3 2005</t>
    <phoneticPr fontId="5"/>
  </si>
  <si>
    <t>Q4 2005</t>
    <phoneticPr fontId="5"/>
  </si>
  <si>
    <t>Q1 2006</t>
    <phoneticPr fontId="5"/>
  </si>
  <si>
    <t>Q2 2006</t>
    <phoneticPr fontId="5"/>
  </si>
  <si>
    <t>Q3 2006</t>
    <phoneticPr fontId="5"/>
  </si>
  <si>
    <t>Q4 2006</t>
    <phoneticPr fontId="5"/>
  </si>
  <si>
    <t>Q1 2007</t>
    <phoneticPr fontId="5"/>
  </si>
  <si>
    <t>Q2 2007</t>
    <phoneticPr fontId="5"/>
  </si>
  <si>
    <t>Q3 2007</t>
    <phoneticPr fontId="5"/>
  </si>
  <si>
    <t>Q4 2007</t>
    <phoneticPr fontId="5"/>
  </si>
  <si>
    <t>Q1 2008</t>
    <phoneticPr fontId="5"/>
  </si>
  <si>
    <t>Q2 2008</t>
    <phoneticPr fontId="5"/>
  </si>
  <si>
    <t>Q3 2008</t>
    <phoneticPr fontId="5"/>
  </si>
  <si>
    <t>Q4 2008</t>
    <phoneticPr fontId="5"/>
  </si>
  <si>
    <t>Q1 2009</t>
    <phoneticPr fontId="5"/>
  </si>
  <si>
    <t>Q2 2009</t>
    <phoneticPr fontId="5"/>
  </si>
  <si>
    <t>Q3 2009</t>
    <phoneticPr fontId="5"/>
  </si>
  <si>
    <t>Q4 2009</t>
    <phoneticPr fontId="5"/>
  </si>
  <si>
    <t>Q1 2010</t>
    <phoneticPr fontId="5"/>
  </si>
  <si>
    <t>Q2 2010</t>
    <phoneticPr fontId="5"/>
  </si>
  <si>
    <t>Q3 2010</t>
    <phoneticPr fontId="5"/>
  </si>
  <si>
    <t>Q4 2010</t>
    <phoneticPr fontId="5"/>
  </si>
  <si>
    <t>Q1 2011</t>
    <phoneticPr fontId="5"/>
  </si>
  <si>
    <t>Q2 2011</t>
    <phoneticPr fontId="5"/>
  </si>
  <si>
    <t>Q3 2011</t>
    <phoneticPr fontId="5"/>
  </si>
  <si>
    <t>Q4 2011</t>
    <phoneticPr fontId="5"/>
  </si>
  <si>
    <t>Q1 2012</t>
    <phoneticPr fontId="5"/>
  </si>
  <si>
    <t>Q2 2012</t>
    <phoneticPr fontId="5"/>
  </si>
  <si>
    <t>Q3 2012</t>
    <phoneticPr fontId="5"/>
  </si>
  <si>
    <t>Q4 2012</t>
    <phoneticPr fontId="5"/>
  </si>
  <si>
    <t>Q1 2013</t>
    <phoneticPr fontId="5"/>
  </si>
  <si>
    <t>Q2 2013</t>
    <phoneticPr fontId="5"/>
  </si>
  <si>
    <t>Q3 2013</t>
    <phoneticPr fontId="5"/>
  </si>
  <si>
    <t>Q4 2013</t>
    <phoneticPr fontId="5"/>
  </si>
  <si>
    <t>Q1 2014</t>
    <phoneticPr fontId="5"/>
  </si>
  <si>
    <t>Q2 2014</t>
    <phoneticPr fontId="5"/>
  </si>
  <si>
    <t>Q3 2014</t>
    <phoneticPr fontId="5"/>
  </si>
  <si>
    <t>Q4 2014</t>
    <phoneticPr fontId="5"/>
  </si>
  <si>
    <t>Q1 2015</t>
    <phoneticPr fontId="5"/>
  </si>
  <si>
    <t>NA</t>
    <phoneticPr fontId="5"/>
  </si>
  <si>
    <t>JP GDP (AR) CONA</t>
    <phoneticPr fontId="5"/>
  </si>
  <si>
    <t>実質GDP</t>
    <rPh sb="0" eb="2">
      <t>ジッシツ</t>
    </rPh>
    <phoneticPr fontId="5"/>
  </si>
  <si>
    <t>労働力</t>
    <rPh sb="0" eb="3">
      <t>ロウドウリョク</t>
    </rPh>
    <phoneticPr fontId="5"/>
  </si>
  <si>
    <t>民間消費</t>
    <rPh sb="0" eb="2">
      <t>ミンカン</t>
    </rPh>
    <rPh sb="2" eb="4">
      <t>ショウヒ</t>
    </rPh>
    <phoneticPr fontId="5"/>
  </si>
  <si>
    <t>固定資本形成</t>
    <rPh sb="0" eb="2">
      <t>コテイ</t>
    </rPh>
    <rPh sb="2" eb="4">
      <t>シホン</t>
    </rPh>
    <rPh sb="4" eb="6">
      <t>ケイセイ</t>
    </rPh>
    <phoneticPr fontId="5"/>
  </si>
  <si>
    <t>外生的需要</t>
    <rPh sb="0" eb="1">
      <t>ガイ</t>
    </rPh>
    <rPh sb="1" eb="2">
      <t>セイ</t>
    </rPh>
    <rPh sb="2" eb="3">
      <t>テキ</t>
    </rPh>
    <rPh sb="3" eb="5">
      <t>ジュヨウ</t>
    </rPh>
    <phoneticPr fontId="5"/>
  </si>
  <si>
    <t>実質賃金指数(real wage index)</t>
    <rPh sb="0" eb="2">
      <t>ジッシツ</t>
    </rPh>
    <rPh sb="2" eb="4">
      <t>チンギン</t>
    </rPh>
    <rPh sb="4" eb="6">
      <t>シスウ</t>
    </rPh>
    <phoneticPr fontId="5"/>
  </si>
  <si>
    <t>失業率</t>
    <rPh sb="0" eb="2">
      <t>シツギョウ</t>
    </rPh>
    <rPh sb="2" eb="3">
      <t>リツ</t>
    </rPh>
    <phoneticPr fontId="5"/>
  </si>
  <si>
    <t>政策金利</t>
    <rPh sb="0" eb="2">
      <t>セイサク</t>
    </rPh>
    <rPh sb="2" eb="4">
      <t>キンリ</t>
    </rPh>
    <phoneticPr fontId="5"/>
  </si>
  <si>
    <t>JP CPI: ALL ITEMS LESS IMPUTED RENT SADJ</t>
  </si>
  <si>
    <t>JP OVERNIGHT CALL MONEY RATE, UNCOLLATERALISED (EP)</t>
    <phoneticPr fontId="5"/>
  </si>
  <si>
    <t>JP UNEMPLOYMENT RATE (METHO BREAK MAR 2011) SADJ</t>
    <phoneticPr fontId="5"/>
  </si>
  <si>
    <t>JP REAL WAGE INDEX - ALL INDUSTRIES SADJ</t>
    <phoneticPr fontId="5"/>
  </si>
  <si>
    <t>JP PRIVATE NON RESIDENTIAL INVESTMENT (AR) CONA</t>
    <phoneticPr fontId="5"/>
  </si>
  <si>
    <t>JP PRIVATE CONSUMPTION EXPENDITURE (AR) CONA</t>
    <phoneticPr fontId="5"/>
  </si>
  <si>
    <t>JP LABOUR FORCE (METHO BREAK MAR 2011) VOLA</t>
    <phoneticPr fontId="5"/>
  </si>
  <si>
    <t>物価水準</t>
    <rPh sb="0" eb="2">
      <t>ブッカ</t>
    </rPh>
    <rPh sb="2" eb="4">
      <t>スイジュン</t>
    </rPh>
    <phoneticPr fontId="5"/>
  </si>
  <si>
    <t>一人当たりGDP</t>
    <rPh sb="0" eb="2">
      <t>ヒトリ</t>
    </rPh>
    <rPh sb="2" eb="3">
      <t>ア</t>
    </rPh>
    <phoneticPr fontId="5"/>
  </si>
  <si>
    <t>一人当たり民間消費</t>
    <rPh sb="0" eb="2">
      <t>ヒトリ</t>
    </rPh>
    <rPh sb="2" eb="3">
      <t>ア</t>
    </rPh>
    <rPh sb="5" eb="7">
      <t>ミンカン</t>
    </rPh>
    <rPh sb="7" eb="9">
      <t>ショウヒ</t>
    </rPh>
    <phoneticPr fontId="5"/>
  </si>
  <si>
    <t>一人当たり投資</t>
    <rPh sb="0" eb="2">
      <t>ヒトリ</t>
    </rPh>
    <rPh sb="2" eb="3">
      <t>ア</t>
    </rPh>
    <rPh sb="5" eb="7">
      <t>トウシ</t>
    </rPh>
    <phoneticPr fontId="5"/>
  </si>
  <si>
    <t>賃金水準</t>
    <rPh sb="0" eb="2">
      <t>チンギン</t>
    </rPh>
    <rPh sb="2" eb="4">
      <t>スイジュン</t>
    </rPh>
    <phoneticPr fontId="5"/>
  </si>
  <si>
    <t>失業率</t>
    <rPh sb="0" eb="2">
      <t>シツギョウ</t>
    </rPh>
    <rPh sb="2" eb="3">
      <t>リツ</t>
    </rPh>
    <phoneticPr fontId="5"/>
  </si>
  <si>
    <t>政策金利</t>
    <rPh sb="0" eb="2">
      <t>セイサク</t>
    </rPh>
    <rPh sb="2" eb="4">
      <t>キンリ</t>
    </rPh>
    <phoneticPr fontId="5"/>
  </si>
  <si>
    <t>物価水準</t>
    <rPh sb="0" eb="2">
      <t>ブッカ</t>
    </rPh>
    <rPh sb="2" eb="4">
      <t>スイジュン</t>
    </rPh>
    <phoneticPr fontId="5"/>
  </si>
  <si>
    <t>GDP</t>
    <phoneticPr fontId="5"/>
  </si>
  <si>
    <t>消費</t>
    <rPh sb="0" eb="2">
      <t>ショウヒ</t>
    </rPh>
    <phoneticPr fontId="5"/>
  </si>
  <si>
    <t>投資</t>
    <rPh sb="0" eb="2">
      <t>トウシ</t>
    </rPh>
    <phoneticPr fontId="5"/>
  </si>
  <si>
    <t>賃金上昇率</t>
    <rPh sb="0" eb="2">
      <t>チンギン</t>
    </rPh>
    <rPh sb="2" eb="4">
      <t>ジョウショウ</t>
    </rPh>
    <rPh sb="4" eb="5">
      <t>リツ</t>
    </rPh>
    <phoneticPr fontId="5"/>
  </si>
  <si>
    <t>dy_obs</t>
    <phoneticPr fontId="5"/>
  </si>
  <si>
    <t>dc_obs</t>
    <phoneticPr fontId="5"/>
  </si>
  <si>
    <t>di_obs</t>
    <phoneticPr fontId="5"/>
  </si>
  <si>
    <t>dg_obs</t>
    <phoneticPr fontId="5"/>
  </si>
  <si>
    <t>dw_obs</t>
    <phoneticPr fontId="5"/>
  </si>
  <si>
    <t>unemp_obs</t>
    <phoneticPr fontId="5"/>
  </si>
  <si>
    <t>rn_obs</t>
    <phoneticPr fontId="5"/>
  </si>
  <si>
    <t>pi_obs</t>
    <phoneticPr fontId="5"/>
  </si>
  <si>
    <t>離職率</t>
    <rPh sb="0" eb="3">
      <t>リショクリツ</t>
    </rPh>
    <phoneticPr fontId="5"/>
  </si>
  <si>
    <t>S62</t>
    <phoneticPr fontId="5"/>
  </si>
  <si>
    <t>S55</t>
  </si>
  <si>
    <t>S63</t>
    <phoneticPr fontId="5"/>
  </si>
  <si>
    <t>H1</t>
    <phoneticPr fontId="5"/>
  </si>
  <si>
    <t>H2</t>
    <phoneticPr fontId="5"/>
  </si>
  <si>
    <t>H3</t>
    <phoneticPr fontId="5"/>
  </si>
  <si>
    <t>H4</t>
    <phoneticPr fontId="5"/>
  </si>
  <si>
    <t>H5</t>
    <phoneticPr fontId="5"/>
  </si>
  <si>
    <t>H6</t>
  </si>
  <si>
    <t>H7</t>
  </si>
  <si>
    <t>H8</t>
  </si>
  <si>
    <t>H9</t>
  </si>
  <si>
    <t>H10</t>
  </si>
  <si>
    <t>H11</t>
  </si>
  <si>
    <t>H12</t>
  </si>
  <si>
    <t>H13</t>
  </si>
  <si>
    <t>H14</t>
  </si>
  <si>
    <t>H15</t>
  </si>
  <si>
    <t>H16</t>
  </si>
  <si>
    <t>H17</t>
  </si>
  <si>
    <t>H18</t>
  </si>
  <si>
    <t>H19</t>
  </si>
  <si>
    <t>H20</t>
  </si>
  <si>
    <t>H21</t>
  </si>
  <si>
    <t>H22</t>
  </si>
  <si>
    <t>H23</t>
  </si>
  <si>
    <t>H24</t>
  </si>
  <si>
    <t>H25</t>
  </si>
  <si>
    <t>H26</t>
  </si>
  <si>
    <t>H27</t>
  </si>
  <si>
    <t>S56</t>
  </si>
  <si>
    <t>S57</t>
  </si>
  <si>
    <t>S58</t>
  </si>
  <si>
    <t>S59</t>
  </si>
  <si>
    <t>S60</t>
  </si>
  <si>
    <t>S61</t>
  </si>
  <si>
    <t>年率</t>
    <rPh sb="0" eb="2">
      <t>ネンリツ</t>
    </rPh>
    <phoneticPr fontId="5"/>
  </si>
  <si>
    <t>上下</t>
    <rPh sb="0" eb="2">
      <t>ウエシタ</t>
    </rPh>
    <phoneticPr fontId="5"/>
  </si>
  <si>
    <t>四半期</t>
    <rPh sb="0" eb="3">
      <t>シハンキ</t>
    </rPh>
    <phoneticPr fontId="5"/>
  </si>
  <si>
    <t>chi_obs</t>
    <phoneticPr fontId="5"/>
  </si>
  <si>
    <t>JP DEFLATOR - GDP EXCLUDING FISIM SADJ</t>
  </si>
  <si>
    <t>GDP def</t>
    <phoneticPr fontId="5"/>
  </si>
  <si>
    <t>物価上昇率cpi</t>
    <rPh sb="0" eb="2">
      <t>ブッカ</t>
    </rPh>
    <rPh sb="2" eb="4">
      <t>ジョウショウ</t>
    </rPh>
    <rPh sb="4" eb="5">
      <t>リツ</t>
    </rPh>
    <phoneticPr fontId="5"/>
  </si>
  <si>
    <t>物価上昇率def</t>
    <rPh sb="0" eb="2">
      <t>ブッカ</t>
    </rPh>
    <rPh sb="2" eb="4">
      <t>ジョウショウ</t>
    </rPh>
    <rPh sb="4" eb="5">
      <t>リツ</t>
    </rPh>
    <phoneticPr fontId="5"/>
  </si>
  <si>
    <t>dy_obs</t>
  </si>
  <si>
    <t>dc_obs</t>
  </si>
  <si>
    <t>di_obs</t>
  </si>
  <si>
    <t>dg_obs</t>
  </si>
  <si>
    <t>dw_obs</t>
  </si>
  <si>
    <t>unemp_obs</t>
  </si>
  <si>
    <t>rn_obs</t>
  </si>
  <si>
    <t>pi_obs</t>
  </si>
  <si>
    <t>chi_obs</t>
  </si>
  <si>
    <t>　　　の平成23年6月分の推計値及びその数値を用いて計算した値である。時系列比較の際は注意を要する。</t>
    <rPh sb="4" eb="6">
      <t>ヘイセイ</t>
    </rPh>
    <rPh sb="8" eb="9">
      <t>ネン</t>
    </rPh>
    <rPh sb="10" eb="12">
      <t>ガツブン</t>
    </rPh>
    <rPh sb="13" eb="16">
      <t>スイケイチ</t>
    </rPh>
    <rPh sb="16" eb="17">
      <t>オヨ</t>
    </rPh>
    <rPh sb="20" eb="22">
      <t>スウチ</t>
    </rPh>
    <rPh sb="23" eb="24">
      <t>モチ</t>
    </rPh>
    <rPh sb="26" eb="28">
      <t>ケイサン</t>
    </rPh>
    <rPh sb="30" eb="31">
      <t>アタイ</t>
    </rPh>
    <rPh sb="35" eb="38">
      <t>ジケイレツ</t>
    </rPh>
    <rPh sb="38" eb="40">
      <t>ヒカク</t>
    </rPh>
    <rPh sb="41" eb="42">
      <t>サイ</t>
    </rPh>
    <rPh sb="43" eb="45">
      <t>チュウイ</t>
    </rPh>
    <rPh sb="46" eb="47">
      <t>ヨウ</t>
    </rPh>
    <phoneticPr fontId="5"/>
  </si>
  <si>
    <t>　  4)　平成23年の雇用者数及び推定組織率は、平成24年4月に総務省統計局から公表された「労働力調査における東日本大震災に伴う補完推計」</t>
    <rPh sb="6" eb="8">
      <t>ヘイセイ</t>
    </rPh>
    <rPh sb="10" eb="11">
      <t>ネン</t>
    </rPh>
    <rPh sb="12" eb="15">
      <t>コヨウシャ</t>
    </rPh>
    <rPh sb="15" eb="16">
      <t>スウ</t>
    </rPh>
    <rPh sb="16" eb="17">
      <t>オヨ</t>
    </rPh>
    <rPh sb="18" eb="20">
      <t>スイテイ</t>
    </rPh>
    <rPh sb="20" eb="23">
      <t>ソシキリツ</t>
    </rPh>
    <rPh sb="25" eb="27">
      <t>ヘイセイ</t>
    </rPh>
    <rPh sb="29" eb="30">
      <t>ネン</t>
    </rPh>
    <rPh sb="31" eb="32">
      <t>ガツ</t>
    </rPh>
    <rPh sb="33" eb="36">
      <t>ソウムショウ</t>
    </rPh>
    <rPh sb="36" eb="39">
      <t>トウケイキョク</t>
    </rPh>
    <rPh sb="41" eb="43">
      <t>コウヒョウ</t>
    </rPh>
    <rPh sb="47" eb="50">
      <t>ロウドウリョク</t>
    </rPh>
    <rPh sb="50" eb="52">
      <t>チョウサ</t>
    </rPh>
    <rPh sb="56" eb="59">
      <t>ヒガシニホン</t>
    </rPh>
    <rPh sb="59" eb="62">
      <t>ダイシンサイ</t>
    </rPh>
    <rPh sb="63" eb="64">
      <t>トモナ</t>
    </rPh>
    <rPh sb="65" eb="67">
      <t>ホカン</t>
    </rPh>
    <rPh sb="67" eb="69">
      <t>スイケイ</t>
    </rPh>
    <phoneticPr fontId="12"/>
  </si>
  <si>
    <t>　　  　なお、労働力調査は昭和28年、42年に調査方法を改定したが、42年の変更によるギャップは28年までさかのぼって修正してある。</t>
    <rPh sb="29" eb="31">
      <t>カイテイ</t>
    </rPh>
    <phoneticPr fontId="12"/>
  </si>
  <si>
    <t>　　　6月分、ただし昭和22年については7月分）で除して得られた数値である。したがって、27年以前と28年以降は厳密な意味では接続しない。</t>
    <rPh sb="4" eb="5">
      <t>ガツ</t>
    </rPh>
    <rPh sb="10" eb="12">
      <t>ショウワ</t>
    </rPh>
    <rPh sb="28" eb="29">
      <t>エ</t>
    </rPh>
    <rPh sb="32" eb="34">
      <t>スウチ</t>
    </rPh>
    <phoneticPr fontId="5"/>
  </si>
  <si>
    <t>　  3)　推定組織率は、労働組合員数（昭和27年までは単位労働組合、28年以降は単一労働組合）を雇用者数（総務省統計局「労働力調査」各年</t>
    <rPh sb="56" eb="57">
      <t>ショウ</t>
    </rPh>
    <rPh sb="59" eb="60">
      <t>キョク</t>
    </rPh>
    <phoneticPr fontId="12"/>
  </si>
  <si>
    <t>　  2)　昭和47年以前は沖縄県を含まない。</t>
    <rPh sb="12" eb="13">
      <t>マエ</t>
    </rPh>
    <rPh sb="14" eb="17">
      <t>オキナワケン</t>
    </rPh>
    <rPh sb="18" eb="19">
      <t>フク</t>
    </rPh>
    <phoneticPr fontId="5"/>
  </si>
  <si>
    <t>注: 1)　昭和22年は「労働組合調査」、23～57年は「労働組合基本調査」、58年以降は「労働組合基礎調査」である。</t>
    <phoneticPr fontId="5"/>
  </si>
  <si>
    <t>平成元年</t>
    <phoneticPr fontId="5"/>
  </si>
  <si>
    <t xml:space="preserve"> </t>
    <phoneticPr fontId="5"/>
  </si>
  <si>
    <t>･･･</t>
    <phoneticPr fontId="5"/>
  </si>
  <si>
    <t>昭和22年</t>
  </si>
  <si>
    <t>％</t>
  </si>
  <si>
    <t>万人</t>
  </si>
  <si>
    <t>人</t>
  </si>
  <si>
    <t>組合</t>
    <rPh sb="0" eb="2">
      <t>クミアイ</t>
    </rPh>
    <phoneticPr fontId="5"/>
  </si>
  <si>
    <t>労働組合員数</t>
  </si>
  <si>
    <t>労働組合数</t>
  </si>
  <si>
    <t>推定組織率</t>
  </si>
  <si>
    <t>雇用者数</t>
  </si>
  <si>
    <t>単一労働組合</t>
  </si>
  <si>
    <t>単位労働組合</t>
  </si>
  <si>
    <t>年</t>
  </si>
  <si>
    <r>
      <t xml:space="preserve">第１表　労働組合種類別労働組合数､労働組合員数及び推定組織率の推移 </t>
    </r>
    <r>
      <rPr>
        <sz val="9"/>
        <rFont val="ＭＳ Ｐ明朝"/>
        <family val="1"/>
        <charset val="128"/>
      </rPr>
      <t>（各年６月３０日現在）</t>
    </r>
    <rPh sb="0" eb="1">
      <t>ダイ</t>
    </rPh>
    <rPh sb="2" eb="3">
      <t>ヒョウ</t>
    </rPh>
    <rPh sb="4" eb="8">
      <t>ロウドウクミアイ</t>
    </rPh>
    <phoneticPr fontId="12"/>
  </si>
  <si>
    <t>phi_b_obs</t>
    <phoneticPr fontId="7"/>
  </si>
  <si>
    <t>欠員率</t>
    <rPh sb="0" eb="3">
      <t>ケツインリツ</t>
    </rPh>
    <phoneticPr fontId="5"/>
  </si>
  <si>
    <t>v_obs</t>
    <phoneticPr fontId="7"/>
  </si>
  <si>
    <t>l_obs</t>
    <phoneticPr fontId="7"/>
  </si>
  <si>
    <t>総実労働時間</t>
    <rPh sb="0" eb="1">
      <t>ソウ</t>
    </rPh>
    <rPh sb="1" eb="2">
      <t>ジツ</t>
    </rPh>
    <rPh sb="2" eb="4">
      <t>ロウドウ</t>
    </rPh>
    <rPh sb="4" eb="6">
      <t>ジカン</t>
    </rPh>
    <phoneticPr fontId="5"/>
  </si>
  <si>
    <t>毎月勤労統計調査(MONTHLY LABOUR SURVEY)</t>
    <phoneticPr fontId="19"/>
  </si>
  <si>
    <t>季節調整済労働時間指数(Seasonally adjusted hours worked indices)　総実労働時間(Total hours worked)</t>
  </si>
  <si>
    <t>　　事業所規模(Size of establishments)：</t>
    <phoneticPr fontId="19"/>
  </si>
  <si>
    <t>３０人以上(Establishments with 30 employees or more)</t>
  </si>
  <si>
    <t>　　就業形態(Type of Employment):</t>
    <phoneticPr fontId="19"/>
  </si>
  <si>
    <t>就業形態計(Total)</t>
  </si>
  <si>
    <t>　　産業(Industry):</t>
    <phoneticPr fontId="19"/>
  </si>
  <si>
    <t>調査産業計(Industries covered)</t>
  </si>
  <si>
    <t>　季節調整済指数(Seasonally Adjusted Indices)</t>
    <rPh sb="1" eb="3">
      <t>キセツ</t>
    </rPh>
    <rPh sb="3" eb="5">
      <t>チョウセイ</t>
    </rPh>
    <rPh sb="5" eb="6">
      <t>ズ</t>
    </rPh>
    <phoneticPr fontId="19"/>
  </si>
  <si>
    <t>平成22年平均＝１００(2010 average = 100)</t>
    <phoneticPr fontId="19"/>
  </si>
  <si>
    <t>1-3</t>
  </si>
  <si>
    <t>4-6</t>
  </si>
  <si>
    <t>7-9</t>
  </si>
  <si>
    <t>10-12</t>
  </si>
  <si>
    <t>year</t>
  </si>
  <si>
    <t>第１四半期</t>
  </si>
  <si>
    <t>第２四半期</t>
  </si>
  <si>
    <t>第３四半期</t>
  </si>
  <si>
    <t>第４四半期</t>
  </si>
  <si>
    <t>１月</t>
  </si>
  <si>
    <t>２月</t>
  </si>
  <si>
    <t>３月</t>
  </si>
  <si>
    <t>４月</t>
  </si>
  <si>
    <t>５月</t>
  </si>
  <si>
    <t>６月</t>
  </si>
  <si>
    <t>７月</t>
  </si>
  <si>
    <t>８月</t>
  </si>
  <si>
    <t>９月</t>
  </si>
  <si>
    <t>１０月</t>
  </si>
  <si>
    <t>１１月</t>
  </si>
  <si>
    <t>１２月</t>
  </si>
  <si>
    <t>1st Qr.</t>
  </si>
  <si>
    <t>2nd Qr.</t>
  </si>
  <si>
    <t>3rd Qr.</t>
  </si>
  <si>
    <t>4th Qr.</t>
  </si>
  <si>
    <t>Jan.</t>
  </si>
  <si>
    <t>Feb.</t>
  </si>
  <si>
    <t>Mar.</t>
  </si>
  <si>
    <t>Apr.</t>
  </si>
  <si>
    <t>May</t>
  </si>
  <si>
    <t>Jun.</t>
  </si>
  <si>
    <t>Jul.</t>
  </si>
  <si>
    <t>Aug.</t>
  </si>
  <si>
    <t>Sep.</t>
  </si>
  <si>
    <t>Oct.</t>
  </si>
  <si>
    <t>Nov.</t>
  </si>
  <si>
    <t>Dec.</t>
  </si>
  <si>
    <t>毎月勤労統計調査(MONTHLY LABOUR SURVEY)</t>
  </si>
  <si>
    <t>　　事業所規模(Size of establishments)：</t>
  </si>
  <si>
    <t>　　就業形態(Type of Employment):</t>
  </si>
  <si>
    <t>　　産業(Industry):</t>
  </si>
  <si>
    <r>
      <t>　前期比(</t>
    </r>
    <r>
      <rPr>
        <sz val="11"/>
        <color theme="1"/>
        <rFont val="ＭＳ Ｐゴシック"/>
        <family val="3"/>
        <charset val="128"/>
        <scheme val="minor"/>
      </rPr>
      <t>Ratio to the preceding month or quarter)：％(%)</t>
    </r>
    <rPh sb="1" eb="4">
      <t>ゼンキヒ</t>
    </rPh>
    <phoneticPr fontId="19"/>
  </si>
  <si>
    <t>-</t>
  </si>
  <si>
    <t>投資財価格</t>
    <rPh sb="0" eb="2">
      <t>トウシ</t>
    </rPh>
    <rPh sb="2" eb="3">
      <t>ザイ</t>
    </rPh>
    <rPh sb="3" eb="5">
      <t>カカク</t>
    </rPh>
    <phoneticPr fontId="5"/>
  </si>
  <si>
    <t>投資デフレータ</t>
    <rPh sb="0" eb="2">
      <t>トウシ</t>
    </rPh>
    <phoneticPr fontId="5"/>
  </si>
  <si>
    <t>投資価格デフレータ</t>
    <rPh sb="0" eb="2">
      <t>トウシ</t>
    </rPh>
    <rPh sb="2" eb="4">
      <t>カカク</t>
    </rPh>
    <phoneticPr fontId="5"/>
  </si>
  <si>
    <t>pi_i_obs</t>
    <phoneticPr fontId="7"/>
  </si>
  <si>
    <t>投資財相対価格</t>
    <rPh sb="0" eb="3">
      <t>トウシザイ</t>
    </rPh>
    <rPh sb="3" eb="5">
      <t>ソウタイ</t>
    </rPh>
    <rPh sb="5" eb="7">
      <t>カカク</t>
    </rPh>
    <phoneticPr fontId="5"/>
  </si>
  <si>
    <t>GDP</t>
    <phoneticPr fontId="7"/>
  </si>
  <si>
    <t>DomestCons</t>
    <phoneticPr fontId="7"/>
  </si>
  <si>
    <t>PrivInv</t>
    <phoneticPr fontId="7"/>
  </si>
  <si>
    <t>GovExpenditure</t>
    <phoneticPr fontId="7"/>
  </si>
  <si>
    <t>Export</t>
    <phoneticPr fontId="7"/>
  </si>
  <si>
    <t>Import</t>
    <phoneticPr fontId="7"/>
  </si>
  <si>
    <t>Residual</t>
    <phoneticPr fontId="7"/>
  </si>
  <si>
    <t>standard_error</t>
    <phoneticPr fontId="7"/>
  </si>
  <si>
    <t>1980/ 1- 3.</t>
  </si>
  <si>
    <t>4- 6.</t>
  </si>
  <si>
    <t>7- 9.</t>
  </si>
  <si>
    <t>10-12.</t>
  </si>
  <si>
    <t>1981/ 1- 3.</t>
  </si>
  <si>
    <t>1982/ 1- 3.</t>
  </si>
  <si>
    <t>1983/ 1- 3.</t>
  </si>
  <si>
    <t>1984/ 1- 3.</t>
  </si>
  <si>
    <t>1985/ 1- 3.</t>
  </si>
  <si>
    <t>1986/ 1- 3.</t>
  </si>
  <si>
    <t>1987/ 1- 3.</t>
  </si>
  <si>
    <t>1988/ 1- 3.</t>
  </si>
  <si>
    <t>1989/ 1- 3.</t>
  </si>
  <si>
    <t>1990/ 1- 3.</t>
  </si>
  <si>
    <t>1991/ 1- 3.</t>
  </si>
  <si>
    <t>1992/ 1- 3.</t>
  </si>
  <si>
    <t>1993/ 1- 3.</t>
  </si>
  <si>
    <t>1994/ 1- 3.</t>
  </si>
  <si>
    <t>1995/ 1- 3.</t>
  </si>
  <si>
    <t>1996/ 1- 3.</t>
  </si>
  <si>
    <t>1997/ 1- 3.</t>
  </si>
  <si>
    <t>1998/ 1- 3.</t>
  </si>
  <si>
    <t>1999/ 1- 3.</t>
  </si>
  <si>
    <t>2000/ 1- 3.</t>
  </si>
  <si>
    <t>2001/ 1- 3.</t>
  </si>
  <si>
    <t>2002/ 1- 3.</t>
  </si>
  <si>
    <t>2003/ 1- 3.</t>
  </si>
  <si>
    <t>2004/ 1- 3.</t>
  </si>
  <si>
    <t>2005/ 1- 3.</t>
  </si>
  <si>
    <t>2006/ 1- 3.</t>
  </si>
  <si>
    <t>2007/ 1- 3.</t>
  </si>
  <si>
    <t>2008/ 1- 3.</t>
  </si>
  <si>
    <t>2009/ 1- 3.</t>
  </si>
  <si>
    <t>2010/ 1- 3.</t>
  </si>
  <si>
    <t>2011/ 1- 3.</t>
  </si>
  <si>
    <t>2012/ 1- 3.</t>
  </si>
  <si>
    <t>2013/ 1- 3.</t>
  </si>
  <si>
    <t>2014/ 1- 3.</t>
  </si>
  <si>
    <t>2015/ 1- 3.</t>
  </si>
  <si>
    <t>一人当たり政府支出</t>
    <rPh sb="0" eb="2">
      <t>ヒトリ</t>
    </rPh>
    <rPh sb="2" eb="3">
      <t>ア</t>
    </rPh>
    <rPh sb="5" eb="7">
      <t>セイフ</t>
    </rPh>
    <rPh sb="7" eb="9">
      <t>シシュツ</t>
    </rPh>
    <phoneticPr fontId="5"/>
  </si>
  <si>
    <t>1人当たり輸出</t>
    <rPh sb="0" eb="2">
      <t>ヒトリ</t>
    </rPh>
    <rPh sb="2" eb="3">
      <t>ア</t>
    </rPh>
    <rPh sb="5" eb="7">
      <t>ユシュツ</t>
    </rPh>
    <phoneticPr fontId="5"/>
  </si>
  <si>
    <t>1人当たり輸入</t>
    <rPh sb="0" eb="2">
      <t>ヒトリ</t>
    </rPh>
    <rPh sb="2" eb="3">
      <t>ア</t>
    </rPh>
    <rPh sb="5" eb="7">
      <t>ユニュウ</t>
    </rPh>
    <phoneticPr fontId="5"/>
  </si>
  <si>
    <t>政府支出</t>
    <rPh sb="0" eb="2">
      <t>セイフ</t>
    </rPh>
    <rPh sb="2" eb="4">
      <t>シシュツ</t>
    </rPh>
    <phoneticPr fontId="5"/>
  </si>
  <si>
    <t>輸出</t>
    <rPh sb="0" eb="2">
      <t>ユシュツ</t>
    </rPh>
    <phoneticPr fontId="5"/>
  </si>
  <si>
    <t>輸入</t>
    <rPh sb="0" eb="2">
      <t>ユニュウ</t>
    </rPh>
    <phoneticPr fontId="5"/>
  </si>
  <si>
    <t>dx_obs</t>
    <phoneticPr fontId="7"/>
  </si>
  <si>
    <t>dm_obs</t>
    <phoneticPr fontId="7"/>
  </si>
  <si>
    <t>pi_m_obs</t>
    <phoneticPr fontId="7"/>
  </si>
  <si>
    <t>pi_x_obs</t>
    <phoneticPr fontId="7"/>
  </si>
  <si>
    <t>dystar_obs</t>
    <phoneticPr fontId="7"/>
  </si>
  <si>
    <t>s_e_obs</t>
    <phoneticPr fontId="7"/>
  </si>
  <si>
    <t>pi_d_obs</t>
    <phoneticPr fontId="7"/>
  </si>
  <si>
    <t>px</t>
    <phoneticPr fontId="7"/>
  </si>
  <si>
    <t>pm</t>
    <phoneticPr fontId="7"/>
  </si>
  <si>
    <t>実質実効為替レート</t>
    <rPh sb="0" eb="2">
      <t>ジッシツ</t>
    </rPh>
    <rPh sb="2" eb="4">
      <t>ジッコウ</t>
    </rPh>
    <rPh sb="4" eb="6">
      <t>カワセ</t>
    </rPh>
    <phoneticPr fontId="5"/>
  </si>
  <si>
    <t>FFレート</t>
    <phoneticPr fontId="5"/>
  </si>
  <si>
    <t>アメリカGDP成長率</t>
    <rPh sb="7" eb="10">
      <t>セイチョウリツ</t>
    </rPh>
    <phoneticPr fontId="5"/>
  </si>
  <si>
    <t>VALUE</t>
  </si>
  <si>
    <t>DATE</t>
  </si>
  <si>
    <t xml:space="preserve">August 2007. </t>
  </si>
  <si>
    <t>References</t>
  </si>
  <si>
    <t>confidence.(2)</t>
  </si>
  <si>
    <t>savings, all of which are very important to consumer wealth and</t>
  </si>
  <si>
    <t>influences longer- term interest rates such as mortgages, loans, and</t>
  </si>
  <si>
    <t>credit ratings. Additionally, the federal funds rate indirectly</t>
  </si>
  <si>
    <t>rate, which is the rate banks charge their customers with higher</t>
  </si>
  <si>
    <t>financial market. It influences other interest rates such as the prime</t>
  </si>
  <si>
    <t>The federal funds rate is the central interest rate in the U.S.</t>
  </si>
  <si>
    <t xml:space="preserve">foreign exchange markets. </t>
  </si>
  <si>
    <t>employment, consumer spending and income, business investments, and</t>
  </si>
  <si>
    <t>a wealth of economic data, such as: trends in prices and wages,</t>
  </si>
  <si>
    <t>Congress. In making its monetary policy decisions, the FOMC considers</t>
  </si>
  <si>
    <t>economic growth while adhering to the dual mandate set forth by</t>
  </si>
  <si>
    <t>determine the best course of monetary policy that will maximize</t>
  </si>
  <si>
    <t>Therefore, the FOMC must observe the current state of the economy to</t>
  </si>
  <si>
    <t>federal funds rate target to spur greater economic activity.</t>
  </si>
  <si>
    <t>economic activity. In the opposing scenario, the FOMC may set a lower</t>
  </si>
  <si>
    <t>Committee may set a higher federal funds rate target to temper</t>
  </si>
  <si>
    <t>inconsistent with the dual mandate of the Federal Reserve, the</t>
  </si>
  <si>
    <t>believes the economy is growing too fast and inflation pressures are</t>
  </si>
  <si>
    <t>or sell bonds depends on the state of the economy. If the FOMC</t>
  </si>
  <si>
    <t>excess liquidity for trade. Whether the Federal Reserve wants to buy</t>
  </si>
  <si>
    <t>government bonds, decreasing the federal funds rate because banks have</t>
  </si>
  <si>
    <t>Similarly, the Federal Reserve can increase liquidity by buying</t>
  </si>
  <si>
    <t>because banks have less liquidity to trade with other banks.</t>
  </si>
  <si>
    <t>by selling government bonds, thereby raising the federal funds rate</t>
  </si>
  <si>
    <t>debt).(2) More specifically, the Federal Reserve decreases liquidity</t>
  </si>
  <si>
    <t>operations or by buying and selling of government bonds (government</t>
  </si>
  <si>
    <t>rate influences the effective federal funds rate through open market</t>
  </si>
  <si>
    <t>determine the federal funds target rate. As previously stated, this</t>
  </si>
  <si>
    <t>The Federal Open Market Committee (FOMC) meets eight times a year to</t>
  </si>
  <si>
    <t>operations to reach the federal funds rate target.(2)</t>
  </si>
  <si>
    <t>but is influenced by the Federal Reserve through open market</t>
  </si>
  <si>
    <t>effective federal funds rate is essentially determined by the market</t>
  </si>
  <si>
    <t>negotiations is called the effective federal funds rate.(2) The</t>
  </si>
  <si>
    <t>two banks; the weighted average rate for all of these types of</t>
  </si>
  <si>
    <t>institution pays to the lending institution is determined between the</t>
  </si>
  <si>
    <t>that needs to quickly raise liquidity. (1) The rate that the borrowing</t>
  </si>
  <si>
    <t>which is often referred to as liquidity, will lend to another bank</t>
  </si>
  <si>
    <t>need of larger balances. In simpler terms, a bank with excess cash,</t>
  </si>
  <si>
    <t>surplus balances in its reserve account, it lends to other banks in</t>
  </si>
  <si>
    <t>Banks) with each other overnight. When a depository institution has</t>
  </si>
  <si>
    <t>institutions trade federal funds (balances held at Federal Reserve</t>
  </si>
  <si>
    <t>The federal funds rate is the interest rate at which depository</t>
  </si>
  <si>
    <t/>
  </si>
  <si>
    <t>Averages of daily figures.</t>
  </si>
  <si>
    <t>Notes:</t>
  </si>
  <si>
    <t>2015-08-06 2:21 PM CDT</t>
  </si>
  <si>
    <t>Last Updated:</t>
  </si>
  <si>
    <t>1980-01-01 to 2015-07-01</t>
  </si>
  <si>
    <t>Date Range:</t>
  </si>
  <si>
    <t>Percent</t>
  </si>
  <si>
    <t>Units:</t>
  </si>
  <si>
    <t>Average</t>
  </si>
  <si>
    <t>Aggregation Method:</t>
  </si>
  <si>
    <t>Quarterly</t>
  </si>
  <si>
    <t>Frequency:</t>
  </si>
  <si>
    <t>Not Seasonally Adjusted</t>
  </si>
  <si>
    <t>Seasonal Adjustment:</t>
  </si>
  <si>
    <t>H.15 Selected Interest Rates</t>
  </si>
  <si>
    <t>Release:</t>
  </si>
  <si>
    <t>Board of Governors of the Federal Reserve System (US)</t>
  </si>
  <si>
    <t>Source:</t>
  </si>
  <si>
    <t>FEDFUNDS</t>
  </si>
  <si>
    <t>Series ID:</t>
  </si>
  <si>
    <t>Effective Federal Funds Rate</t>
  </si>
  <si>
    <t>Title:</t>
  </si>
  <si>
    <t>r_nstar_obs</t>
    <phoneticPr fontId="7"/>
  </si>
  <si>
    <t>GDPC1</t>
  </si>
  <si>
    <t>observation_date</t>
  </si>
  <si>
    <t>Frequency: Quarterly</t>
  </si>
  <si>
    <t>Real Gross Domestic Product, Billions of Chained 2009 Dollars, Quarterly, Seasonally Adjusted Annual Rate</t>
  </si>
  <si>
    <t>Federal Reserve Bank of St. Louis</t>
  </si>
  <si>
    <t>Economic Research Division</t>
  </si>
  <si>
    <t>Help: https://research.stlouisfed.org/fred2/help-faq</t>
  </si>
  <si>
    <t>Link: https://research.stlouisfed.org/fred2</t>
  </si>
  <si>
    <t>Federal Reserve Economic Data</t>
  </si>
  <si>
    <t>FRED Graph Observations</t>
  </si>
  <si>
    <t>備考（英字）</t>
  </si>
  <si>
    <t>備考</t>
  </si>
  <si>
    <t>月次</t>
  </si>
  <si>
    <t>期種</t>
  </si>
  <si>
    <t>収録終了期</t>
  </si>
  <si>
    <t>収録開始期</t>
  </si>
  <si>
    <t>AVERAGED</t>
  </si>
  <si>
    <t>変換方法</t>
  </si>
  <si>
    <t>Effective Exchange Rates(Nominal, Real)</t>
  </si>
  <si>
    <t>統計種別・カテゴリ(英字)</t>
  </si>
  <si>
    <t>実効為替レート(名目・実質）</t>
  </si>
  <si>
    <t>統計種別・カテゴリ</t>
  </si>
  <si>
    <t>2010=100</t>
  </si>
  <si>
    <t>単位（英字）</t>
  </si>
  <si>
    <t>２０１０年＝１００</t>
  </si>
  <si>
    <t>単位</t>
  </si>
  <si>
    <t>Nominal/Effective Exchange Rates</t>
  </si>
  <si>
    <t>系列名称（英字）</t>
  </si>
  <si>
    <t>名目実効為替レート指数</t>
  </si>
  <si>
    <t>系列名称</t>
  </si>
  <si>
    <t>ST'FX180110001</t>
  </si>
  <si>
    <t>データコード</t>
  </si>
  <si>
    <t>pistar_obs</t>
    <phoneticPr fontId="7"/>
  </si>
  <si>
    <t>PPIACO</t>
  </si>
  <si>
    <t>Producer Price Index for All Commodities, Index 1982=100, Quarterly, Not Seasonally Adjusted</t>
  </si>
  <si>
    <t>アメリカ物価指数</t>
    <rPh sb="4" eb="6">
      <t>ブッカ</t>
    </rPh>
    <rPh sb="6" eb="8">
      <t>シスウ</t>
    </rPh>
    <phoneticPr fontId="5"/>
  </si>
  <si>
    <t>逆数</t>
    <rPh sb="0" eb="2">
      <t>ギャクスウ</t>
    </rPh>
    <phoneticPr fontId="7"/>
  </si>
  <si>
    <t>変化率（グロス）</t>
    <rPh sb="0" eb="2">
      <t>ヘンカ</t>
    </rPh>
    <rPh sb="2" eb="3">
      <t>リツ</t>
    </rPh>
    <phoneticPr fontId="7"/>
  </si>
  <si>
    <t>r_l_obs</t>
  </si>
  <si>
    <t>１９－２４　異動形態，男女別増加労働者数及び減少労働者数（昭和２７年～平成１５年）</t>
    <rPh sb="35" eb="37">
      <t>ヘイセイ</t>
    </rPh>
    <phoneticPr fontId="25"/>
  </si>
  <si>
    <t>19-24　 異動形態，男女別増加労働者数及び減少労働者数（エクセル：74KB）</t>
  </si>
  <si>
    <t>(単位　昭和59年以前　人，昭和60年以降　1,000人)</t>
    <rPh sb="1" eb="3">
      <t>タンイ</t>
    </rPh>
    <rPh sb="4" eb="6">
      <t>ショウワ</t>
    </rPh>
    <rPh sb="8" eb="9">
      <t>ネン</t>
    </rPh>
    <rPh sb="9" eb="11">
      <t>イゼン</t>
    </rPh>
    <rPh sb="12" eb="13">
      <t>ニン</t>
    </rPh>
    <rPh sb="14" eb="16">
      <t>ショウワ</t>
    </rPh>
    <rPh sb="18" eb="19">
      <t>ネン</t>
    </rPh>
    <rPh sb="19" eb="21">
      <t>イコウ</t>
    </rPh>
    <rPh sb="27" eb="28">
      <t>ニン</t>
    </rPh>
    <phoneticPr fontId="5"/>
  </si>
  <si>
    <t>男女，年次</t>
    <rPh sb="0" eb="2">
      <t>ダンジョ</t>
    </rPh>
    <rPh sb="3" eb="5">
      <t>ネンジ</t>
    </rPh>
    <phoneticPr fontId="12"/>
  </si>
  <si>
    <t>常用労働者</t>
  </si>
  <si>
    <t>増加労働者</t>
  </si>
  <si>
    <t>減少労働者</t>
  </si>
  <si>
    <t>切替労働者</t>
  </si>
  <si>
    <t>職歴別入職者</t>
  </si>
  <si>
    <t>勤続期間別離職者</t>
  </si>
  <si>
    <t>計</t>
    <rPh sb="0" eb="1">
      <t>ケイ</t>
    </rPh>
    <phoneticPr fontId="5"/>
  </si>
  <si>
    <t>計</t>
    <rPh sb="0" eb="1">
      <t>ケイ</t>
    </rPh>
    <phoneticPr fontId="12"/>
  </si>
  <si>
    <t>未就業者</t>
  </si>
  <si>
    <t>既就業者</t>
  </si>
  <si>
    <t>3か月未満</t>
    <phoneticPr fontId="12"/>
  </si>
  <si>
    <t>3か月以上
6か月未満</t>
    <rPh sb="2" eb="3">
      <t>ツキ</t>
    </rPh>
    <rPh sb="3" eb="5">
      <t>イジョウ</t>
    </rPh>
    <rPh sb="6" eb="7">
      <t>６カゲツ</t>
    </rPh>
    <rPh sb="8" eb="9">
      <t>ツキ</t>
    </rPh>
    <rPh sb="9" eb="11">
      <t>ミマン</t>
    </rPh>
    <phoneticPr fontId="12"/>
  </si>
  <si>
    <t>6か月以上
1年未満</t>
    <rPh sb="2" eb="3">
      <t>ツキ</t>
    </rPh>
    <rPh sb="3" eb="5">
      <t>イジョウ</t>
    </rPh>
    <rPh sb="7" eb="8">
      <t>イチネン</t>
    </rPh>
    <rPh sb="8" eb="10">
      <t>ミマン</t>
    </rPh>
    <phoneticPr fontId="12"/>
  </si>
  <si>
    <t>1年以上
2年未満</t>
    <rPh sb="1" eb="2">
      <t>ネン</t>
    </rPh>
    <rPh sb="2" eb="4">
      <t>イジョウ</t>
    </rPh>
    <rPh sb="6" eb="7">
      <t>ネン</t>
    </rPh>
    <rPh sb="7" eb="9">
      <t>ミマン</t>
    </rPh>
    <phoneticPr fontId="12"/>
  </si>
  <si>
    <t>2年以上
5年未満</t>
    <rPh sb="1" eb="2">
      <t>ネン</t>
    </rPh>
    <rPh sb="2" eb="4">
      <t>イジョウ</t>
    </rPh>
    <rPh sb="6" eb="7">
      <t>ネン</t>
    </rPh>
    <rPh sb="7" eb="9">
      <t>ミマン</t>
    </rPh>
    <phoneticPr fontId="12"/>
  </si>
  <si>
    <t>5年以上
10年未満</t>
    <rPh sb="1" eb="2">
      <t>ネン</t>
    </rPh>
    <rPh sb="2" eb="4">
      <t>イジョウ</t>
    </rPh>
    <rPh sb="7" eb="8">
      <t>ネン</t>
    </rPh>
    <rPh sb="8" eb="10">
      <t>ミマン</t>
    </rPh>
    <phoneticPr fontId="12"/>
  </si>
  <si>
    <t>10年以上</t>
    <rPh sb="2" eb="3">
      <t>ネン</t>
    </rPh>
    <rPh sb="3" eb="5">
      <t>イジョウ</t>
    </rPh>
    <phoneticPr fontId="12"/>
  </si>
  <si>
    <t>Occupationally inexperienced</t>
    <phoneticPr fontId="12"/>
  </si>
  <si>
    <t>学卒者</t>
  </si>
  <si>
    <t>一般</t>
  </si>
  <si>
    <t>New graduates</t>
    <phoneticPr fontId="12"/>
  </si>
  <si>
    <t>中学</t>
  </si>
  <si>
    <t>高校</t>
  </si>
  <si>
    <t>専修</t>
    <rPh sb="0" eb="2">
      <t>センシュウ</t>
    </rPh>
    <phoneticPr fontId="25"/>
  </si>
  <si>
    <t>高専・短大</t>
    <rPh sb="0" eb="2">
      <t>コウセン</t>
    </rPh>
    <rPh sb="3" eb="5">
      <t>タンダイ</t>
    </rPh>
    <phoneticPr fontId="25"/>
  </si>
  <si>
    <t>短大</t>
  </si>
  <si>
    <t>大学</t>
  </si>
  <si>
    <t>1--2 years</t>
  </si>
  <si>
    <t>昭和27年</t>
    <rPh sb="0" eb="2">
      <t>ショウワ</t>
    </rPh>
    <rPh sb="4" eb="5">
      <t>ネン</t>
    </rPh>
    <phoneticPr fontId="12"/>
  </si>
  <si>
    <t>...</t>
  </si>
  <si>
    <t>*</t>
  </si>
  <si>
    <t>〔資料〕 厚生労働省大臣官房統計情報部雇用・賃金福祉統計課「雇用動向調査報告」（刊行物）</t>
    <rPh sb="1" eb="3">
      <t>シリョウ</t>
    </rPh>
    <phoneticPr fontId="5"/>
  </si>
  <si>
    <t>ホームページ</t>
  </si>
  <si>
    <t>平成元年</t>
    <rPh sb="3" eb="4">
      <t>ネン</t>
    </rPh>
    <phoneticPr fontId="5"/>
  </si>
  <si>
    <t>16　</t>
  </si>
  <si>
    <t>2004</t>
  </si>
  <si>
    <t>17　</t>
  </si>
  <si>
    <t>2005</t>
  </si>
  <si>
    <t>18　</t>
  </si>
  <si>
    <t>2006</t>
  </si>
  <si>
    <t>19　</t>
  </si>
  <si>
    <t>2007</t>
  </si>
  <si>
    <t>20　</t>
  </si>
  <si>
    <t>2008</t>
  </si>
  <si>
    <t>21　</t>
  </si>
  <si>
    <t>2009</t>
  </si>
  <si>
    <t>22　</t>
  </si>
  <si>
    <t>2010</t>
  </si>
  <si>
    <t>23　</t>
  </si>
  <si>
    <t>2011</t>
  </si>
  <si>
    <t>24　</t>
  </si>
  <si>
    <t>2012</t>
  </si>
  <si>
    <t>25　</t>
  </si>
  <si>
    <t>2013</t>
  </si>
  <si>
    <t>26　</t>
  </si>
  <si>
    <t>2014</t>
  </si>
  <si>
    <t>27　</t>
  </si>
  <si>
    <t>2015</t>
  </si>
  <si>
    <t>28　</t>
  </si>
  <si>
    <t>2016</t>
  </si>
  <si>
    <t>29　</t>
  </si>
  <si>
    <t>2017</t>
  </si>
  <si>
    <t>30　</t>
  </si>
  <si>
    <t>2018</t>
  </si>
  <si>
    <t>31　</t>
  </si>
  <si>
    <t>2019</t>
  </si>
  <si>
    <t>32　</t>
  </si>
  <si>
    <t>2020</t>
  </si>
  <si>
    <t>33　</t>
  </si>
  <si>
    <t>2021</t>
  </si>
  <si>
    <t>34　</t>
  </si>
  <si>
    <t>2022</t>
  </si>
  <si>
    <t>35　</t>
  </si>
  <si>
    <t>2023</t>
  </si>
  <si>
    <t>36　</t>
  </si>
  <si>
    <t>2024</t>
  </si>
  <si>
    <t>37　</t>
  </si>
  <si>
    <t>2025</t>
  </si>
  <si>
    <t>38　</t>
  </si>
  <si>
    <t>2026</t>
  </si>
  <si>
    <t>39　</t>
  </si>
  <si>
    <t>2027</t>
  </si>
  <si>
    <t>40　</t>
  </si>
  <si>
    <t>2028</t>
  </si>
  <si>
    <t>41　</t>
  </si>
  <si>
    <t>2029</t>
  </si>
  <si>
    <t>42　</t>
  </si>
  <si>
    <t>2030</t>
  </si>
  <si>
    <t>43　</t>
  </si>
  <si>
    <t>2031</t>
  </si>
  <si>
    <t>44　</t>
  </si>
  <si>
    <t>2032</t>
  </si>
  <si>
    <t>45　</t>
  </si>
  <si>
    <t>2033</t>
  </si>
  <si>
    <t>46　</t>
  </si>
  <si>
    <t>2034</t>
  </si>
  <si>
    <t>47　</t>
  </si>
  <si>
    <t>2035</t>
  </si>
  <si>
    <t>48　</t>
  </si>
  <si>
    <t>2036</t>
  </si>
  <si>
    <t>49　</t>
  </si>
  <si>
    <t>2037</t>
  </si>
  <si>
    <t>50　</t>
  </si>
  <si>
    <t>2038</t>
  </si>
  <si>
    <t>51　</t>
  </si>
  <si>
    <t>2039</t>
  </si>
  <si>
    <t>52　</t>
  </si>
  <si>
    <t>2040</t>
  </si>
  <si>
    <t>53　</t>
  </si>
  <si>
    <t>2041</t>
  </si>
  <si>
    <t>54　</t>
  </si>
  <si>
    <t>2042</t>
  </si>
  <si>
    <t>55　</t>
  </si>
  <si>
    <t>2043</t>
  </si>
  <si>
    <t>56　</t>
  </si>
  <si>
    <t>2044</t>
  </si>
  <si>
    <t>57　</t>
  </si>
  <si>
    <t>2045</t>
  </si>
  <si>
    <t>58　</t>
  </si>
  <si>
    <t>2046</t>
  </si>
  <si>
    <t>59　</t>
  </si>
  <si>
    <t>2047</t>
  </si>
  <si>
    <t>60　</t>
  </si>
  <si>
    <t>2048</t>
  </si>
  <si>
    <t>61　</t>
  </si>
  <si>
    <t>2049</t>
  </si>
  <si>
    <t>62　</t>
  </si>
  <si>
    <t>2050</t>
  </si>
  <si>
    <t>63　</t>
  </si>
  <si>
    <t>2051</t>
  </si>
  <si>
    <t>64　</t>
  </si>
  <si>
    <t>2052</t>
  </si>
  <si>
    <t>65　</t>
  </si>
  <si>
    <t>2053</t>
  </si>
  <si>
    <t>66　</t>
  </si>
  <si>
    <t>2054</t>
  </si>
  <si>
    <t>67　</t>
  </si>
  <si>
    <t>2055</t>
  </si>
  <si>
    <t>68　</t>
  </si>
  <si>
    <t>2056</t>
  </si>
  <si>
    <t>69　</t>
  </si>
  <si>
    <t>2057</t>
  </si>
  <si>
    <t>70　</t>
  </si>
  <si>
    <t>2058</t>
  </si>
  <si>
    <t>71　</t>
  </si>
  <si>
    <t>2059</t>
  </si>
  <si>
    <t>72　</t>
  </si>
  <si>
    <t>2060</t>
  </si>
  <si>
    <t>73　</t>
  </si>
  <si>
    <t>2061</t>
  </si>
  <si>
    <t>74　</t>
  </si>
  <si>
    <t>2062</t>
  </si>
  <si>
    <t>75　</t>
  </si>
  <si>
    <t>2063</t>
  </si>
  <si>
    <t>76　</t>
  </si>
  <si>
    <t>2064</t>
  </si>
  <si>
    <t>77　</t>
  </si>
  <si>
    <t>2065</t>
  </si>
  <si>
    <t>78　</t>
  </si>
  <si>
    <t>2066</t>
  </si>
  <si>
    <t>79　</t>
  </si>
  <si>
    <t>2067</t>
  </si>
  <si>
    <t>80　</t>
  </si>
  <si>
    <t>2068</t>
  </si>
  <si>
    <t>81　</t>
  </si>
  <si>
    <t>2069</t>
  </si>
  <si>
    <t>82　</t>
  </si>
  <si>
    <t>2070</t>
  </si>
  <si>
    <t>83　</t>
  </si>
  <si>
    <t>2071</t>
  </si>
  <si>
    <t>84　</t>
  </si>
  <si>
    <t>2072</t>
  </si>
  <si>
    <t>85　</t>
  </si>
  <si>
    <t>2073</t>
  </si>
  <si>
    <t>86　</t>
  </si>
  <si>
    <t>2074</t>
  </si>
  <si>
    <t>87　</t>
  </si>
  <si>
    <t>2075</t>
  </si>
  <si>
    <t>88　</t>
  </si>
  <si>
    <t>2076</t>
  </si>
  <si>
    <t>89　</t>
  </si>
  <si>
    <t>2077</t>
  </si>
  <si>
    <t>90　</t>
  </si>
  <si>
    <t>2078</t>
  </si>
  <si>
    <t>91　</t>
  </si>
  <si>
    <t>2079</t>
  </si>
  <si>
    <t>92　</t>
  </si>
  <si>
    <t>2080</t>
  </si>
  <si>
    <t>93　</t>
  </si>
  <si>
    <t>2081</t>
  </si>
  <si>
    <t>94　</t>
  </si>
  <si>
    <t>2082</t>
  </si>
  <si>
    <t>95　</t>
  </si>
  <si>
    <t>2083</t>
  </si>
  <si>
    <t>96　</t>
  </si>
  <si>
    <t>2084</t>
  </si>
  <si>
    <t>97　</t>
  </si>
  <si>
    <t>2085</t>
  </si>
  <si>
    <t>98　</t>
  </si>
  <si>
    <t>2086</t>
  </si>
  <si>
    <t>99　</t>
  </si>
  <si>
    <t>2087</t>
  </si>
  <si>
    <t>100　</t>
  </si>
  <si>
    <t>2088</t>
  </si>
  <si>
    <t>101　</t>
  </si>
  <si>
    <t>2089</t>
  </si>
  <si>
    <t>102　</t>
  </si>
  <si>
    <t>2090</t>
  </si>
  <si>
    <t>103　</t>
  </si>
  <si>
    <t>2091</t>
  </si>
  <si>
    <t>104　</t>
  </si>
  <si>
    <t>2092</t>
  </si>
  <si>
    <t>105　</t>
  </si>
  <si>
    <t>2093</t>
  </si>
  <si>
    <t>106　</t>
  </si>
  <si>
    <t>2094</t>
  </si>
  <si>
    <t>107　</t>
  </si>
  <si>
    <t>2095</t>
  </si>
  <si>
    <t>108　</t>
  </si>
  <si>
    <t>2096</t>
  </si>
  <si>
    <t>109　</t>
  </si>
  <si>
    <t>2097</t>
  </si>
  <si>
    <t>110　</t>
  </si>
  <si>
    <t>2098</t>
  </si>
  <si>
    <t>111　</t>
  </si>
  <si>
    <t>2099</t>
  </si>
  <si>
    <t>112　</t>
  </si>
  <si>
    <t>2100</t>
  </si>
  <si>
    <t>113　</t>
  </si>
  <si>
    <t>2101</t>
  </si>
  <si>
    <t>114　</t>
  </si>
  <si>
    <t>2102</t>
  </si>
  <si>
    <t>115　</t>
  </si>
  <si>
    <t>2103</t>
  </si>
  <si>
    <t>116　</t>
  </si>
  <si>
    <t>2104</t>
  </si>
  <si>
    <t>117　</t>
  </si>
  <si>
    <t>2105</t>
  </si>
  <si>
    <t>118　</t>
  </si>
  <si>
    <t>2106</t>
  </si>
  <si>
    <t>119　</t>
  </si>
  <si>
    <t>2107</t>
  </si>
  <si>
    <t>120　</t>
  </si>
  <si>
    <t>2108</t>
  </si>
  <si>
    <t>121　</t>
  </si>
  <si>
    <t>2109</t>
  </si>
  <si>
    <t>19</t>
  </si>
  <si>
    <t>20</t>
  </si>
  <si>
    <t>21</t>
  </si>
  <si>
    <t>22</t>
  </si>
  <si>
    <t>23</t>
  </si>
  <si>
    <t>24</t>
  </si>
  <si>
    <t>25</t>
  </si>
  <si>
    <t>26</t>
  </si>
  <si>
    <t>27</t>
  </si>
  <si>
    <t>28</t>
  </si>
  <si>
    <t>29</t>
  </si>
  <si>
    <t>30</t>
  </si>
  <si>
    <t>31</t>
  </si>
  <si>
    <t>32</t>
  </si>
  <si>
    <t>第 １ 表 　就 業 形 態 、 性 別 入 職 ・ 離 職 率</t>
    <rPh sb="0" eb="5">
      <t>ダイ２ヒョウ</t>
    </rPh>
    <rPh sb="7" eb="10">
      <t>シュウギョウ</t>
    </rPh>
    <rPh sb="11" eb="14">
      <t>ケイタイ</t>
    </rPh>
    <rPh sb="17" eb="18">
      <t>セイ</t>
    </rPh>
    <rPh sb="19" eb="20">
      <t>ベツ</t>
    </rPh>
    <rPh sb="21" eb="24">
      <t>ニュウショク</t>
    </rPh>
    <rPh sb="27" eb="32">
      <t>リショクリツ</t>
    </rPh>
    <phoneticPr fontId="5"/>
  </si>
  <si>
    <t>（％）</t>
    <phoneticPr fontId="5"/>
  </si>
  <si>
    <t>区          分</t>
    <rPh sb="0" eb="12">
      <t>クブン</t>
    </rPh>
    <phoneticPr fontId="5"/>
  </si>
  <si>
    <t>平 成      ３ 年</t>
    <rPh sb="0" eb="3">
      <t>ヘイセイ</t>
    </rPh>
    <rPh sb="11" eb="12">
      <t>ネン</t>
    </rPh>
    <phoneticPr fontId="5"/>
  </si>
  <si>
    <t>入　　職　　率</t>
    <rPh sb="0" eb="7">
      <t>ニュウショクリツ</t>
    </rPh>
    <phoneticPr fontId="5"/>
  </si>
  <si>
    <t>男</t>
    <rPh sb="0" eb="1">
      <t>オトコ</t>
    </rPh>
    <phoneticPr fontId="5"/>
  </si>
  <si>
    <t>女</t>
    <rPh sb="0" eb="1">
      <t>オンナ</t>
    </rPh>
    <phoneticPr fontId="5"/>
  </si>
  <si>
    <t>一般
労働者</t>
    <rPh sb="0" eb="2">
      <t>イッパン</t>
    </rPh>
    <rPh sb="3" eb="6">
      <t>ロウドウシャ</t>
    </rPh>
    <phoneticPr fontId="5"/>
  </si>
  <si>
    <t>パート
タイム
労働者</t>
    <rPh sb="8" eb="11">
      <t>ロウドウシャ</t>
    </rPh>
    <phoneticPr fontId="5"/>
  </si>
  <si>
    <t>未就業入職率</t>
    <rPh sb="0" eb="3">
      <t>ミシュウギョウ</t>
    </rPh>
    <rPh sb="3" eb="6">
      <t>ニュウショクリツ</t>
    </rPh>
    <phoneticPr fontId="5"/>
  </si>
  <si>
    <t>転職入職率</t>
    <rPh sb="0" eb="2">
      <t>テンショク</t>
    </rPh>
    <rPh sb="2" eb="5">
      <t>ニュウショクリツ</t>
    </rPh>
    <phoneticPr fontId="5"/>
  </si>
  <si>
    <t>離　　職　　率</t>
    <rPh sb="0" eb="1">
      <t>リ</t>
    </rPh>
    <rPh sb="1" eb="7">
      <t>ニュウショクリツ</t>
    </rPh>
    <phoneticPr fontId="5"/>
  </si>
  <si>
    <t xml:space="preserve"> 注　平成16年から新産業分類で「教育，学習支援業」を含む。</t>
    <rPh sb="1" eb="2">
      <t>チュウ</t>
    </rPh>
    <rPh sb="3" eb="5">
      <t>ヘイセイ</t>
    </rPh>
    <rPh sb="7" eb="8">
      <t>ネン</t>
    </rPh>
    <rPh sb="10" eb="13">
      <t>シンサンギョウ</t>
    </rPh>
    <rPh sb="13" eb="15">
      <t>ブンルイ</t>
    </rPh>
    <rPh sb="17" eb="19">
      <t>キョウイク</t>
    </rPh>
    <rPh sb="20" eb="22">
      <t>ガクシュウ</t>
    </rPh>
    <rPh sb="22" eb="24">
      <t>シエン</t>
    </rPh>
    <rPh sb="24" eb="25">
      <t>ギョウ</t>
    </rPh>
    <rPh sb="27" eb="28">
      <t>フク</t>
    </rPh>
    <phoneticPr fontId="5"/>
  </si>
  <si>
    <t>　　第 １ 表 　就 業 形 態 、 性 別 入 職 ・ 離 職 率</t>
    <rPh sb="2" eb="7">
      <t>ダイ２ヒョウ</t>
    </rPh>
    <rPh sb="9" eb="12">
      <t>シュウギョウ</t>
    </rPh>
    <rPh sb="13" eb="16">
      <t>ケイタイ</t>
    </rPh>
    <rPh sb="19" eb="20">
      <t>セイ</t>
    </rPh>
    <rPh sb="21" eb="22">
      <t>ベツ</t>
    </rPh>
    <rPh sb="23" eb="26">
      <t>ニュウショク</t>
    </rPh>
    <rPh sb="29" eb="34">
      <t>リショクリツ</t>
    </rPh>
    <phoneticPr fontId="5"/>
  </si>
  <si>
    <t>平成
12年</t>
    <rPh sb="0" eb="2">
      <t>ヘイセイ</t>
    </rPh>
    <rPh sb="5" eb="6">
      <t>ネン</t>
    </rPh>
    <phoneticPr fontId="5"/>
  </si>
  <si>
    <t>　　注　　1) 平成16年から「教育，学習支援業」を含む。</t>
    <rPh sb="2" eb="3">
      <t>チュウ</t>
    </rPh>
    <rPh sb="8" eb="10">
      <t>ヘイセイ</t>
    </rPh>
    <rPh sb="12" eb="13">
      <t>ネン</t>
    </rPh>
    <rPh sb="16" eb="18">
      <t>キョウイク</t>
    </rPh>
    <rPh sb="19" eb="21">
      <t>ガクシュウ</t>
    </rPh>
    <rPh sb="21" eb="23">
      <t>シエン</t>
    </rPh>
    <rPh sb="23" eb="24">
      <t>ギョウ</t>
    </rPh>
    <rPh sb="26" eb="27">
      <t>フク</t>
    </rPh>
    <phoneticPr fontId="5"/>
  </si>
  <si>
    <t xml:space="preserve"> 　　 　　2) 平成21年から新産業分類。</t>
    <rPh sb="9" eb="11">
      <t>ヘイセイ</t>
    </rPh>
    <rPh sb="13" eb="14">
      <t>ネン</t>
    </rPh>
    <rPh sb="16" eb="19">
      <t>シンサンギョウ</t>
    </rPh>
    <rPh sb="19" eb="21">
      <t>ブンルイ</t>
    </rPh>
    <phoneticPr fontId="5"/>
  </si>
  <si>
    <t>19-24 Increase and Decrease of Employees by Type of Labour Turnover and Sex (1952--2003)</t>
    <phoneticPr fontId="12"/>
  </si>
  <si>
    <t>(Until 1984, in person. Beginning 1985,  in thousands of persons )</t>
    <phoneticPr fontId="5"/>
  </si>
  <si>
    <t>Increase of employees</t>
    <phoneticPr fontId="12"/>
  </si>
  <si>
    <t>Decrease of employees</t>
    <phoneticPr fontId="12"/>
  </si>
  <si>
    <t>同一企業内異動</t>
    <phoneticPr fontId="12"/>
  </si>
  <si>
    <t>Newly employed workers by occupational experience   2)</t>
    <phoneticPr fontId="12"/>
  </si>
  <si>
    <t>Employees separated from job by duration of service</t>
    <phoneticPr fontId="12"/>
  </si>
  <si>
    <t>Sex and year</t>
    <phoneticPr fontId="12"/>
  </si>
  <si>
    <t>Regular employees
 1)</t>
    <phoneticPr fontId="12"/>
  </si>
  <si>
    <t>Transfer in the same enterprise</t>
    <phoneticPr fontId="12"/>
  </si>
  <si>
    <t>Total</t>
    <phoneticPr fontId="12"/>
  </si>
  <si>
    <t>Lower secondary school</t>
    <phoneticPr fontId="12"/>
  </si>
  <si>
    <t>Upper secondary school</t>
    <phoneticPr fontId="12"/>
  </si>
  <si>
    <t>Special training school</t>
    <phoneticPr fontId="5"/>
  </si>
  <si>
    <t>Technical college and Junior college</t>
    <phoneticPr fontId="5"/>
  </si>
  <si>
    <t>Junior college</t>
    <phoneticPr fontId="12"/>
  </si>
  <si>
    <t>University</t>
    <phoneticPr fontId="12"/>
  </si>
  <si>
    <t>Others</t>
    <phoneticPr fontId="12"/>
  </si>
  <si>
    <t>Occupationally experienced</t>
    <phoneticPr fontId="12"/>
  </si>
  <si>
    <t>Total
 3)</t>
    <phoneticPr fontId="12"/>
  </si>
  <si>
    <t>Under 3 months</t>
    <phoneticPr fontId="12"/>
  </si>
  <si>
    <t>3--6 months</t>
    <phoneticPr fontId="12"/>
  </si>
  <si>
    <t>6 months -- 1 year</t>
    <phoneticPr fontId="12"/>
  </si>
  <si>
    <t>2--5</t>
    <phoneticPr fontId="12"/>
  </si>
  <si>
    <t>5--10</t>
    <phoneticPr fontId="12"/>
  </si>
  <si>
    <t>10 years and over</t>
    <phoneticPr fontId="12"/>
  </si>
  <si>
    <t>Employees with status changed
 4)</t>
    <phoneticPr fontId="12"/>
  </si>
  <si>
    <t>総数</t>
    <phoneticPr fontId="12"/>
  </si>
  <si>
    <t>(1) 毎年上期，下期に分けて実施され，調査対象事業所を期首現在で固定しているため，当該期間中の廃止又は新設事業所は含まない。</t>
    <phoneticPr fontId="12"/>
  </si>
  <si>
    <t xml:space="preserve">       1952</t>
    <phoneticPr fontId="5"/>
  </si>
  <si>
    <t>(2) 調査対象は，昭和38年以前は事業所規模30人以上，39年は10人以上，40年以降は5人以上。</t>
    <phoneticPr fontId="12"/>
  </si>
  <si>
    <t>28　</t>
    <phoneticPr fontId="5"/>
  </si>
  <si>
    <t xml:space="preserve">       1953</t>
    <phoneticPr fontId="5"/>
  </si>
  <si>
    <t>(3) 本表は，常用名義及び臨時・日雇名義の常用労働者についての数値であり，建設業は含まない。</t>
    <phoneticPr fontId="12"/>
  </si>
  <si>
    <t>29　</t>
    <phoneticPr fontId="5"/>
  </si>
  <si>
    <t xml:space="preserve">       1954</t>
    <phoneticPr fontId="5"/>
  </si>
  <si>
    <t>(4) 昭和39年以降，百位未満は四捨五入。</t>
    <phoneticPr fontId="12"/>
  </si>
  <si>
    <t>30　</t>
    <phoneticPr fontId="5"/>
  </si>
  <si>
    <t xml:space="preserve">       1955</t>
    <phoneticPr fontId="12"/>
  </si>
  <si>
    <t xml:space="preserve"> 1) 1月1日現在。ただし，昭和38年以前は前年12月末日現在。</t>
    <phoneticPr fontId="12"/>
  </si>
  <si>
    <t>31　</t>
    <phoneticPr fontId="5"/>
  </si>
  <si>
    <t xml:space="preserve">       1956</t>
    <phoneticPr fontId="5"/>
  </si>
  <si>
    <t xml:space="preserve"> 2) 入職前１年間における就業経験の有無。</t>
    <phoneticPr fontId="12"/>
  </si>
  <si>
    <t>32　</t>
    <phoneticPr fontId="5"/>
  </si>
  <si>
    <t xml:space="preserve">       1957</t>
    <phoneticPr fontId="5"/>
  </si>
  <si>
    <t xml:space="preserve"> 3) 不詳を含む。</t>
    <phoneticPr fontId="12"/>
  </si>
  <si>
    <t>33　</t>
    <phoneticPr fontId="5"/>
  </si>
  <si>
    <t xml:space="preserve">       1958</t>
    <phoneticPr fontId="5"/>
  </si>
  <si>
    <t xml:space="preserve"> 4) 「臨時雇」等から「常用」に切替えられた労働者。</t>
    <phoneticPr fontId="12"/>
  </si>
  <si>
    <t>34　</t>
    <phoneticPr fontId="5"/>
  </si>
  <si>
    <t xml:space="preserve">       1959</t>
    <phoneticPr fontId="5"/>
  </si>
  <si>
    <t xml:space="preserve"> 5) 1月～6月は調査が中断されているので，同年7月～12月の数値。</t>
    <phoneticPr fontId="12"/>
  </si>
  <si>
    <t>35　</t>
    <phoneticPr fontId="5"/>
  </si>
  <si>
    <t xml:space="preserve">       1960</t>
    <phoneticPr fontId="5"/>
  </si>
  <si>
    <t>(1) As the survey, conducted in the first half and the latter half of the year, fixes establishments to be surveyed at the beginning of the term, newly established or abolished establishments during the term are not included.</t>
    <phoneticPr fontId="12"/>
  </si>
  <si>
    <t>36　</t>
    <phoneticPr fontId="5"/>
  </si>
  <si>
    <t xml:space="preserve">       1961</t>
    <phoneticPr fontId="5"/>
  </si>
  <si>
    <t>(2) Covering establishments with 30 or more employees until 1963, 10 or more employeess for 1964, 5 or more employees beginning 1965.</t>
    <phoneticPr fontId="12"/>
  </si>
  <si>
    <t>37　</t>
    <phoneticPr fontId="5"/>
  </si>
  <si>
    <t xml:space="preserve">       1962</t>
    <phoneticPr fontId="5"/>
  </si>
  <si>
    <t>(3) This table is for regular employees, and casual and day labourers continuously employed. Excluding construction.</t>
    <phoneticPr fontId="12"/>
  </si>
  <si>
    <t>38　</t>
    <phoneticPr fontId="5"/>
  </si>
  <si>
    <t xml:space="preserve">       1963</t>
    <phoneticPr fontId="5"/>
  </si>
  <si>
    <t>(4) Beginning 1964, a fraction less than 100 is rounded.</t>
    <phoneticPr fontId="12"/>
  </si>
  <si>
    <t>39　</t>
    <phoneticPr fontId="5"/>
  </si>
  <si>
    <t xml:space="preserve">       1964</t>
    <phoneticPr fontId="5"/>
  </si>
  <si>
    <t xml:space="preserve"> 1) As of January 1. Until 1963, as of the end of December of the preceding year.</t>
    <phoneticPr fontId="12"/>
  </si>
  <si>
    <t>40　</t>
    <phoneticPr fontId="5"/>
  </si>
  <si>
    <t xml:space="preserve">       1965</t>
    <phoneticPr fontId="5"/>
  </si>
  <si>
    <t xml:space="preserve"> 2) Occupational experience during a year preceding the new employment.</t>
    <phoneticPr fontId="12"/>
  </si>
  <si>
    <t>41　</t>
    <phoneticPr fontId="5"/>
  </si>
  <si>
    <t xml:space="preserve">       1966</t>
    <phoneticPr fontId="5"/>
  </si>
  <si>
    <t xml:space="preserve"> 3) Including duration not reported.</t>
    <phoneticPr fontId="12"/>
  </si>
  <si>
    <t>42　</t>
    <phoneticPr fontId="5"/>
  </si>
  <si>
    <t xml:space="preserve">       1967</t>
    <phoneticPr fontId="5"/>
  </si>
  <si>
    <t xml:space="preserve"> 4) Employees with status changed from "casual", etc. to "regular".</t>
    <phoneticPr fontId="12"/>
  </si>
  <si>
    <t>43　</t>
    <phoneticPr fontId="5"/>
  </si>
  <si>
    <t xml:space="preserve">       1968</t>
    <phoneticPr fontId="5"/>
  </si>
  <si>
    <t xml:space="preserve"> 5) Because of the suspension of survey from January to June, figures are for July through December of the year.</t>
    <phoneticPr fontId="12"/>
  </si>
  <si>
    <t>44　</t>
    <phoneticPr fontId="5"/>
  </si>
  <si>
    <t xml:space="preserve">       1969</t>
    <phoneticPr fontId="5"/>
  </si>
  <si>
    <t xml:space="preserve">　45  </t>
    <phoneticPr fontId="5"/>
  </si>
  <si>
    <t xml:space="preserve">       1970</t>
    <phoneticPr fontId="5"/>
  </si>
  <si>
    <t xml:space="preserve">         厚生労働省大臣官房統計情報部雇用・賃金福祉統計課「雇用動向調査」</t>
    <phoneticPr fontId="5"/>
  </si>
  <si>
    <t>46　</t>
    <phoneticPr fontId="5"/>
  </si>
  <si>
    <t xml:space="preserve">       1971</t>
    <phoneticPr fontId="5"/>
  </si>
  <si>
    <t>Source: Statistics and Information Department, Minister's Secretariat, Ministry of Health, Labour and Welfare.</t>
    <phoneticPr fontId="5"/>
  </si>
  <si>
    <t>47　</t>
    <phoneticPr fontId="5"/>
  </si>
  <si>
    <t xml:space="preserve">       1972</t>
    <phoneticPr fontId="5"/>
  </si>
  <si>
    <t>48　</t>
    <phoneticPr fontId="5"/>
  </si>
  <si>
    <t xml:space="preserve">       1973</t>
    <phoneticPr fontId="5"/>
  </si>
  <si>
    <t>49　</t>
    <phoneticPr fontId="5"/>
  </si>
  <si>
    <t xml:space="preserve">       1974</t>
    <phoneticPr fontId="5"/>
  </si>
  <si>
    <t>50　</t>
    <phoneticPr fontId="5"/>
  </si>
  <si>
    <t xml:space="preserve">       1975</t>
    <phoneticPr fontId="5"/>
  </si>
  <si>
    <t>51　</t>
    <phoneticPr fontId="5"/>
  </si>
  <si>
    <t xml:space="preserve">       1976</t>
    <phoneticPr fontId="5"/>
  </si>
  <si>
    <t>52　</t>
    <phoneticPr fontId="5"/>
  </si>
  <si>
    <t xml:space="preserve">       1977</t>
    <phoneticPr fontId="5"/>
  </si>
  <si>
    <t>53　</t>
    <phoneticPr fontId="5"/>
  </si>
  <si>
    <t xml:space="preserve">       1978</t>
    <phoneticPr fontId="5"/>
  </si>
  <si>
    <t>54　</t>
    <phoneticPr fontId="5"/>
  </si>
  <si>
    <t xml:space="preserve">       1979</t>
    <phoneticPr fontId="5"/>
  </si>
  <si>
    <t>55　</t>
    <phoneticPr fontId="5"/>
  </si>
  <si>
    <t xml:space="preserve">       1980</t>
    <phoneticPr fontId="5"/>
  </si>
  <si>
    <t>56　</t>
    <phoneticPr fontId="5"/>
  </si>
  <si>
    <t xml:space="preserve">       1981</t>
    <phoneticPr fontId="5"/>
  </si>
  <si>
    <t>57　</t>
    <phoneticPr fontId="5"/>
  </si>
  <si>
    <t xml:space="preserve">       1982</t>
    <phoneticPr fontId="5"/>
  </si>
  <si>
    <t>58　</t>
    <phoneticPr fontId="5"/>
  </si>
  <si>
    <t xml:space="preserve">       1983</t>
    <phoneticPr fontId="5"/>
  </si>
  <si>
    <t>59　</t>
    <phoneticPr fontId="5"/>
  </si>
  <si>
    <t xml:space="preserve">       1984</t>
    <phoneticPr fontId="5"/>
  </si>
  <si>
    <t>60　</t>
    <phoneticPr fontId="5"/>
  </si>
  <si>
    <t xml:space="preserve">       1985</t>
    <phoneticPr fontId="5"/>
  </si>
  <si>
    <t>*</t>
    <phoneticPr fontId="25"/>
  </si>
  <si>
    <t>61　</t>
    <phoneticPr fontId="5"/>
  </si>
  <si>
    <t xml:space="preserve">       1986</t>
    <phoneticPr fontId="5"/>
  </si>
  <si>
    <t>62　</t>
    <phoneticPr fontId="5"/>
  </si>
  <si>
    <t xml:space="preserve">       1987</t>
    <phoneticPr fontId="5"/>
  </si>
  <si>
    <t>63　</t>
    <phoneticPr fontId="5"/>
  </si>
  <si>
    <t xml:space="preserve">       1988</t>
    <phoneticPr fontId="5"/>
  </si>
  <si>
    <t xml:space="preserve">       1989</t>
    <phoneticPr fontId="5"/>
  </si>
  <si>
    <t>2　</t>
    <phoneticPr fontId="5"/>
  </si>
  <si>
    <t xml:space="preserve">       1990</t>
    <phoneticPr fontId="5"/>
  </si>
  <si>
    <t>3　</t>
    <phoneticPr fontId="5"/>
  </si>
  <si>
    <t xml:space="preserve">       1991</t>
    <phoneticPr fontId="5"/>
  </si>
  <si>
    <t xml:space="preserve">4  </t>
    <phoneticPr fontId="5"/>
  </si>
  <si>
    <t xml:space="preserve">       1992</t>
    <phoneticPr fontId="5"/>
  </si>
  <si>
    <t>5　</t>
    <phoneticPr fontId="5"/>
  </si>
  <si>
    <t xml:space="preserve">       1993</t>
    <phoneticPr fontId="5"/>
  </si>
  <si>
    <t>6　</t>
    <phoneticPr fontId="5"/>
  </si>
  <si>
    <t xml:space="preserve">       1994</t>
    <phoneticPr fontId="5"/>
  </si>
  <si>
    <t>7　</t>
    <phoneticPr fontId="5"/>
  </si>
  <si>
    <t xml:space="preserve">       1995</t>
    <phoneticPr fontId="5"/>
  </si>
  <si>
    <t>8　</t>
    <phoneticPr fontId="5"/>
  </si>
  <si>
    <t xml:space="preserve">       1996</t>
    <phoneticPr fontId="5"/>
  </si>
  <si>
    <t>9　</t>
    <phoneticPr fontId="5"/>
  </si>
  <si>
    <t xml:space="preserve">       1997</t>
    <phoneticPr fontId="5"/>
  </si>
  <si>
    <t>　10　</t>
    <phoneticPr fontId="5"/>
  </si>
  <si>
    <t xml:space="preserve">       1998</t>
    <phoneticPr fontId="5"/>
  </si>
  <si>
    <t>11　</t>
    <phoneticPr fontId="5"/>
  </si>
  <si>
    <t xml:space="preserve">       1999</t>
    <phoneticPr fontId="5"/>
  </si>
  <si>
    <t>12　</t>
    <phoneticPr fontId="5"/>
  </si>
  <si>
    <t>2000</t>
    <phoneticPr fontId="5"/>
  </si>
  <si>
    <t>13　</t>
    <phoneticPr fontId="5"/>
  </si>
  <si>
    <t>2001</t>
    <phoneticPr fontId="5"/>
  </si>
  <si>
    <t>14　</t>
    <phoneticPr fontId="5"/>
  </si>
  <si>
    <t>2002</t>
    <phoneticPr fontId="5"/>
  </si>
  <si>
    <t>15</t>
    <phoneticPr fontId="5"/>
  </si>
  <si>
    <t>2003</t>
    <phoneticPr fontId="5"/>
  </si>
  <si>
    <t>*</t>
    <phoneticPr fontId="25"/>
  </si>
  <si>
    <t>16</t>
    <phoneticPr fontId="5"/>
  </si>
  <si>
    <t>2004</t>
    <phoneticPr fontId="5"/>
  </si>
  <si>
    <t>17</t>
    <phoneticPr fontId="5"/>
  </si>
  <si>
    <t>2005</t>
    <phoneticPr fontId="5"/>
  </si>
  <si>
    <t>18</t>
    <phoneticPr fontId="5"/>
  </si>
  <si>
    <t>2006</t>
    <phoneticPr fontId="5"/>
  </si>
  <si>
    <t xml:space="preserve">job sepa </t>
    <phoneticPr fontId="5"/>
  </si>
  <si>
    <t>job sepa2</t>
    <phoneticPr fontId="5"/>
  </si>
  <si>
    <t>connected</t>
    <phoneticPr fontId="5"/>
  </si>
  <si>
    <t>離職率</t>
    <rPh sb="0" eb="3">
      <t>リショクリツ</t>
    </rPh>
    <phoneticPr fontId="7"/>
  </si>
  <si>
    <t>年率</t>
    <rPh sb="0" eb="2">
      <t>ネンリツ</t>
    </rPh>
    <phoneticPr fontId="7"/>
  </si>
  <si>
    <t>四半期換算</t>
    <rPh sb="0" eb="3">
      <t>シハンキ</t>
    </rPh>
    <rPh sb="3" eb="5">
      <t>カンサン</t>
    </rPh>
    <phoneticPr fontId="7"/>
  </si>
  <si>
    <t>1980～2005：１９－２４　異動形態，男女別増加労働者数及び減少労働者数（昭和２７年～平成１５年）</t>
    <phoneticPr fontId="7"/>
  </si>
  <si>
    <t>より、離職者数/常用労働者数＝離職率として計算し、四半期換算</t>
    <rPh sb="3" eb="6">
      <t>リショクシャ</t>
    </rPh>
    <rPh sb="6" eb="7">
      <t>スウ</t>
    </rPh>
    <rPh sb="8" eb="10">
      <t>ジョウヨウ</t>
    </rPh>
    <rPh sb="10" eb="13">
      <t>ロウドウシャ</t>
    </rPh>
    <rPh sb="13" eb="14">
      <t>スウ</t>
    </rPh>
    <rPh sb="15" eb="18">
      <t>リショクリツ</t>
    </rPh>
    <rPh sb="21" eb="23">
      <t>ケイサン</t>
    </rPh>
    <rPh sb="25" eb="28">
      <t>シハンキ</t>
    </rPh>
    <rPh sb="28" eb="30">
      <t>カンサン</t>
    </rPh>
    <phoneticPr fontId="7"/>
  </si>
  <si>
    <t>2006年：異動形態，男女別増加労働者数及び減少労働者数（昭和２７年～平成１５年）から得られた離職率と</t>
    <rPh sb="4" eb="5">
      <t>ネン</t>
    </rPh>
    <rPh sb="43" eb="44">
      <t>エ</t>
    </rPh>
    <rPh sb="47" eb="50">
      <t>リショクリツ</t>
    </rPh>
    <phoneticPr fontId="7"/>
  </si>
  <si>
    <t>雇用動向調査より得られた離職率の平均；（異動形態からの離職率＋雇用動向調査の離職率）/２＝離職率</t>
    <rPh sb="0" eb="2">
      <t>コヨウ</t>
    </rPh>
    <rPh sb="2" eb="4">
      <t>ドウコウ</t>
    </rPh>
    <rPh sb="4" eb="6">
      <t>チョウサ</t>
    </rPh>
    <rPh sb="8" eb="9">
      <t>エ</t>
    </rPh>
    <rPh sb="12" eb="15">
      <t>リショクリツ</t>
    </rPh>
    <rPh sb="16" eb="18">
      <t>ヘイキン</t>
    </rPh>
    <rPh sb="20" eb="22">
      <t>イドウ</t>
    </rPh>
    <rPh sb="22" eb="24">
      <t>ケイタイ</t>
    </rPh>
    <rPh sb="27" eb="30">
      <t>リショクリツ</t>
    </rPh>
    <rPh sb="31" eb="33">
      <t>コヨウ</t>
    </rPh>
    <rPh sb="33" eb="35">
      <t>ドウコウ</t>
    </rPh>
    <rPh sb="35" eb="37">
      <t>チョウサ</t>
    </rPh>
    <rPh sb="38" eb="41">
      <t>リショクリツ</t>
    </rPh>
    <rPh sb="45" eb="48">
      <t>リショクリツ</t>
    </rPh>
    <phoneticPr fontId="7"/>
  </si>
  <si>
    <t>2007～：雇用動向調査の値を使用</t>
    <rPh sb="6" eb="8">
      <t>コヨウ</t>
    </rPh>
    <rPh sb="8" eb="10">
      <t>ドウコウ</t>
    </rPh>
    <rPh sb="10" eb="12">
      <t>チョウサ</t>
    </rPh>
    <rPh sb="13" eb="14">
      <t>アタイ</t>
    </rPh>
    <rPh sb="15" eb="17">
      <t>シヨウ</t>
    </rPh>
    <phoneticPr fontId="7"/>
  </si>
  <si>
    <t>※四半期への換算：まず年率のデータをEVIEWS8のQuadratic match averageを用いて補間、その後四半期換算</t>
    <rPh sb="1" eb="4">
      <t>シハンキ</t>
    </rPh>
    <rPh sb="6" eb="8">
      <t>カンサン</t>
    </rPh>
    <rPh sb="11" eb="13">
      <t>ネンリツ</t>
    </rPh>
    <rPh sb="50" eb="51">
      <t>モチ</t>
    </rPh>
    <rPh sb="53" eb="55">
      <t>ホカン</t>
    </rPh>
    <rPh sb="58" eb="59">
      <t>ゴ</t>
    </rPh>
    <rPh sb="59" eb="62">
      <t>シハンキ</t>
    </rPh>
    <rPh sb="62" eb="64">
      <t>カンサン</t>
    </rPh>
    <phoneticPr fontId="7"/>
  </si>
  <si>
    <t>欠員率</t>
    <rPh sb="0" eb="3">
      <t>ケツインリツ</t>
    </rPh>
    <phoneticPr fontId="7"/>
  </si>
  <si>
    <t>http://schoolruiner.appspot.com/www.jil.go.jp/kokunai/statistics/topics/uv/uv.html</t>
  </si>
  <si>
    <t>東日本大震災の影響により全国集計結果が存在しない2011年3月から8月を含む四半期は、補完推計値（2010年国勢調査基準（新基準））を使っている。</t>
    <rPh sb="36" eb="37">
      <t>フク</t>
    </rPh>
    <rPh sb="38" eb="39">
      <t>シ</t>
    </rPh>
    <rPh sb="39" eb="41">
      <t>ハンキ</t>
    </rPh>
    <phoneticPr fontId="5"/>
  </si>
  <si>
    <t>労働力調査の値は、2010年国勢調査の確定人口に基づく推計人口（新基準）切り替えに伴い発表された時系列接続用数値である。</t>
    <rPh sb="0" eb="3">
      <t>ロウドウリョク</t>
    </rPh>
    <rPh sb="3" eb="5">
      <t>チョウサ</t>
    </rPh>
    <rPh sb="6" eb="7">
      <t>アタイ</t>
    </rPh>
    <rPh sb="43" eb="45">
      <t>ハッピョウ</t>
    </rPh>
    <phoneticPr fontId="5"/>
  </si>
  <si>
    <t>注3</t>
    <rPh sb="0" eb="1">
      <t>チュウ</t>
    </rPh>
    <phoneticPr fontId="5"/>
  </si>
  <si>
    <t>雇用失業率と欠員率は、四捨五入をしない計算値そのものを掲載してある。</t>
    <rPh sb="0" eb="2">
      <t>コヨウ</t>
    </rPh>
    <rPh sb="2" eb="4">
      <t>シツギョウ</t>
    </rPh>
    <rPh sb="4" eb="5">
      <t>リツ</t>
    </rPh>
    <rPh sb="6" eb="9">
      <t>ケツインリツ</t>
    </rPh>
    <rPh sb="11" eb="15">
      <t>シシャゴニュウ</t>
    </rPh>
    <rPh sb="19" eb="22">
      <t>ケイサンチ</t>
    </rPh>
    <rPh sb="27" eb="29">
      <t>ケイサイ</t>
    </rPh>
    <phoneticPr fontId="5"/>
  </si>
  <si>
    <t>（ユースフル労働統計2014　101頁参照）</t>
    <rPh sb="6" eb="8">
      <t>ロウドウ</t>
    </rPh>
    <rPh sb="8" eb="10">
      <t>トウケイ</t>
    </rPh>
    <rPh sb="18" eb="19">
      <t>ページ</t>
    </rPh>
    <rPh sb="19" eb="21">
      <t>サンショウ</t>
    </rPh>
    <phoneticPr fontId="5"/>
  </si>
  <si>
    <t>ただし、2015年3月31日掲載分から、係数の推計期間に2009年第1四半期～2014年第4四半期を加え、当該期間の係数βを-0.586としている。</t>
    <rPh sb="8" eb="9">
      <t>ネン</t>
    </rPh>
    <rPh sb="10" eb="11">
      <t>ガツ</t>
    </rPh>
    <rPh sb="13" eb="14">
      <t>ニチ</t>
    </rPh>
    <rPh sb="14" eb="16">
      <t>ケイサイ</t>
    </rPh>
    <rPh sb="16" eb="17">
      <t>ブン</t>
    </rPh>
    <rPh sb="20" eb="22">
      <t>ケイスウ</t>
    </rPh>
    <rPh sb="23" eb="25">
      <t>スイケイ</t>
    </rPh>
    <rPh sb="25" eb="27">
      <t>キカン</t>
    </rPh>
    <rPh sb="32" eb="33">
      <t>ネン</t>
    </rPh>
    <rPh sb="33" eb="34">
      <t>ダイ</t>
    </rPh>
    <rPh sb="35" eb="38">
      <t>シハンキ</t>
    </rPh>
    <rPh sb="43" eb="44">
      <t>ネン</t>
    </rPh>
    <rPh sb="44" eb="45">
      <t>ダイ</t>
    </rPh>
    <rPh sb="46" eb="49">
      <t>シハンキ</t>
    </rPh>
    <rPh sb="50" eb="51">
      <t>クワ</t>
    </rPh>
    <rPh sb="53" eb="55">
      <t>トウガイ</t>
    </rPh>
    <rPh sb="55" eb="57">
      <t>キカン</t>
    </rPh>
    <rPh sb="58" eb="60">
      <t>ケイスウ</t>
    </rPh>
    <phoneticPr fontId="5"/>
  </si>
  <si>
    <t>http://www.jil.go.jp/kokunai/statistics/kako/documents/useful2014note3.pdf</t>
    <phoneticPr fontId="5"/>
  </si>
  <si>
    <t>http://www.jil.go.jp/kokunai/statistics/kako/documents/08_p98-115.pdf</t>
    <phoneticPr fontId="5"/>
  </si>
  <si>
    <t>その他、算定については、「ユースフル労働統計2014　Ⅱ8.1」、「補注」参照のこと（JILPTウェブサイトでみることができます。）。</t>
    <rPh sb="2" eb="3">
      <t>ホカ</t>
    </rPh>
    <rPh sb="4" eb="6">
      <t>サンテイ</t>
    </rPh>
    <rPh sb="18" eb="20">
      <t>ロウドウ</t>
    </rPh>
    <rPh sb="20" eb="22">
      <t>トウケイ</t>
    </rPh>
    <rPh sb="34" eb="36">
      <t>ホチュウ</t>
    </rPh>
    <rPh sb="37" eb="39">
      <t>サンショウ</t>
    </rPh>
    <phoneticPr fontId="5"/>
  </si>
  <si>
    <t>注2)</t>
    <rPh sb="0" eb="1">
      <t>チュウ</t>
    </rPh>
    <phoneticPr fontId="5"/>
  </si>
  <si>
    <t>季節調整値は2015年1月分公表の際に公表された遡及改定（改訂）値を用いている。</t>
    <rPh sb="0" eb="2">
      <t>キセツ</t>
    </rPh>
    <rPh sb="2" eb="5">
      <t>チョウセイチ</t>
    </rPh>
    <rPh sb="10" eb="11">
      <t>ネン</t>
    </rPh>
    <rPh sb="12" eb="13">
      <t>ガツ</t>
    </rPh>
    <rPh sb="13" eb="14">
      <t>ブン</t>
    </rPh>
    <rPh sb="14" eb="16">
      <t>コウヒョウ</t>
    </rPh>
    <rPh sb="17" eb="18">
      <t>サイ</t>
    </rPh>
    <rPh sb="19" eb="21">
      <t>コウヒョウ</t>
    </rPh>
    <rPh sb="24" eb="26">
      <t>ソキュウ</t>
    </rPh>
    <rPh sb="26" eb="28">
      <t>カイテイ</t>
    </rPh>
    <rPh sb="29" eb="31">
      <t>カイテイ</t>
    </rPh>
    <rPh sb="32" eb="33">
      <t>アタイ</t>
    </rPh>
    <rPh sb="34" eb="35">
      <t>モチ</t>
    </rPh>
    <phoneticPr fontId="5"/>
  </si>
  <si>
    <t>就業者数、雇用者数、完全失業者数、有効求人数、就職件数は、各月の季節調整値の四半期平均（小数点以下を四捨五入）である。</t>
    <rPh sb="0" eb="3">
      <t>シュウギョウシャ</t>
    </rPh>
    <rPh sb="3" eb="4">
      <t>スウ</t>
    </rPh>
    <rPh sb="5" eb="8">
      <t>コヨウシャ</t>
    </rPh>
    <rPh sb="8" eb="9">
      <t>スウ</t>
    </rPh>
    <rPh sb="10" eb="12">
      <t>カンゼン</t>
    </rPh>
    <rPh sb="12" eb="14">
      <t>シツギョウ</t>
    </rPh>
    <rPh sb="14" eb="15">
      <t>シャ</t>
    </rPh>
    <rPh sb="15" eb="16">
      <t>スウ</t>
    </rPh>
    <rPh sb="17" eb="19">
      <t>ユウコウ</t>
    </rPh>
    <rPh sb="19" eb="22">
      <t>キュウジンスウ</t>
    </rPh>
    <rPh sb="23" eb="25">
      <t>シュウショク</t>
    </rPh>
    <rPh sb="25" eb="27">
      <t>ケンスウ</t>
    </rPh>
    <rPh sb="29" eb="31">
      <t>カクツキ</t>
    </rPh>
    <rPh sb="32" eb="34">
      <t>キセツ</t>
    </rPh>
    <rPh sb="34" eb="37">
      <t>チョウセイチ</t>
    </rPh>
    <rPh sb="38" eb="39">
      <t>シ</t>
    </rPh>
    <rPh sb="39" eb="41">
      <t>ハンキ</t>
    </rPh>
    <rPh sb="41" eb="43">
      <t>ヘイキン</t>
    </rPh>
    <rPh sb="44" eb="47">
      <t>ショウスウテン</t>
    </rPh>
    <rPh sb="47" eb="49">
      <t>イカ</t>
    </rPh>
    <rPh sb="50" eb="54">
      <t>シシャゴニュウ</t>
    </rPh>
    <phoneticPr fontId="5"/>
  </si>
  <si>
    <t>注1)</t>
    <rPh sb="0" eb="1">
      <t>チュウ</t>
    </rPh>
    <phoneticPr fontId="5"/>
  </si>
  <si>
    <t>資料出所　厚生労働省「職業安定業務統計」、総務省「労働力調査」</t>
    <rPh sb="0" eb="2">
      <t>シリョウ</t>
    </rPh>
    <rPh sb="2" eb="4">
      <t>シュッショ</t>
    </rPh>
    <rPh sb="5" eb="7">
      <t>コウセイ</t>
    </rPh>
    <rPh sb="7" eb="10">
      <t>ロウドウショウ</t>
    </rPh>
    <rPh sb="11" eb="13">
      <t>ショクギョウ</t>
    </rPh>
    <rPh sb="13" eb="15">
      <t>アンテイ</t>
    </rPh>
    <rPh sb="15" eb="17">
      <t>ギョウム</t>
    </rPh>
    <rPh sb="17" eb="19">
      <t>トウケイ</t>
    </rPh>
    <rPh sb="21" eb="24">
      <t>ソウムショウ</t>
    </rPh>
    <rPh sb="25" eb="30">
      <t>ロウチョウ</t>
    </rPh>
    <phoneticPr fontId="5"/>
  </si>
  <si>
    <t>14</t>
    <phoneticPr fontId="5"/>
  </si>
  <si>
    <t>13</t>
    <phoneticPr fontId="5"/>
  </si>
  <si>
    <t>12</t>
    <phoneticPr fontId="5"/>
  </si>
  <si>
    <t>11</t>
    <phoneticPr fontId="5"/>
  </si>
  <si>
    <t>10</t>
    <phoneticPr fontId="5"/>
  </si>
  <si>
    <t>09</t>
    <phoneticPr fontId="5"/>
  </si>
  <si>
    <t>08</t>
    <phoneticPr fontId="5"/>
  </si>
  <si>
    <t>07</t>
    <phoneticPr fontId="5"/>
  </si>
  <si>
    <t>06</t>
    <phoneticPr fontId="5"/>
  </si>
  <si>
    <t>05</t>
    <phoneticPr fontId="5"/>
  </si>
  <si>
    <t>04</t>
    <phoneticPr fontId="5"/>
  </si>
  <si>
    <t>03</t>
    <phoneticPr fontId="5"/>
  </si>
  <si>
    <t>02</t>
    <phoneticPr fontId="5"/>
  </si>
  <si>
    <t>01</t>
    <phoneticPr fontId="5"/>
  </si>
  <si>
    <t>00</t>
    <phoneticPr fontId="5"/>
  </si>
  <si>
    <t>％</t>
    <phoneticPr fontId="5"/>
  </si>
  <si>
    <t>件</t>
    <rPh sb="0" eb="1">
      <t>ケン</t>
    </rPh>
    <phoneticPr fontId="5"/>
  </si>
  <si>
    <t>人</t>
    <rPh sb="0" eb="1">
      <t>ニン</t>
    </rPh>
    <phoneticPr fontId="5"/>
  </si>
  <si>
    <t>万人</t>
    <rPh sb="0" eb="2">
      <t>マンニン</t>
    </rPh>
    <phoneticPr fontId="5"/>
  </si>
  <si>
    <t>％</t>
    <phoneticPr fontId="5"/>
  </si>
  <si>
    <t>雇用失業率</t>
    <rPh sb="0" eb="2">
      <t>コヨウ</t>
    </rPh>
    <rPh sb="2" eb="4">
      <t>シツギョウ</t>
    </rPh>
    <rPh sb="4" eb="5">
      <t>リツ</t>
    </rPh>
    <phoneticPr fontId="5"/>
  </si>
  <si>
    <t>就職件数</t>
    <rPh sb="0" eb="2">
      <t>シュウショク</t>
    </rPh>
    <rPh sb="2" eb="4">
      <t>ケンスウ</t>
    </rPh>
    <phoneticPr fontId="5"/>
  </si>
  <si>
    <t>有効求人数</t>
    <rPh sb="0" eb="2">
      <t>ユウコウ</t>
    </rPh>
    <rPh sb="2" eb="5">
      <t>キュウジンスウ</t>
    </rPh>
    <phoneticPr fontId="5"/>
  </si>
  <si>
    <t>完全失業者数</t>
    <rPh sb="0" eb="2">
      <t>カンゼン</t>
    </rPh>
    <rPh sb="2" eb="4">
      <t>シツギョウ</t>
    </rPh>
    <rPh sb="4" eb="5">
      <t>シャ</t>
    </rPh>
    <rPh sb="5" eb="6">
      <t>スウ</t>
    </rPh>
    <phoneticPr fontId="5"/>
  </si>
  <si>
    <t>雇用者数</t>
    <rPh sb="0" eb="3">
      <t>コヨウシャ</t>
    </rPh>
    <rPh sb="3" eb="4">
      <t>スウ</t>
    </rPh>
    <phoneticPr fontId="5"/>
  </si>
  <si>
    <t>就業者数</t>
    <rPh sb="0" eb="3">
      <t>シュウギョウシャ</t>
    </rPh>
    <rPh sb="3" eb="4">
      <t>スウ</t>
    </rPh>
    <phoneticPr fontId="5"/>
  </si>
  <si>
    <t>需要不足失業率</t>
    <rPh sb="0" eb="2">
      <t>ジュヨウ</t>
    </rPh>
    <rPh sb="2" eb="4">
      <t>ブソク</t>
    </rPh>
    <rPh sb="4" eb="6">
      <t>シツギョウ</t>
    </rPh>
    <rPh sb="6" eb="7">
      <t>リツ</t>
    </rPh>
    <phoneticPr fontId="5"/>
  </si>
  <si>
    <t>均衡失業率</t>
    <rPh sb="0" eb="2">
      <t>キンコウ</t>
    </rPh>
    <rPh sb="2" eb="4">
      <t>シツギョウ</t>
    </rPh>
    <rPh sb="4" eb="5">
      <t>リツ</t>
    </rPh>
    <phoneticPr fontId="5"/>
  </si>
  <si>
    <t>完全失業率</t>
    <rPh sb="0" eb="2">
      <t>カンゼン</t>
    </rPh>
    <rPh sb="2" eb="4">
      <t>シツギョウ</t>
    </rPh>
    <rPh sb="4" eb="5">
      <t>リツ</t>
    </rPh>
    <phoneticPr fontId="5"/>
  </si>
  <si>
    <t>四半期</t>
    <rPh sb="0" eb="1">
      <t>シ</t>
    </rPh>
    <rPh sb="1" eb="3">
      <t>ハンキ</t>
    </rPh>
    <phoneticPr fontId="5"/>
  </si>
  <si>
    <t>年</t>
    <rPh sb="0" eb="1">
      <t>ネン</t>
    </rPh>
    <phoneticPr fontId="5"/>
  </si>
  <si>
    <t>完全失業率、均衡失業率、需要不足失業率、欠員率、雇用失業率等　　（四半期平均）</t>
    <rPh sb="29" eb="30">
      <t>トウ</t>
    </rPh>
    <rPh sb="33" eb="34">
      <t>シ</t>
    </rPh>
    <rPh sb="34" eb="36">
      <t>ハンキ</t>
    </rPh>
    <rPh sb="36" eb="38">
      <t>ヘイキン</t>
    </rPh>
    <phoneticPr fontId="5"/>
  </si>
  <si>
    <t>労働政策研究・研修機構のHP（下記）より推計値を入手、月次推計値を四半期平均値に換算して使用</t>
    <rPh sb="0" eb="2">
      <t>ロウドウ</t>
    </rPh>
    <rPh sb="2" eb="4">
      <t>セイサク</t>
    </rPh>
    <rPh sb="4" eb="6">
      <t>ケンキュウ</t>
    </rPh>
    <rPh sb="7" eb="9">
      <t>ケンシュウ</t>
    </rPh>
    <rPh sb="9" eb="11">
      <t>キコウ</t>
    </rPh>
    <rPh sb="15" eb="17">
      <t>カキ</t>
    </rPh>
    <rPh sb="20" eb="23">
      <t>スイケイチ</t>
    </rPh>
    <rPh sb="24" eb="26">
      <t>ニュウシュ</t>
    </rPh>
    <rPh sb="27" eb="29">
      <t>ゲツジ</t>
    </rPh>
    <rPh sb="29" eb="32">
      <t>スイケイチ</t>
    </rPh>
    <rPh sb="33" eb="36">
      <t>シハンキ</t>
    </rPh>
    <rPh sb="36" eb="39">
      <t>ヘイキンチ</t>
    </rPh>
    <rPh sb="40" eb="42">
      <t>カンサン</t>
    </rPh>
    <rPh sb="44" eb="46">
      <t>シヨウ</t>
    </rPh>
    <phoneticPr fontId="7"/>
  </si>
  <si>
    <t>貸出金利</t>
    <rPh sb="0" eb="2">
      <t>カシダシ</t>
    </rPh>
    <rPh sb="2" eb="4">
      <t>キンリ</t>
    </rPh>
    <phoneticPr fontId="7"/>
  </si>
  <si>
    <t>短期プライムレートをロイタ―のデータベースから入手して使用</t>
    <rPh sb="0" eb="2">
      <t>タンキ</t>
    </rPh>
    <rPh sb="23" eb="25">
      <t>ニュウシュ</t>
    </rPh>
    <rPh sb="27" eb="29">
      <t>シヨウ</t>
    </rPh>
    <phoneticPr fontId="7"/>
  </si>
  <si>
    <t xml:space="preserve">       </t>
  </si>
  <si>
    <t>FF'FOF_FFAS410A100</t>
  </si>
  <si>
    <t>dn_w_obs</t>
    <phoneticPr fontId="7"/>
  </si>
  <si>
    <t>企業家純資産</t>
    <rPh sb="0" eb="3">
      <t>キギョウカ</t>
    </rPh>
    <rPh sb="3" eb="6">
      <t>ジュンシサン</t>
    </rPh>
    <phoneticPr fontId="7"/>
  </si>
  <si>
    <t>日本銀行資金循環統計（68SNA）</t>
    <rPh sb="0" eb="2">
      <t>ニホン</t>
    </rPh>
    <rPh sb="2" eb="4">
      <t>ギンコウ</t>
    </rPh>
    <rPh sb="4" eb="6">
      <t>シキン</t>
    </rPh>
    <rPh sb="6" eb="8">
      <t>ジュンカン</t>
    </rPh>
    <rPh sb="8" eb="10">
      <t>トウケイ</t>
    </rPh>
    <phoneticPr fontId="7"/>
  </si>
  <si>
    <t>98Q4まで68SNA99Q1以降93SNAで接続</t>
    <rPh sb="15" eb="17">
      <t>イコウ</t>
    </rPh>
    <rPh sb="23" eb="25">
      <t>セツゾク</t>
    </rPh>
    <phoneticPr fontId="7"/>
  </si>
  <si>
    <t xml:space="preserve">NA     </t>
  </si>
  <si>
    <t>lf</t>
    <phoneticPr fontId="43"/>
  </si>
  <si>
    <t>nw</t>
    <phoneticPr fontId="43"/>
  </si>
  <si>
    <t>lf_SA</t>
    <phoneticPr fontId="43"/>
  </si>
  <si>
    <t>nw_SA</t>
    <phoneticPr fontId="43"/>
  </si>
  <si>
    <t>lf_cubic_spline_interpolated</t>
    <phoneticPr fontId="43"/>
  </si>
  <si>
    <t>lf_adjusted</t>
    <phoneticPr fontId="43"/>
  </si>
  <si>
    <t>nw_adjusted</t>
    <phoneticPr fontId="43"/>
  </si>
  <si>
    <t>lf_93SNA</t>
    <phoneticPr fontId="43"/>
  </si>
  <si>
    <t>nw_93SNA</t>
    <phoneticPr fontId="43"/>
  </si>
  <si>
    <t>lf_68SNA</t>
    <phoneticPr fontId="43"/>
  </si>
  <si>
    <t>nw_68SNA</t>
    <phoneticPr fontId="43"/>
  </si>
  <si>
    <t>ratio</t>
    <phoneticPr fontId="43"/>
  </si>
  <si>
    <t>負債・合計／非金融法人企業／ストック</t>
  </si>
  <si>
    <t>資産・現金・預金／非金融法人企業／ストック</t>
  </si>
  <si>
    <t>（更新停止）負債・合計／法人企業／ストック</t>
  </si>
  <si>
    <t>（更新停止）資産・現預金ＣＤ計／個人／ストック</t>
  </si>
  <si>
    <t>FF'FOF_FFAS410L900</t>
  </si>
  <si>
    <t>FF'FFSA260L400</t>
  </si>
  <si>
    <t>FF'FFSA270A020</t>
  </si>
  <si>
    <t>dl_f_obs</t>
    <phoneticPr fontId="7"/>
  </si>
  <si>
    <t>u_k_obs</t>
    <phoneticPr fontId="7"/>
  </si>
  <si>
    <t>資本稼働率</t>
    <rPh sb="0" eb="2">
      <t>シホン</t>
    </rPh>
    <rPh sb="2" eb="4">
      <t>カドウ</t>
    </rPh>
    <rPh sb="4" eb="5">
      <t>リツ</t>
    </rPh>
    <phoneticPr fontId="5"/>
  </si>
  <si>
    <t>WageIndex</t>
    <phoneticPr fontId="7"/>
  </si>
  <si>
    <t>＊財貨・サービスの純輸出は連鎖方式での計算ができないため、財貨・サービスの輸出－財貨・サービスの輸入により求めている。このため寄与度とは符号が一致しない場合がある。</t>
  </si>
  <si>
    <t>＊開差＝国内総生産(支出側)－国内総生産(支出側)の内訳項目計</t>
  </si>
  <si>
    <t>Import</t>
  </si>
  <si>
    <t>Export</t>
  </si>
  <si>
    <t>Consumption ofHouseholds</t>
  </si>
  <si>
    <t>GDP</t>
  </si>
  <si>
    <t>Gross Fixed CapitalFormation</t>
  </si>
  <si>
    <t>PublicDemand</t>
  </si>
  <si>
    <t>PrivateDemand</t>
  </si>
  <si>
    <t>DomesticDemand</t>
  </si>
  <si>
    <t>GNI</t>
  </si>
  <si>
    <t>Income from /to the Rest of the World</t>
  </si>
  <si>
    <t>GDI</t>
  </si>
  <si>
    <t>TradingGains/Losses</t>
  </si>
  <si>
    <t>Residual</t>
  </si>
  <si>
    <t>Goods &amp; Services</t>
  </si>
  <si>
    <t>Changein PublicInventories</t>
  </si>
  <si>
    <t>PublicInvestment</t>
  </si>
  <si>
    <t>GovernmentConsumption</t>
  </si>
  <si>
    <t>Changein PrivateInventories</t>
  </si>
  <si>
    <t>Private Non-Resi.Investment</t>
  </si>
  <si>
    <t>PrivateResidentialInvestment</t>
  </si>
  <si>
    <t>ExcludingImputed Rent</t>
  </si>
  <si>
    <t>PrivateConsumption</t>
  </si>
  <si>
    <t>GDP(Expenditure Approach)</t>
  </si>
  <si>
    <t>（除FISIM）</t>
  </si>
  <si>
    <t>除く持ち家の帰属家賃</t>
  </si>
  <si>
    <t>輸入</t>
  </si>
  <si>
    <t>輸出</t>
  </si>
  <si>
    <t>支払</t>
  </si>
  <si>
    <t>受取</t>
  </si>
  <si>
    <t>純受取</t>
  </si>
  <si>
    <t>純輸出</t>
  </si>
  <si>
    <t>家計最終消費支出</t>
  </si>
  <si>
    <t>財貨・サービス</t>
  </si>
  <si>
    <t>家計最終消費支出（除FISIM）</t>
  </si>
  <si>
    <t>国内総生産(支出側)(除FISIM）</t>
  </si>
  <si>
    <t>総固定資本形成</t>
  </si>
  <si>
    <t>公的需要</t>
  </si>
  <si>
    <t>民間需要</t>
  </si>
  <si>
    <t>国内需要</t>
  </si>
  <si>
    <t>国民総所得</t>
  </si>
  <si>
    <t>海外からの所得</t>
  </si>
  <si>
    <t>国内総所得</t>
  </si>
  <si>
    <t>交易利得</t>
  </si>
  <si>
    <t>開差</t>
  </si>
  <si>
    <t>公的在庫品増加</t>
  </si>
  <si>
    <t>公的固定資本形成</t>
  </si>
  <si>
    <t>政府最終消費支出</t>
  </si>
  <si>
    <t>民間在庫品増加</t>
  </si>
  <si>
    <t>民間企業設備</t>
  </si>
  <si>
    <t>民間住宅</t>
  </si>
  <si>
    <t>民間最終消費支出</t>
  </si>
  <si>
    <t>国内総生産(支出側)</t>
  </si>
  <si>
    <t>(Billions of Chained (2005) Yen)</t>
  </si>
  <si>
    <t>&lt;cf&gt;</t>
  </si>
  <si>
    <t>Real Gross Domestic Product (seasonally adjusted series)</t>
  </si>
  <si>
    <t>(単位:2005暦年連鎖価格、10億円)</t>
  </si>
  <si>
    <t>&lt;参考&gt;</t>
  </si>
  <si>
    <t>実質季節調整系列</t>
  </si>
  <si>
    <t>gov consumption</t>
    <phoneticPr fontId="7"/>
  </si>
  <si>
    <t>gov invest</t>
    <phoneticPr fontId="7"/>
  </si>
  <si>
    <t>mean
1980Q1~2013Q4</t>
  </si>
  <si>
    <t>mean
1980Q1~2013Q4</t>
    <phoneticPr fontId="7"/>
  </si>
  <si>
    <t>gcyss</t>
    <phoneticPr fontId="7"/>
  </si>
  <si>
    <t>giyss</t>
    <phoneticPr fontId="7"/>
  </si>
  <si>
    <t>労働分配率</t>
    <rPh sb="0" eb="2">
      <t>ロウドウ</t>
    </rPh>
    <rPh sb="2" eb="4">
      <t>ブンパイ</t>
    </rPh>
    <rPh sb="4" eb="5">
      <t>リツ</t>
    </rPh>
    <phoneticPr fontId="2"/>
  </si>
  <si>
    <t>資本分配率</t>
    <rPh sb="0" eb="2">
      <t>シホン</t>
    </rPh>
    <rPh sb="2" eb="4">
      <t>ブンパイ</t>
    </rPh>
    <rPh sb="4" eb="5">
      <t>リツ</t>
    </rPh>
    <phoneticPr fontId="2"/>
  </si>
  <si>
    <t>See note(b).</t>
  </si>
  <si>
    <t>注釈(b)参照。</t>
  </si>
  <si>
    <t>Monetary Base</t>
  </si>
  <si>
    <t>マネタリーベース</t>
  </si>
  <si>
    <t>100 million yen</t>
  </si>
  <si>
    <t>億円</t>
  </si>
  <si>
    <t>Monetary Base(Reserve Requirement Rate Change Adjusted)/Seasonally Adjusted (X-12-ARIMA)/Average Amounts Outstanding</t>
  </si>
  <si>
    <t>BJ'MABS1AA12X12</t>
  </si>
  <si>
    <t>マネタリーベース平均残高（準備率調整後）＜季節調整済＞</t>
    <phoneticPr fontId="7"/>
  </si>
  <si>
    <t>level</t>
    <phoneticPr fontId="7"/>
  </si>
  <si>
    <t>growth rate</t>
    <phoneticPr fontId="7"/>
  </si>
  <si>
    <t>貨幣供給量増加率</t>
    <rPh sb="0" eb="2">
      <t>カヘイ</t>
    </rPh>
    <rPh sb="2" eb="4">
      <t>キョウキュウ</t>
    </rPh>
    <rPh sb="4" eb="5">
      <t>リョウ</t>
    </rPh>
    <rPh sb="5" eb="7">
      <t>ゾウカ</t>
    </rPh>
    <rPh sb="7" eb="8">
      <t>リツ</t>
    </rPh>
    <phoneticPr fontId="7"/>
  </si>
  <si>
    <t>一人当たり政府消費</t>
    <rPh sb="0" eb="2">
      <t>ヒトリ</t>
    </rPh>
    <rPh sb="2" eb="3">
      <t>ア</t>
    </rPh>
    <rPh sb="5" eb="7">
      <t>セイフ</t>
    </rPh>
    <rPh sb="7" eb="9">
      <t>ショウヒ</t>
    </rPh>
    <phoneticPr fontId="5"/>
  </si>
  <si>
    <t>一人当たり政府投資</t>
    <rPh sb="0" eb="2">
      <t>ヒトリ</t>
    </rPh>
    <rPh sb="2" eb="3">
      <t>ア</t>
    </rPh>
    <rPh sb="5" eb="7">
      <t>セイフ</t>
    </rPh>
    <rPh sb="7" eb="9">
      <t>トウシ</t>
    </rPh>
    <phoneticPr fontId="5"/>
  </si>
  <si>
    <t>Net Export</t>
    <phoneticPr fontId="7"/>
  </si>
  <si>
    <t>一人当たり純輸出</t>
    <rPh sb="0" eb="2">
      <t>ヒトリ</t>
    </rPh>
    <rPh sb="2" eb="3">
      <t>ア</t>
    </rPh>
    <rPh sb="5" eb="8">
      <t>ジュンユシュツ</t>
    </rPh>
    <phoneticPr fontId="5"/>
  </si>
  <si>
    <t>r_n_obs</t>
    <phoneticPr fontId="5"/>
  </si>
  <si>
    <t>mean</t>
    <phoneticPr fontId="7"/>
  </si>
  <si>
    <t>covariance</t>
    <phoneticPr fontId="7"/>
  </si>
  <si>
    <t>l_obs</t>
  </si>
  <si>
    <t>r_n_obs</t>
  </si>
  <si>
    <t>standard dev</t>
    <phoneticPr fontId="7"/>
  </si>
  <si>
    <t>variance</t>
    <phoneticPr fontId="7"/>
  </si>
  <si>
    <t>mean</t>
    <phoneticPr fontId="7"/>
  </si>
  <si>
    <t>standard dev</t>
    <phoneticPr fontId="7"/>
  </si>
  <si>
    <t xml:space="preserve">VARIABLE      MEAN    STD. DEV.   VARIANCE </t>
  </si>
  <si>
    <t>mean</t>
    <phoneticPr fontId="7"/>
  </si>
  <si>
    <t>variance</t>
    <phoneticPr fontId="7"/>
  </si>
  <si>
    <t>standard dev</t>
    <phoneticPr fontId="7"/>
  </si>
  <si>
    <t>sd</t>
    <phoneticPr fontId="7"/>
  </si>
  <si>
    <t>var</t>
    <phoneticPr fontId="7"/>
  </si>
  <si>
    <t>dy_obs         0.0040     5.6461    31.8783</t>
  </si>
  <si>
    <t>dc_obs         0.0040     0.6561     0.4305</t>
  </si>
  <si>
    <t>di_obs         0.0040    34.0409  1158.7806</t>
  </si>
  <si>
    <t>dw_obs         0.0040     1.0197     1.0399</t>
  </si>
  <si>
    <t>pi_obs         0.0002     1.6475     2.7141</t>
  </si>
  <si>
    <t>rn_obs         0.0067     0.6349     0.4031</t>
  </si>
  <si>
    <t>l_obs          0.0677     5.4687    29.9063</t>
  </si>
  <si>
    <t>cyss</t>
    <phoneticPr fontId="7"/>
  </si>
  <si>
    <t>iyss</t>
    <phoneticPr fontId="7"/>
  </si>
  <si>
    <t>l_obs</t>
    <phoneticPr fontId="7"/>
  </si>
  <si>
    <t>dy_obs         0.0040     2.1018     4.4175</t>
  </si>
  <si>
    <t>dc_obs         0.0040     1.2084     1.4601</t>
  </si>
  <si>
    <t>di_obs         0.0040     9.5578    91.3522</t>
  </si>
  <si>
    <t>dw_obs         0.0040     1.2091     1.4619</t>
  </si>
  <si>
    <t>pi_obs         0.0002     1.6299     2.6567</t>
  </si>
  <si>
    <t>rn_obs         0.0067     1.1522     1.3276</t>
  </si>
  <si>
    <t>l_obs          0.0677     2.9260     8.5617</t>
  </si>
  <si>
    <t xml:space="preserve">Variables   dy_obs  dc_obs  di_obs  dw_obs  pi_obs  rn_obs   l_obs </t>
  </si>
  <si>
    <t>dy_obs       1.0000  0.7170  0.7886  0.5326  0.2268 -0.2899  0.2718</t>
  </si>
  <si>
    <t>dc_obs       0.7170  1.0000  0.3286  0.6883 -0.1204 -0.3364 -0.1225</t>
  </si>
  <si>
    <t>di_obs       0.7886  0.3286  1.0000  0.1242  0.3778 -0.3038  0.4275</t>
  </si>
  <si>
    <t>dw_obs       0.5326  0.6883  0.1242  1.0000 -0.1234 -0.0815 -0.1153</t>
  </si>
  <si>
    <t>pi_obs       0.2268 -0.1204  0.3778 -0.1234  1.0000  0.0036  0.8350</t>
  </si>
  <si>
    <t>rn_obs      -0.2899 -0.3364 -0.3038 -0.0815  0.0036  1.0000 -0.0982</t>
  </si>
  <si>
    <t>l_obs        0.2718 -0.1225  0.4275 -0.1153  0.8350 -0.0982  1.0000</t>
  </si>
  <si>
    <t>mean
1980Q2~1998Q4</t>
    <phoneticPr fontId="7"/>
  </si>
  <si>
    <t>ppi_obs</t>
    <phoneticPr fontId="5"/>
  </si>
  <si>
    <t>DY_OBS</t>
    <phoneticPr fontId="5"/>
  </si>
  <si>
    <t>DC_OBS</t>
    <phoneticPr fontId="7"/>
  </si>
  <si>
    <t>DI_OBS</t>
    <phoneticPr fontId="5"/>
  </si>
  <si>
    <t>DW_OBS</t>
    <phoneticPr fontId="5"/>
  </si>
  <si>
    <t>PI_OBS</t>
    <phoneticPr fontId="5"/>
  </si>
  <si>
    <t>R_N_OBS</t>
    <phoneticPr fontId="5"/>
  </si>
  <si>
    <t>L_OBS</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</si>
</sst>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76" formatCode="0.0"/>
    <numFmt numFmtId="177" formatCode="#,##0.000_ "/>
    <numFmt numFmtId="178" formatCode="#,##0.000_);[Red]\(#,##0.000\)"/>
    <numFmt numFmtId="179" formatCode="0.0;[Red]\-0.0"/>
    <numFmt numFmtId="180" formatCode="#,##0_ "/>
    <numFmt numFmtId="181" formatCode="0.0_);[Red]\(0.0\)"/>
    <numFmt numFmtId="182" formatCode="yyyy\-mm\-dd"/>
    <numFmt numFmtId="183" formatCode="0.0_ "/>
    <numFmt numFmtId="184" formatCode="#,##0.0_ "/>
    <numFmt numFmtId="185" formatCode="0.00_);[Red]\(0.00\)"/>
    <numFmt numFmtId="186" formatCode="0.00_ "/>
    <numFmt numFmtId="187" formatCode="#,##0.0000_ "/>
    <numFmt numFmtId="188" formatCode="0.0000_ "/>
    <numFmt numFmtId="189" formatCode="0.000_ "/>
  </numFmts>
  <fonts count="47">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rgb="FFFF000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name val="ＭＳ Ｐゴシック"/>
      <family val="3"/>
      <charset val="128"/>
    </font>
    <font>
      <sz val="8"/>
      <name val="ＭＳ Ｐ明朝"/>
      <family val="1"/>
      <charset val="128"/>
    </font>
    <font>
      <sz val="8"/>
      <name val="ＭＳ 明朝"/>
      <family val="1"/>
      <charset val="128"/>
    </font>
    <font>
      <sz val="6"/>
      <name val="ＭＳ Ｐ明朝"/>
      <family val="1"/>
      <charset val="128"/>
    </font>
    <font>
      <sz val="11"/>
      <name val="ＭＳ 明朝"/>
      <family val="1"/>
      <charset val="128"/>
    </font>
    <font>
      <sz val="11"/>
      <name val="ＪＳ明朝"/>
      <family val="1"/>
      <charset val="128"/>
    </font>
    <font>
      <sz val="9"/>
      <name val="ＭＳ Ｐ明朝"/>
      <family val="1"/>
      <charset val="128"/>
    </font>
    <font>
      <sz val="10"/>
      <name val="ＭＳ Ｐ明朝"/>
      <family val="1"/>
      <charset val="128"/>
    </font>
    <font>
      <sz val="13"/>
      <name val="ＭＳ Ｐ明朝"/>
      <family val="1"/>
      <charset val="128"/>
    </font>
    <font>
      <sz val="11"/>
      <name val="ＭＳ ゴシック"/>
      <family val="3"/>
      <charset val="128"/>
    </font>
    <font>
      <sz val="6"/>
      <name val="ＭＳ ゴシック"/>
      <family val="3"/>
      <charset val="128"/>
    </font>
    <font>
      <sz val="10"/>
      <name val="ＭＳ ゴシック"/>
      <family val="3"/>
      <charset val="128"/>
    </font>
    <font>
      <sz val="10"/>
      <name val="ＭＳ Ｐゴシック"/>
      <family val="3"/>
      <charset val="128"/>
    </font>
    <font>
      <sz val="10"/>
      <color theme="1"/>
      <name val="ＭＳ Ｐゴシック"/>
      <family val="3"/>
      <charset val="128"/>
      <scheme val="minor"/>
    </font>
    <font>
      <sz val="10"/>
      <name val="Arial"/>
      <family val="2"/>
    </font>
    <font>
      <sz val="11"/>
      <color indexed="8"/>
      <name val="ＭＳ 明朝"/>
      <family val="1"/>
      <charset val="128"/>
    </font>
    <font>
      <sz val="6"/>
      <name val="ＭＳ 明朝"/>
      <family val="1"/>
      <charset val="128"/>
    </font>
    <font>
      <sz val="11"/>
      <color indexed="8"/>
      <name val="Times New Roman"/>
      <family val="1"/>
    </font>
    <font>
      <sz val="11"/>
      <color indexed="8"/>
      <name val="ＭＳ Ｐゴシック"/>
      <family val="3"/>
      <charset val="128"/>
    </font>
    <font>
      <sz val="9"/>
      <color indexed="8"/>
      <name val="ＭＳ 明朝"/>
      <family val="1"/>
      <charset val="128"/>
    </font>
    <font>
      <sz val="9"/>
      <color indexed="8"/>
      <name val="Times New Roman"/>
      <family val="1"/>
    </font>
    <font>
      <sz val="9"/>
      <color indexed="8"/>
      <name val="ＭＳ Ｐ明朝"/>
      <family val="1"/>
      <charset val="128"/>
    </font>
    <font>
      <sz val="7.5"/>
      <color indexed="8"/>
      <name val="Century"/>
      <family val="1"/>
    </font>
    <font>
      <sz val="11"/>
      <name val="明朝"/>
      <family val="1"/>
      <charset val="128"/>
    </font>
    <font>
      <u/>
      <sz val="11"/>
      <color indexed="12"/>
      <name val="ＭＳ Ｐゴシック"/>
      <family val="3"/>
      <charset val="128"/>
    </font>
    <font>
      <sz val="9"/>
      <color theme="1"/>
      <name val="ＭＳ 明朝"/>
      <family val="1"/>
      <charset val="128"/>
    </font>
    <font>
      <sz val="9"/>
      <color theme="1"/>
      <name val="Times New Roman"/>
      <family val="1"/>
    </font>
    <font>
      <sz val="11"/>
      <color theme="1"/>
      <name val="ＭＳ 明朝"/>
      <family val="1"/>
      <charset val="128"/>
    </font>
    <font>
      <sz val="10"/>
      <name val="ＭＳ 明朝"/>
      <family val="1"/>
      <charset val="128"/>
    </font>
    <font>
      <sz val="9"/>
      <name val="ＭＳ 明朝"/>
      <family val="1"/>
      <charset val="128"/>
    </font>
    <font>
      <sz val="8"/>
      <name val="ＭＳ Ｐゴシック"/>
      <family val="3"/>
      <charset val="128"/>
    </font>
    <font>
      <u/>
      <sz val="11"/>
      <color theme="10"/>
      <name val="ＭＳ Ｐゴシック"/>
      <family val="3"/>
      <charset val="128"/>
      <scheme val="minor"/>
    </font>
    <font>
      <sz val="8"/>
      <color theme="1"/>
      <name val="ＭＳ 明朝"/>
      <family val="1"/>
      <charset val="128"/>
    </font>
    <font>
      <sz val="12"/>
      <color theme="1"/>
      <name val="ＭＳ 明朝"/>
      <family val="1"/>
      <charset val="128"/>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b/>
      <sz val="11"/>
      <color rgb="FFFF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right/>
      <top/>
      <bottom style="thin">
        <color indexed="64"/>
      </bottom>
      <diagonal/>
    </border>
    <border>
      <left/>
      <right/>
      <top/>
      <bottom style="double">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3">
    <xf numFmtId="0" fontId="0" fillId="0" borderId="0">
      <alignment vertical="center"/>
    </xf>
    <xf numFmtId="0" fontId="9" fillId="0" borderId="0"/>
    <xf numFmtId="0" fontId="8" fillId="0" borderId="0">
      <alignment vertical="center"/>
    </xf>
    <xf numFmtId="0" fontId="18" fillId="0" borderId="0">
      <alignment vertical="center"/>
    </xf>
    <xf numFmtId="0" fontId="23" fillId="0" borderId="0"/>
    <xf numFmtId="0" fontId="4" fillId="0" borderId="0">
      <alignment vertical="center"/>
    </xf>
    <xf numFmtId="38" fontId="9" fillId="0" borderId="0" applyFont="0" applyFill="0" applyBorder="0" applyAlignment="0" applyProtection="0"/>
    <xf numFmtId="0" fontId="32" fillId="0" borderId="0"/>
    <xf numFmtId="0" fontId="38" fillId="0" borderId="0"/>
    <xf numFmtId="0" fontId="33" fillId="0" borderId="0" applyNumberFormat="0" applyFill="0" applyBorder="0" applyAlignment="0" applyProtection="0">
      <alignment vertical="top"/>
      <protection locked="0"/>
    </xf>
    <xf numFmtId="0" fontId="40" fillId="0" borderId="0" applyNumberFormat="0" applyFill="0" applyBorder="0" applyAlignment="0" applyProtection="0">
      <alignment vertical="center"/>
    </xf>
    <xf numFmtId="0" fontId="2" fillId="0" borderId="0">
      <alignment vertical="center"/>
    </xf>
    <xf numFmtId="0" fontId="1" fillId="0" borderId="0">
      <alignment vertical="center"/>
    </xf>
  </cellStyleXfs>
  <cellXfs count="251">
    <xf numFmtId="0" fontId="0" fillId="0" borderId="0" xfId="0">
      <alignment vertical="center"/>
    </xf>
    <xf numFmtId="0" fontId="0" fillId="0" borderId="0" xfId="0" applyNumberFormat="1">
      <alignment vertical="center"/>
    </xf>
    <xf numFmtId="14" fontId="0" fillId="0" borderId="0" xfId="0" applyNumberFormat="1">
      <alignment vertical="center"/>
    </xf>
    <xf numFmtId="0" fontId="6" fillId="0" borderId="0" xfId="0" applyFont="1">
      <alignment vertical="center"/>
    </xf>
    <xf numFmtId="0" fontId="0" fillId="0" borderId="1" xfId="0" applyNumberFormat="1" applyBorder="1">
      <alignment vertical="center"/>
    </xf>
    <xf numFmtId="0" fontId="0" fillId="0" borderId="1" xfId="0" applyBorder="1">
      <alignment vertical="center"/>
    </xf>
    <xf numFmtId="0" fontId="0" fillId="0" borderId="2" xfId="0" applyNumberFormat="1" applyBorder="1">
      <alignment vertical="center"/>
    </xf>
    <xf numFmtId="0" fontId="0" fillId="0" borderId="2" xfId="0" applyBorder="1">
      <alignment vertical="center"/>
    </xf>
    <xf numFmtId="0" fontId="0" fillId="0" borderId="1" xfId="0" applyFont="1" applyBorder="1">
      <alignment vertical="center"/>
    </xf>
    <xf numFmtId="0" fontId="0" fillId="0" borderId="0" xfId="0" applyAlignment="1"/>
    <xf numFmtId="0" fontId="9" fillId="0" borderId="0" xfId="1"/>
    <xf numFmtId="0" fontId="10" fillId="0" borderId="0" xfId="1" applyFont="1"/>
    <xf numFmtId="0" fontId="11" fillId="0" borderId="0" xfId="1" applyFont="1"/>
    <xf numFmtId="0" fontId="11" fillId="0" borderId="0" xfId="1" applyNumberFormat="1" applyFont="1" applyAlignment="1"/>
    <xf numFmtId="0" fontId="11" fillId="0" borderId="0" xfId="1" applyNumberFormat="1" applyFont="1" applyAlignment="1">
      <alignment horizontal="left"/>
    </xf>
    <xf numFmtId="0" fontId="13" fillId="0" borderId="0" xfId="1" applyFont="1"/>
    <xf numFmtId="176" fontId="14" fillId="0" borderId="1" xfId="1" applyNumberFormat="1" applyFont="1" applyBorder="1"/>
    <xf numFmtId="3" fontId="14" fillId="0" borderId="1" xfId="1" applyNumberFormat="1" applyFont="1" applyBorder="1"/>
    <xf numFmtId="3" fontId="14" fillId="0" borderId="3" xfId="1" applyNumberFormat="1" applyFont="1" applyBorder="1"/>
    <xf numFmtId="0" fontId="14" fillId="0" borderId="1" xfId="1" quotePrefix="1" applyNumberFormat="1" applyFont="1" applyBorder="1" applyAlignment="1"/>
    <xf numFmtId="176" fontId="14" fillId="0" borderId="0" xfId="1" applyNumberFormat="1" applyFont="1" applyFill="1" applyBorder="1" applyAlignment="1">
      <alignment horizontal="right"/>
    </xf>
    <xf numFmtId="3" fontId="14" fillId="0" borderId="0" xfId="1" applyNumberFormat="1" applyFont="1" applyFill="1" applyBorder="1" applyAlignment="1">
      <alignment horizontal="right"/>
    </xf>
    <xf numFmtId="3" fontId="14" fillId="0" borderId="0" xfId="1" applyNumberFormat="1" applyFont="1" applyFill="1" applyBorder="1"/>
    <xf numFmtId="0" fontId="14" fillId="0" borderId="4" xfId="1" applyNumberFormat="1" applyFont="1" applyBorder="1" applyAlignment="1">
      <alignment horizontal="left" indent="2"/>
    </xf>
    <xf numFmtId="0" fontId="12" fillId="0" borderId="0" xfId="1" applyFont="1" applyAlignment="1">
      <alignment horizontal="right" vertical="top"/>
    </xf>
    <xf numFmtId="176" fontId="14" fillId="0" borderId="0" xfId="1" applyNumberFormat="1" applyFont="1" applyFill="1" applyBorder="1"/>
    <xf numFmtId="176" fontId="14" fillId="0" borderId="0" xfId="1" applyNumberFormat="1" applyFont="1" applyBorder="1"/>
    <xf numFmtId="3" fontId="14" fillId="0" borderId="0" xfId="1" applyNumberFormat="1" applyFont="1" applyBorder="1"/>
    <xf numFmtId="3" fontId="14" fillId="0" borderId="5" xfId="1" applyNumberFormat="1" applyFont="1" applyBorder="1"/>
    <xf numFmtId="0" fontId="14" fillId="0" borderId="4" xfId="1" applyNumberFormat="1" applyFont="1" applyBorder="1" applyAlignment="1"/>
    <xf numFmtId="3" fontId="14" fillId="0" borderId="0" xfId="1" applyNumberFormat="1" applyFont="1" applyBorder="1" applyAlignment="1">
      <alignment horizontal="right"/>
    </xf>
    <xf numFmtId="0" fontId="15" fillId="0" borderId="0" xfId="1" applyFont="1" applyBorder="1" applyAlignment="1">
      <alignment horizontal="right"/>
    </xf>
    <xf numFmtId="0" fontId="16" fillId="0" borderId="0" xfId="1" applyFont="1" applyBorder="1" applyAlignment="1">
      <alignment horizontal="right"/>
    </xf>
    <xf numFmtId="0" fontId="9" fillId="0" borderId="6" xfId="1" applyNumberFormat="1" applyBorder="1" applyAlignment="1">
      <alignment horizontal="left" indent="1"/>
    </xf>
    <xf numFmtId="0" fontId="16" fillId="0" borderId="8" xfId="1" applyFont="1" applyBorder="1" applyAlignment="1">
      <alignment horizontal="center" vertical="center"/>
    </xf>
    <xf numFmtId="0" fontId="16" fillId="0" borderId="1" xfId="1" applyFont="1" applyBorder="1" applyAlignment="1">
      <alignment horizontal="center" vertical="center"/>
    </xf>
    <xf numFmtId="176" fontId="9" fillId="0" borderId="0" xfId="1" applyNumberFormat="1"/>
    <xf numFmtId="177" fontId="9" fillId="0" borderId="0" xfId="1" applyNumberFormat="1"/>
    <xf numFmtId="178" fontId="0" fillId="0" borderId="0" xfId="0" applyNumberFormat="1">
      <alignment vertical="center"/>
    </xf>
    <xf numFmtId="178" fontId="9" fillId="0" borderId="0" xfId="1" applyNumberFormat="1"/>
    <xf numFmtId="0" fontId="0" fillId="2" borderId="0" xfId="0" applyFill="1">
      <alignment vertical="center"/>
    </xf>
    <xf numFmtId="0" fontId="18" fillId="0" borderId="0" xfId="3" applyNumberFormat="1" applyFont="1" applyAlignment="1">
      <alignment vertical="center"/>
    </xf>
    <xf numFmtId="0" fontId="18" fillId="0" borderId="0" xfId="3" applyNumberFormat="1" applyFont="1" applyAlignment="1">
      <alignment horizontal="center" vertical="center"/>
    </xf>
    <xf numFmtId="0" fontId="20" fillId="0" borderId="0" xfId="3" applyNumberFormat="1" applyFont="1" applyAlignment="1">
      <alignment horizontal="center" vertical="center"/>
    </xf>
    <xf numFmtId="0" fontId="21" fillId="0" borderId="0" xfId="3" applyNumberFormat="1" applyFont="1" applyAlignment="1">
      <alignment horizontal="center" vertical="center"/>
    </xf>
    <xf numFmtId="0" fontId="18" fillId="0" borderId="0" xfId="3" applyFont="1">
      <alignment vertical="center"/>
    </xf>
    <xf numFmtId="179" fontId="18" fillId="0" borderId="0" xfId="3" applyNumberFormat="1" applyFont="1" applyAlignment="1">
      <alignment horizontal="right" vertical="center"/>
    </xf>
    <xf numFmtId="9" fontId="0" fillId="0" borderId="0" xfId="0" applyNumberFormat="1">
      <alignment vertical="center"/>
    </xf>
    <xf numFmtId="180" fontId="0" fillId="0" borderId="0" xfId="0" applyNumberFormat="1">
      <alignment vertical="center"/>
    </xf>
    <xf numFmtId="181" fontId="22" fillId="0" borderId="0" xfId="0" applyNumberFormat="1" applyFont="1">
      <alignment vertical="center"/>
    </xf>
    <xf numFmtId="181" fontId="0" fillId="0" borderId="0" xfId="0" applyNumberFormat="1">
      <alignment vertical="center"/>
    </xf>
    <xf numFmtId="0" fontId="23" fillId="0" borderId="0" xfId="4"/>
    <xf numFmtId="0" fontId="23" fillId="0" borderId="0" xfId="4" applyNumberFormat="1" applyFont="1" applyFill="1" applyBorder="1" applyAlignment="1" applyProtection="1">
      <alignment horizontal="right"/>
    </xf>
    <xf numFmtId="182" fontId="23" fillId="0" borderId="0" xfId="4" applyNumberFormat="1" applyFont="1" applyFill="1" applyBorder="1" applyAlignment="1" applyProtection="1"/>
    <xf numFmtId="2" fontId="23" fillId="0" borderId="0" xfId="4" applyNumberFormat="1" applyFont="1" applyFill="1" applyBorder="1" applyAlignment="1" applyProtection="1"/>
    <xf numFmtId="0" fontId="23" fillId="0" borderId="0" xfId="4" applyNumberFormat="1" applyFont="1" applyFill="1" applyBorder="1" applyAlignment="1" applyProtection="1">
      <alignment horizontal="left"/>
    </xf>
    <xf numFmtId="176" fontId="23" fillId="0" borderId="0" xfId="4" applyNumberFormat="1" applyFont="1" applyFill="1" applyBorder="1" applyAlignment="1" applyProtection="1"/>
    <xf numFmtId="0" fontId="4" fillId="0" borderId="0" xfId="5">
      <alignment vertical="center"/>
    </xf>
    <xf numFmtId="17" fontId="4" fillId="0" borderId="0" xfId="5" applyNumberFormat="1">
      <alignment vertical="center"/>
    </xf>
    <xf numFmtId="0" fontId="3" fillId="0" borderId="0" xfId="5" applyFont="1">
      <alignment vertical="center"/>
    </xf>
    <xf numFmtId="38" fontId="26" fillId="0" borderId="5" xfId="6" applyFont="1" applyFill="1" applyBorder="1" applyAlignment="1">
      <alignment horizontal="right"/>
    </xf>
    <xf numFmtId="38" fontId="26" fillId="0" borderId="0" xfId="6" applyFont="1" applyFill="1" applyBorder="1" applyAlignment="1">
      <alignment horizontal="right"/>
    </xf>
    <xf numFmtId="38" fontId="26" fillId="0" borderId="0" xfId="6" applyFont="1" applyFill="1" applyBorder="1"/>
    <xf numFmtId="38" fontId="26" fillId="0" borderId="5" xfId="6" applyFont="1" applyFill="1" applyBorder="1"/>
    <xf numFmtId="38" fontId="31" fillId="0" borderId="0" xfId="6" applyFont="1" applyFill="1" applyBorder="1" applyAlignment="1">
      <alignment horizontal="right" vertical="center"/>
    </xf>
    <xf numFmtId="49" fontId="24" fillId="0" borderId="0" xfId="7" applyNumberFormat="1" applyFont="1" applyFill="1" applyBorder="1" applyAlignment="1"/>
    <xf numFmtId="49" fontId="28" fillId="0" borderId="0" xfId="7" applyNumberFormat="1" applyFont="1" applyFill="1" applyBorder="1" applyAlignment="1">
      <alignment horizontal="right"/>
    </xf>
    <xf numFmtId="38" fontId="26" fillId="0" borderId="1" xfId="6" applyFont="1" applyFill="1" applyBorder="1" applyAlignment="1">
      <alignment horizontal="right"/>
    </xf>
    <xf numFmtId="0" fontId="13" fillId="0" borderId="14" xfId="1" applyFont="1" applyBorder="1"/>
    <xf numFmtId="0" fontId="37" fillId="0" borderId="17" xfId="1" applyFont="1" applyBorder="1" applyAlignment="1">
      <alignment horizontal="center" vertical="center" wrapText="1"/>
    </xf>
    <xf numFmtId="0" fontId="13" fillId="0" borderId="15" xfId="1" applyFont="1" applyBorder="1" applyAlignment="1">
      <alignment horizontal="center" vertical="center"/>
    </xf>
    <xf numFmtId="0" fontId="13" fillId="0" borderId="17" xfId="1" applyFont="1" applyBorder="1" applyAlignment="1">
      <alignment horizontal="center" vertical="center"/>
    </xf>
    <xf numFmtId="0" fontId="13" fillId="0" borderId="18" xfId="1" applyFont="1" applyBorder="1" applyAlignment="1">
      <alignment horizontal="center" vertical="center"/>
    </xf>
    <xf numFmtId="0" fontId="13" fillId="0" borderId="17" xfId="1" applyFont="1" applyFill="1" applyBorder="1" applyAlignment="1">
      <alignment horizontal="center" vertical="center"/>
    </xf>
    <xf numFmtId="0" fontId="13" fillId="0" borderId="0" xfId="1" applyFont="1" applyAlignment="1">
      <alignment horizontal="center" vertical="center"/>
    </xf>
    <xf numFmtId="183" fontId="38" fillId="0" borderId="5" xfId="1" applyNumberFormat="1" applyFont="1" applyBorder="1" applyAlignment="1">
      <alignment vertical="center"/>
    </xf>
    <xf numFmtId="183" fontId="38" fillId="0" borderId="0" xfId="1" applyNumberFormat="1" applyFont="1" applyBorder="1" applyAlignment="1">
      <alignment vertical="center"/>
    </xf>
    <xf numFmtId="183" fontId="38" fillId="0" borderId="0" xfId="1" applyNumberFormat="1" applyFont="1" applyAlignment="1">
      <alignment vertical="center"/>
    </xf>
    <xf numFmtId="183" fontId="38" fillId="0" borderId="0" xfId="1" applyNumberFormat="1" applyFont="1" applyFill="1" applyAlignment="1">
      <alignment vertical="center"/>
    </xf>
    <xf numFmtId="0" fontId="13" fillId="0" borderId="0" xfId="1" applyFont="1" applyAlignment="1"/>
    <xf numFmtId="183" fontId="38" fillId="0" borderId="0" xfId="1" applyNumberFormat="1" applyFont="1" applyFill="1" applyBorder="1" applyAlignment="1">
      <alignment vertical="center"/>
    </xf>
    <xf numFmtId="183" fontId="38" fillId="0" borderId="3" xfId="1" applyNumberFormat="1" applyFont="1" applyBorder="1" applyAlignment="1">
      <alignment vertical="center"/>
    </xf>
    <xf numFmtId="183" fontId="38" fillId="0" borderId="1" xfId="1" applyNumberFormat="1" applyFont="1" applyBorder="1" applyAlignment="1">
      <alignment vertical="center"/>
    </xf>
    <xf numFmtId="183" fontId="38" fillId="0" borderId="1" xfId="1" applyNumberFormat="1" applyFont="1" applyFill="1" applyBorder="1" applyAlignment="1">
      <alignment vertical="center"/>
    </xf>
    <xf numFmtId="184" fontId="38" fillId="0" borderId="1" xfId="1" applyNumberFormat="1" applyFont="1" applyBorder="1" applyAlignment="1">
      <alignment vertical="center"/>
    </xf>
    <xf numFmtId="184" fontId="38" fillId="0" borderId="1" xfId="1" applyNumberFormat="1" applyFont="1" applyFill="1" applyBorder="1" applyAlignment="1">
      <alignment vertical="center"/>
    </xf>
    <xf numFmtId="0" fontId="37" fillId="0" borderId="0" xfId="1" applyFont="1" applyAlignment="1">
      <alignment horizontal="center" vertical="center"/>
    </xf>
    <xf numFmtId="0" fontId="38" fillId="0" borderId="1" xfId="1" applyFont="1" applyBorder="1" applyAlignment="1">
      <alignment horizontal="center" vertical="center"/>
    </xf>
    <xf numFmtId="0" fontId="13" fillId="0" borderId="1" xfId="1" applyFont="1" applyBorder="1" applyAlignment="1"/>
    <xf numFmtId="0" fontId="37" fillId="0" borderId="1" xfId="1" applyFont="1" applyBorder="1" applyAlignment="1">
      <alignment horizontal="center" vertical="center"/>
    </xf>
    <xf numFmtId="0" fontId="13" fillId="0" borderId="12" xfId="1" applyFont="1" applyBorder="1" applyAlignment="1"/>
    <xf numFmtId="0" fontId="13" fillId="0" borderId="0" xfId="1" applyFont="1" applyBorder="1" applyAlignment="1"/>
    <xf numFmtId="0" fontId="13" fillId="0" borderId="14" xfId="1" applyFont="1" applyBorder="1" applyAlignment="1"/>
    <xf numFmtId="183" fontId="38" fillId="0" borderId="21" xfId="1" applyNumberFormat="1" applyFont="1" applyBorder="1" applyAlignment="1">
      <alignment vertical="center"/>
    </xf>
    <xf numFmtId="183" fontId="38" fillId="0" borderId="14" xfId="1" applyNumberFormat="1" applyFont="1" applyBorder="1" applyAlignment="1">
      <alignment vertical="center"/>
    </xf>
    <xf numFmtId="183" fontId="38" fillId="0" borderId="14" xfId="1" applyNumberFormat="1" applyFont="1" applyFill="1" applyBorder="1" applyAlignment="1">
      <alignment vertical="center"/>
    </xf>
    <xf numFmtId="0" fontId="9" fillId="0" borderId="0" xfId="1" applyFill="1"/>
    <xf numFmtId="0" fontId="9" fillId="0" borderId="0" xfId="1" applyFill="1" applyAlignment="1">
      <alignment horizontal="center"/>
    </xf>
    <xf numFmtId="0" fontId="13" fillId="0" borderId="14" xfId="1" applyFont="1" applyFill="1" applyBorder="1"/>
    <xf numFmtId="0" fontId="11" fillId="0" borderId="14" xfId="1" applyFont="1" applyFill="1" applyBorder="1" applyAlignment="1">
      <alignment horizontal="right"/>
    </xf>
    <xf numFmtId="0" fontId="13" fillId="0" borderId="17" xfId="1" applyFont="1" applyBorder="1" applyAlignment="1">
      <alignment horizontal="center" vertical="center" wrapText="1"/>
    </xf>
    <xf numFmtId="0" fontId="13" fillId="0" borderId="0" xfId="1" applyFont="1" applyAlignment="1">
      <alignment horizontal="center"/>
    </xf>
    <xf numFmtId="183" fontId="38" fillId="0" borderId="12" xfId="1" applyNumberFormat="1" applyFont="1" applyFill="1" applyBorder="1" applyAlignment="1">
      <alignment vertical="center"/>
    </xf>
    <xf numFmtId="183" fontId="38" fillId="2" borderId="0" xfId="1" applyNumberFormat="1" applyFont="1" applyFill="1" applyAlignment="1">
      <alignment vertical="center"/>
    </xf>
    <xf numFmtId="183" fontId="38" fillId="2" borderId="0" xfId="1" applyNumberFormat="1" applyFont="1" applyFill="1" applyBorder="1" applyAlignment="1">
      <alignment vertical="center"/>
    </xf>
    <xf numFmtId="183" fontId="38" fillId="2" borderId="12" xfId="1" applyNumberFormat="1" applyFont="1" applyFill="1" applyBorder="1" applyAlignment="1">
      <alignment vertical="center"/>
    </xf>
    <xf numFmtId="0" fontId="11" fillId="0" borderId="0" xfId="1" applyFont="1" applyAlignment="1">
      <alignment horizontal="left" vertical="center"/>
    </xf>
    <xf numFmtId="0" fontId="11" fillId="0" borderId="0" xfId="1" applyFont="1" applyAlignment="1">
      <alignment horizontal="left"/>
    </xf>
    <xf numFmtId="0" fontId="24" fillId="0" borderId="0" xfId="8" applyFont="1" applyFill="1" applyBorder="1"/>
    <xf numFmtId="0" fontId="24" fillId="0" borderId="0" xfId="8" applyFont="1" applyFill="1"/>
    <xf numFmtId="0" fontId="26" fillId="0" borderId="0" xfId="8" applyFont="1" applyFill="1" applyBorder="1"/>
    <xf numFmtId="0" fontId="26" fillId="0" borderId="0" xfId="8" applyFont="1" applyFill="1"/>
    <xf numFmtId="0" fontId="27" fillId="0" borderId="0" xfId="8" applyFont="1" applyFill="1"/>
    <xf numFmtId="0" fontId="28" fillId="0" borderId="0" xfId="8" applyFont="1" applyFill="1" applyBorder="1"/>
    <xf numFmtId="0" fontId="28" fillId="0" borderId="0" xfId="8" applyFont="1" applyFill="1"/>
    <xf numFmtId="0" fontId="29" fillId="0" borderId="0" xfId="8" applyFont="1" applyFill="1" applyBorder="1"/>
    <xf numFmtId="0" fontId="29" fillId="0" borderId="0" xfId="8" applyFont="1" applyFill="1"/>
    <xf numFmtId="0" fontId="28" fillId="0" borderId="12" xfId="8" applyFont="1" applyFill="1" applyBorder="1" applyAlignment="1">
      <alignment vertical="top"/>
    </xf>
    <xf numFmtId="0" fontId="28" fillId="0" borderId="10" xfId="8" applyFont="1" applyFill="1" applyBorder="1" applyAlignment="1">
      <alignment vertical="top"/>
    </xf>
    <xf numFmtId="0" fontId="28" fillId="0" borderId="6" xfId="8" applyFont="1" applyFill="1" applyBorder="1" applyAlignment="1">
      <alignment vertical="top"/>
    </xf>
    <xf numFmtId="0" fontId="28" fillId="0" borderId="0" xfId="8" applyFont="1" applyFill="1" applyAlignment="1">
      <alignment vertical="top"/>
    </xf>
    <xf numFmtId="0" fontId="29" fillId="0" borderId="0" xfId="8" applyFont="1" applyFill="1" applyBorder="1" applyAlignment="1">
      <alignment vertical="top"/>
    </xf>
    <xf numFmtId="0" fontId="29" fillId="0" borderId="5" xfId="8" applyFont="1" applyFill="1" applyBorder="1" applyAlignment="1">
      <alignment vertical="top"/>
    </xf>
    <xf numFmtId="0" fontId="29" fillId="0" borderId="3" xfId="8" applyFont="1" applyFill="1" applyBorder="1" applyAlignment="1">
      <alignment vertical="top"/>
    </xf>
    <xf numFmtId="0" fontId="29" fillId="0" borderId="4" xfId="8" applyFont="1" applyFill="1" applyBorder="1" applyAlignment="1">
      <alignment vertical="top"/>
    </xf>
    <xf numFmtId="0" fontId="29" fillId="0" borderId="1" xfId="8" applyFont="1" applyFill="1" applyBorder="1" applyAlignment="1">
      <alignment vertical="top"/>
    </xf>
    <xf numFmtId="0" fontId="29" fillId="0" borderId="0" xfId="8" applyFont="1" applyFill="1" applyAlignment="1">
      <alignment vertical="top"/>
    </xf>
    <xf numFmtId="0" fontId="28" fillId="0" borderId="0" xfId="8" applyFont="1" applyFill="1" applyBorder="1" applyAlignment="1">
      <alignment vertical="top"/>
    </xf>
    <xf numFmtId="0" fontId="28" fillId="0" borderId="13" xfId="8" applyFont="1" applyFill="1" applyBorder="1" applyAlignment="1">
      <alignment vertical="top"/>
    </xf>
    <xf numFmtId="0" fontId="28" fillId="0" borderId="5" xfId="8" applyFont="1" applyFill="1" applyBorder="1" applyAlignment="1">
      <alignment vertical="top"/>
    </xf>
    <xf numFmtId="0" fontId="29" fillId="0" borderId="13" xfId="8" applyFont="1" applyFill="1" applyBorder="1" applyAlignment="1">
      <alignment vertical="top"/>
    </xf>
    <xf numFmtId="0" fontId="29" fillId="0" borderId="9" xfId="8" applyFont="1" applyFill="1" applyBorder="1" applyAlignment="1">
      <alignment vertical="top"/>
    </xf>
    <xf numFmtId="0" fontId="28" fillId="0" borderId="4" xfId="8" applyFont="1" applyFill="1" applyBorder="1" applyAlignment="1">
      <alignment vertical="top"/>
    </xf>
    <xf numFmtId="0" fontId="28" fillId="0" borderId="0" xfId="8" applyFont="1" applyFill="1" applyBorder="1" applyAlignment="1">
      <alignment vertical="top" wrapText="1"/>
    </xf>
    <xf numFmtId="0" fontId="28" fillId="0" borderId="13" xfId="8" applyFont="1" applyFill="1" applyBorder="1" applyAlignment="1">
      <alignment vertical="top" wrapText="1"/>
    </xf>
    <xf numFmtId="0" fontId="28" fillId="0" borderId="5" xfId="8" applyFont="1" applyFill="1" applyBorder="1" applyAlignment="1">
      <alignment vertical="top" wrapText="1"/>
    </xf>
    <xf numFmtId="0" fontId="29" fillId="0" borderId="1" xfId="8" applyFont="1" applyFill="1" applyBorder="1" applyAlignment="1"/>
    <xf numFmtId="0" fontId="29" fillId="0" borderId="7" xfId="8" applyFont="1" applyFill="1" applyBorder="1" applyAlignment="1">
      <alignment vertical="top" wrapText="1"/>
    </xf>
    <xf numFmtId="0" fontId="29" fillId="0" borderId="7" xfId="8" applyFont="1" applyFill="1" applyBorder="1" applyAlignment="1">
      <alignment vertical="top"/>
    </xf>
    <xf numFmtId="0" fontId="29" fillId="0" borderId="1" xfId="8" applyFont="1" applyFill="1" applyBorder="1" applyAlignment="1">
      <alignment vertical="top" wrapText="1"/>
    </xf>
    <xf numFmtId="0" fontId="29" fillId="0" borderId="3" xfId="8" applyFont="1" applyFill="1" applyBorder="1" applyAlignment="1">
      <alignment vertical="top" wrapText="1"/>
    </xf>
    <xf numFmtId="0" fontId="30" fillId="0" borderId="0" xfId="8" applyFont="1" applyFill="1" applyAlignment="1">
      <alignment vertical="top"/>
    </xf>
    <xf numFmtId="0" fontId="27" fillId="0" borderId="10" xfId="8" applyFont="1" applyFill="1" applyBorder="1"/>
    <xf numFmtId="0" fontId="27" fillId="0" borderId="12" xfId="8" applyFont="1" applyFill="1" applyBorder="1"/>
    <xf numFmtId="49" fontId="28" fillId="0" borderId="0" xfId="8" applyNumberFormat="1" applyFont="1" applyFill="1" applyBorder="1" applyAlignment="1">
      <alignment horizontal="right"/>
    </xf>
    <xf numFmtId="49" fontId="29" fillId="0" borderId="0" xfId="8" applyNumberFormat="1" applyFont="1" applyFill="1" applyBorder="1" applyAlignment="1">
      <alignment horizontal="right"/>
    </xf>
    <xf numFmtId="49" fontId="28" fillId="0" borderId="0" xfId="8" applyNumberFormat="1" applyFont="1" applyFill="1" applyAlignment="1">
      <alignment horizontal="right"/>
    </xf>
    <xf numFmtId="0" fontId="38" fillId="0" borderId="0" xfId="8"/>
    <xf numFmtId="0" fontId="33" fillId="0" borderId="0" xfId="9" applyFont="1" applyFill="1" applyAlignment="1" applyProtection="1"/>
    <xf numFmtId="3" fontId="26" fillId="0" borderId="5" xfId="8" applyNumberFormat="1" applyFont="1" applyFill="1" applyBorder="1"/>
    <xf numFmtId="3" fontId="26" fillId="0" borderId="0" xfId="8" applyNumberFormat="1" applyFont="1" applyFill="1" applyBorder="1"/>
    <xf numFmtId="3" fontId="26" fillId="0" borderId="5" xfId="8" applyNumberFormat="1" applyFont="1" applyFill="1" applyBorder="1" applyAlignment="1">
      <alignment horizontal="right"/>
    </xf>
    <xf numFmtId="3" fontId="26" fillId="0" borderId="0" xfId="8" applyNumberFormat="1" applyFont="1" applyFill="1" applyBorder="1" applyAlignment="1">
      <alignment horizontal="right"/>
    </xf>
    <xf numFmtId="0" fontId="27" fillId="0" borderId="0" xfId="8" applyFont="1" applyFill="1" applyBorder="1"/>
    <xf numFmtId="3" fontId="26" fillId="0" borderId="3" xfId="8" applyNumberFormat="1" applyFont="1" applyFill="1" applyBorder="1" applyAlignment="1">
      <alignment horizontal="right"/>
    </xf>
    <xf numFmtId="3" fontId="26" fillId="0" borderId="1" xfId="8" applyNumberFormat="1" applyFont="1" applyFill="1" applyBorder="1" applyAlignment="1">
      <alignment horizontal="right"/>
    </xf>
    <xf numFmtId="3" fontId="26" fillId="0" borderId="1" xfId="8" applyNumberFormat="1" applyFont="1" applyFill="1" applyBorder="1"/>
    <xf numFmtId="49" fontId="34" fillId="2" borderId="0" xfId="8" applyNumberFormat="1" applyFont="1" applyFill="1" applyAlignment="1">
      <alignment horizontal="right"/>
    </xf>
    <xf numFmtId="49" fontId="35" fillId="2" borderId="0" xfId="8" applyNumberFormat="1" applyFont="1" applyFill="1" applyBorder="1" applyAlignment="1">
      <alignment horizontal="right"/>
    </xf>
    <xf numFmtId="0" fontId="36" fillId="2" borderId="0" xfId="8" applyFont="1" applyFill="1"/>
    <xf numFmtId="49" fontId="30" fillId="0" borderId="0" xfId="8" applyNumberFormat="1" applyFont="1" applyFill="1" applyBorder="1" applyAlignment="1">
      <alignment horizontal="right"/>
    </xf>
    <xf numFmtId="0" fontId="9" fillId="2" borderId="0" xfId="1" applyFill="1"/>
    <xf numFmtId="0" fontId="37" fillId="0" borderId="8" xfId="1" applyFont="1" applyBorder="1" applyAlignment="1">
      <alignment horizontal="center" vertical="center" wrapText="1"/>
    </xf>
    <xf numFmtId="0" fontId="9" fillId="0" borderId="0" xfId="1" applyBorder="1"/>
    <xf numFmtId="0" fontId="13" fillId="0" borderId="8" xfId="1" applyFont="1" applyBorder="1" applyAlignment="1">
      <alignment horizontal="center" vertical="center"/>
    </xf>
    <xf numFmtId="0" fontId="13" fillId="0" borderId="8" xfId="1" applyFont="1" applyFill="1" applyBorder="1" applyAlignment="1">
      <alignment horizontal="center" vertical="center"/>
    </xf>
    <xf numFmtId="0" fontId="36" fillId="0" borderId="0" xfId="0" applyFont="1">
      <alignment vertical="center"/>
    </xf>
    <xf numFmtId="0" fontId="36" fillId="0" borderId="0" xfId="0" applyFont="1" applyBorder="1">
      <alignment vertical="center"/>
    </xf>
    <xf numFmtId="2" fontId="36" fillId="0" borderId="0" xfId="0" applyNumberFormat="1" applyFont="1" applyBorder="1">
      <alignment vertical="center"/>
    </xf>
    <xf numFmtId="185" fontId="24" fillId="0" borderId="0" xfId="0" applyNumberFormat="1" applyFont="1" applyBorder="1" applyAlignment="1">
      <alignment horizontal="right" vertical="center"/>
    </xf>
    <xf numFmtId="186" fontId="36" fillId="0" borderId="0" xfId="0" applyNumberFormat="1" applyFont="1" applyBorder="1" applyAlignment="1"/>
    <xf numFmtId="0" fontId="38" fillId="0" borderId="0" xfId="0" applyFont="1" applyFill="1" applyBorder="1" applyAlignment="1">
      <alignment vertical="top"/>
    </xf>
    <xf numFmtId="0" fontId="40" fillId="0" borderId="0" xfId="10">
      <alignment vertical="center"/>
    </xf>
    <xf numFmtId="0" fontId="36" fillId="0" borderId="0" xfId="0" applyNumberFormat="1" applyFont="1" applyBorder="1">
      <alignment vertical="center"/>
    </xf>
    <xf numFmtId="186" fontId="36" fillId="0" borderId="0" xfId="0" applyNumberFormat="1" applyFont="1" applyFill="1" applyBorder="1" applyAlignment="1"/>
    <xf numFmtId="0" fontId="36" fillId="0" borderId="1" xfId="0" applyNumberFormat="1" applyFont="1" applyBorder="1">
      <alignment vertical="center"/>
    </xf>
    <xf numFmtId="0" fontId="36" fillId="0" borderId="1" xfId="0" applyFont="1" applyBorder="1">
      <alignment vertical="center"/>
    </xf>
    <xf numFmtId="186" fontId="36" fillId="0" borderId="1" xfId="0" applyNumberFormat="1" applyFont="1" applyBorder="1" applyAlignment="1"/>
    <xf numFmtId="186" fontId="36" fillId="0" borderId="3" xfId="0" applyNumberFormat="1" applyFont="1" applyFill="1" applyBorder="1" applyAlignment="1"/>
    <xf numFmtId="186" fontId="36" fillId="0" borderId="5" xfId="0" applyNumberFormat="1" applyFont="1" applyBorder="1" applyAlignment="1"/>
    <xf numFmtId="0" fontId="36" fillId="0" borderId="0" xfId="0" quotePrefix="1" applyFont="1">
      <alignment vertical="center"/>
    </xf>
    <xf numFmtId="0" fontId="36" fillId="0" borderId="0" xfId="0" applyFont="1" applyFill="1">
      <alignment vertical="center"/>
    </xf>
    <xf numFmtId="186" fontId="36" fillId="0" borderId="5" xfId="0" applyNumberFormat="1" applyFont="1" applyFill="1" applyBorder="1" applyAlignment="1"/>
    <xf numFmtId="0" fontId="41" fillId="0" borderId="0" xfId="0" applyFont="1" applyBorder="1" applyAlignment="1">
      <alignment horizontal="right" vertical="center"/>
    </xf>
    <xf numFmtId="0" fontId="41" fillId="0" borderId="5" xfId="0" applyFont="1" applyBorder="1" applyAlignment="1">
      <alignment horizontal="right" vertical="center"/>
    </xf>
    <xf numFmtId="0" fontId="36" fillId="0" borderId="0" xfId="0" applyFont="1" applyBorder="1" applyAlignment="1">
      <alignment vertical="center" wrapText="1"/>
    </xf>
    <xf numFmtId="0" fontId="36" fillId="0" borderId="5" xfId="0" applyFont="1" applyBorder="1">
      <alignment vertical="center"/>
    </xf>
    <xf numFmtId="0" fontId="36" fillId="0" borderId="15" xfId="0" applyFont="1" applyBorder="1" applyAlignment="1">
      <alignment horizontal="center" vertical="center" wrapText="1"/>
    </xf>
    <xf numFmtId="0" fontId="36" fillId="0" borderId="7" xfId="0" applyFont="1" applyBorder="1" applyAlignment="1">
      <alignment horizontal="center" vertical="center" wrapText="1"/>
    </xf>
    <xf numFmtId="0" fontId="36" fillId="0" borderId="17" xfId="0" applyFont="1" applyBorder="1" applyAlignment="1">
      <alignment vertical="center" wrapText="1"/>
    </xf>
    <xf numFmtId="0" fontId="36" fillId="0" borderId="15" xfId="0" applyFont="1" applyBorder="1" applyAlignment="1">
      <alignment horizontal="center" vertical="center"/>
    </xf>
    <xf numFmtId="0" fontId="36" fillId="0" borderId="14" xfId="0" applyFont="1" applyBorder="1">
      <alignment vertical="center"/>
    </xf>
    <xf numFmtId="0" fontId="42" fillId="0" borderId="0" xfId="0" applyFont="1">
      <alignment vertical="center"/>
    </xf>
    <xf numFmtId="0" fontId="2" fillId="0" borderId="0" xfId="11">
      <alignment vertical="center"/>
    </xf>
    <xf numFmtId="17" fontId="2" fillId="0" borderId="0" xfId="11" applyNumberFormat="1">
      <alignment vertical="center"/>
    </xf>
    <xf numFmtId="0" fontId="44" fillId="0" borderId="0" xfId="12" applyFont="1">
      <alignment vertical="center"/>
    </xf>
    <xf numFmtId="4" fontId="45" fillId="0" borderId="0" xfId="12" applyNumberFormat="1" applyFont="1">
      <alignment vertical="center"/>
    </xf>
    <xf numFmtId="180" fontId="0" fillId="0" borderId="0" xfId="0" applyNumberFormat="1" applyAlignment="1">
      <alignment vertical="center" wrapText="1"/>
    </xf>
    <xf numFmtId="180" fontId="0" fillId="2" borderId="0" xfId="0" applyNumberFormat="1" applyFill="1">
      <alignment vertical="center"/>
    </xf>
    <xf numFmtId="0" fontId="0" fillId="2" borderId="0" xfId="0" applyNumberFormat="1" applyFill="1">
      <alignment vertical="center"/>
    </xf>
    <xf numFmtId="187" fontId="0" fillId="2" borderId="0" xfId="0" applyNumberFormat="1" applyFill="1">
      <alignment vertical="center"/>
    </xf>
    <xf numFmtId="0" fontId="1" fillId="0" borderId="0" xfId="12">
      <alignment vertical="center"/>
    </xf>
    <xf numFmtId="17" fontId="1" fillId="0" borderId="0" xfId="12" applyNumberFormat="1">
      <alignment vertical="center"/>
    </xf>
    <xf numFmtId="0" fontId="46" fillId="0" borderId="0" xfId="12" applyFont="1">
      <alignment vertical="center"/>
    </xf>
    <xf numFmtId="10" fontId="1" fillId="0" borderId="0" xfId="12" applyNumberFormat="1">
      <alignment vertical="center"/>
    </xf>
    <xf numFmtId="188" fontId="0" fillId="0" borderId="0" xfId="0" applyNumberFormat="1">
      <alignment vertical="center"/>
    </xf>
    <xf numFmtId="177" fontId="0" fillId="0" borderId="0" xfId="0" applyNumberFormat="1">
      <alignment vertical="center"/>
    </xf>
    <xf numFmtId="0" fontId="0" fillId="0" borderId="0" xfId="0" applyFill="1" applyBorder="1" applyAlignment="1">
      <alignment vertical="center"/>
    </xf>
    <xf numFmtId="0" fontId="0" fillId="0" borderId="14" xfId="0" applyFill="1" applyBorder="1" applyAlignment="1">
      <alignment vertical="center"/>
    </xf>
    <xf numFmtId="0" fontId="0" fillId="0" borderId="15" xfId="0" applyFont="1" applyFill="1" applyBorder="1" applyAlignment="1">
      <alignment horizontal="center" vertical="center"/>
    </xf>
    <xf numFmtId="189" fontId="0" fillId="0" borderId="0" xfId="0" applyNumberFormat="1">
      <alignment vertical="center"/>
    </xf>
    <xf numFmtId="0" fontId="13" fillId="0" borderId="0" xfId="1" applyFont="1" applyAlignment="1">
      <alignment horizontal="center" vertical="center"/>
    </xf>
    <xf numFmtId="0" fontId="37" fillId="0" borderId="15" xfId="1" applyFont="1" applyBorder="1" applyAlignment="1">
      <alignment horizontal="center" vertical="center"/>
    </xf>
    <xf numFmtId="0" fontId="37" fillId="0" borderId="16" xfId="1" applyFont="1" applyBorder="1" applyAlignment="1">
      <alignment horizontal="center" vertical="center"/>
    </xf>
    <xf numFmtId="0" fontId="13" fillId="0" borderId="12" xfId="1" applyFont="1" applyBorder="1" applyAlignment="1">
      <alignment horizontal="center" vertical="center" textRotation="255"/>
    </xf>
    <xf numFmtId="0" fontId="9" fillId="0" borderId="6" xfId="1" applyBorder="1" applyAlignment="1">
      <alignment horizontal="center" vertical="center" textRotation="255"/>
    </xf>
    <xf numFmtId="0" fontId="9" fillId="0" borderId="0" xfId="1" applyAlignment="1">
      <alignment horizontal="center" vertical="center" textRotation="255"/>
    </xf>
    <xf numFmtId="0" fontId="9" fillId="0" borderId="4" xfId="1" applyBorder="1" applyAlignment="1">
      <alignment horizontal="center" vertical="center" textRotation="255"/>
    </xf>
    <xf numFmtId="0" fontId="11" fillId="0" borderId="11" xfId="1" applyFont="1" applyBorder="1" applyAlignment="1">
      <alignment horizontal="center" vertical="center" wrapText="1"/>
    </xf>
    <xf numFmtId="0" fontId="39" fillId="0" borderId="13" xfId="1" applyFont="1" applyBorder="1" applyAlignment="1">
      <alignment horizontal="center" vertical="center" wrapText="1"/>
    </xf>
    <xf numFmtId="0" fontId="39" fillId="0" borderId="7" xfId="1" applyFont="1" applyBorder="1" applyAlignment="1">
      <alignment horizontal="center" vertical="center" wrapText="1"/>
    </xf>
    <xf numFmtId="0" fontId="11" fillId="0" borderId="10" xfId="1" applyFont="1" applyBorder="1" applyAlignment="1">
      <alignment horizontal="center" vertical="center"/>
    </xf>
    <xf numFmtId="0" fontId="9" fillId="0" borderId="6" xfId="1" applyBorder="1" applyAlignment="1"/>
    <xf numFmtId="0" fontId="11" fillId="0" borderId="5" xfId="1" applyFont="1" applyBorder="1" applyAlignment="1">
      <alignment horizontal="center" vertical="center"/>
    </xf>
    <xf numFmtId="0" fontId="9" fillId="0" borderId="4" xfId="1" applyBorder="1" applyAlignment="1">
      <alignment vertical="center"/>
    </xf>
    <xf numFmtId="0" fontId="11" fillId="0" borderId="3" xfId="1" applyFont="1" applyBorder="1" applyAlignment="1">
      <alignment horizontal="center" vertical="center"/>
    </xf>
    <xf numFmtId="0" fontId="9" fillId="0" borderId="9" xfId="1" applyBorder="1" applyAlignment="1">
      <alignment vertical="center"/>
    </xf>
    <xf numFmtId="0" fontId="11" fillId="0" borderId="13" xfId="1" applyFont="1" applyBorder="1" applyAlignment="1">
      <alignment horizontal="center" vertical="center" wrapText="1"/>
    </xf>
    <xf numFmtId="0" fontId="11" fillId="0" borderId="7" xfId="1" applyFont="1" applyBorder="1" applyAlignment="1">
      <alignment horizontal="center" vertical="center" wrapText="1"/>
    </xf>
    <xf numFmtId="0" fontId="13" fillId="0" borderId="13" xfId="1" applyFont="1" applyBorder="1" applyAlignment="1">
      <alignment vertical="center"/>
    </xf>
    <xf numFmtId="0" fontId="13" fillId="0" borderId="7" xfId="1" applyFont="1" applyBorder="1" applyAlignment="1">
      <alignment vertical="center"/>
    </xf>
    <xf numFmtId="0" fontId="13" fillId="0" borderId="11" xfId="1" applyFont="1" applyBorder="1" applyAlignment="1">
      <alignment horizontal="center" vertical="center" textRotation="255"/>
    </xf>
    <xf numFmtId="0" fontId="9" fillId="0" borderId="13" xfId="1" applyBorder="1" applyAlignment="1">
      <alignment horizontal="center" vertical="center" textRotation="255"/>
    </xf>
    <xf numFmtId="0" fontId="9" fillId="0" borderId="7" xfId="1" applyBorder="1" applyAlignment="1">
      <alignment horizontal="center" vertical="center" textRotation="255"/>
    </xf>
    <xf numFmtId="0" fontId="9" fillId="0" borderId="0" xfId="1" applyBorder="1" applyAlignment="1">
      <alignment horizontal="center" vertical="center" textRotation="255"/>
    </xf>
    <xf numFmtId="0" fontId="9" fillId="0" borderId="14" xfId="1" applyBorder="1" applyAlignment="1">
      <alignment horizontal="center" vertical="center" textRotation="255"/>
    </xf>
    <xf numFmtId="0" fontId="9" fillId="0" borderId="19" xfId="1" applyBorder="1" applyAlignment="1">
      <alignment horizontal="center" vertical="center" textRotation="255"/>
    </xf>
    <xf numFmtId="0" fontId="13" fillId="0" borderId="20" xfId="1" applyFont="1" applyBorder="1" applyAlignment="1">
      <alignment vertical="center"/>
    </xf>
    <xf numFmtId="0" fontId="11" fillId="0" borderId="21" xfId="1" applyFont="1" applyBorder="1" applyAlignment="1">
      <alignment horizontal="center" vertical="center"/>
    </xf>
    <xf numFmtId="0" fontId="9" fillId="0" borderId="19" xfId="1" applyBorder="1" applyAlignment="1">
      <alignment vertical="center"/>
    </xf>
    <xf numFmtId="0" fontId="9" fillId="0" borderId="6" xfId="1" applyBorder="1" applyAlignment="1">
      <alignment vertical="center"/>
    </xf>
    <xf numFmtId="0" fontId="17" fillId="0" borderId="0" xfId="1" applyNumberFormat="1" applyFont="1" applyAlignment="1">
      <alignment horizontal="center"/>
    </xf>
    <xf numFmtId="0" fontId="15" fillId="0" borderId="0" xfId="1" applyNumberFormat="1" applyFont="1" applyBorder="1" applyAlignment="1">
      <alignment horizontal="center"/>
    </xf>
    <xf numFmtId="0" fontId="16" fillId="0" borderId="8" xfId="1" applyFont="1" applyBorder="1" applyAlignment="1">
      <alignment horizontal="center" vertical="center"/>
    </xf>
    <xf numFmtId="0" fontId="16" fillId="0" borderId="6" xfId="1" applyFont="1" applyBorder="1" applyAlignment="1">
      <alignment horizontal="center" vertical="center"/>
    </xf>
    <xf numFmtId="0" fontId="16" fillId="0" borderId="10" xfId="1" applyFont="1" applyBorder="1" applyAlignment="1">
      <alignment horizontal="center" vertical="center"/>
    </xf>
    <xf numFmtId="0" fontId="16" fillId="0" borderId="6" xfId="1" applyNumberFormat="1" applyFont="1" applyBorder="1" applyAlignment="1">
      <alignment horizontal="center" vertical="center"/>
    </xf>
    <xf numFmtId="0" fontId="16" fillId="0" borderId="9" xfId="1" applyNumberFormat="1" applyFont="1" applyBorder="1" applyAlignment="1">
      <alignment horizontal="center" vertical="center"/>
    </xf>
    <xf numFmtId="0" fontId="16" fillId="0" borderId="11" xfId="1" applyFont="1" applyBorder="1" applyAlignment="1">
      <alignment horizontal="center" vertical="center"/>
    </xf>
    <xf numFmtId="0" fontId="16" fillId="0" borderId="7" xfId="1" applyFont="1" applyBorder="1" applyAlignment="1">
      <alignment horizontal="center" vertical="center"/>
    </xf>
    <xf numFmtId="0" fontId="16" fillId="0" borderId="3" xfId="1" applyFont="1" applyBorder="1" applyAlignment="1">
      <alignment horizontal="center" vertical="center"/>
    </xf>
  </cellXfs>
  <cellStyles count="13">
    <cellStyle name="ハイパーリンク 2" xfId="9"/>
    <cellStyle name="ハイパーリンク 3" xfId="10"/>
    <cellStyle name="桁区切り 2" xfId="6"/>
    <cellStyle name="標準" xfId="0" builtinId="0"/>
    <cellStyle name="標準 2" xfId="1"/>
    <cellStyle name="標準 2 2" xfId="3"/>
    <cellStyle name="標準 2 3" xfId="8"/>
    <cellStyle name="標準 3" xfId="2"/>
    <cellStyle name="標準 4" xfId="4"/>
    <cellStyle name="標準 5" xfId="5"/>
    <cellStyle name="標準 6" xfId="11"/>
    <cellStyle name="標準 7" xfId="12"/>
    <cellStyle name="標準_Sheet1"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Sheet5!$O$1</c:f>
              <c:strCache>
                <c:ptCount val="1"/>
                <c:pt idx="0">
                  <c:v>l_obs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Sheet5!$O$2:$O$84</c:f>
              <c:numCache>
                <c:formatCode>General</c:formatCode>
                <c:ptCount val="83"/>
                <c:pt idx="0">
                  <c:v>1.167</c:v>
                </c:pt>
                <c:pt idx="1">
                  <c:v>1.1579999999999999</c:v>
                </c:pt>
                <c:pt idx="2">
                  <c:v>1.1579999999999999</c:v>
                </c:pt>
                <c:pt idx="3">
                  <c:v>1.1559999999999999</c:v>
                </c:pt>
                <c:pt idx="4">
                  <c:v>1.1579999999999999</c:v>
                </c:pt>
                <c:pt idx="5">
                  <c:v>1.155</c:v>
                </c:pt>
                <c:pt idx="6">
                  <c:v>1.161</c:v>
                </c:pt>
                <c:pt idx="7">
                  <c:v>1.155</c:v>
                </c:pt>
                <c:pt idx="8">
                  <c:v>1.1540000000000001</c:v>
                </c:pt>
                <c:pt idx="9">
                  <c:v>1.1579999999999999</c:v>
                </c:pt>
                <c:pt idx="10">
                  <c:v>1.1540000000000001</c:v>
                </c:pt>
                <c:pt idx="11">
                  <c:v>1.153</c:v>
                </c:pt>
                <c:pt idx="12">
                  <c:v>1.155</c:v>
                </c:pt>
                <c:pt idx="13">
                  <c:v>1.1579999999999999</c:v>
                </c:pt>
                <c:pt idx="14">
                  <c:v>1.157</c:v>
                </c:pt>
                <c:pt idx="15">
                  <c:v>1.169</c:v>
                </c:pt>
                <c:pt idx="16">
                  <c:v>1.1659999999999999</c:v>
                </c:pt>
                <c:pt idx="17">
                  <c:v>1.1599999999999999</c:v>
                </c:pt>
                <c:pt idx="18">
                  <c:v>1.1719999999999999</c:v>
                </c:pt>
                <c:pt idx="19">
                  <c:v>1.151</c:v>
                </c:pt>
                <c:pt idx="20">
                  <c:v>1.163</c:v>
                </c:pt>
                <c:pt idx="21">
                  <c:v>1.159</c:v>
                </c:pt>
                <c:pt idx="22">
                  <c:v>1.163</c:v>
                </c:pt>
                <c:pt idx="23">
                  <c:v>1.151</c:v>
                </c:pt>
                <c:pt idx="24">
                  <c:v>1.1599999999999999</c:v>
                </c:pt>
                <c:pt idx="25">
                  <c:v>1.1540000000000001</c:v>
                </c:pt>
                <c:pt idx="26">
                  <c:v>1.151</c:v>
                </c:pt>
                <c:pt idx="27">
                  <c:v>1.1520000000000001</c:v>
                </c:pt>
                <c:pt idx="28">
                  <c:v>1.1579999999999999</c:v>
                </c:pt>
                <c:pt idx="29">
                  <c:v>1.159</c:v>
                </c:pt>
                <c:pt idx="30">
                  <c:v>1.1679999999999999</c:v>
                </c:pt>
                <c:pt idx="31">
                  <c:v>1.179</c:v>
                </c:pt>
                <c:pt idx="32">
                  <c:v>1.1520000000000001</c:v>
                </c:pt>
                <c:pt idx="33">
                  <c:v>1.1599999999999999</c:v>
                </c:pt>
                <c:pt idx="34">
                  <c:v>1.155</c:v>
                </c:pt>
                <c:pt idx="35">
                  <c:v>1.153</c:v>
                </c:pt>
                <c:pt idx="36">
                  <c:v>1.145</c:v>
                </c:pt>
                <c:pt idx="37">
                  <c:v>1.145</c:v>
                </c:pt>
                <c:pt idx="38">
                  <c:v>1.1420000000000001</c:v>
                </c:pt>
                <c:pt idx="39">
                  <c:v>1.1359999999999999</c:v>
                </c:pt>
                <c:pt idx="40">
                  <c:v>1.137</c:v>
                </c:pt>
                <c:pt idx="41">
                  <c:v>1.1299999999999999</c:v>
                </c:pt>
                <c:pt idx="42">
                  <c:v>1.1279999999999999</c:v>
                </c:pt>
                <c:pt idx="43">
                  <c:v>1.1140000000000001</c:v>
                </c:pt>
                <c:pt idx="44">
                  <c:v>1.1120000000000001</c:v>
                </c:pt>
                <c:pt idx="45">
                  <c:v>1.1020000000000001</c:v>
                </c:pt>
                <c:pt idx="46">
                  <c:v>1.103</c:v>
                </c:pt>
                <c:pt idx="47">
                  <c:v>1.0920000000000001</c:v>
                </c:pt>
                <c:pt idx="48">
                  <c:v>1.085</c:v>
                </c:pt>
                <c:pt idx="49">
                  <c:v>1.069</c:v>
                </c:pt>
                <c:pt idx="50">
                  <c:v>1.0720000000000001</c:v>
                </c:pt>
                <c:pt idx="51">
                  <c:v>1.0620000000000001</c:v>
                </c:pt>
                <c:pt idx="52">
                  <c:v>1.05</c:v>
                </c:pt>
                <c:pt idx="53">
                  <c:v>1.0549999999999999</c:v>
                </c:pt>
                <c:pt idx="54">
                  <c:v>1.0490000000000002</c:v>
                </c:pt>
                <c:pt idx="55">
                  <c:v>1.0529999999999999</c:v>
                </c:pt>
                <c:pt idx="56">
                  <c:v>1.046</c:v>
                </c:pt>
                <c:pt idx="57">
                  <c:v>1.0509999999999999</c:v>
                </c:pt>
                <c:pt idx="58">
                  <c:v>1.0490000000000002</c:v>
                </c:pt>
                <c:pt idx="59">
                  <c:v>1.0529999999999999</c:v>
                </c:pt>
                <c:pt idx="60">
                  <c:v>1.0509999999999999</c:v>
                </c:pt>
                <c:pt idx="61">
                  <c:v>1.0529999999999999</c:v>
                </c:pt>
                <c:pt idx="62">
                  <c:v>1.0569999999999999</c:v>
                </c:pt>
                <c:pt idx="63">
                  <c:v>1.0590000000000002</c:v>
                </c:pt>
                <c:pt idx="64">
                  <c:v>1.0549999999999999</c:v>
                </c:pt>
                <c:pt idx="65">
                  <c:v>1.0529999999999999</c:v>
                </c:pt>
                <c:pt idx="66">
                  <c:v>1.06</c:v>
                </c:pt>
                <c:pt idx="67">
                  <c:v>1.044</c:v>
                </c:pt>
                <c:pt idx="68">
                  <c:v>1.0590000000000002</c:v>
                </c:pt>
                <c:pt idx="69">
                  <c:v>1.0429999999999999</c:v>
                </c:pt>
                <c:pt idx="70">
                  <c:v>1.04</c:v>
                </c:pt>
                <c:pt idx="71">
                  <c:v>1.034</c:v>
                </c:pt>
                <c:pt idx="72">
                  <c:v>1.038</c:v>
                </c:pt>
                <c:pt idx="73">
                  <c:v>1.0290000000000001</c:v>
                </c:pt>
                <c:pt idx="74">
                  <c:v>1.0369999999999999</c:v>
                </c:pt>
                <c:pt idx="75">
                  <c:v>1.0270000000000001</c:v>
                </c:pt>
                <c:pt idx="76">
                  <c:v>1.0190000000000001</c:v>
                </c:pt>
                <c:pt idx="77">
                  <c:v>1.0290000000000001</c:v>
                </c:pt>
                <c:pt idx="78">
                  <c:v>1.022</c:v>
                </c:pt>
                <c:pt idx="79">
                  <c:v>1.04</c:v>
                </c:pt>
                <c:pt idx="80">
                  <c:v>1.03</c:v>
                </c:pt>
                <c:pt idx="81">
                  <c:v>1.0290000000000001</c:v>
                </c:pt>
                <c:pt idx="82">
                  <c:v>1.0329999999999999</c:v>
                </c:pt>
              </c:numCache>
            </c:numRef>
          </c:val>
          <c:smooth val="0"/>
          <c:extLst>
            <c:ext xmlns:c16="http://schemas.microsoft.com/office/drawing/2014/chart" uri="{C3380CC4-5D6E-409C-BE32-E72D297353CC}">
              <c16:uniqueId val="{00000000-510E-48F6-86ED-7969795C71FD}"/>
            </c:ext>
          </c:extLst>
        </c:ser>
        <c:dLbls>
          <c:showLegendKey val="0"/>
          <c:showVal val="0"/>
          <c:showCatName val="0"/>
          <c:showSerName val="0"/>
          <c:showPercent val="0"/>
          <c:showBubbleSize val="0"/>
        </c:dLbls>
        <c:smooth val="0"/>
        <c:axId val="131782640"/>
        <c:axId val="131781464"/>
      </c:lineChart>
      <c:catAx>
        <c:axId val="131782640"/>
        <c:scaling>
          <c:orientation val="minMax"/>
        </c:scaling>
        <c:delete val="0"/>
        <c:axPos val="b"/>
        <c:numFmt formatCode="General" sourceLinked="1"/>
        <c:majorTickMark val="out"/>
        <c:minorTickMark val="none"/>
        <c:tickLblPos val="nextTo"/>
        <c:crossAx val="131781464"/>
        <c:crosses val="autoZero"/>
        <c:auto val="1"/>
        <c:lblAlgn val="ctr"/>
        <c:lblOffset val="100"/>
        <c:noMultiLvlLbl val="0"/>
      </c:catAx>
      <c:valAx>
        <c:axId val="131781464"/>
        <c:scaling>
          <c:orientation val="minMax"/>
        </c:scaling>
        <c:delete val="0"/>
        <c:axPos val="l"/>
        <c:majorGridlines/>
        <c:numFmt formatCode="General" sourceLinked="1"/>
        <c:majorTickMark val="out"/>
        <c:minorTickMark val="none"/>
        <c:tickLblPos val="nextTo"/>
        <c:crossAx val="131782640"/>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1"/>
          <c:tx>
            <c:strRef>
              <c:f>Sheet5!$I$1</c:f>
              <c:strCache>
                <c:ptCount val="1"/>
                <c:pt idx="0">
                  <c:v>unemp_obs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Sheet5!$I$2:$I$84</c:f>
              <c:numCache>
                <c:formatCode>General</c:formatCode>
                <c:ptCount val="83"/>
                <c:pt idx="0">
                  <c:v>1.9699999999999999E-2</c:v>
                </c:pt>
                <c:pt idx="1">
                  <c:v>2.0299999999999999E-2</c:v>
                </c:pt>
                <c:pt idx="2">
                  <c:v>2.1700000000000001E-2</c:v>
                </c:pt>
                <c:pt idx="3">
                  <c:v>2.2000000000000002E-2</c:v>
                </c:pt>
                <c:pt idx="4">
                  <c:v>2.2700000000000001E-2</c:v>
                </c:pt>
                <c:pt idx="5">
                  <c:v>2.1700000000000001E-2</c:v>
                </c:pt>
                <c:pt idx="6">
                  <c:v>2.2000000000000002E-2</c:v>
                </c:pt>
                <c:pt idx="7">
                  <c:v>2.23E-2</c:v>
                </c:pt>
                <c:pt idx="8">
                  <c:v>2.3300000000000001E-2</c:v>
                </c:pt>
                <c:pt idx="9">
                  <c:v>2.3700000000000002E-2</c:v>
                </c:pt>
                <c:pt idx="10">
                  <c:v>2.4700000000000003E-2</c:v>
                </c:pt>
                <c:pt idx="11">
                  <c:v>2.6699999999999998E-2</c:v>
                </c:pt>
                <c:pt idx="12">
                  <c:v>2.6699999999999998E-2</c:v>
                </c:pt>
                <c:pt idx="13">
                  <c:v>2.7000000000000003E-2</c:v>
                </c:pt>
                <c:pt idx="14">
                  <c:v>2.6000000000000002E-2</c:v>
                </c:pt>
                <c:pt idx="15">
                  <c:v>2.7000000000000003E-2</c:v>
                </c:pt>
                <c:pt idx="16">
                  <c:v>2.7300000000000001E-2</c:v>
                </c:pt>
                <c:pt idx="17">
                  <c:v>2.7300000000000001E-2</c:v>
                </c:pt>
                <c:pt idx="18">
                  <c:v>2.6699999999999998E-2</c:v>
                </c:pt>
                <c:pt idx="19">
                  <c:v>2.5699999999999997E-2</c:v>
                </c:pt>
                <c:pt idx="20">
                  <c:v>2.5699999999999997E-2</c:v>
                </c:pt>
                <c:pt idx="21">
                  <c:v>2.6000000000000002E-2</c:v>
                </c:pt>
                <c:pt idx="22">
                  <c:v>2.7699999999999999E-2</c:v>
                </c:pt>
                <c:pt idx="23">
                  <c:v>2.6699999999999998E-2</c:v>
                </c:pt>
                <c:pt idx="24">
                  <c:v>2.7699999999999999E-2</c:v>
                </c:pt>
                <c:pt idx="25">
                  <c:v>2.8300000000000002E-2</c:v>
                </c:pt>
                <c:pt idx="26">
                  <c:v>2.7999999999999997E-2</c:v>
                </c:pt>
                <c:pt idx="27">
                  <c:v>2.9300000000000003E-2</c:v>
                </c:pt>
                <c:pt idx="28">
                  <c:v>0.03</c:v>
                </c:pt>
                <c:pt idx="29">
                  <c:v>2.7699999999999999E-2</c:v>
                </c:pt>
                <c:pt idx="30">
                  <c:v>2.7000000000000003E-2</c:v>
                </c:pt>
                <c:pt idx="31">
                  <c:v>2.6699999999999998E-2</c:v>
                </c:pt>
                <c:pt idx="32">
                  <c:v>2.4700000000000003E-2</c:v>
                </c:pt>
                <c:pt idx="33">
                  <c:v>2.53E-2</c:v>
                </c:pt>
                <c:pt idx="34">
                  <c:v>2.4E-2</c:v>
                </c:pt>
                <c:pt idx="35">
                  <c:v>2.3300000000000001E-2</c:v>
                </c:pt>
                <c:pt idx="36">
                  <c:v>2.3E-2</c:v>
                </c:pt>
                <c:pt idx="37">
                  <c:v>2.2000000000000002E-2</c:v>
                </c:pt>
                <c:pt idx="38">
                  <c:v>2.1700000000000001E-2</c:v>
                </c:pt>
                <c:pt idx="39">
                  <c:v>2.1299999999999999E-2</c:v>
                </c:pt>
                <c:pt idx="40">
                  <c:v>2.1299999999999999E-2</c:v>
                </c:pt>
                <c:pt idx="41">
                  <c:v>2.07E-2</c:v>
                </c:pt>
                <c:pt idx="42">
                  <c:v>2.07E-2</c:v>
                </c:pt>
                <c:pt idx="43">
                  <c:v>2.1000000000000001E-2</c:v>
                </c:pt>
                <c:pt idx="44">
                  <c:v>2.1000000000000001E-2</c:v>
                </c:pt>
                <c:pt idx="45">
                  <c:v>2.1000000000000001E-2</c:v>
                </c:pt>
                <c:pt idx="46">
                  <c:v>2.07E-2</c:v>
                </c:pt>
                <c:pt idx="47">
                  <c:v>2.07E-2</c:v>
                </c:pt>
                <c:pt idx="48">
                  <c:v>2.1000000000000001E-2</c:v>
                </c:pt>
                <c:pt idx="49">
                  <c:v>2.1700000000000001E-2</c:v>
                </c:pt>
                <c:pt idx="50">
                  <c:v>2.2700000000000001E-2</c:v>
                </c:pt>
                <c:pt idx="51">
                  <c:v>2.3E-2</c:v>
                </c:pt>
                <c:pt idx="52">
                  <c:v>2.4300000000000002E-2</c:v>
                </c:pt>
                <c:pt idx="53">
                  <c:v>2.53E-2</c:v>
                </c:pt>
                <c:pt idx="54">
                  <c:v>2.7300000000000001E-2</c:v>
                </c:pt>
                <c:pt idx="55">
                  <c:v>2.87E-2</c:v>
                </c:pt>
                <c:pt idx="56">
                  <c:v>2.7999999999999997E-2</c:v>
                </c:pt>
                <c:pt idx="57">
                  <c:v>2.9700000000000001E-2</c:v>
                </c:pt>
                <c:pt idx="58">
                  <c:v>2.9300000000000003E-2</c:v>
                </c:pt>
                <c:pt idx="59">
                  <c:v>3.0299999999999997E-2</c:v>
                </c:pt>
                <c:pt idx="60">
                  <c:v>3.0699999999999998E-2</c:v>
                </c:pt>
                <c:pt idx="61">
                  <c:v>3.1699999999999999E-2</c:v>
                </c:pt>
                <c:pt idx="62">
                  <c:v>3.3300000000000003E-2</c:v>
                </c:pt>
                <c:pt idx="63">
                  <c:v>3.3700000000000001E-2</c:v>
                </c:pt>
                <c:pt idx="64">
                  <c:v>3.4000000000000002E-2</c:v>
                </c:pt>
                <c:pt idx="65">
                  <c:v>3.3300000000000003E-2</c:v>
                </c:pt>
                <c:pt idx="66">
                  <c:v>3.3700000000000001E-2</c:v>
                </c:pt>
                <c:pt idx="67">
                  <c:v>3.3300000000000003E-2</c:v>
                </c:pt>
                <c:pt idx="68">
                  <c:v>3.3300000000000003E-2</c:v>
                </c:pt>
                <c:pt idx="69">
                  <c:v>3.4300000000000004E-2</c:v>
                </c:pt>
                <c:pt idx="70">
                  <c:v>3.5000000000000003E-2</c:v>
                </c:pt>
                <c:pt idx="71">
                  <c:v>3.6699999999999997E-2</c:v>
                </c:pt>
                <c:pt idx="72">
                  <c:v>4.07E-2</c:v>
                </c:pt>
                <c:pt idx="73">
                  <c:v>4.2699999999999995E-2</c:v>
                </c:pt>
                <c:pt idx="74">
                  <c:v>4.4000000000000004E-2</c:v>
                </c:pt>
                <c:pt idx="75">
                  <c:v>4.5999999999999999E-2</c:v>
                </c:pt>
                <c:pt idx="76">
                  <c:v>4.7300000000000002E-2</c:v>
                </c:pt>
                <c:pt idx="77">
                  <c:v>4.7E-2</c:v>
                </c:pt>
                <c:pt idx="78">
                  <c:v>4.6300000000000001E-2</c:v>
                </c:pt>
                <c:pt idx="79">
                  <c:v>4.8300000000000003E-2</c:v>
                </c:pt>
                <c:pt idx="80">
                  <c:v>4.7E-2</c:v>
                </c:pt>
                <c:pt idx="81">
                  <c:v>4.6699999999999998E-2</c:v>
                </c:pt>
                <c:pt idx="82">
                  <c:v>4.7300000000000002E-2</c:v>
                </c:pt>
              </c:numCache>
            </c:numRef>
          </c:val>
          <c:smooth val="0"/>
          <c:extLst>
            <c:ext xmlns:c16="http://schemas.microsoft.com/office/drawing/2014/chart" uri="{C3380CC4-5D6E-409C-BE32-E72D297353CC}">
              <c16:uniqueId val="{00000000-F3EC-4F04-B1AB-61F0593394A5}"/>
            </c:ext>
          </c:extLst>
        </c:ser>
        <c:ser>
          <c:idx val="1"/>
          <c:order val="0"/>
          <c:tx>
            <c:strRef>
              <c:f>Sheet5!$L$1</c:f>
              <c:strCache>
                <c:ptCount val="1"/>
                <c:pt idx="0">
                  <c:v>chi_obs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Sheet5!$L$2:$L$84</c:f>
              <c:numCache>
                <c:formatCode>General</c:formatCode>
                <c:ptCount val="83"/>
                <c:pt idx="0">
                  <c:v>3.8162643202069746E-2</c:v>
                </c:pt>
                <c:pt idx="1">
                  <c:v>3.8110442995284766E-2</c:v>
                </c:pt>
                <c:pt idx="2">
                  <c:v>3.8022287328834059E-2</c:v>
                </c:pt>
                <c:pt idx="3">
                  <c:v>3.789820584871062E-2</c:v>
                </c:pt>
                <c:pt idx="4">
                  <c:v>3.7738240242581211E-2</c:v>
                </c:pt>
                <c:pt idx="5">
                  <c:v>3.7542444185400092E-2</c:v>
                </c:pt>
                <c:pt idx="6">
                  <c:v>3.731088326952714E-2</c:v>
                </c:pt>
                <c:pt idx="7">
                  <c:v>3.7058951843887855E-2</c:v>
                </c:pt>
                <c:pt idx="8">
                  <c:v>3.6749969693512297E-2</c:v>
                </c:pt>
                <c:pt idx="9">
                  <c:v>3.6399386974495962E-2</c:v>
                </c:pt>
                <c:pt idx="10">
                  <c:v>3.6007339973344821E-2</c:v>
                </c:pt>
                <c:pt idx="11">
                  <c:v>3.4825685428316655E-2</c:v>
                </c:pt>
                <c:pt idx="12">
                  <c:v>3.4650951845789479E-2</c:v>
                </c:pt>
                <c:pt idx="13">
                  <c:v>3.4733416442456422E-2</c:v>
                </c:pt>
                <c:pt idx="14">
                  <c:v>3.5073277144295534E-2</c:v>
                </c:pt>
                <c:pt idx="15">
                  <c:v>3.6387721526482397E-2</c:v>
                </c:pt>
                <c:pt idx="16">
                  <c:v>3.6959862900901252E-2</c:v>
                </c:pt>
                <c:pt idx="17">
                  <c:v>3.7504591043831748E-2</c:v>
                </c:pt>
                <c:pt idx="18">
                  <c:v>3.8021764966222338E-2</c:v>
                </c:pt>
                <c:pt idx="19">
                  <c:v>3.8859062344017037E-2</c:v>
                </c:pt>
                <c:pt idx="20">
                  <c:v>3.9181861734263523E-2</c:v>
                </c:pt>
                <c:pt idx="21">
                  <c:v>3.9336937935427807E-2</c:v>
                </c:pt>
                <c:pt idx="22">
                  <c:v>3.9324047176817145E-2</c:v>
                </c:pt>
                <c:pt idx="23">
                  <c:v>3.8885132225601859E-2</c:v>
                </c:pt>
                <c:pt idx="24">
                  <c:v>3.8640006692600481E-2</c:v>
                </c:pt>
                <c:pt idx="25">
                  <c:v>3.8330595165744219E-2</c:v>
                </c:pt>
                <c:pt idx="26">
                  <c:v>3.7957083725586704E-2</c:v>
                </c:pt>
                <c:pt idx="27">
                  <c:v>3.6743156281725309E-2</c:v>
                </c:pt>
                <c:pt idx="28">
                  <c:v>3.6553271252216524E-2</c:v>
                </c:pt>
                <c:pt idx="29">
                  <c:v>3.6609393707890736E-2</c:v>
                </c:pt>
                <c:pt idx="30">
                  <c:v>3.6911652724419097E-2</c:v>
                </c:pt>
                <c:pt idx="31">
                  <c:v>3.8212407200546417E-2</c:v>
                </c:pt>
                <c:pt idx="32">
                  <c:v>3.8709848148562265E-2</c:v>
                </c:pt>
                <c:pt idx="33">
                  <c:v>3.9154103428075127E-2</c:v>
                </c:pt>
                <c:pt idx="34">
                  <c:v>3.9544950765668774E-2</c:v>
                </c:pt>
                <c:pt idx="35">
                  <c:v>3.9911534462722775E-2</c:v>
                </c:pt>
                <c:pt idx="36">
                  <c:v>4.0183282452854852E-2</c:v>
                </c:pt>
                <c:pt idx="37">
                  <c:v>4.038933716393045E-2</c:v>
                </c:pt>
                <c:pt idx="38">
                  <c:v>4.0529571491911054E-2</c:v>
                </c:pt>
                <c:pt idx="39">
                  <c:v>4.053027465512915E-2</c:v>
                </c:pt>
                <c:pt idx="40">
                  <c:v>4.0568095442272023E-2</c:v>
                </c:pt>
                <c:pt idx="41">
                  <c:v>4.0569413869259607E-2</c:v>
                </c:pt>
                <c:pt idx="42">
                  <c:v>4.0534229484677997E-2</c:v>
                </c:pt>
                <c:pt idx="43">
                  <c:v>4.060746854112629E-2</c:v>
                </c:pt>
                <c:pt idx="44">
                  <c:v>4.0441324191799355E-2</c:v>
                </c:pt>
                <c:pt idx="45">
                  <c:v>4.0180890194970065E-2</c:v>
                </c:pt>
                <c:pt idx="46">
                  <c:v>3.9826396628761196E-2</c:v>
                </c:pt>
                <c:pt idx="47">
                  <c:v>3.9078905620339666E-2</c:v>
                </c:pt>
                <c:pt idx="48">
                  <c:v>3.865728080698938E-2</c:v>
                </c:pt>
                <c:pt idx="49">
                  <c:v>3.8261750232209124E-2</c:v>
                </c:pt>
                <c:pt idx="50">
                  <c:v>3.7892217865226452E-2</c:v>
                </c:pt>
                <c:pt idx="51">
                  <c:v>3.748608603958703E-2</c:v>
                </c:pt>
                <c:pt idx="52">
                  <c:v>3.7193327359824058E-2</c:v>
                </c:pt>
                <c:pt idx="53">
                  <c:v>3.6951227881155124E-2</c:v>
                </c:pt>
                <c:pt idx="54">
                  <c:v>3.6759673182163E-2</c:v>
                </c:pt>
                <c:pt idx="55">
                  <c:v>3.6511252394250682E-2</c:v>
                </c:pt>
                <c:pt idx="56">
                  <c:v>3.646348217065265E-2</c:v>
                </c:pt>
                <c:pt idx="57">
                  <c:v>3.6508953218079898E-2</c:v>
                </c:pt>
                <c:pt idx="58">
                  <c:v>3.6647705154973842E-2</c:v>
                </c:pt>
                <c:pt idx="59">
                  <c:v>3.7430160068255391E-2</c:v>
                </c:pt>
                <c:pt idx="60">
                  <c:v>3.7536020246533575E-2</c:v>
                </c:pt>
                <c:pt idx="61">
                  <c:v>3.7515063139234917E-2</c:v>
                </c:pt>
                <c:pt idx="62">
                  <c:v>3.736731358953771E-2</c:v>
                </c:pt>
                <c:pt idx="63">
                  <c:v>3.6330973487536E-2</c:v>
                </c:pt>
                <c:pt idx="64">
                  <c:v>3.623545571666853E-2</c:v>
                </c:pt>
                <c:pt idx="65">
                  <c:v>3.6317977532153933E-2</c:v>
                </c:pt>
                <c:pt idx="66">
                  <c:v>3.6578676240771824E-2</c:v>
                </c:pt>
                <c:pt idx="67">
                  <c:v>3.8002831719614161E-2</c:v>
                </c:pt>
                <c:pt idx="68">
                  <c:v>3.8228327493652237E-2</c:v>
                </c:pt>
                <c:pt idx="69">
                  <c:v>3.8238205298904315E-2</c:v>
                </c:pt>
                <c:pt idx="70">
                  <c:v>3.8032445212878851E-2</c:v>
                </c:pt>
                <c:pt idx="71">
                  <c:v>3.6723893801489771E-2</c:v>
                </c:pt>
                <c:pt idx="72">
                  <c:v>3.6444318643280016E-2</c:v>
                </c:pt>
                <c:pt idx="73">
                  <c:v>3.6304622274063503E-2</c:v>
                </c:pt>
                <c:pt idx="74">
                  <c:v>3.6304622274063503E-2</c:v>
                </c:pt>
                <c:pt idx="75">
                  <c:v>3.6575339194295231E-2</c:v>
                </c:pt>
                <c:pt idx="76">
                  <c:v>3.6802568191119711E-2</c:v>
                </c:pt>
                <c:pt idx="77">
                  <c:v>3.7117458692022209E-2</c:v>
                </c:pt>
                <c:pt idx="78">
                  <c:v>3.7520268890292141E-2</c:v>
                </c:pt>
                <c:pt idx="79">
                  <c:v>3.8362549133466817E-2</c:v>
                </c:pt>
                <c:pt idx="80">
                  <c:v>3.8802114751276151E-2</c:v>
                </c:pt>
                <c:pt idx="81">
                  <c:v>3.9189431962263432E-2</c:v>
                </c:pt>
                <c:pt idx="82">
                  <c:v>3.9524310543995411E-2</c:v>
                </c:pt>
              </c:numCache>
            </c:numRef>
          </c:val>
          <c:smooth val="0"/>
          <c:extLst>
            <c:ext xmlns:c16="http://schemas.microsoft.com/office/drawing/2014/chart" uri="{C3380CC4-5D6E-409C-BE32-E72D297353CC}">
              <c16:uniqueId val="{00000001-F3EC-4F04-B1AB-61F0593394A5}"/>
            </c:ext>
          </c:extLst>
        </c:ser>
        <c:ser>
          <c:idx val="0"/>
          <c:order val="2"/>
          <c:tx>
            <c:strRef>
              <c:f>Sheet5!$N$1</c:f>
              <c:strCache>
                <c:ptCount val="1"/>
                <c:pt idx="0">
                  <c:v>v_obs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Sheet5!$N$2:$N$84</c:f>
              <c:numCache>
                <c:formatCode>General</c:formatCode>
                <c:ptCount val="83"/>
                <c:pt idx="0">
                  <c:v>2.5581495060000001E-2</c:v>
                </c:pt>
                <c:pt idx="1">
                  <c:v>2.5197437599999997E-2</c:v>
                </c:pt>
                <c:pt idx="2">
                  <c:v>2.4479970670000004E-2</c:v>
                </c:pt>
                <c:pt idx="3">
                  <c:v>2.377706299E-2</c:v>
                </c:pt>
                <c:pt idx="4">
                  <c:v>2.329765198E-2</c:v>
                </c:pt>
                <c:pt idx="5">
                  <c:v>2.3715587610000002E-2</c:v>
                </c:pt>
                <c:pt idx="6">
                  <c:v>2.4602465569999999E-2</c:v>
                </c:pt>
                <c:pt idx="7">
                  <c:v>2.412059024E-2</c:v>
                </c:pt>
                <c:pt idx="8">
                  <c:v>2.3553835339999999E-2</c:v>
                </c:pt>
                <c:pt idx="9">
                  <c:v>2.221566074E-2</c:v>
                </c:pt>
                <c:pt idx="10">
                  <c:v>2.2091177819999998E-2</c:v>
                </c:pt>
                <c:pt idx="11">
                  <c:v>2.1974203089999998E-2</c:v>
                </c:pt>
                <c:pt idx="12">
                  <c:v>2.1739074440000002E-2</c:v>
                </c:pt>
                <c:pt idx="13">
                  <c:v>2.176320302E-2</c:v>
                </c:pt>
                <c:pt idx="14">
                  <c:v>2.2057507909999999E-2</c:v>
                </c:pt>
                <c:pt idx="15">
                  <c:v>2.2960475090000002E-2</c:v>
                </c:pt>
                <c:pt idx="16">
                  <c:v>2.3367257360000001E-2</c:v>
                </c:pt>
                <c:pt idx="17">
                  <c:v>2.377318728E-2</c:v>
                </c:pt>
                <c:pt idx="18">
                  <c:v>2.4098620439999999E-2</c:v>
                </c:pt>
                <c:pt idx="19">
                  <c:v>2.3856794350000002E-2</c:v>
                </c:pt>
                <c:pt idx="20">
                  <c:v>2.365771476E-2</c:v>
                </c:pt>
                <c:pt idx="21">
                  <c:v>2.3762084919999999E-2</c:v>
                </c:pt>
                <c:pt idx="22">
                  <c:v>2.3246550670000001E-2</c:v>
                </c:pt>
                <c:pt idx="23">
                  <c:v>2.2721587909999997E-2</c:v>
                </c:pt>
                <c:pt idx="24">
                  <c:v>2.2415788920000002E-2</c:v>
                </c:pt>
                <c:pt idx="25">
                  <c:v>2.133649952E-2</c:v>
                </c:pt>
                <c:pt idx="26">
                  <c:v>2.065927184E-2</c:v>
                </c:pt>
                <c:pt idx="27">
                  <c:v>2.0990390229999999E-2</c:v>
                </c:pt>
                <c:pt idx="28">
                  <c:v>2.1556491069999999E-2</c:v>
                </c:pt>
                <c:pt idx="29">
                  <c:v>2.2220206369999999E-2</c:v>
                </c:pt>
                <c:pt idx="30">
                  <c:v>2.3933984210000002E-2</c:v>
                </c:pt>
                <c:pt idx="31">
                  <c:v>2.597936143E-2</c:v>
                </c:pt>
                <c:pt idx="32">
                  <c:v>2.7749320899999999E-2</c:v>
                </c:pt>
                <c:pt idx="33">
                  <c:v>2.948528508E-2</c:v>
                </c:pt>
                <c:pt idx="34">
                  <c:v>3.0825197320000001E-2</c:v>
                </c:pt>
                <c:pt idx="35">
                  <c:v>3.1798772439999998E-2</c:v>
                </c:pt>
                <c:pt idx="36">
                  <c:v>3.2247624859999997E-2</c:v>
                </c:pt>
                <c:pt idx="37">
                  <c:v>3.3097200809999998E-2</c:v>
                </c:pt>
                <c:pt idx="38">
                  <c:v>3.3618704730000004E-2</c:v>
                </c:pt>
                <c:pt idx="39">
                  <c:v>3.3541001530000003E-2</c:v>
                </c:pt>
                <c:pt idx="40">
                  <c:v>3.3613363489999999E-2</c:v>
                </c:pt>
                <c:pt idx="41">
                  <c:v>3.3671957869999998E-2</c:v>
                </c:pt>
                <c:pt idx="42">
                  <c:v>3.4651197269999996E-2</c:v>
                </c:pt>
                <c:pt idx="43">
                  <c:v>3.4158470830000003E-2</c:v>
                </c:pt>
                <c:pt idx="44">
                  <c:v>3.3892329360000001E-2</c:v>
                </c:pt>
                <c:pt idx="45">
                  <c:v>3.3185828619999996E-2</c:v>
                </c:pt>
                <c:pt idx="46">
                  <c:v>3.2769093470000003E-2</c:v>
                </c:pt>
                <c:pt idx="47">
                  <c:v>3.1529165749999997E-2</c:v>
                </c:pt>
                <c:pt idx="48">
                  <c:v>2.9887236309999999E-2</c:v>
                </c:pt>
                <c:pt idx="49">
                  <c:v>2.7924176179999999E-2</c:v>
                </c:pt>
                <c:pt idx="50">
                  <c:v>2.6722970169999999E-2</c:v>
                </c:pt>
                <c:pt idx="51">
                  <c:v>2.52936211E-2</c:v>
                </c:pt>
                <c:pt idx="52">
                  <c:v>2.4038112960000003E-2</c:v>
                </c:pt>
                <c:pt idx="53">
                  <c:v>2.2547494499999998E-2</c:v>
                </c:pt>
                <c:pt idx="54">
                  <c:v>2.0845808570000002E-2</c:v>
                </c:pt>
                <c:pt idx="55">
                  <c:v>2.003150909E-2</c:v>
                </c:pt>
                <c:pt idx="56">
                  <c:v>1.981798005E-2</c:v>
                </c:pt>
                <c:pt idx="57">
                  <c:v>1.977122374E-2</c:v>
                </c:pt>
                <c:pt idx="58">
                  <c:v>2.0048784319999999E-2</c:v>
                </c:pt>
                <c:pt idx="59">
                  <c:v>2.0051849869999999E-2</c:v>
                </c:pt>
                <c:pt idx="60">
                  <c:v>2.0554776920000004E-2</c:v>
                </c:pt>
                <c:pt idx="61">
                  <c:v>2.0640554749999998E-2</c:v>
                </c:pt>
                <c:pt idx="62">
                  <c:v>2.0316768579999998E-2</c:v>
                </c:pt>
                <c:pt idx="63">
                  <c:v>2.065544385E-2</c:v>
                </c:pt>
                <c:pt idx="64">
                  <c:v>2.1583943149999996E-2</c:v>
                </c:pt>
                <c:pt idx="65">
                  <c:v>2.282089197E-2</c:v>
                </c:pt>
                <c:pt idx="66">
                  <c:v>2.3792603790000002E-2</c:v>
                </c:pt>
                <c:pt idx="67">
                  <c:v>2.4675633399999997E-2</c:v>
                </c:pt>
                <c:pt idx="68">
                  <c:v>2.4722471709999999E-2</c:v>
                </c:pt>
                <c:pt idx="69">
                  <c:v>2.491853758E-2</c:v>
                </c:pt>
                <c:pt idx="70">
                  <c:v>2.4845450489999997E-2</c:v>
                </c:pt>
                <c:pt idx="71">
                  <c:v>2.406444001E-2</c:v>
                </c:pt>
                <c:pt idx="72">
                  <c:v>2.215387089E-2</c:v>
                </c:pt>
                <c:pt idx="73">
                  <c:v>2.0860973160000001E-2</c:v>
                </c:pt>
                <c:pt idx="74">
                  <c:v>1.9823690559999999E-2</c:v>
                </c:pt>
                <c:pt idx="75">
                  <c:v>1.9316480800000001E-2</c:v>
                </c:pt>
                <c:pt idx="76">
                  <c:v>1.949956014E-2</c:v>
                </c:pt>
                <c:pt idx="77">
                  <c:v>1.913308142E-2</c:v>
                </c:pt>
                <c:pt idx="78">
                  <c:v>1.9365642370000002E-2</c:v>
                </c:pt>
                <c:pt idx="79">
                  <c:v>2.0232294979999999E-2</c:v>
                </c:pt>
                <c:pt idx="80">
                  <c:v>2.1720291989999998E-2</c:v>
                </c:pt>
                <c:pt idx="81">
                  <c:v>2.313181089E-2</c:v>
                </c:pt>
                <c:pt idx="82">
                  <c:v>2.4947290130000001E-2</c:v>
                </c:pt>
              </c:numCache>
            </c:numRef>
          </c:val>
          <c:smooth val="0"/>
          <c:extLst>
            <c:ext xmlns:c16="http://schemas.microsoft.com/office/drawing/2014/chart" uri="{C3380CC4-5D6E-409C-BE32-E72D297353CC}">
              <c16:uniqueId val="{00000002-F3EC-4F04-B1AB-61F0593394A5}"/>
            </c:ext>
          </c:extLst>
        </c:ser>
        <c:dLbls>
          <c:showLegendKey val="0"/>
          <c:showVal val="0"/>
          <c:showCatName val="0"/>
          <c:showSerName val="0"/>
          <c:showPercent val="0"/>
          <c:showBubbleSize val="0"/>
        </c:dLbls>
        <c:smooth val="0"/>
        <c:axId val="131784600"/>
        <c:axId val="131784208"/>
      </c:lineChart>
      <c:catAx>
        <c:axId val="131784600"/>
        <c:scaling>
          <c:orientation val="minMax"/>
        </c:scaling>
        <c:delete val="0"/>
        <c:axPos val="b"/>
        <c:numFmt formatCode="General" sourceLinked="1"/>
        <c:majorTickMark val="out"/>
        <c:minorTickMark val="none"/>
        <c:tickLblPos val="nextTo"/>
        <c:crossAx val="131784208"/>
        <c:crosses val="autoZero"/>
        <c:auto val="1"/>
        <c:lblAlgn val="ctr"/>
        <c:lblOffset val="100"/>
        <c:noMultiLvlLbl val="0"/>
      </c:catAx>
      <c:valAx>
        <c:axId val="131784208"/>
        <c:scaling>
          <c:orientation val="minMax"/>
        </c:scaling>
        <c:delete val="0"/>
        <c:axPos val="l"/>
        <c:majorGridlines/>
        <c:numFmt formatCode="General" sourceLinked="1"/>
        <c:majorTickMark val="out"/>
        <c:minorTickMark val="none"/>
        <c:tickLblPos val="nextTo"/>
        <c:crossAx val="131784600"/>
        <c:crosses val="autoZero"/>
        <c:crossBetween val="between"/>
      </c:valAx>
    </c:plotArea>
    <c:legend>
      <c:legendPos val="r"/>
      <c:overlay val="0"/>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Sheet5!$V$1</c:f>
              <c:strCache>
                <c:ptCount val="1"/>
                <c:pt idx="0">
                  <c:v>pi_i_obs</c:v>
                </c:pt>
              </c:strCache>
            </c:strRef>
          </c:tx>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Sheet5!$V$2:$V$84</c:f>
              <c:numCache>
                <c:formatCode>General</c:formatCode>
                <c:ptCount val="83"/>
                <c:pt idx="0">
                  <c:v>1.0277246653919694</c:v>
                </c:pt>
                <c:pt idx="1">
                  <c:v>1.0046511627906978</c:v>
                </c:pt>
                <c:pt idx="2">
                  <c:v>0.99814814814814812</c:v>
                </c:pt>
                <c:pt idx="3">
                  <c:v>1.0027829313543599</c:v>
                </c:pt>
                <c:pt idx="4">
                  <c:v>1</c:v>
                </c:pt>
                <c:pt idx="5">
                  <c:v>1</c:v>
                </c:pt>
                <c:pt idx="6">
                  <c:v>1.0046253469010176</c:v>
                </c:pt>
                <c:pt idx="7">
                  <c:v>1.0064456721915285</c:v>
                </c:pt>
                <c:pt idx="8">
                  <c:v>0.99451052150045749</c:v>
                </c:pt>
                <c:pt idx="9">
                  <c:v>1.0055197792088315</c:v>
                </c:pt>
                <c:pt idx="10">
                  <c:v>1.0036596523330283</c:v>
                </c:pt>
                <c:pt idx="11">
                  <c:v>0.99817684594348222</c:v>
                </c:pt>
                <c:pt idx="12">
                  <c:v>0.99360730593607305</c:v>
                </c:pt>
                <c:pt idx="13">
                  <c:v>0.99816176470588236</c:v>
                </c:pt>
                <c:pt idx="14">
                  <c:v>0.99907918968692455</c:v>
                </c:pt>
                <c:pt idx="15">
                  <c:v>1.0009216589861751</c:v>
                </c:pt>
                <c:pt idx="16">
                  <c:v>1.0046040515653776</c:v>
                </c:pt>
                <c:pt idx="17">
                  <c:v>1.004582951420715</c:v>
                </c:pt>
                <c:pt idx="18">
                  <c:v>1.0018248175182483</c:v>
                </c:pt>
                <c:pt idx="19">
                  <c:v>1</c:v>
                </c:pt>
                <c:pt idx="20">
                  <c:v>0.99362477231329682</c:v>
                </c:pt>
                <c:pt idx="21">
                  <c:v>1.000916590284143</c:v>
                </c:pt>
                <c:pt idx="22">
                  <c:v>0.99725274725274726</c:v>
                </c:pt>
                <c:pt idx="23">
                  <c:v>1.002754820936639</c:v>
                </c:pt>
                <c:pt idx="24">
                  <c:v>0.99358974358974361</c:v>
                </c:pt>
                <c:pt idx="25">
                  <c:v>0.99262672811059915</c:v>
                </c:pt>
                <c:pt idx="26">
                  <c:v>0.99721448467966578</c:v>
                </c:pt>
                <c:pt idx="27">
                  <c:v>1.0009310986964617</c:v>
                </c:pt>
                <c:pt idx="28">
                  <c:v>0.9925581395348837</c:v>
                </c:pt>
                <c:pt idx="29">
                  <c:v>1.0065604498594189</c:v>
                </c:pt>
                <c:pt idx="30">
                  <c:v>1.0046554934823091</c:v>
                </c:pt>
                <c:pt idx="31">
                  <c:v>1.0009267840593141</c:v>
                </c:pt>
                <c:pt idx="32">
                  <c:v>0.99629629629629624</c:v>
                </c:pt>
                <c:pt idx="33">
                  <c:v>1</c:v>
                </c:pt>
                <c:pt idx="34">
                  <c:v>1.0009293680297398</c:v>
                </c:pt>
                <c:pt idx="35">
                  <c:v>1.0064995357474467</c:v>
                </c:pt>
                <c:pt idx="36">
                  <c:v>1.0175276752767526</c:v>
                </c:pt>
                <c:pt idx="37">
                  <c:v>1.0072529465095195</c:v>
                </c:pt>
                <c:pt idx="38">
                  <c:v>1.0045004500450045</c:v>
                </c:pt>
                <c:pt idx="39">
                  <c:v>1.0062724014336917</c:v>
                </c:pt>
                <c:pt idx="40">
                  <c:v>1.0080142475512022</c:v>
                </c:pt>
                <c:pt idx="41">
                  <c:v>1.0044169611307421</c:v>
                </c:pt>
                <c:pt idx="42">
                  <c:v>1.0079155672823219</c:v>
                </c:pt>
                <c:pt idx="43">
                  <c:v>1.0069808027923213</c:v>
                </c:pt>
                <c:pt idx="44">
                  <c:v>1.0017331022530329</c:v>
                </c:pt>
                <c:pt idx="45">
                  <c:v>1.0069204152249136</c:v>
                </c:pt>
                <c:pt idx="46">
                  <c:v>1.0017182130584192</c:v>
                </c:pt>
                <c:pt idx="47">
                  <c:v>1.0025728987993139</c:v>
                </c:pt>
                <c:pt idx="48">
                  <c:v>1.001710863986313</c:v>
                </c:pt>
                <c:pt idx="49">
                  <c:v>0.99658411614005127</c:v>
                </c:pt>
                <c:pt idx="50">
                  <c:v>1</c:v>
                </c:pt>
                <c:pt idx="51">
                  <c:v>1</c:v>
                </c:pt>
                <c:pt idx="52">
                  <c:v>0.99485861182519275</c:v>
                </c:pt>
                <c:pt idx="53">
                  <c:v>0.99913867355727826</c:v>
                </c:pt>
                <c:pt idx="54">
                  <c:v>0.99741379310344835</c:v>
                </c:pt>
                <c:pt idx="55">
                  <c:v>0.99913569576490913</c:v>
                </c:pt>
                <c:pt idx="56">
                  <c:v>0.99826989619377171</c:v>
                </c:pt>
                <c:pt idx="57">
                  <c:v>0.99566724436741771</c:v>
                </c:pt>
                <c:pt idx="58">
                  <c:v>0.99564838990426463</c:v>
                </c:pt>
                <c:pt idx="59">
                  <c:v>0.99825174825174823</c:v>
                </c:pt>
                <c:pt idx="60">
                  <c:v>0.99387040280210159</c:v>
                </c:pt>
                <c:pt idx="61">
                  <c:v>0.99911894273127755</c:v>
                </c:pt>
                <c:pt idx="62">
                  <c:v>0.99735449735449722</c:v>
                </c:pt>
                <c:pt idx="63">
                  <c:v>0.99734748010610086</c:v>
                </c:pt>
                <c:pt idx="64">
                  <c:v>0.99468085106382986</c:v>
                </c:pt>
                <c:pt idx="65">
                  <c:v>0.99910873440285197</c:v>
                </c:pt>
                <c:pt idx="66">
                  <c:v>1.0026761819803747</c:v>
                </c:pt>
                <c:pt idx="67">
                  <c:v>1.0017793594306048</c:v>
                </c:pt>
                <c:pt idx="68">
                  <c:v>1.0062166962699823</c:v>
                </c:pt>
                <c:pt idx="69">
                  <c:v>0.99382171226831417</c:v>
                </c:pt>
                <c:pt idx="70">
                  <c:v>0.99644760213143879</c:v>
                </c:pt>
                <c:pt idx="71">
                  <c:v>0.99643493761140811</c:v>
                </c:pt>
                <c:pt idx="72">
                  <c:v>0.99552772808586765</c:v>
                </c:pt>
                <c:pt idx="73">
                  <c:v>0.99640610961365683</c:v>
                </c:pt>
                <c:pt idx="74">
                  <c:v>0.99098286744815145</c:v>
                </c:pt>
                <c:pt idx="75">
                  <c:v>0.99272065514103724</c:v>
                </c:pt>
                <c:pt idx="76">
                  <c:v>0.99633363886342807</c:v>
                </c:pt>
                <c:pt idx="77">
                  <c:v>0.99908003679852797</c:v>
                </c:pt>
                <c:pt idx="78">
                  <c:v>0.99539594843462242</c:v>
                </c:pt>
                <c:pt idx="79">
                  <c:v>1.0027752081406107</c:v>
                </c:pt>
                <c:pt idx="80">
                  <c:v>0.99538745387453875</c:v>
                </c:pt>
                <c:pt idx="81">
                  <c:v>0.99814643188137164</c:v>
                </c:pt>
                <c:pt idx="82">
                  <c:v>0.99442896935933145</c:v>
                </c:pt>
              </c:numCache>
            </c:numRef>
          </c:val>
          <c:smooth val="0"/>
          <c:extLst>
            <c:ext xmlns:c16="http://schemas.microsoft.com/office/drawing/2014/chart" uri="{C3380CC4-5D6E-409C-BE32-E72D297353CC}">
              <c16:uniqueId val="{00000000-9067-4CC8-AE2F-CC3C67B83961}"/>
            </c:ext>
          </c:extLst>
        </c:ser>
        <c:ser>
          <c:idx val="2"/>
          <c:order val="1"/>
          <c:tx>
            <c:strRef>
              <c:f>Sheet5!$R$1</c:f>
              <c:strCache>
                <c:ptCount val="1"/>
                <c:pt idx="0">
                  <c:v>pistar_obs</c:v>
                </c:pt>
              </c:strCache>
            </c:strRef>
          </c:tx>
          <c:marker>
            <c:symbol val="none"/>
          </c:marker>
          <c:val>
            <c:numRef>
              <c:f>Sheet5!$R$2:$R$84</c:f>
              <c:numCache>
                <c:formatCode>General</c:formatCode>
                <c:ptCount val="83"/>
                <c:pt idx="0">
                  <c:v>1.0208092485549132</c:v>
                </c:pt>
                <c:pt idx="1">
                  <c:v>1.0328425821064553</c:v>
                </c:pt>
                <c:pt idx="2">
                  <c:v>1.0230263157894737</c:v>
                </c:pt>
                <c:pt idx="3">
                  <c:v>1.030010718113612</c:v>
                </c:pt>
                <c:pt idx="4">
                  <c:v>1.0228928199791885</c:v>
                </c:pt>
                <c:pt idx="5">
                  <c:v>1.0061037639877926</c:v>
                </c:pt>
                <c:pt idx="6">
                  <c:v>0.99898887765419608</c:v>
                </c:pt>
                <c:pt idx="7">
                  <c:v>1.0091093117408907</c:v>
                </c:pt>
                <c:pt idx="8">
                  <c:v>1.0010030090270812</c:v>
                </c:pt>
                <c:pt idx="9">
                  <c:v>1.0040080160320641</c:v>
                </c:pt>
                <c:pt idx="10">
                  <c:v>1.0009980039920159</c:v>
                </c:pt>
                <c:pt idx="11">
                  <c:v>1.0009970089730809</c:v>
                </c:pt>
                <c:pt idx="12">
                  <c:v>1.0029880478087649</c:v>
                </c:pt>
                <c:pt idx="13">
                  <c:v>1.009930486593843</c:v>
                </c:pt>
                <c:pt idx="14">
                  <c:v>1.0049164208456245</c:v>
                </c:pt>
                <c:pt idx="15">
                  <c:v>1.0107632093933463</c:v>
                </c:pt>
                <c:pt idx="16">
                  <c:v>1.0067763794772508</c:v>
                </c:pt>
                <c:pt idx="17">
                  <c:v>0.99807692307692308</c:v>
                </c:pt>
                <c:pt idx="18">
                  <c:v>0.99710982658959535</c:v>
                </c:pt>
                <c:pt idx="19">
                  <c:v>0.99806763285024147</c:v>
                </c:pt>
                <c:pt idx="20">
                  <c:v>1.000968054211036</c:v>
                </c:pt>
                <c:pt idx="21">
                  <c:v>0.99323017408123793</c:v>
                </c:pt>
                <c:pt idx="22">
                  <c:v>1.0058422590068159</c:v>
                </c:pt>
                <c:pt idx="23">
                  <c:v>0.98451113262342693</c:v>
                </c:pt>
                <c:pt idx="24">
                  <c:v>0.98131760078662733</c:v>
                </c:pt>
                <c:pt idx="25">
                  <c:v>0.99599198396793598</c:v>
                </c:pt>
                <c:pt idx="26">
                  <c:v>1.0030181086519114</c:v>
                </c:pt>
                <c:pt idx="27">
                  <c:v>1.0120361083249749</c:v>
                </c:pt>
                <c:pt idx="28">
                  <c:v>1.0158572844400395</c:v>
                </c:pt>
                <c:pt idx="29">
                  <c:v>1.0117073170731707</c:v>
                </c:pt>
                <c:pt idx="30">
                  <c:v>1.0048216007714561</c:v>
                </c:pt>
                <c:pt idx="31">
                  <c:v>1.0057581573896353</c:v>
                </c:pt>
                <c:pt idx="32">
                  <c:v>1.0162213740458015</c:v>
                </c:pt>
                <c:pt idx="33">
                  <c:v>1.0140845070422535</c:v>
                </c:pt>
                <c:pt idx="34">
                  <c:v>1.0046296296296295</c:v>
                </c:pt>
                <c:pt idx="35">
                  <c:v>1.0221198156682028</c:v>
                </c:pt>
                <c:pt idx="36">
                  <c:v>1.0171325518485121</c:v>
                </c:pt>
                <c:pt idx="37">
                  <c:v>0.99645390070921991</c:v>
                </c:pt>
                <c:pt idx="38">
                  <c:v>1.0035587188612098</c:v>
                </c:pt>
                <c:pt idx="39">
                  <c:v>1.0150709219858156</c:v>
                </c:pt>
                <c:pt idx="40">
                  <c:v>0.99825327510917028</c:v>
                </c:pt>
                <c:pt idx="41">
                  <c:v>1.0192475940507437</c:v>
                </c:pt>
                <c:pt idx="42">
                  <c:v>1.0291845493562233</c:v>
                </c:pt>
                <c:pt idx="43">
                  <c:v>0.97998331943286066</c:v>
                </c:pt>
                <c:pt idx="44">
                  <c:v>0.9897872340425532</c:v>
                </c:pt>
                <c:pt idx="45">
                  <c:v>0.99828030954428204</c:v>
                </c:pt>
                <c:pt idx="46">
                  <c:v>1.000861326442722</c:v>
                </c:pt>
                <c:pt idx="47">
                  <c:v>0.9974182444061962</c:v>
                </c:pt>
                <c:pt idx="48">
                  <c:v>1.0112165660051768</c:v>
                </c:pt>
                <c:pt idx="49">
                  <c:v>1.0059726962457338</c:v>
                </c:pt>
                <c:pt idx="50">
                  <c:v>0.99915182357930443</c:v>
                </c:pt>
                <c:pt idx="51">
                  <c:v>1.00509337860781</c:v>
                </c:pt>
                <c:pt idx="52">
                  <c:v>1.0092905405405406</c:v>
                </c:pt>
                <c:pt idx="53">
                  <c:v>0.99497907949790798</c:v>
                </c:pt>
                <c:pt idx="54">
                  <c:v>1</c:v>
                </c:pt>
                <c:pt idx="55">
                  <c:v>1.0042052144659377</c:v>
                </c:pt>
                <c:pt idx="56">
                  <c:v>1.0050251256281406</c:v>
                </c:pt>
                <c:pt idx="57">
                  <c:v>1.0083333333333333</c:v>
                </c:pt>
                <c:pt idx="58">
                  <c:v>1.0033057851239671</c:v>
                </c:pt>
                <c:pt idx="59">
                  <c:v>1.0164744645799011</c:v>
                </c:pt>
                <c:pt idx="60">
                  <c:v>1.0121555915721232</c:v>
                </c:pt>
                <c:pt idx="61">
                  <c:v>1.0024019215372297</c:v>
                </c:pt>
                <c:pt idx="62">
                  <c:v>1.0023961661341854</c:v>
                </c:pt>
                <c:pt idx="63">
                  <c:v>1.0063745019920318</c:v>
                </c:pt>
                <c:pt idx="64">
                  <c:v>1.0118764845605701</c:v>
                </c:pt>
                <c:pt idx="65">
                  <c:v>1.0031298904538339</c:v>
                </c:pt>
                <c:pt idx="66">
                  <c:v>1.0015600624024963</c:v>
                </c:pt>
                <c:pt idx="67">
                  <c:v>1.0007788161993769</c:v>
                </c:pt>
                <c:pt idx="68">
                  <c:v>0.98988326848249031</c:v>
                </c:pt>
                <c:pt idx="69">
                  <c:v>1</c:v>
                </c:pt>
                <c:pt idx="70">
                  <c:v>1.0023584905660377</c:v>
                </c:pt>
                <c:pt idx="71">
                  <c:v>0.98039215686274506</c:v>
                </c:pt>
                <c:pt idx="72">
                  <c:v>0.99920000000000009</c:v>
                </c:pt>
                <c:pt idx="73">
                  <c:v>0.99519615692554031</c:v>
                </c:pt>
                <c:pt idx="74">
                  <c:v>0.99356395816572807</c:v>
                </c:pt>
                <c:pt idx="75">
                  <c:v>0.99271255060728736</c:v>
                </c:pt>
                <c:pt idx="76">
                  <c:v>1.0154975530179446</c:v>
                </c:pt>
                <c:pt idx="77">
                  <c:v>1.0192771084337351</c:v>
                </c:pt>
                <c:pt idx="78">
                  <c:v>1.0078802206461781</c:v>
                </c:pt>
                <c:pt idx="79">
                  <c:v>1.013291634089132</c:v>
                </c:pt>
                <c:pt idx="80">
                  <c:v>1.0185185185185186</c:v>
                </c:pt>
                <c:pt idx="81">
                  <c:v>1.0136363636363637</c:v>
                </c:pt>
                <c:pt idx="82">
                  <c:v>1.0127055306427504</c:v>
                </c:pt>
              </c:numCache>
            </c:numRef>
          </c:val>
          <c:smooth val="0"/>
          <c:extLst>
            <c:ext xmlns:c16="http://schemas.microsoft.com/office/drawing/2014/chart" uri="{C3380CC4-5D6E-409C-BE32-E72D297353CC}">
              <c16:uniqueId val="{00000001-9067-4CC8-AE2F-CC3C67B83961}"/>
            </c:ext>
          </c:extLst>
        </c:ser>
        <c:ser>
          <c:idx val="1"/>
          <c:order val="2"/>
          <c:tx>
            <c:strRef>
              <c:f>Sheet5!$P$1</c:f>
              <c:strCache>
                <c:ptCount val="1"/>
                <c:pt idx="0">
                  <c:v>pi_m_obs</c:v>
                </c:pt>
              </c:strCache>
            </c:strRef>
          </c:tx>
          <c:marker>
            <c:symbol val="none"/>
          </c:marker>
          <c:val>
            <c:numRef>
              <c:f>Sheet5!$P$29:$P$84</c:f>
              <c:numCache>
                <c:formatCode>General</c:formatCode>
                <c:ptCount val="56"/>
                <c:pt idx="0">
                  <c:v>1.0211907164480323</c:v>
                </c:pt>
                <c:pt idx="1">
                  <c:v>1.00098814229249</c:v>
                </c:pt>
                <c:pt idx="2">
                  <c:v>1.0315893385982231</c:v>
                </c:pt>
                <c:pt idx="3">
                  <c:v>0.96459330143540667</c:v>
                </c:pt>
                <c:pt idx="4">
                  <c:v>0.96825396825396826</c:v>
                </c:pt>
                <c:pt idx="5">
                  <c:v>1.0040983606557377</c:v>
                </c:pt>
                <c:pt idx="6">
                  <c:v>1.0255102040816326</c:v>
                </c:pt>
                <c:pt idx="7">
                  <c:v>0.95024875621890548</c:v>
                </c:pt>
                <c:pt idx="8">
                  <c:v>1.0125654450261781</c:v>
                </c:pt>
                <c:pt idx="9">
                  <c:v>1.0651499482936917</c:v>
                </c:pt>
                <c:pt idx="10">
                  <c:v>1.0145631067961165</c:v>
                </c:pt>
                <c:pt idx="11">
                  <c:v>1.0047846889952152</c:v>
                </c:pt>
                <c:pt idx="12">
                  <c:v>1.0323809523809524</c:v>
                </c:pt>
                <c:pt idx="13">
                  <c:v>1.0230627306273063</c:v>
                </c:pt>
                <c:pt idx="14">
                  <c:v>0.98737601442741207</c:v>
                </c:pt>
                <c:pt idx="15">
                  <c:v>1.0073059360730594</c:v>
                </c:pt>
                <c:pt idx="16">
                  <c:v>0.98005439709882136</c:v>
                </c:pt>
                <c:pt idx="17">
                  <c:v>0.96577243293247006</c:v>
                </c:pt>
                <c:pt idx="18">
                  <c:v>0.98946360153256696</c:v>
                </c:pt>
                <c:pt idx="19">
                  <c:v>0.98160696999031949</c:v>
                </c:pt>
                <c:pt idx="20">
                  <c:v>0.97435897435897423</c:v>
                </c:pt>
                <c:pt idx="21">
                  <c:v>1.013157894736842</c:v>
                </c:pt>
                <c:pt idx="22">
                  <c:v>1.0039960039960041</c:v>
                </c:pt>
                <c:pt idx="23">
                  <c:v>0.9761194029850746</c:v>
                </c:pt>
                <c:pt idx="24">
                  <c:v>0.97553516819571873</c:v>
                </c:pt>
                <c:pt idx="25">
                  <c:v>0.95924764890282121</c:v>
                </c:pt>
                <c:pt idx="26">
                  <c:v>0.96514161220043571</c:v>
                </c:pt>
                <c:pt idx="27">
                  <c:v>0.99097065462753953</c:v>
                </c:pt>
                <c:pt idx="28">
                  <c:v>0.97038724373576313</c:v>
                </c:pt>
                <c:pt idx="29">
                  <c:v>1.0305164319248825</c:v>
                </c:pt>
                <c:pt idx="30">
                  <c:v>1</c:v>
                </c:pt>
                <c:pt idx="31">
                  <c:v>0.99544419134396367</c:v>
                </c:pt>
                <c:pt idx="32">
                  <c:v>0.99313501144164751</c:v>
                </c:pt>
                <c:pt idx="33">
                  <c:v>0.96198156682027658</c:v>
                </c:pt>
                <c:pt idx="34">
                  <c:v>1.045508982035928</c:v>
                </c:pt>
                <c:pt idx="35">
                  <c:v>1.0206185567010309</c:v>
                </c:pt>
                <c:pt idx="36">
                  <c:v>1.0168350168350169</c:v>
                </c:pt>
                <c:pt idx="37">
                  <c:v>1.0242825607064019</c:v>
                </c:pt>
                <c:pt idx="38">
                  <c:v>1.0043103448275863</c:v>
                </c:pt>
                <c:pt idx="39">
                  <c:v>1.0214592274678111</c:v>
                </c:pt>
                <c:pt idx="40">
                  <c:v>1.0451680672268908</c:v>
                </c:pt>
                <c:pt idx="41">
                  <c:v>0.98894472361809049</c:v>
                </c:pt>
                <c:pt idx="42">
                  <c:v>0.97967479674796754</c:v>
                </c:pt>
                <c:pt idx="43">
                  <c:v>1.0165975103734439</c:v>
                </c:pt>
                <c:pt idx="44">
                  <c:v>0.97857142857142865</c:v>
                </c:pt>
                <c:pt idx="45">
                  <c:v>1.0093847758081333</c:v>
                </c:pt>
                <c:pt idx="46">
                  <c:v>1.0092975206611572</c:v>
                </c:pt>
                <c:pt idx="47">
                  <c:v>0.91709314227226191</c:v>
                </c:pt>
                <c:pt idx="48">
                  <c:v>0.9609375</c:v>
                </c:pt>
                <c:pt idx="49">
                  <c:v>1.0290360046457607</c:v>
                </c:pt>
                <c:pt idx="50">
                  <c:v>0.99548532731376982</c:v>
                </c:pt>
                <c:pt idx="51">
                  <c:v>0.98072562358276638</c:v>
                </c:pt>
                <c:pt idx="52">
                  <c:v>1.0138728323699422</c:v>
                </c:pt>
                <c:pt idx="53">
                  <c:v>0.98175598631698968</c:v>
                </c:pt>
                <c:pt idx="54">
                  <c:v>1.0150987224157957</c:v>
                </c:pt>
                <c:pt idx="55">
                  <c:v>1.0160183066361554</c:v>
                </c:pt>
              </c:numCache>
            </c:numRef>
          </c:val>
          <c:smooth val="0"/>
          <c:extLst>
            <c:ext xmlns:c16="http://schemas.microsoft.com/office/drawing/2014/chart" uri="{C3380CC4-5D6E-409C-BE32-E72D297353CC}">
              <c16:uniqueId val="{00000002-9067-4CC8-AE2F-CC3C67B83961}"/>
            </c:ext>
          </c:extLst>
        </c:ser>
        <c:ser>
          <c:idx val="3"/>
          <c:order val="3"/>
          <c:tx>
            <c:strRef>
              <c:f>Sheet5!$Q$1</c:f>
              <c:strCache>
                <c:ptCount val="1"/>
                <c:pt idx="0">
                  <c:v>pi_x_obs</c:v>
                </c:pt>
              </c:strCache>
            </c:strRef>
          </c:tx>
          <c:marker>
            <c:symbol val="none"/>
          </c:marker>
          <c:val>
            <c:numRef>
              <c:f>Sheet5!$Q$2:$Q$84</c:f>
              <c:numCache>
                <c:formatCode>General</c:formatCode>
                <c:ptCount val="83"/>
                <c:pt idx="0">
                  <c:v>0.99940369707811572</c:v>
                </c:pt>
                <c:pt idx="1">
                  <c:v>0.98269689737470167</c:v>
                </c:pt>
                <c:pt idx="2">
                  <c:v>0.99757134183363705</c:v>
                </c:pt>
                <c:pt idx="3">
                  <c:v>1.0079123554473524</c:v>
                </c:pt>
                <c:pt idx="4">
                  <c:v>1.017512077294686</c:v>
                </c:pt>
                <c:pt idx="5">
                  <c:v>1.0154302670623145</c:v>
                </c:pt>
                <c:pt idx="6">
                  <c:v>0.99123319696084167</c:v>
                </c:pt>
                <c:pt idx="7">
                  <c:v>1.0271226415094339</c:v>
                </c:pt>
                <c:pt idx="8">
                  <c:v>0.98909299655568328</c:v>
                </c:pt>
                <c:pt idx="9">
                  <c:v>1.0011607661056297</c:v>
                </c:pt>
                <c:pt idx="10">
                  <c:v>0.99072463768115948</c:v>
                </c:pt>
                <c:pt idx="11">
                  <c:v>0.97717963721474543</c:v>
                </c:pt>
                <c:pt idx="12">
                  <c:v>0.98562874251497001</c:v>
                </c:pt>
                <c:pt idx="13">
                  <c:v>0.99149453219927097</c:v>
                </c:pt>
                <c:pt idx="14">
                  <c:v>0.99142156862745112</c:v>
                </c:pt>
                <c:pt idx="15">
                  <c:v>1.0043263288009887</c:v>
                </c:pt>
                <c:pt idx="16">
                  <c:v>0.99692307692307691</c:v>
                </c:pt>
                <c:pt idx="17">
                  <c:v>1.0092592592592593</c:v>
                </c:pt>
                <c:pt idx="18">
                  <c:v>1.0079510703363914</c:v>
                </c:pt>
                <c:pt idx="19">
                  <c:v>1.0127427184466018</c:v>
                </c:pt>
                <c:pt idx="20">
                  <c:v>0.98382264829239052</c:v>
                </c:pt>
                <c:pt idx="21">
                  <c:v>0.96102314250913534</c:v>
                </c:pt>
                <c:pt idx="22">
                  <c:v>0.95120405576679334</c:v>
                </c:pt>
                <c:pt idx="23">
                  <c:v>0.97001998667554967</c:v>
                </c:pt>
                <c:pt idx="24">
                  <c:v>0.96085164835164838</c:v>
                </c:pt>
                <c:pt idx="25">
                  <c:v>0.94781987133666901</c:v>
                </c:pt>
                <c:pt idx="26">
                  <c:v>1.0309200603318249</c:v>
                </c:pt>
                <c:pt idx="27">
                  <c:v>0.98829553767373812</c:v>
                </c:pt>
                <c:pt idx="28">
                  <c:v>0.96817172464840873</c:v>
                </c:pt>
                <c:pt idx="29">
                  <c:v>1.0099388379204892</c:v>
                </c:pt>
                <c:pt idx="30">
                  <c:v>0.98183194549583641</c:v>
                </c:pt>
                <c:pt idx="31">
                  <c:v>0.98149575944487288</c:v>
                </c:pt>
                <c:pt idx="32">
                  <c:v>0.99371563236449334</c:v>
                </c:pt>
                <c:pt idx="33">
                  <c:v>1.0229249011857708</c:v>
                </c:pt>
                <c:pt idx="34">
                  <c:v>0.98995363214837706</c:v>
                </c:pt>
                <c:pt idx="35">
                  <c:v>1.0078064012490242</c:v>
                </c:pt>
                <c:pt idx="36">
                  <c:v>1.0193648334624321</c:v>
                </c:pt>
                <c:pt idx="37">
                  <c:v>1.0091185410334347</c:v>
                </c:pt>
                <c:pt idx="38">
                  <c:v>1.0082831325301205</c:v>
                </c:pt>
                <c:pt idx="39">
                  <c:v>1.0134428678117997</c:v>
                </c:pt>
                <c:pt idx="40">
                  <c:v>1.0073691967575533</c:v>
                </c:pt>
                <c:pt idx="41">
                  <c:v>0.97293343087051942</c:v>
                </c:pt>
                <c:pt idx="42">
                  <c:v>0.97142857142857131</c:v>
                </c:pt>
                <c:pt idx="43">
                  <c:v>1.0100619195046441</c:v>
                </c:pt>
                <c:pt idx="44">
                  <c:v>0.9923371647509579</c:v>
                </c:pt>
                <c:pt idx="45">
                  <c:v>0.9984555984555985</c:v>
                </c:pt>
                <c:pt idx="46">
                  <c:v>0.98530549110595511</c:v>
                </c:pt>
                <c:pt idx="47">
                  <c:v>0.98744113029827307</c:v>
                </c:pt>
                <c:pt idx="48">
                  <c:v>1.0063593004769475</c:v>
                </c:pt>
                <c:pt idx="49">
                  <c:v>0.9928909952606636</c:v>
                </c:pt>
                <c:pt idx="50">
                  <c:v>0.98249801113762925</c:v>
                </c:pt>
                <c:pt idx="51">
                  <c:v>0.97732793522267214</c:v>
                </c:pt>
                <c:pt idx="52">
                  <c:v>0.95857497928748969</c:v>
                </c:pt>
                <c:pt idx="53">
                  <c:v>0.98703543647363867</c:v>
                </c:pt>
                <c:pt idx="54">
                  <c:v>1.0122591943957968</c:v>
                </c:pt>
                <c:pt idx="55">
                  <c:v>0.98529411764705888</c:v>
                </c:pt>
                <c:pt idx="56">
                  <c:v>1</c:v>
                </c:pt>
                <c:pt idx="57">
                  <c:v>0.97717295873573307</c:v>
                </c:pt>
                <c:pt idx="58">
                  <c:v>0.99550763701707101</c:v>
                </c:pt>
                <c:pt idx="59">
                  <c:v>0.99007220216606506</c:v>
                </c:pt>
                <c:pt idx="60">
                  <c:v>0.95806745670009108</c:v>
                </c:pt>
                <c:pt idx="61">
                  <c:v>1.0523311132254995</c:v>
                </c:pt>
                <c:pt idx="62">
                  <c:v>1.0280289330922243</c:v>
                </c:pt>
                <c:pt idx="63">
                  <c:v>1.003518029903254</c:v>
                </c:pt>
                <c:pt idx="64">
                  <c:v>1.0008764241893078</c:v>
                </c:pt>
                <c:pt idx="65">
                  <c:v>0.98336252189141848</c:v>
                </c:pt>
                <c:pt idx="66">
                  <c:v>1.0097951914514693</c:v>
                </c:pt>
                <c:pt idx="67">
                  <c:v>1.0229276895943562</c:v>
                </c:pt>
                <c:pt idx="68">
                  <c:v>0.99396551724137927</c:v>
                </c:pt>
                <c:pt idx="69">
                  <c:v>0.98178664353859502</c:v>
                </c:pt>
                <c:pt idx="70">
                  <c:v>1.0379858657243817</c:v>
                </c:pt>
                <c:pt idx="71">
                  <c:v>0.99489361702127665</c:v>
                </c:pt>
                <c:pt idx="72">
                  <c:v>1.0188195038494439</c:v>
                </c:pt>
                <c:pt idx="73">
                  <c:v>1.0058774139378674</c:v>
                </c:pt>
                <c:pt idx="74">
                  <c:v>0.92988313856427385</c:v>
                </c:pt>
                <c:pt idx="75">
                  <c:v>0.96768402154398558</c:v>
                </c:pt>
                <c:pt idx="76">
                  <c:v>1.0120593692022264</c:v>
                </c:pt>
                <c:pt idx="77">
                  <c:v>0.97250229147571032</c:v>
                </c:pt>
                <c:pt idx="78">
                  <c:v>0.98397737983034883</c:v>
                </c:pt>
                <c:pt idx="79">
                  <c:v>0.98659003831417624</c:v>
                </c:pt>
                <c:pt idx="80">
                  <c:v>0.98349514563106788</c:v>
                </c:pt>
                <c:pt idx="81">
                  <c:v>1.001974333662389</c:v>
                </c:pt>
                <c:pt idx="82">
                  <c:v>1.0216748768472907</c:v>
                </c:pt>
              </c:numCache>
            </c:numRef>
          </c:val>
          <c:smooth val="0"/>
          <c:extLst>
            <c:ext xmlns:c16="http://schemas.microsoft.com/office/drawing/2014/chart" uri="{C3380CC4-5D6E-409C-BE32-E72D297353CC}">
              <c16:uniqueId val="{00000003-9067-4CC8-AE2F-CC3C67B83961}"/>
            </c:ext>
          </c:extLst>
        </c:ser>
        <c:dLbls>
          <c:showLegendKey val="0"/>
          <c:showVal val="0"/>
          <c:showCatName val="0"/>
          <c:showSerName val="0"/>
          <c:showPercent val="0"/>
          <c:showBubbleSize val="0"/>
        </c:dLbls>
        <c:smooth val="0"/>
        <c:axId val="131783816"/>
        <c:axId val="131783424"/>
      </c:lineChart>
      <c:catAx>
        <c:axId val="131783816"/>
        <c:scaling>
          <c:orientation val="minMax"/>
        </c:scaling>
        <c:delete val="0"/>
        <c:axPos val="b"/>
        <c:numFmt formatCode="General" sourceLinked="0"/>
        <c:majorTickMark val="out"/>
        <c:minorTickMark val="none"/>
        <c:tickLblPos val="nextTo"/>
        <c:crossAx val="131783424"/>
        <c:crosses val="autoZero"/>
        <c:auto val="1"/>
        <c:lblAlgn val="ctr"/>
        <c:lblOffset val="100"/>
        <c:noMultiLvlLbl val="0"/>
      </c:catAx>
      <c:valAx>
        <c:axId val="131783424"/>
        <c:scaling>
          <c:orientation val="minMax"/>
          <c:min val="0.9"/>
        </c:scaling>
        <c:delete val="0"/>
        <c:axPos val="l"/>
        <c:majorGridlines/>
        <c:numFmt formatCode="General" sourceLinked="1"/>
        <c:majorTickMark val="out"/>
        <c:minorTickMark val="none"/>
        <c:tickLblPos val="nextTo"/>
        <c:crossAx val="1317838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nominal</a:t>
            </a:r>
            <a:r>
              <a:rPr lang="en-US" altLang="ja-JP" baseline="0"/>
              <a:t> rate&amp; effective exchange rate</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Sheet5!$U$1</c:f>
              <c:strCache>
                <c:ptCount val="1"/>
                <c:pt idx="0">
                  <c:v>r_nstar_obs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Sheet5!$U$2:$U$84</c:f>
              <c:numCache>
                <c:formatCode>General</c:formatCode>
                <c:ptCount val="83"/>
                <c:pt idx="0">
                  <c:v>1.1269</c:v>
                </c:pt>
                <c:pt idx="1">
                  <c:v>1.0984</c:v>
                </c:pt>
                <c:pt idx="2">
                  <c:v>1.1585000000000001</c:v>
                </c:pt>
                <c:pt idx="3">
                  <c:v>1.1657</c:v>
                </c:pt>
                <c:pt idx="4">
                  <c:v>1.1778</c:v>
                </c:pt>
                <c:pt idx="5">
                  <c:v>1.1758</c:v>
                </c:pt>
                <c:pt idx="6">
                  <c:v>1.1358999999999999</c:v>
                </c:pt>
                <c:pt idx="7">
                  <c:v>1.1423000000000001</c:v>
                </c:pt>
                <c:pt idx="8">
                  <c:v>1.1451</c:v>
                </c:pt>
                <c:pt idx="9">
                  <c:v>1.1101000000000001</c:v>
                </c:pt>
                <c:pt idx="10">
                  <c:v>1.0929</c:v>
                </c:pt>
                <c:pt idx="11">
                  <c:v>1.0865</c:v>
                </c:pt>
                <c:pt idx="12">
                  <c:v>1.0880000000000001</c:v>
                </c:pt>
                <c:pt idx="13">
                  <c:v>1.0946</c:v>
                </c:pt>
                <c:pt idx="14">
                  <c:v>1.0943000000000001</c:v>
                </c:pt>
                <c:pt idx="15">
                  <c:v>1.0969</c:v>
                </c:pt>
                <c:pt idx="16">
                  <c:v>1.1055999999999999</c:v>
                </c:pt>
                <c:pt idx="17">
                  <c:v>1.1139000000000001</c:v>
                </c:pt>
                <c:pt idx="18">
                  <c:v>1.0927</c:v>
                </c:pt>
                <c:pt idx="19">
                  <c:v>1.0848</c:v>
                </c:pt>
                <c:pt idx="20">
                  <c:v>1.0791999999999999</c:v>
                </c:pt>
                <c:pt idx="21">
                  <c:v>1.079</c:v>
                </c:pt>
                <c:pt idx="22">
                  <c:v>1.081</c:v>
                </c:pt>
                <c:pt idx="23">
                  <c:v>1.0783</c:v>
                </c:pt>
                <c:pt idx="24">
                  <c:v>1.0691999999999999</c:v>
                </c:pt>
                <c:pt idx="25">
                  <c:v>1.0621</c:v>
                </c:pt>
                <c:pt idx="26">
                  <c:v>1.0627</c:v>
                </c:pt>
                <c:pt idx="27">
                  <c:v>1.0622</c:v>
                </c:pt>
                <c:pt idx="28">
                  <c:v>1.0665</c:v>
                </c:pt>
                <c:pt idx="29">
                  <c:v>1.0684</c:v>
                </c:pt>
                <c:pt idx="30">
                  <c:v>1.0691999999999999</c:v>
                </c:pt>
                <c:pt idx="31">
                  <c:v>1.0666</c:v>
                </c:pt>
                <c:pt idx="32">
                  <c:v>1.0716000000000001</c:v>
                </c:pt>
                <c:pt idx="33">
                  <c:v>1.0798000000000001</c:v>
                </c:pt>
                <c:pt idx="34">
                  <c:v>1.0847</c:v>
                </c:pt>
                <c:pt idx="35">
                  <c:v>1.0944</c:v>
                </c:pt>
                <c:pt idx="36">
                  <c:v>1.0972999999999999</c:v>
                </c:pt>
                <c:pt idx="37">
                  <c:v>1.0908</c:v>
                </c:pt>
                <c:pt idx="38">
                  <c:v>1.0861000000000001</c:v>
                </c:pt>
                <c:pt idx="39">
                  <c:v>1.0825</c:v>
                </c:pt>
                <c:pt idx="40">
                  <c:v>1.0824</c:v>
                </c:pt>
                <c:pt idx="41">
                  <c:v>1.0815999999999999</c:v>
                </c:pt>
                <c:pt idx="42">
                  <c:v>1.0773999999999999</c:v>
                </c:pt>
                <c:pt idx="43">
                  <c:v>1.0643</c:v>
                </c:pt>
                <c:pt idx="44">
                  <c:v>1.0586</c:v>
                </c:pt>
                <c:pt idx="45">
                  <c:v>1.0564</c:v>
                </c:pt>
                <c:pt idx="46">
                  <c:v>1.0482</c:v>
                </c:pt>
                <c:pt idx="47">
                  <c:v>1.0402</c:v>
                </c:pt>
                <c:pt idx="48">
                  <c:v>1.0377000000000001</c:v>
                </c:pt>
                <c:pt idx="49">
                  <c:v>1.0326</c:v>
                </c:pt>
                <c:pt idx="50">
                  <c:v>1.0304</c:v>
                </c:pt>
                <c:pt idx="51">
                  <c:v>1.0304</c:v>
                </c:pt>
                <c:pt idx="52">
                  <c:v>1.03</c:v>
                </c:pt>
                <c:pt idx="53">
                  <c:v>1.0306</c:v>
                </c:pt>
                <c:pt idx="54">
                  <c:v>1.0299</c:v>
                </c:pt>
                <c:pt idx="55">
                  <c:v>1.0321</c:v>
                </c:pt>
                <c:pt idx="56">
                  <c:v>1.0394000000000001</c:v>
                </c:pt>
                <c:pt idx="57">
                  <c:v>1.0448999999999999</c:v>
                </c:pt>
                <c:pt idx="58">
                  <c:v>1.0517000000000001</c:v>
                </c:pt>
                <c:pt idx="59">
                  <c:v>1.0581</c:v>
                </c:pt>
                <c:pt idx="60">
                  <c:v>1.0602</c:v>
                </c:pt>
                <c:pt idx="61">
                  <c:v>1.0580000000000001</c:v>
                </c:pt>
                <c:pt idx="62">
                  <c:v>1.0571999999999999</c:v>
                </c:pt>
                <c:pt idx="63">
                  <c:v>1.0536000000000001</c:v>
                </c:pt>
                <c:pt idx="64">
                  <c:v>1.0524</c:v>
                </c:pt>
                <c:pt idx="65">
                  <c:v>1.0530999999999999</c:v>
                </c:pt>
                <c:pt idx="66">
                  <c:v>1.0528</c:v>
                </c:pt>
                <c:pt idx="67">
                  <c:v>1.0528</c:v>
                </c:pt>
                <c:pt idx="68">
                  <c:v>1.0551999999999999</c:v>
                </c:pt>
                <c:pt idx="69">
                  <c:v>1.0552999999999999</c:v>
                </c:pt>
                <c:pt idx="70">
                  <c:v>1.0550999999999999</c:v>
                </c:pt>
                <c:pt idx="71">
                  <c:v>1.0551999999999999</c:v>
                </c:pt>
                <c:pt idx="72">
                  <c:v>1.0549999999999999</c:v>
                </c:pt>
                <c:pt idx="73">
                  <c:v>1.0552999999999999</c:v>
                </c:pt>
                <c:pt idx="74">
                  <c:v>1.0486</c:v>
                </c:pt>
                <c:pt idx="75">
                  <c:v>1.0472999999999999</c:v>
                </c:pt>
                <c:pt idx="76">
                  <c:v>1.0475000000000001</c:v>
                </c:pt>
                <c:pt idx="77">
                  <c:v>1.0508999999999999</c:v>
                </c:pt>
                <c:pt idx="78">
                  <c:v>1.0530999999999999</c:v>
                </c:pt>
                <c:pt idx="79">
                  <c:v>1.0568</c:v>
                </c:pt>
                <c:pt idx="80">
                  <c:v>1.0627</c:v>
                </c:pt>
                <c:pt idx="81">
                  <c:v>1.0651999999999999</c:v>
                </c:pt>
                <c:pt idx="82">
                  <c:v>1.0647</c:v>
                </c:pt>
              </c:numCache>
            </c:numRef>
          </c:val>
          <c:smooth val="0"/>
          <c:extLst>
            <c:ext xmlns:c16="http://schemas.microsoft.com/office/drawing/2014/chart" uri="{C3380CC4-5D6E-409C-BE32-E72D297353CC}">
              <c16:uniqueId val="{00000000-F41B-4849-9D0D-7B4DEDCED893}"/>
            </c:ext>
          </c:extLst>
        </c:ser>
        <c:ser>
          <c:idx val="1"/>
          <c:order val="1"/>
          <c:tx>
            <c:strRef>
              <c:f>Sheet5!$J$1</c:f>
              <c:strCache>
                <c:ptCount val="1"/>
                <c:pt idx="0">
                  <c:v>rn_obs</c:v>
                </c:pt>
              </c:strCache>
            </c:strRef>
          </c:tx>
          <c:spPr>
            <a:ln w="28575" cap="rnd">
              <a:solidFill>
                <a:schemeClr val="accent2"/>
              </a:solidFill>
              <a:round/>
            </a:ln>
            <a:effectLst/>
          </c:spPr>
          <c:marker>
            <c:symbol val="none"/>
          </c:marker>
          <c:val>
            <c:numRef>
              <c:f>Sheet5!$J$2:$J$84</c:f>
              <c:numCache>
                <c:formatCode>General</c:formatCode>
                <c:ptCount val="83"/>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numCache>
            </c:numRef>
          </c:val>
          <c:smooth val="0"/>
          <c:extLst>
            <c:ext xmlns:c16="http://schemas.microsoft.com/office/drawing/2014/chart" uri="{C3380CC4-5D6E-409C-BE32-E72D297353CC}">
              <c16:uniqueId val="{00000001-F41B-4849-9D0D-7B4DEDCED893}"/>
            </c:ext>
          </c:extLst>
        </c:ser>
        <c:ser>
          <c:idx val="2"/>
          <c:order val="2"/>
          <c:tx>
            <c:strRef>
              <c:f>Sheet5!$T$1</c:f>
              <c:strCache>
                <c:ptCount val="1"/>
                <c:pt idx="0">
                  <c:v>s_e_obs</c:v>
                </c:pt>
              </c:strCache>
            </c:strRef>
          </c:tx>
          <c:spPr>
            <a:ln w="28575" cap="rnd">
              <a:solidFill>
                <a:schemeClr val="accent3"/>
              </a:solidFill>
              <a:round/>
            </a:ln>
            <a:effectLst/>
          </c:spPr>
          <c:marker>
            <c:symbol val="none"/>
          </c:marker>
          <c:val>
            <c:numRef>
              <c:f>Sheet5!$T$2:$T$84</c:f>
              <c:numCache>
                <c:formatCode>General</c:formatCode>
                <c:ptCount val="83"/>
                <c:pt idx="0">
                  <c:v>0.94271702838063431</c:v>
                </c:pt>
                <c:pt idx="1">
                  <c:v>0.95734691838977237</c:v>
                </c:pt>
                <c:pt idx="2">
                  <c:v>0.93333954876002323</c:v>
                </c:pt>
                <c:pt idx="3">
                  <c:v>0.94394086068819671</c:v>
                </c:pt>
                <c:pt idx="4">
                  <c:v>1.0300969993654256</c:v>
                </c:pt>
                <c:pt idx="5">
                  <c:v>1.0217673212300842</c:v>
                </c:pt>
                <c:pt idx="6">
                  <c:v>0.98737881836473385</c:v>
                </c:pt>
                <c:pt idx="7">
                  <c:v>1.0187272896673809</c:v>
                </c:pt>
                <c:pt idx="8">
                  <c:v>1.0249236058059588</c:v>
                </c:pt>
                <c:pt idx="9">
                  <c:v>1.0352941176470589</c:v>
                </c:pt>
                <c:pt idx="10">
                  <c:v>0.98538723818801754</c:v>
                </c:pt>
                <c:pt idx="11">
                  <c:v>0.91488413547237157</c:v>
                </c:pt>
                <c:pt idx="12">
                  <c:v>0.9893307468477216</c:v>
                </c:pt>
                <c:pt idx="13">
                  <c:v>0.99683572119187835</c:v>
                </c:pt>
                <c:pt idx="14">
                  <c:v>0.95838598264678543</c:v>
                </c:pt>
                <c:pt idx="15">
                  <c:v>0.97994056463595824</c:v>
                </c:pt>
                <c:pt idx="16">
                  <c:v>0.99100130890052285</c:v>
                </c:pt>
                <c:pt idx="17">
                  <c:v>1.0282637954239569</c:v>
                </c:pt>
                <c:pt idx="18">
                  <c:v>0.99232053422370781</c:v>
                </c:pt>
                <c:pt idx="19">
                  <c:v>1.0151682060842284</c:v>
                </c:pt>
                <c:pt idx="20">
                  <c:v>0.98753138075313973</c:v>
                </c:pt>
                <c:pt idx="21">
                  <c:v>0.9767860062121948</c:v>
                </c:pt>
                <c:pt idx="22">
                  <c:v>0.89436362307186124</c:v>
                </c:pt>
                <c:pt idx="23">
                  <c:v>0.93041763025438717</c:v>
                </c:pt>
                <c:pt idx="24">
                  <c:v>0.91962219303183912</c:v>
                </c:pt>
                <c:pt idx="25">
                  <c:v>0.93360196215837421</c:v>
                </c:pt>
                <c:pt idx="26">
                  <c:v>1.0404034266966407</c:v>
                </c:pt>
                <c:pt idx="27">
                  <c:v>0.98746100311974994</c:v>
                </c:pt>
                <c:pt idx="28">
                  <c:v>0.94828469022017403</c:v>
                </c:pt>
                <c:pt idx="29">
                  <c:v>1.0311510031678988</c:v>
                </c:pt>
                <c:pt idx="30">
                  <c:v>0.94895062072036918</c:v>
                </c:pt>
                <c:pt idx="31">
                  <c:v>0.95756703449011182</c:v>
                </c:pt>
                <c:pt idx="32">
                  <c:v>0.98493121915362758</c:v>
                </c:pt>
                <c:pt idx="33">
                  <c:v>1.032527377209151</c:v>
                </c:pt>
                <c:pt idx="34">
                  <c:v>0.95828354719725806</c:v>
                </c:pt>
                <c:pt idx="35">
                  <c:v>1.0180346943092859</c:v>
                </c:pt>
                <c:pt idx="36">
                  <c:v>1.0591530360743895</c:v>
                </c:pt>
                <c:pt idx="37">
                  <c:v>1.0330420693246929</c:v>
                </c:pt>
                <c:pt idx="38">
                  <c:v>1.0209736500059075</c:v>
                </c:pt>
                <c:pt idx="39">
                  <c:v>1.054185351270553</c:v>
                </c:pt>
                <c:pt idx="40">
                  <c:v>1.0518178840484778</c:v>
                </c:pt>
                <c:pt idx="41">
                  <c:v>0.95591458450748257</c:v>
                </c:pt>
                <c:pt idx="42">
                  <c:v>0.91892047416273392</c:v>
                </c:pt>
                <c:pt idx="43">
                  <c:v>1.0140039677908741</c:v>
                </c:pt>
                <c:pt idx="44">
                  <c:v>0.99075037576598513</c:v>
                </c:pt>
                <c:pt idx="45">
                  <c:v>0.9839590443686006</c:v>
                </c:pt>
                <c:pt idx="46">
                  <c:v>0.97121705983094797</c:v>
                </c:pt>
                <c:pt idx="47">
                  <c:v>0.99183561643835738</c:v>
                </c:pt>
                <c:pt idx="48">
                  <c:v>1.0146780829534081</c:v>
                </c:pt>
                <c:pt idx="49">
                  <c:v>0.98753637511667425</c:v>
                </c:pt>
                <c:pt idx="50">
                  <c:v>0.94701539101497456</c:v>
                </c:pt>
                <c:pt idx="51">
                  <c:v>0.95562732919254745</c:v>
                </c:pt>
                <c:pt idx="52">
                  <c:v>0.91402488872740484</c:v>
                </c:pt>
                <c:pt idx="53">
                  <c:v>0.94218836920706839</c:v>
                </c:pt>
                <c:pt idx="54">
                  <c:v>1.0222659667541563</c:v>
                </c:pt>
                <c:pt idx="55">
                  <c:v>0.98670580110497186</c:v>
                </c:pt>
                <c:pt idx="56">
                  <c:v>0.9564068692206078</c:v>
                </c:pt>
                <c:pt idx="57">
                  <c:v>0.97129109863672891</c:v>
                </c:pt>
                <c:pt idx="58">
                  <c:v>1.0015259818488467</c:v>
                </c:pt>
                <c:pt idx="59">
                  <c:v>0.96925112875603336</c:v>
                </c:pt>
                <c:pt idx="60">
                  <c:v>0.89242418979471272</c:v>
                </c:pt>
                <c:pt idx="61">
                  <c:v>1.1038726993865042</c:v>
                </c:pt>
                <c:pt idx="62">
                  <c:v>1.0768849615988099</c:v>
                </c:pt>
                <c:pt idx="63">
                  <c:v>1.0315188687281716</c:v>
                </c:pt>
                <c:pt idx="64">
                  <c:v>1.0098933241569175</c:v>
                </c:pt>
                <c:pt idx="65">
                  <c:v>1.0140894220283523</c:v>
                </c:pt>
                <c:pt idx="66">
                  <c:v>1.030846710733397</c:v>
                </c:pt>
                <c:pt idx="67">
                  <c:v>1.0502975347123831</c:v>
                </c:pt>
                <c:pt idx="68">
                  <c:v>0.97392024285911416</c:v>
                </c:pt>
                <c:pt idx="69">
                  <c:v>0.95897843059415111</c:v>
                </c:pt>
                <c:pt idx="70">
                  <c:v>1.0202511138112595</c:v>
                </c:pt>
                <c:pt idx="71">
                  <c:v>0.95974603723059593</c:v>
                </c:pt>
                <c:pt idx="72">
                  <c:v>1.0721959803649166</c:v>
                </c:pt>
                <c:pt idx="73">
                  <c:v>1.0182486914697979</c:v>
                </c:pt>
                <c:pt idx="74">
                  <c:v>0.87817300923433639</c:v>
                </c:pt>
                <c:pt idx="75">
                  <c:v>0.96303238156005733</c:v>
                </c:pt>
                <c:pt idx="76">
                  <c:v>1.0279998360185303</c:v>
                </c:pt>
                <c:pt idx="77">
                  <c:v>0.93366761080915528</c:v>
                </c:pt>
                <c:pt idx="78">
                  <c:v>0.92318021201413503</c:v>
                </c:pt>
                <c:pt idx="79">
                  <c:v>1.0177659497950076</c:v>
                </c:pt>
                <c:pt idx="80">
                  <c:v>0.97956739237652402</c:v>
                </c:pt>
                <c:pt idx="81">
                  <c:v>0.99603494859468711</c:v>
                </c:pt>
                <c:pt idx="82">
                  <c:v>0.99901847372664532</c:v>
                </c:pt>
              </c:numCache>
            </c:numRef>
          </c:val>
          <c:smooth val="0"/>
          <c:extLst>
            <c:ext xmlns:c16="http://schemas.microsoft.com/office/drawing/2014/chart" uri="{C3380CC4-5D6E-409C-BE32-E72D297353CC}">
              <c16:uniqueId val="{00000002-F41B-4849-9D0D-7B4DEDCED893}"/>
            </c:ext>
          </c:extLst>
        </c:ser>
        <c:dLbls>
          <c:showLegendKey val="0"/>
          <c:showVal val="0"/>
          <c:showCatName val="0"/>
          <c:showSerName val="0"/>
          <c:showPercent val="0"/>
          <c:showBubbleSize val="0"/>
        </c:dLbls>
        <c:smooth val="0"/>
        <c:axId val="131787736"/>
        <c:axId val="131786168"/>
      </c:lineChart>
      <c:catAx>
        <c:axId val="131787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31786168"/>
        <c:crosses val="autoZero"/>
        <c:auto val="1"/>
        <c:lblAlgn val="ctr"/>
        <c:lblOffset val="100"/>
        <c:noMultiLvlLbl val="0"/>
      </c:catAx>
      <c:valAx>
        <c:axId val="131786168"/>
        <c:scaling>
          <c:orientation val="minMax"/>
          <c:max val="1.2"/>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31787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nominal</a:t>
            </a:r>
            <a:r>
              <a:rPr lang="en-US" altLang="ja-JP" baseline="0"/>
              <a:t> rate&amp; effective exchange rate</a:t>
            </a:r>
            <a:endParaRPr lang="ja-JP" altLang="en-US"/>
          </a:p>
        </c:rich>
      </c:tx>
      <c:overlay val="0"/>
      <c:spPr>
        <a:noFill/>
        <a:ln>
          <a:noFill/>
        </a:ln>
        <a:effectLst/>
      </c:spPr>
    </c:title>
    <c:autoTitleDeleted val="0"/>
    <c:plotArea>
      <c:layout/>
      <c:lineChart>
        <c:grouping val="standard"/>
        <c:varyColors val="0"/>
        <c:ser>
          <c:idx val="0"/>
          <c:order val="0"/>
          <c:tx>
            <c:strRef>
              <c:f>Sheet5!$U$1</c:f>
              <c:strCache>
                <c:ptCount val="1"/>
                <c:pt idx="0">
                  <c:v>r_nstar_obs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Sheet5!$U$2:$U$84</c:f>
              <c:numCache>
                <c:formatCode>General</c:formatCode>
                <c:ptCount val="83"/>
                <c:pt idx="0">
                  <c:v>1.1269</c:v>
                </c:pt>
                <c:pt idx="1">
                  <c:v>1.0984</c:v>
                </c:pt>
                <c:pt idx="2">
                  <c:v>1.1585000000000001</c:v>
                </c:pt>
                <c:pt idx="3">
                  <c:v>1.1657</c:v>
                </c:pt>
                <c:pt idx="4">
                  <c:v>1.1778</c:v>
                </c:pt>
                <c:pt idx="5">
                  <c:v>1.1758</c:v>
                </c:pt>
                <c:pt idx="6">
                  <c:v>1.1358999999999999</c:v>
                </c:pt>
                <c:pt idx="7">
                  <c:v>1.1423000000000001</c:v>
                </c:pt>
                <c:pt idx="8">
                  <c:v>1.1451</c:v>
                </c:pt>
                <c:pt idx="9">
                  <c:v>1.1101000000000001</c:v>
                </c:pt>
                <c:pt idx="10">
                  <c:v>1.0929</c:v>
                </c:pt>
                <c:pt idx="11">
                  <c:v>1.0865</c:v>
                </c:pt>
                <c:pt idx="12">
                  <c:v>1.0880000000000001</c:v>
                </c:pt>
                <c:pt idx="13">
                  <c:v>1.0946</c:v>
                </c:pt>
                <c:pt idx="14">
                  <c:v>1.0943000000000001</c:v>
                </c:pt>
                <c:pt idx="15">
                  <c:v>1.0969</c:v>
                </c:pt>
                <c:pt idx="16">
                  <c:v>1.1055999999999999</c:v>
                </c:pt>
                <c:pt idx="17">
                  <c:v>1.1139000000000001</c:v>
                </c:pt>
                <c:pt idx="18">
                  <c:v>1.0927</c:v>
                </c:pt>
                <c:pt idx="19">
                  <c:v>1.0848</c:v>
                </c:pt>
                <c:pt idx="20">
                  <c:v>1.0791999999999999</c:v>
                </c:pt>
                <c:pt idx="21">
                  <c:v>1.079</c:v>
                </c:pt>
                <c:pt idx="22">
                  <c:v>1.081</c:v>
                </c:pt>
                <c:pt idx="23">
                  <c:v>1.0783</c:v>
                </c:pt>
                <c:pt idx="24">
                  <c:v>1.0691999999999999</c:v>
                </c:pt>
                <c:pt idx="25">
                  <c:v>1.0621</c:v>
                </c:pt>
                <c:pt idx="26">
                  <c:v>1.0627</c:v>
                </c:pt>
                <c:pt idx="27">
                  <c:v>1.0622</c:v>
                </c:pt>
                <c:pt idx="28">
                  <c:v>1.0665</c:v>
                </c:pt>
                <c:pt idx="29">
                  <c:v>1.0684</c:v>
                </c:pt>
                <c:pt idx="30">
                  <c:v>1.0691999999999999</c:v>
                </c:pt>
                <c:pt idx="31">
                  <c:v>1.0666</c:v>
                </c:pt>
                <c:pt idx="32">
                  <c:v>1.0716000000000001</c:v>
                </c:pt>
                <c:pt idx="33">
                  <c:v>1.0798000000000001</c:v>
                </c:pt>
                <c:pt idx="34">
                  <c:v>1.0847</c:v>
                </c:pt>
                <c:pt idx="35">
                  <c:v>1.0944</c:v>
                </c:pt>
                <c:pt idx="36">
                  <c:v>1.0972999999999999</c:v>
                </c:pt>
                <c:pt idx="37">
                  <c:v>1.0908</c:v>
                </c:pt>
                <c:pt idx="38">
                  <c:v>1.0861000000000001</c:v>
                </c:pt>
                <c:pt idx="39">
                  <c:v>1.0825</c:v>
                </c:pt>
                <c:pt idx="40">
                  <c:v>1.0824</c:v>
                </c:pt>
                <c:pt idx="41">
                  <c:v>1.0815999999999999</c:v>
                </c:pt>
                <c:pt idx="42">
                  <c:v>1.0773999999999999</c:v>
                </c:pt>
                <c:pt idx="43">
                  <c:v>1.0643</c:v>
                </c:pt>
                <c:pt idx="44">
                  <c:v>1.0586</c:v>
                </c:pt>
                <c:pt idx="45">
                  <c:v>1.0564</c:v>
                </c:pt>
                <c:pt idx="46">
                  <c:v>1.0482</c:v>
                </c:pt>
                <c:pt idx="47">
                  <c:v>1.0402</c:v>
                </c:pt>
                <c:pt idx="48">
                  <c:v>1.0377000000000001</c:v>
                </c:pt>
                <c:pt idx="49">
                  <c:v>1.0326</c:v>
                </c:pt>
                <c:pt idx="50">
                  <c:v>1.0304</c:v>
                </c:pt>
                <c:pt idx="51">
                  <c:v>1.0304</c:v>
                </c:pt>
                <c:pt idx="52">
                  <c:v>1.03</c:v>
                </c:pt>
                <c:pt idx="53">
                  <c:v>1.0306</c:v>
                </c:pt>
                <c:pt idx="54">
                  <c:v>1.0299</c:v>
                </c:pt>
                <c:pt idx="55">
                  <c:v>1.0321</c:v>
                </c:pt>
                <c:pt idx="56">
                  <c:v>1.0394000000000001</c:v>
                </c:pt>
                <c:pt idx="57">
                  <c:v>1.0448999999999999</c:v>
                </c:pt>
                <c:pt idx="58">
                  <c:v>1.0517000000000001</c:v>
                </c:pt>
                <c:pt idx="59">
                  <c:v>1.0581</c:v>
                </c:pt>
                <c:pt idx="60">
                  <c:v>1.0602</c:v>
                </c:pt>
                <c:pt idx="61">
                  <c:v>1.0580000000000001</c:v>
                </c:pt>
                <c:pt idx="62">
                  <c:v>1.0571999999999999</c:v>
                </c:pt>
                <c:pt idx="63">
                  <c:v>1.0536000000000001</c:v>
                </c:pt>
                <c:pt idx="64">
                  <c:v>1.0524</c:v>
                </c:pt>
                <c:pt idx="65">
                  <c:v>1.0530999999999999</c:v>
                </c:pt>
                <c:pt idx="66">
                  <c:v>1.0528</c:v>
                </c:pt>
                <c:pt idx="67">
                  <c:v>1.0528</c:v>
                </c:pt>
                <c:pt idx="68">
                  <c:v>1.0551999999999999</c:v>
                </c:pt>
                <c:pt idx="69">
                  <c:v>1.0552999999999999</c:v>
                </c:pt>
                <c:pt idx="70">
                  <c:v>1.0550999999999999</c:v>
                </c:pt>
                <c:pt idx="71">
                  <c:v>1.0551999999999999</c:v>
                </c:pt>
                <c:pt idx="72">
                  <c:v>1.0549999999999999</c:v>
                </c:pt>
                <c:pt idx="73">
                  <c:v>1.0552999999999999</c:v>
                </c:pt>
                <c:pt idx="74">
                  <c:v>1.0486</c:v>
                </c:pt>
                <c:pt idx="75">
                  <c:v>1.0472999999999999</c:v>
                </c:pt>
                <c:pt idx="76">
                  <c:v>1.0475000000000001</c:v>
                </c:pt>
                <c:pt idx="77">
                  <c:v>1.0508999999999999</c:v>
                </c:pt>
                <c:pt idx="78">
                  <c:v>1.0530999999999999</c:v>
                </c:pt>
                <c:pt idx="79">
                  <c:v>1.0568</c:v>
                </c:pt>
                <c:pt idx="80">
                  <c:v>1.0627</c:v>
                </c:pt>
                <c:pt idx="81">
                  <c:v>1.0651999999999999</c:v>
                </c:pt>
                <c:pt idx="82">
                  <c:v>1.0647</c:v>
                </c:pt>
              </c:numCache>
            </c:numRef>
          </c:val>
          <c:smooth val="0"/>
          <c:extLst>
            <c:ext xmlns:c16="http://schemas.microsoft.com/office/drawing/2014/chart" uri="{C3380CC4-5D6E-409C-BE32-E72D297353CC}">
              <c16:uniqueId val="{00000000-63A5-4854-83C6-B4CA69662695}"/>
            </c:ext>
          </c:extLst>
        </c:ser>
        <c:ser>
          <c:idx val="1"/>
          <c:order val="1"/>
          <c:tx>
            <c:strRef>
              <c:f>Sheet5!$J$1</c:f>
              <c:strCache>
                <c:ptCount val="1"/>
                <c:pt idx="0">
                  <c:v>rn_obs</c:v>
                </c:pt>
              </c:strCache>
            </c:strRef>
          </c:tx>
          <c:spPr>
            <a:ln w="28575" cap="rnd">
              <a:solidFill>
                <a:schemeClr val="accent2"/>
              </a:solidFill>
              <a:round/>
            </a:ln>
            <a:effectLst/>
          </c:spPr>
          <c:marker>
            <c:symbol val="none"/>
          </c:marker>
          <c:val>
            <c:numRef>
              <c:f>Sheet5!$J$2:$J$84</c:f>
              <c:numCache>
                <c:formatCode>General</c:formatCode>
                <c:ptCount val="83"/>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numCache>
            </c:numRef>
          </c:val>
          <c:smooth val="0"/>
          <c:extLst>
            <c:ext xmlns:c16="http://schemas.microsoft.com/office/drawing/2014/chart" uri="{C3380CC4-5D6E-409C-BE32-E72D297353CC}">
              <c16:uniqueId val="{00000001-63A5-4854-83C6-B4CA69662695}"/>
            </c:ext>
          </c:extLst>
        </c:ser>
        <c:ser>
          <c:idx val="2"/>
          <c:order val="2"/>
          <c:tx>
            <c:strRef>
              <c:f>Sheet5!$T$1</c:f>
              <c:strCache>
                <c:ptCount val="1"/>
                <c:pt idx="0">
                  <c:v>s_e_obs</c:v>
                </c:pt>
              </c:strCache>
            </c:strRef>
          </c:tx>
          <c:spPr>
            <a:ln w="28575" cap="rnd">
              <a:solidFill>
                <a:schemeClr val="accent3"/>
              </a:solidFill>
              <a:round/>
            </a:ln>
            <a:effectLst/>
          </c:spPr>
          <c:marker>
            <c:symbol val="none"/>
          </c:marker>
          <c:val>
            <c:numRef>
              <c:f>Sheet5!$T$2:$T$84</c:f>
              <c:numCache>
                <c:formatCode>General</c:formatCode>
                <c:ptCount val="83"/>
                <c:pt idx="0">
                  <c:v>0.94271702838063431</c:v>
                </c:pt>
                <c:pt idx="1">
                  <c:v>0.95734691838977237</c:v>
                </c:pt>
                <c:pt idx="2">
                  <c:v>0.93333954876002323</c:v>
                </c:pt>
                <c:pt idx="3">
                  <c:v>0.94394086068819671</c:v>
                </c:pt>
                <c:pt idx="4">
                  <c:v>1.0300969993654256</c:v>
                </c:pt>
                <c:pt idx="5">
                  <c:v>1.0217673212300842</c:v>
                </c:pt>
                <c:pt idx="6">
                  <c:v>0.98737881836473385</c:v>
                </c:pt>
                <c:pt idx="7">
                  <c:v>1.0187272896673809</c:v>
                </c:pt>
                <c:pt idx="8">
                  <c:v>1.0249236058059588</c:v>
                </c:pt>
                <c:pt idx="9">
                  <c:v>1.0352941176470589</c:v>
                </c:pt>
                <c:pt idx="10">
                  <c:v>0.98538723818801754</c:v>
                </c:pt>
                <c:pt idx="11">
                  <c:v>0.91488413547237157</c:v>
                </c:pt>
                <c:pt idx="12">
                  <c:v>0.9893307468477216</c:v>
                </c:pt>
                <c:pt idx="13">
                  <c:v>0.99683572119187835</c:v>
                </c:pt>
                <c:pt idx="14">
                  <c:v>0.95838598264678543</c:v>
                </c:pt>
                <c:pt idx="15">
                  <c:v>0.97994056463595824</c:v>
                </c:pt>
                <c:pt idx="16">
                  <c:v>0.99100130890052285</c:v>
                </c:pt>
                <c:pt idx="17">
                  <c:v>1.0282637954239569</c:v>
                </c:pt>
                <c:pt idx="18">
                  <c:v>0.99232053422370781</c:v>
                </c:pt>
                <c:pt idx="19">
                  <c:v>1.0151682060842284</c:v>
                </c:pt>
                <c:pt idx="20">
                  <c:v>0.98753138075313973</c:v>
                </c:pt>
                <c:pt idx="21">
                  <c:v>0.9767860062121948</c:v>
                </c:pt>
                <c:pt idx="22">
                  <c:v>0.89436362307186124</c:v>
                </c:pt>
                <c:pt idx="23">
                  <c:v>0.93041763025438717</c:v>
                </c:pt>
                <c:pt idx="24">
                  <c:v>0.91962219303183912</c:v>
                </c:pt>
                <c:pt idx="25">
                  <c:v>0.93360196215837421</c:v>
                </c:pt>
                <c:pt idx="26">
                  <c:v>1.0404034266966407</c:v>
                </c:pt>
                <c:pt idx="27">
                  <c:v>0.98746100311974994</c:v>
                </c:pt>
                <c:pt idx="28">
                  <c:v>0.94828469022017403</c:v>
                </c:pt>
                <c:pt idx="29">
                  <c:v>1.0311510031678988</c:v>
                </c:pt>
                <c:pt idx="30">
                  <c:v>0.94895062072036918</c:v>
                </c:pt>
                <c:pt idx="31">
                  <c:v>0.95756703449011182</c:v>
                </c:pt>
                <c:pt idx="32">
                  <c:v>0.98493121915362758</c:v>
                </c:pt>
                <c:pt idx="33">
                  <c:v>1.032527377209151</c:v>
                </c:pt>
                <c:pt idx="34">
                  <c:v>0.95828354719725806</c:v>
                </c:pt>
                <c:pt idx="35">
                  <c:v>1.0180346943092859</c:v>
                </c:pt>
                <c:pt idx="36">
                  <c:v>1.0591530360743895</c:v>
                </c:pt>
                <c:pt idx="37">
                  <c:v>1.0330420693246929</c:v>
                </c:pt>
                <c:pt idx="38">
                  <c:v>1.0209736500059075</c:v>
                </c:pt>
                <c:pt idx="39">
                  <c:v>1.054185351270553</c:v>
                </c:pt>
                <c:pt idx="40">
                  <c:v>1.0518178840484778</c:v>
                </c:pt>
                <c:pt idx="41">
                  <c:v>0.95591458450748257</c:v>
                </c:pt>
                <c:pt idx="42">
                  <c:v>0.91892047416273392</c:v>
                </c:pt>
                <c:pt idx="43">
                  <c:v>1.0140039677908741</c:v>
                </c:pt>
                <c:pt idx="44">
                  <c:v>0.99075037576598513</c:v>
                </c:pt>
                <c:pt idx="45">
                  <c:v>0.9839590443686006</c:v>
                </c:pt>
                <c:pt idx="46">
                  <c:v>0.97121705983094797</c:v>
                </c:pt>
                <c:pt idx="47">
                  <c:v>0.99183561643835738</c:v>
                </c:pt>
                <c:pt idx="48">
                  <c:v>1.0146780829534081</c:v>
                </c:pt>
                <c:pt idx="49">
                  <c:v>0.98753637511667425</c:v>
                </c:pt>
                <c:pt idx="50">
                  <c:v>0.94701539101497456</c:v>
                </c:pt>
                <c:pt idx="51">
                  <c:v>0.95562732919254745</c:v>
                </c:pt>
                <c:pt idx="52">
                  <c:v>0.91402488872740484</c:v>
                </c:pt>
                <c:pt idx="53">
                  <c:v>0.94218836920706839</c:v>
                </c:pt>
                <c:pt idx="54">
                  <c:v>1.0222659667541563</c:v>
                </c:pt>
                <c:pt idx="55">
                  <c:v>0.98670580110497186</c:v>
                </c:pt>
                <c:pt idx="56">
                  <c:v>0.9564068692206078</c:v>
                </c:pt>
                <c:pt idx="57">
                  <c:v>0.97129109863672891</c:v>
                </c:pt>
                <c:pt idx="58">
                  <c:v>1.0015259818488467</c:v>
                </c:pt>
                <c:pt idx="59">
                  <c:v>0.96925112875603336</c:v>
                </c:pt>
                <c:pt idx="60">
                  <c:v>0.89242418979471272</c:v>
                </c:pt>
                <c:pt idx="61">
                  <c:v>1.1038726993865042</c:v>
                </c:pt>
                <c:pt idx="62">
                  <c:v>1.0768849615988099</c:v>
                </c:pt>
                <c:pt idx="63">
                  <c:v>1.0315188687281716</c:v>
                </c:pt>
                <c:pt idx="64">
                  <c:v>1.0098933241569175</c:v>
                </c:pt>
                <c:pt idx="65">
                  <c:v>1.0140894220283523</c:v>
                </c:pt>
                <c:pt idx="66">
                  <c:v>1.030846710733397</c:v>
                </c:pt>
                <c:pt idx="67">
                  <c:v>1.0502975347123831</c:v>
                </c:pt>
                <c:pt idx="68">
                  <c:v>0.97392024285911416</c:v>
                </c:pt>
                <c:pt idx="69">
                  <c:v>0.95897843059415111</c:v>
                </c:pt>
                <c:pt idx="70">
                  <c:v>1.0202511138112595</c:v>
                </c:pt>
                <c:pt idx="71">
                  <c:v>0.95974603723059593</c:v>
                </c:pt>
                <c:pt idx="72">
                  <c:v>1.0721959803649166</c:v>
                </c:pt>
                <c:pt idx="73">
                  <c:v>1.0182486914697979</c:v>
                </c:pt>
                <c:pt idx="74">
                  <c:v>0.87817300923433639</c:v>
                </c:pt>
                <c:pt idx="75">
                  <c:v>0.96303238156005733</c:v>
                </c:pt>
                <c:pt idx="76">
                  <c:v>1.0279998360185303</c:v>
                </c:pt>
                <c:pt idx="77">
                  <c:v>0.93366761080915528</c:v>
                </c:pt>
                <c:pt idx="78">
                  <c:v>0.92318021201413503</c:v>
                </c:pt>
                <c:pt idx="79">
                  <c:v>1.0177659497950076</c:v>
                </c:pt>
                <c:pt idx="80">
                  <c:v>0.97956739237652402</c:v>
                </c:pt>
                <c:pt idx="81">
                  <c:v>0.99603494859468711</c:v>
                </c:pt>
                <c:pt idx="82">
                  <c:v>0.99901847372664532</c:v>
                </c:pt>
              </c:numCache>
            </c:numRef>
          </c:val>
          <c:smooth val="0"/>
          <c:extLst>
            <c:ext xmlns:c16="http://schemas.microsoft.com/office/drawing/2014/chart" uri="{C3380CC4-5D6E-409C-BE32-E72D297353CC}">
              <c16:uniqueId val="{00000002-63A5-4854-83C6-B4CA69662695}"/>
            </c:ext>
          </c:extLst>
        </c:ser>
        <c:ser>
          <c:idx val="3"/>
          <c:order val="3"/>
          <c:tx>
            <c:strRef>
              <c:f>Sheet5!$W$1</c:f>
              <c:strCache>
                <c:ptCount val="1"/>
                <c:pt idx="0">
                  <c:v>r_l_obs</c:v>
                </c:pt>
              </c:strCache>
            </c:strRef>
          </c:tx>
          <c:marker>
            <c:symbol val="none"/>
          </c:marker>
          <c:val>
            <c:numRef>
              <c:f>Sheet5!$W$2:$W$84</c:f>
              <c:numCache>
                <c:formatCode>General</c:formatCode>
                <c:ptCount val="83"/>
                <c:pt idx="0">
                  <c:v>1.0880799999999999</c:v>
                </c:pt>
                <c:pt idx="1">
                  <c:v>1.09179</c:v>
                </c:pt>
                <c:pt idx="2">
                  <c:v>1.08599</c:v>
                </c:pt>
                <c:pt idx="3">
                  <c:v>1.08006</c:v>
                </c:pt>
                <c:pt idx="4">
                  <c:v>1.07548</c:v>
                </c:pt>
                <c:pt idx="5">
                  <c:v>1.0732900000000001</c:v>
                </c:pt>
                <c:pt idx="6">
                  <c:v>1.07243</c:v>
                </c:pt>
                <c:pt idx="7">
                  <c:v>1.0683199999999999</c:v>
                </c:pt>
                <c:pt idx="8">
                  <c:v>1.0660700000000001</c:v>
                </c:pt>
                <c:pt idx="9">
                  <c:v>1.0654699999999999</c:v>
                </c:pt>
                <c:pt idx="10">
                  <c:v>1.06507</c:v>
                </c:pt>
                <c:pt idx="11">
                  <c:v>1.06474</c:v>
                </c:pt>
                <c:pt idx="12">
                  <c:v>1.0644499999999999</c:v>
                </c:pt>
                <c:pt idx="13">
                  <c:v>1.0641700000000001</c:v>
                </c:pt>
                <c:pt idx="14">
                  <c:v>1.0625599999999999</c:v>
                </c:pt>
                <c:pt idx="15">
                  <c:v>1.05992</c:v>
                </c:pt>
                <c:pt idx="16">
                  <c:v>1.0593900000000001</c:v>
                </c:pt>
                <c:pt idx="17">
                  <c:v>1.05914</c:v>
                </c:pt>
                <c:pt idx="18">
                  <c:v>1.0589500000000001</c:v>
                </c:pt>
                <c:pt idx="19">
                  <c:v>1.0587899999999999</c:v>
                </c:pt>
                <c:pt idx="20">
                  <c:v>1.0586599999999999</c:v>
                </c:pt>
                <c:pt idx="21">
                  <c:v>1.0585800000000001</c:v>
                </c:pt>
                <c:pt idx="22">
                  <c:v>1.05863</c:v>
                </c:pt>
                <c:pt idx="23">
                  <c:v>1.0575699999999999</c:v>
                </c:pt>
                <c:pt idx="24">
                  <c:v>1.0519099999999999</c:v>
                </c:pt>
                <c:pt idx="25">
                  <c:v>1.0480700000000001</c:v>
                </c:pt>
                <c:pt idx="26">
                  <c:v>1.04684</c:v>
                </c:pt>
                <c:pt idx="27">
                  <c:v>1.0447500000000001</c:v>
                </c:pt>
                <c:pt idx="28">
                  <c:v>1.0417400000000001</c:v>
                </c:pt>
                <c:pt idx="29">
                  <c:v>1.0405</c:v>
                </c:pt>
                <c:pt idx="30">
                  <c:v>1.04036</c:v>
                </c:pt>
                <c:pt idx="31">
                  <c:v>1.0401899999999999</c:v>
                </c:pt>
                <c:pt idx="32">
                  <c:v>1.0400499999999999</c:v>
                </c:pt>
                <c:pt idx="33">
                  <c:v>1.04027</c:v>
                </c:pt>
                <c:pt idx="34">
                  <c:v>1.04033</c:v>
                </c:pt>
                <c:pt idx="35">
                  <c:v>1.0405500000000001</c:v>
                </c:pt>
                <c:pt idx="36">
                  <c:v>1.04227</c:v>
                </c:pt>
                <c:pt idx="37">
                  <c:v>1.0467299999999999</c:v>
                </c:pt>
                <c:pt idx="38">
                  <c:v>1.0512999999999999</c:v>
                </c:pt>
                <c:pt idx="39">
                  <c:v>1.0595399999999999</c:v>
                </c:pt>
                <c:pt idx="40">
                  <c:v>1.0674300000000001</c:v>
                </c:pt>
                <c:pt idx="41">
                  <c:v>1.0716399999999999</c:v>
                </c:pt>
                <c:pt idx="42">
                  <c:v>1.0786</c:v>
                </c:pt>
                <c:pt idx="43">
                  <c:v>1.08158</c:v>
                </c:pt>
                <c:pt idx="44">
                  <c:v>1.0804100000000001</c:v>
                </c:pt>
                <c:pt idx="45">
                  <c:v>1.0777399999999999</c:v>
                </c:pt>
                <c:pt idx="46">
                  <c:v>1.0727100000000001</c:v>
                </c:pt>
                <c:pt idx="47">
                  <c:v>1.06521</c:v>
                </c:pt>
                <c:pt idx="48">
                  <c:v>1.0592600000000001</c:v>
                </c:pt>
                <c:pt idx="49">
                  <c:v>1.0553699999999999</c:v>
                </c:pt>
                <c:pt idx="50">
                  <c:v>1.05209</c:v>
                </c:pt>
                <c:pt idx="51">
                  <c:v>1.04914</c:v>
                </c:pt>
                <c:pt idx="52">
                  <c:v>1.0457399999999999</c:v>
                </c:pt>
                <c:pt idx="53">
                  <c:v>1.04426</c:v>
                </c:pt>
                <c:pt idx="54">
                  <c:v>1.0404100000000001</c:v>
                </c:pt>
                <c:pt idx="55">
                  <c:v>1.0371699999999999</c:v>
                </c:pt>
                <c:pt idx="56">
                  <c:v>1.0358499999999999</c:v>
                </c:pt>
                <c:pt idx="57">
                  <c:v>1.0354399999999999</c:v>
                </c:pt>
                <c:pt idx="58">
                  <c:v>1.0351399999999999</c:v>
                </c:pt>
                <c:pt idx="59">
                  <c:v>1.0348200000000001</c:v>
                </c:pt>
                <c:pt idx="60">
                  <c:v>1.0317700000000001</c:v>
                </c:pt>
                <c:pt idx="61">
                  <c:v>1.02732</c:v>
                </c:pt>
                <c:pt idx="62">
                  <c:v>1.0232699999999999</c:v>
                </c:pt>
                <c:pt idx="63">
                  <c:v>1.02182</c:v>
                </c:pt>
                <c:pt idx="64">
                  <c:v>1.02142</c:v>
                </c:pt>
                <c:pt idx="65">
                  <c:v>1.0212300000000001</c:v>
                </c:pt>
                <c:pt idx="66">
                  <c:v>1.02088</c:v>
                </c:pt>
                <c:pt idx="67">
                  <c:v>1.0205500000000001</c:v>
                </c:pt>
                <c:pt idx="68">
                  <c:v>1.0203</c:v>
                </c:pt>
                <c:pt idx="69">
                  <c:v>1.02013</c:v>
                </c:pt>
                <c:pt idx="70">
                  <c:v>1.0198199999999999</c:v>
                </c:pt>
                <c:pt idx="71">
                  <c:v>1.0199400000000001</c:v>
                </c:pt>
                <c:pt idx="72">
                  <c:v>1.0196799999999999</c:v>
                </c:pt>
                <c:pt idx="73">
                  <c:v>1.01946</c:v>
                </c:pt>
                <c:pt idx="74">
                  <c:v>1.01895</c:v>
                </c:pt>
                <c:pt idx="75">
                  <c:v>1.0185999999999999</c:v>
                </c:pt>
                <c:pt idx="76">
                  <c:v>1.0178</c:v>
                </c:pt>
                <c:pt idx="77">
                  <c:v>1.01772</c:v>
                </c:pt>
                <c:pt idx="78">
                  <c:v>1.0176700000000001</c:v>
                </c:pt>
                <c:pt idx="79">
                  <c:v>1.01739</c:v>
                </c:pt>
                <c:pt idx="80">
                  <c:v>1.0172000000000001</c:v>
                </c:pt>
                <c:pt idx="81">
                  <c:v>1.01728</c:v>
                </c:pt>
                <c:pt idx="82">
                  <c:v>1.0176499999999999</c:v>
                </c:pt>
              </c:numCache>
            </c:numRef>
          </c:val>
          <c:smooth val="0"/>
          <c:extLst>
            <c:ext xmlns:c16="http://schemas.microsoft.com/office/drawing/2014/chart" uri="{C3380CC4-5D6E-409C-BE32-E72D297353CC}">
              <c16:uniqueId val="{00000003-63A5-4854-83C6-B4CA69662695}"/>
            </c:ext>
          </c:extLst>
        </c:ser>
        <c:dLbls>
          <c:showLegendKey val="0"/>
          <c:showVal val="0"/>
          <c:showCatName val="0"/>
          <c:showSerName val="0"/>
          <c:showPercent val="0"/>
          <c:showBubbleSize val="0"/>
        </c:dLbls>
        <c:smooth val="0"/>
        <c:axId val="432084304"/>
        <c:axId val="432085480"/>
      </c:lineChart>
      <c:catAx>
        <c:axId val="43208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5480"/>
        <c:crosses val="autoZero"/>
        <c:auto val="1"/>
        <c:lblAlgn val="ctr"/>
        <c:lblOffset val="100"/>
        <c:noMultiLvlLbl val="0"/>
      </c:catAx>
      <c:valAx>
        <c:axId val="432085480"/>
        <c:scaling>
          <c:orientation val="minMax"/>
          <c:max val="1.2"/>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Sheet5!$X$1</c:f>
              <c:strCache>
                <c:ptCount val="1"/>
                <c:pt idx="0">
                  <c:v>dn_w_obs</c:v>
                </c:pt>
              </c:strCache>
            </c:strRef>
          </c:tx>
          <c:spPr>
            <a:ln w="28575" cap="rnd">
              <a:solidFill>
                <a:schemeClr val="accent1"/>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Sheet5!$X$2:$X$84</c:f>
              <c:numCache>
                <c:formatCode>General</c:formatCode>
                <c:ptCount val="83"/>
                <c:pt idx="0">
                  <c:v>1.0188642441826656</c:v>
                </c:pt>
                <c:pt idx="1">
                  <c:v>0.99724739770355697</c:v>
                </c:pt>
                <c:pt idx="2">
                  <c:v>1.0088327734182132</c:v>
                </c:pt>
                <c:pt idx="3">
                  <c:v>1.027187139261335</c:v>
                </c:pt>
                <c:pt idx="4">
                  <c:v>1.0272328319547719</c:v>
                </c:pt>
                <c:pt idx="5">
                  <c:v>1.0244303963753993</c:v>
                </c:pt>
                <c:pt idx="6">
                  <c:v>1.0300008695392999</c:v>
                </c:pt>
                <c:pt idx="7">
                  <c:v>1.015156269978543</c:v>
                </c:pt>
                <c:pt idx="8">
                  <c:v>1.0172285321717462</c:v>
                </c:pt>
                <c:pt idx="9">
                  <c:v>1.0264930744583693</c:v>
                </c:pt>
                <c:pt idx="10">
                  <c:v>1.0104529045812094</c:v>
                </c:pt>
                <c:pt idx="11">
                  <c:v>1.0214895351077777</c:v>
                </c:pt>
                <c:pt idx="12">
                  <c:v>1.0258456628597927</c:v>
                </c:pt>
                <c:pt idx="13">
                  <c:v>1.0272962513908546</c:v>
                </c:pt>
                <c:pt idx="14">
                  <c:v>1.0205544031188465</c:v>
                </c:pt>
                <c:pt idx="15">
                  <c:v>1.0197014248520588</c:v>
                </c:pt>
                <c:pt idx="16">
                  <c:v>1.01308461451678</c:v>
                </c:pt>
                <c:pt idx="17">
                  <c:v>1.0539033861875093</c:v>
                </c:pt>
                <c:pt idx="18">
                  <c:v>0.9896547555915195</c:v>
                </c:pt>
                <c:pt idx="19">
                  <c:v>1.0515540929891403</c:v>
                </c:pt>
                <c:pt idx="20">
                  <c:v>1.0180000726110014</c:v>
                </c:pt>
                <c:pt idx="21">
                  <c:v>1.0165603748848731</c:v>
                </c:pt>
                <c:pt idx="22">
                  <c:v>1.0197265883620108</c:v>
                </c:pt>
                <c:pt idx="23">
                  <c:v>1.0296577420865909</c:v>
                </c:pt>
                <c:pt idx="24">
                  <c:v>1.0238192459403717</c:v>
                </c:pt>
                <c:pt idx="25">
                  <c:v>1.0295645809286986</c:v>
                </c:pt>
                <c:pt idx="26">
                  <c:v>1.0354018087836214</c:v>
                </c:pt>
                <c:pt idx="27">
                  <c:v>1.0204816746989502</c:v>
                </c:pt>
                <c:pt idx="28">
                  <c:v>1.0388799196526732</c:v>
                </c:pt>
                <c:pt idx="29">
                  <c:v>1.0243774776368146</c:v>
                </c:pt>
                <c:pt idx="30">
                  <c:v>1.0277094168470766</c:v>
                </c:pt>
                <c:pt idx="31">
                  <c:v>1.0302409409288438</c:v>
                </c:pt>
                <c:pt idx="32">
                  <c:v>1.0373033631310746</c:v>
                </c:pt>
                <c:pt idx="33">
                  <c:v>1.0435255868924709</c:v>
                </c:pt>
                <c:pt idx="34">
                  <c:v>1.0301465350168186</c:v>
                </c:pt>
                <c:pt idx="35">
                  <c:v>1.0135122564167893</c:v>
                </c:pt>
                <c:pt idx="36">
                  <c:v>0.99851023063556488</c:v>
                </c:pt>
                <c:pt idx="37">
                  <c:v>1.0066072581137366</c:v>
                </c:pt>
                <c:pt idx="38">
                  <c:v>1.0407182440453686</c:v>
                </c:pt>
                <c:pt idx="39">
                  <c:v>1.0162788371347682</c:v>
                </c:pt>
                <c:pt idx="40">
                  <c:v>1.0341729047042933</c:v>
                </c:pt>
                <c:pt idx="41">
                  <c:v>1.005404342884235</c:v>
                </c:pt>
                <c:pt idx="42">
                  <c:v>0.96083876350006336</c:v>
                </c:pt>
                <c:pt idx="43">
                  <c:v>1.0126505285786425</c:v>
                </c:pt>
                <c:pt idx="44">
                  <c:v>0.9831374229788763</c:v>
                </c:pt>
                <c:pt idx="45">
                  <c:v>0.996487790157641</c:v>
                </c:pt>
                <c:pt idx="46">
                  <c:v>0.98623902480885517</c:v>
                </c:pt>
                <c:pt idx="47">
                  <c:v>0.98963532300727552</c:v>
                </c:pt>
                <c:pt idx="48">
                  <c:v>0.98980915495734012</c:v>
                </c:pt>
                <c:pt idx="49">
                  <c:v>0.99376844135847497</c:v>
                </c:pt>
                <c:pt idx="50">
                  <c:v>1.0049843591433261</c:v>
                </c:pt>
                <c:pt idx="51">
                  <c:v>1.0079799544132262</c:v>
                </c:pt>
                <c:pt idx="52">
                  <c:v>1.0026924218603508</c:v>
                </c:pt>
                <c:pt idx="53">
                  <c:v>1.0011343218938074</c:v>
                </c:pt>
                <c:pt idx="54">
                  <c:v>0.98750269691009196</c:v>
                </c:pt>
                <c:pt idx="55">
                  <c:v>0.99737723001536194</c:v>
                </c:pt>
                <c:pt idx="56">
                  <c:v>0.99819525486988037</c:v>
                </c:pt>
                <c:pt idx="57">
                  <c:v>1.0112747082575073</c:v>
                </c:pt>
                <c:pt idx="58">
                  <c:v>1.0042469343513134</c:v>
                </c:pt>
                <c:pt idx="59">
                  <c:v>0.99856322634096029</c:v>
                </c:pt>
                <c:pt idx="60">
                  <c:v>0.99223087672719346</c:v>
                </c:pt>
                <c:pt idx="61">
                  <c:v>1.0209500191127392</c:v>
                </c:pt>
                <c:pt idx="62">
                  <c:v>0.98756190225916196</c:v>
                </c:pt>
                <c:pt idx="63">
                  <c:v>1.0217242753116282</c:v>
                </c:pt>
                <c:pt idx="64">
                  <c:v>1.0026431633765507</c:v>
                </c:pt>
                <c:pt idx="65">
                  <c:v>0.98167919646958424</c:v>
                </c:pt>
                <c:pt idx="66">
                  <c:v>0.9867931392449798</c:v>
                </c:pt>
                <c:pt idx="67">
                  <c:v>1.0028012146714782</c:v>
                </c:pt>
                <c:pt idx="68">
                  <c:v>1.0103972712515144</c:v>
                </c:pt>
                <c:pt idx="69">
                  <c:v>1.0094022780208094</c:v>
                </c:pt>
                <c:pt idx="70">
                  <c:v>1.0203191126973796</c:v>
                </c:pt>
                <c:pt idx="71">
                  <c:v>0.9831433999041358</c:v>
                </c:pt>
                <c:pt idx="72">
                  <c:v>1.0084745769380823</c:v>
                </c:pt>
                <c:pt idx="73">
                  <c:v>1.0033723846457989</c:v>
                </c:pt>
                <c:pt idx="74">
                  <c:v>1.0357564169339468</c:v>
                </c:pt>
                <c:pt idx="75">
                  <c:v>0.9215514907795701</c:v>
                </c:pt>
                <c:pt idx="76">
                  <c:v>1.0224313188384189</c:v>
                </c:pt>
                <c:pt idx="77">
                  <c:v>0.98669368038294503</c:v>
                </c:pt>
                <c:pt idx="78">
                  <c:v>1.0173426500567966</c:v>
                </c:pt>
                <c:pt idx="79">
                  <c:v>1.0048088459459663</c:v>
                </c:pt>
                <c:pt idx="80">
                  <c:v>0.98374431295896447</c:v>
                </c:pt>
                <c:pt idx="81">
                  <c:v>1.0209704199104404</c:v>
                </c:pt>
                <c:pt idx="82">
                  <c:v>0.99173817729067237</c:v>
                </c:pt>
              </c:numCache>
            </c:numRef>
          </c:val>
          <c:smooth val="0"/>
          <c:extLst>
            <c:ext xmlns:c16="http://schemas.microsoft.com/office/drawing/2014/chart" uri="{C3380CC4-5D6E-409C-BE32-E72D297353CC}">
              <c16:uniqueId val="{00000000-F74A-4C2B-8A67-72AFC76EDB71}"/>
            </c:ext>
          </c:extLst>
        </c:ser>
        <c:ser>
          <c:idx val="1"/>
          <c:order val="1"/>
          <c:tx>
            <c:strRef>
              <c:f>Sheet5!$Y$1</c:f>
              <c:strCache>
                <c:ptCount val="1"/>
                <c:pt idx="0">
                  <c:v>dl_f_obs</c:v>
                </c:pt>
              </c:strCache>
            </c:strRef>
          </c:tx>
          <c:spPr>
            <a:ln w="28575" cap="rnd">
              <a:solidFill>
                <a:schemeClr val="accent2"/>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Sheet5!$Y$2:$Y$84</c:f>
              <c:numCache>
                <c:formatCode>General</c:formatCode>
                <c:ptCount val="83"/>
                <c:pt idx="0">
                  <c:v>1.0311924311328413</c:v>
                </c:pt>
                <c:pt idx="1">
                  <c:v>1.0156703029193479</c:v>
                </c:pt>
                <c:pt idx="2">
                  <c:v>1.0082146714718598</c:v>
                </c:pt>
                <c:pt idx="3">
                  <c:v>1.0127925457104017</c:v>
                </c:pt>
                <c:pt idx="4">
                  <c:v>1.0223105444429252</c:v>
                </c:pt>
                <c:pt idx="5">
                  <c:v>1.0300556663901368</c:v>
                </c:pt>
                <c:pt idx="6">
                  <c:v>1.0243266231146895</c:v>
                </c:pt>
                <c:pt idx="7">
                  <c:v>1.0154560803184889</c:v>
                </c:pt>
                <c:pt idx="8">
                  <c:v>1.0114357013346367</c:v>
                </c:pt>
                <c:pt idx="9">
                  <c:v>1.0139971336118772</c:v>
                </c:pt>
                <c:pt idx="10">
                  <c:v>1.0111636441522038</c:v>
                </c:pt>
                <c:pt idx="11">
                  <c:v>1.0104956086858572</c:v>
                </c:pt>
                <c:pt idx="12">
                  <c:v>1.0144484112838497</c:v>
                </c:pt>
                <c:pt idx="13">
                  <c:v>1.0273935685463809</c:v>
                </c:pt>
                <c:pt idx="14">
                  <c:v>1.0373183847738026</c:v>
                </c:pt>
                <c:pt idx="15">
                  <c:v>1.0433106538794252</c:v>
                </c:pt>
                <c:pt idx="16">
                  <c:v>1.0230743864367629</c:v>
                </c:pt>
                <c:pt idx="17">
                  <c:v>1.0183275630751545</c:v>
                </c:pt>
                <c:pt idx="18">
                  <c:v>1.0290062452601925</c:v>
                </c:pt>
                <c:pt idx="19">
                  <c:v>1.0478295344755322</c:v>
                </c:pt>
                <c:pt idx="20">
                  <c:v>1.033418550236713</c:v>
                </c:pt>
                <c:pt idx="21">
                  <c:v>1.019377310449171</c:v>
                </c:pt>
                <c:pt idx="22">
                  <c:v>1.007525311779053</c:v>
                </c:pt>
                <c:pt idx="23">
                  <c:v>1.0046190523423371</c:v>
                </c:pt>
                <c:pt idx="24">
                  <c:v>1.0167778031101085</c:v>
                </c:pt>
                <c:pt idx="25">
                  <c:v>1.0294107990687265</c:v>
                </c:pt>
                <c:pt idx="26">
                  <c:v>1.0392570794310454</c:v>
                </c:pt>
                <c:pt idx="27">
                  <c:v>1.0407546806871359</c:v>
                </c:pt>
                <c:pt idx="28">
                  <c:v>1.0296728941944193</c:v>
                </c:pt>
                <c:pt idx="29">
                  <c:v>1.0248087144632256</c:v>
                </c:pt>
                <c:pt idx="30">
                  <c:v>1.0418567028307146</c:v>
                </c:pt>
                <c:pt idx="31">
                  <c:v>1.0595867329849646</c:v>
                </c:pt>
                <c:pt idx="32">
                  <c:v>1.0547261325481017</c:v>
                </c:pt>
                <c:pt idx="33">
                  <c:v>1.0274988600980921</c:v>
                </c:pt>
                <c:pt idx="34">
                  <c:v>1.0031606987692456</c:v>
                </c:pt>
                <c:pt idx="35">
                  <c:v>0.98214847636989877</c:v>
                </c:pt>
                <c:pt idx="36">
                  <c:v>1.0303719555405693</c:v>
                </c:pt>
                <c:pt idx="37">
                  <c:v>1.0464624973784273</c:v>
                </c:pt>
                <c:pt idx="38">
                  <c:v>1.025659979610132</c:v>
                </c:pt>
                <c:pt idx="39">
                  <c:v>0.9768676449203294</c:v>
                </c:pt>
                <c:pt idx="40">
                  <c:v>0.98268038198281416</c:v>
                </c:pt>
                <c:pt idx="41">
                  <c:v>0.99671762557072863</c:v>
                </c:pt>
                <c:pt idx="42">
                  <c:v>1.0217650290111815</c:v>
                </c:pt>
                <c:pt idx="43">
                  <c:v>1.0312283868151833</c:v>
                </c:pt>
                <c:pt idx="44">
                  <c:v>1.0114091428002674</c:v>
                </c:pt>
                <c:pt idx="45">
                  <c:v>0.98431868069809214</c:v>
                </c:pt>
                <c:pt idx="46">
                  <c:v>0.97148279367188217</c:v>
                </c:pt>
                <c:pt idx="47">
                  <c:v>0.96277963817066547</c:v>
                </c:pt>
                <c:pt idx="48">
                  <c:v>0.9726679118776328</c:v>
                </c:pt>
                <c:pt idx="49">
                  <c:v>0.98502593098943303</c:v>
                </c:pt>
                <c:pt idx="50">
                  <c:v>1.0022380679646696</c:v>
                </c:pt>
                <c:pt idx="51">
                  <c:v>1.0159225937411498</c:v>
                </c:pt>
                <c:pt idx="52">
                  <c:v>1.0110466280359043</c:v>
                </c:pt>
                <c:pt idx="53">
                  <c:v>1.0004179935219535</c:v>
                </c:pt>
                <c:pt idx="54">
                  <c:v>0.99187696783169943</c:v>
                </c:pt>
                <c:pt idx="55">
                  <c:v>0.99801592488908064</c:v>
                </c:pt>
                <c:pt idx="56">
                  <c:v>1.0148557488462273</c:v>
                </c:pt>
                <c:pt idx="57">
                  <c:v>1.0167596028151415</c:v>
                </c:pt>
                <c:pt idx="58">
                  <c:v>1.001210057855233</c:v>
                </c:pt>
                <c:pt idx="59">
                  <c:v>0.99846650114808666</c:v>
                </c:pt>
                <c:pt idx="60">
                  <c:v>1.0146566149893175</c:v>
                </c:pt>
                <c:pt idx="61">
                  <c:v>1.022289057419449</c:v>
                </c:pt>
                <c:pt idx="62">
                  <c:v>1.0183379614151107</c:v>
                </c:pt>
                <c:pt idx="63">
                  <c:v>1.0265861100504186</c:v>
                </c:pt>
                <c:pt idx="64">
                  <c:v>0.98604867973464472</c:v>
                </c:pt>
                <c:pt idx="65">
                  <c:v>0.9957211788360627</c:v>
                </c:pt>
                <c:pt idx="66">
                  <c:v>1.0255685962509486</c:v>
                </c:pt>
                <c:pt idx="67">
                  <c:v>0.99916721112282036</c:v>
                </c:pt>
                <c:pt idx="68">
                  <c:v>1.0003657601009559</c:v>
                </c:pt>
                <c:pt idx="69">
                  <c:v>0.99454852498479451</c:v>
                </c:pt>
                <c:pt idx="70">
                  <c:v>0.99062500505997519</c:v>
                </c:pt>
                <c:pt idx="71">
                  <c:v>1.0008333559140941</c:v>
                </c:pt>
                <c:pt idx="72">
                  <c:v>0.99440560408450041</c:v>
                </c:pt>
                <c:pt idx="73">
                  <c:v>0.98874102561294941</c:v>
                </c:pt>
                <c:pt idx="74">
                  <c:v>1.008193914404778</c:v>
                </c:pt>
                <c:pt idx="75">
                  <c:v>0.99738068616303088</c:v>
                </c:pt>
                <c:pt idx="76">
                  <c:v>1.0268544076159247</c:v>
                </c:pt>
                <c:pt idx="77">
                  <c:v>1.0353551870002653</c:v>
                </c:pt>
                <c:pt idx="78">
                  <c:v>1.0436111261494163</c:v>
                </c:pt>
                <c:pt idx="79">
                  <c:v>0.98329649680858922</c:v>
                </c:pt>
                <c:pt idx="80">
                  <c:v>0.97138062899895827</c:v>
                </c:pt>
                <c:pt idx="81">
                  <c:v>1.0095687546176317</c:v>
                </c:pt>
                <c:pt idx="82">
                  <c:v>0.98313346504813326</c:v>
                </c:pt>
              </c:numCache>
            </c:numRef>
          </c:val>
          <c:smooth val="0"/>
          <c:extLst>
            <c:ext xmlns:c16="http://schemas.microsoft.com/office/drawing/2014/chart" uri="{C3380CC4-5D6E-409C-BE32-E72D297353CC}">
              <c16:uniqueId val="{00000001-F74A-4C2B-8A67-72AFC76EDB71}"/>
            </c:ext>
          </c:extLst>
        </c:ser>
        <c:ser>
          <c:idx val="2"/>
          <c:order val="2"/>
          <c:tx>
            <c:strRef>
              <c:f>Sheet5!$B$1</c:f>
              <c:strCache>
                <c:ptCount val="1"/>
                <c:pt idx="0">
                  <c:v>dy_obs</c:v>
                </c:pt>
              </c:strCache>
            </c:strRef>
          </c:tx>
          <c:spPr>
            <a:ln w="28575" cap="rnd">
              <a:solidFill>
                <a:schemeClr val="accent3"/>
              </a:solidFill>
              <a:round/>
            </a:ln>
            <a:effectLst/>
          </c:spPr>
          <c:marker>
            <c:symbol val="none"/>
          </c:marker>
          <c:cat>
            <c:strRef>
              <c:f>Sheet5!$A$2:$A$84</c:f>
              <c:strCache>
                <c:ptCount val="83"/>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strCache>
            </c:strRef>
          </c:cat>
          <c:val>
            <c:numRef>
              <c:f>Sheet5!$B$2:$B$84</c:f>
              <c:numCache>
                <c:formatCode>General</c:formatCode>
                <c:ptCount val="83"/>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numCache>
            </c:numRef>
          </c:val>
          <c:smooth val="0"/>
          <c:extLst>
            <c:ext xmlns:c16="http://schemas.microsoft.com/office/drawing/2014/chart" uri="{C3380CC4-5D6E-409C-BE32-E72D297353CC}">
              <c16:uniqueId val="{00000002-F74A-4C2B-8A67-72AFC76EDB71}"/>
            </c:ext>
          </c:extLst>
        </c:ser>
        <c:dLbls>
          <c:showLegendKey val="0"/>
          <c:showVal val="0"/>
          <c:showCatName val="0"/>
          <c:showSerName val="0"/>
          <c:showPercent val="0"/>
          <c:showBubbleSize val="0"/>
        </c:dLbls>
        <c:smooth val="0"/>
        <c:axId val="432084696"/>
        <c:axId val="432085872"/>
      </c:lineChart>
      <c:catAx>
        <c:axId val="43208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5872"/>
        <c:crosses val="autoZero"/>
        <c:auto val="1"/>
        <c:lblAlgn val="ctr"/>
        <c:lblOffset val="100"/>
        <c:noMultiLvlLbl val="0"/>
      </c:catAx>
      <c:valAx>
        <c:axId val="43208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4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dy</a:t>
            </a:r>
            <a:r>
              <a:rPr lang="en-US" altLang="ja-JP" baseline="0"/>
              <a:t> dc di dw</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Sheet6!$B$1</c:f>
              <c:strCache>
                <c:ptCount val="1"/>
                <c:pt idx="0">
                  <c:v>DY_OBS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Sheet6!$B$2:$B$136</c:f>
              <c:numCache>
                <c:formatCode>General</c:formatCode>
                <c:ptCount val="135"/>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pt idx="83">
                  <c:v>1.0081284633651995</c:v>
                </c:pt>
                <c:pt idx="84">
                  <c:v>1.0027733349872441</c:v>
                </c:pt>
                <c:pt idx="85">
                  <c:v>0.99097842357178856</c:v>
                </c:pt>
                <c:pt idx="86">
                  <c:v>0.99720169617555321</c:v>
                </c:pt>
                <c:pt idx="87">
                  <c:v>1.0017529693699012</c:v>
                </c:pt>
                <c:pt idx="88">
                  <c:v>1.0166793401497451</c:v>
                </c:pt>
                <c:pt idx="89">
                  <c:v>1.0052213671217769</c:v>
                </c:pt>
                <c:pt idx="90">
                  <c:v>1.0053082257933839</c:v>
                </c:pt>
                <c:pt idx="91">
                  <c:v>0.99517074316710019</c:v>
                </c:pt>
                <c:pt idx="92">
                  <c:v>1.0105249630576538</c:v>
                </c:pt>
                <c:pt idx="93">
                  <c:v>1.0076591448438887</c:v>
                </c:pt>
                <c:pt idx="94">
                  <c:v>1.0117487129105498</c:v>
                </c:pt>
                <c:pt idx="95">
                  <c:v>1.0095915424927875</c:v>
                </c:pt>
                <c:pt idx="96">
                  <c:v>1.0018220507795952</c:v>
                </c:pt>
                <c:pt idx="97">
                  <c:v>1.0001413919092612</c:v>
                </c:pt>
                <c:pt idx="98">
                  <c:v>1.0014231728360574</c:v>
                </c:pt>
                <c:pt idx="99">
                  <c:v>1.0000147238131489</c:v>
                </c:pt>
                <c:pt idx="100">
                  <c:v>1.0116753251475683</c:v>
                </c:pt>
                <c:pt idx="101">
                  <c:v>1.0012157859780355</c:v>
                </c:pt>
                <c:pt idx="102">
                  <c:v>1.0032045089207018</c:v>
                </c:pt>
                <c:pt idx="103">
                  <c:v>1.0040478608654924</c:v>
                </c:pt>
                <c:pt idx="104">
                  <c:v>1.005373936415157</c:v>
                </c:pt>
                <c:pt idx="105">
                  <c:v>0.99583141903954142</c:v>
                </c:pt>
                <c:pt idx="106">
                  <c:v>1.0111170468091337</c:v>
                </c:pt>
                <c:pt idx="107">
                  <c:v>1.0111700652815439</c:v>
                </c:pt>
                <c:pt idx="108">
                  <c:v>0.99882042240994984</c:v>
                </c:pt>
                <c:pt idx="109">
                  <c:v>0.99851053483235541</c:v>
                </c:pt>
                <c:pt idx="110">
                  <c:v>1.0054522880308696</c:v>
                </c:pt>
                <c:pt idx="111">
                  <c:v>1.0099434994476688</c:v>
                </c:pt>
                <c:pt idx="112">
                  <c:v>0.9861190771100421</c:v>
                </c:pt>
                <c:pt idx="113">
                  <c:v>0.99335143821387484</c:v>
                </c:pt>
                <c:pt idx="114">
                  <c:v>0.96645766288764778</c:v>
                </c:pt>
                <c:pt idx="115">
                  <c:v>0.95996640432613023</c:v>
                </c:pt>
                <c:pt idx="116">
                  <c:v>1.0204127717315403</c:v>
                </c:pt>
                <c:pt idx="117">
                  <c:v>0.99948702543715162</c:v>
                </c:pt>
                <c:pt idx="118">
                  <c:v>1.0214923798506557</c:v>
                </c:pt>
                <c:pt idx="119">
                  <c:v>1.0139794524576711</c:v>
                </c:pt>
                <c:pt idx="120">
                  <c:v>1.0126597515661246</c:v>
                </c:pt>
                <c:pt idx="121">
                  <c:v>1.0119288386022207</c:v>
                </c:pt>
                <c:pt idx="122">
                  <c:v>0.99688299576420214</c:v>
                </c:pt>
                <c:pt idx="123">
                  <c:v>0.9817596306090548</c:v>
                </c:pt>
                <c:pt idx="124">
                  <c:v>0.99840289730113374</c:v>
                </c:pt>
                <c:pt idx="125">
                  <c:v>1.0298480831664778</c:v>
                </c:pt>
                <c:pt idx="126">
                  <c:v>1.0006106050598773</c:v>
                </c:pt>
                <c:pt idx="127">
                  <c:v>1.012607826194637</c:v>
                </c:pt>
                <c:pt idx="128">
                  <c:v>0.99673420111371935</c:v>
                </c:pt>
                <c:pt idx="129">
                  <c:v>0.99646214429367841</c:v>
                </c:pt>
                <c:pt idx="130">
                  <c:v>0.99932355048932586</c:v>
                </c:pt>
                <c:pt idx="131">
                  <c:v>1.0096253031089666</c:v>
                </c:pt>
                <c:pt idx="132">
                  <c:v>1.0062032109412216</c:v>
                </c:pt>
                <c:pt idx="133">
                  <c:v>1.0053289132491723</c:v>
                </c:pt>
                <c:pt idx="134">
                  <c:v>0.99408662854305663</c:v>
                </c:pt>
              </c:numCache>
            </c:numRef>
          </c:val>
          <c:smooth val="0"/>
          <c:extLst>
            <c:ext xmlns:c16="http://schemas.microsoft.com/office/drawing/2014/chart" uri="{C3380CC4-5D6E-409C-BE32-E72D297353CC}">
              <c16:uniqueId val="{00000000-0BF0-4B13-B702-0CAB957AE682}"/>
            </c:ext>
          </c:extLst>
        </c:ser>
        <c:ser>
          <c:idx val="1"/>
          <c:order val="1"/>
          <c:tx>
            <c:strRef>
              <c:f>Sheet6!$C$1</c:f>
              <c:strCache>
                <c:ptCount val="1"/>
                <c:pt idx="0">
                  <c:v>DC_OBS</c:v>
                </c:pt>
              </c:strCache>
            </c:strRef>
          </c:tx>
          <c:spPr>
            <a:ln w="28575" cap="rnd">
              <a:solidFill>
                <a:schemeClr val="accent2"/>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Sheet6!$C$2:$C$136</c:f>
              <c:numCache>
                <c:formatCode>General</c:formatCode>
                <c:ptCount val="135"/>
                <c:pt idx="0">
                  <c:v>0.99272413673345183</c:v>
                </c:pt>
                <c:pt idx="1">
                  <c:v>0.99872227754935805</c:v>
                </c:pt>
                <c:pt idx="2">
                  <c:v>1.0039976163328381</c:v>
                </c:pt>
                <c:pt idx="3">
                  <c:v>0.99781830581472553</c:v>
                </c:pt>
                <c:pt idx="4">
                  <c:v>1.0071671026113669</c:v>
                </c:pt>
                <c:pt idx="5">
                  <c:v>1.0082854422313487</c:v>
                </c:pt>
                <c:pt idx="6">
                  <c:v>1.0019259854047415</c:v>
                </c:pt>
                <c:pt idx="7">
                  <c:v>1.0083708863027563</c:v>
                </c:pt>
                <c:pt idx="8">
                  <c:v>1.0130619335261231</c:v>
                </c:pt>
                <c:pt idx="9">
                  <c:v>0.99901773661735349</c:v>
                </c:pt>
                <c:pt idx="10">
                  <c:v>1.0158806171745198</c:v>
                </c:pt>
                <c:pt idx="11">
                  <c:v>0.99051936955251441</c:v>
                </c:pt>
                <c:pt idx="12">
                  <c:v>0.99401202998874738</c:v>
                </c:pt>
                <c:pt idx="13">
                  <c:v>1.0106371580396096</c:v>
                </c:pt>
                <c:pt idx="14">
                  <c:v>1.00376980833828</c:v>
                </c:pt>
                <c:pt idx="15">
                  <c:v>1.0106986801000568</c:v>
                </c:pt>
                <c:pt idx="16">
                  <c:v>0.99997745972527996</c:v>
                </c:pt>
                <c:pt idx="17">
                  <c:v>1.0072583948520664</c:v>
                </c:pt>
                <c:pt idx="18">
                  <c:v>0.99769522044578463</c:v>
                </c:pt>
                <c:pt idx="19">
                  <c:v>1.0130344224425147</c:v>
                </c:pt>
                <c:pt idx="20">
                  <c:v>1.0171418160663832</c:v>
                </c:pt>
                <c:pt idx="21">
                  <c:v>1.0001312245944991</c:v>
                </c:pt>
                <c:pt idx="22">
                  <c:v>1.0169428850033484</c:v>
                </c:pt>
                <c:pt idx="23">
                  <c:v>0.9993139662063617</c:v>
                </c:pt>
                <c:pt idx="24">
                  <c:v>1.0087920443755307</c:v>
                </c:pt>
                <c:pt idx="25">
                  <c:v>1.0114848505156862</c:v>
                </c:pt>
                <c:pt idx="26">
                  <c:v>1.0053208340038247</c:v>
                </c:pt>
                <c:pt idx="27">
                  <c:v>1.0124086157435443</c:v>
                </c:pt>
                <c:pt idx="28">
                  <c:v>1.0105474934673031</c:v>
                </c:pt>
                <c:pt idx="29">
                  <c:v>1.017127991190758</c:v>
                </c:pt>
                <c:pt idx="30">
                  <c:v>1.0184074242700367</c:v>
                </c:pt>
                <c:pt idx="31">
                  <c:v>1.0130601136065231</c:v>
                </c:pt>
                <c:pt idx="32">
                  <c:v>1.0092612838762087</c:v>
                </c:pt>
                <c:pt idx="33">
                  <c:v>0.99706244625181173</c:v>
                </c:pt>
                <c:pt idx="34">
                  <c:v>1.0094392995037043</c:v>
                </c:pt>
                <c:pt idx="35">
                  <c:v>1.0248940626338701</c:v>
                </c:pt>
                <c:pt idx="36">
                  <c:v>0.97509878940620787</c:v>
                </c:pt>
                <c:pt idx="37">
                  <c:v>1.01451195865223</c:v>
                </c:pt>
                <c:pt idx="38">
                  <c:v>1.0212771356868493</c:v>
                </c:pt>
                <c:pt idx="39">
                  <c:v>0.99336821316469082</c:v>
                </c:pt>
                <c:pt idx="40">
                  <c:v>1.026699723705597</c:v>
                </c:pt>
                <c:pt idx="41">
                  <c:v>1.0076361812353538</c:v>
                </c:pt>
                <c:pt idx="42">
                  <c:v>0.98711299012576381</c:v>
                </c:pt>
                <c:pt idx="43">
                  <c:v>0.99650019408969681</c:v>
                </c:pt>
                <c:pt idx="44">
                  <c:v>1.0049541423752815</c:v>
                </c:pt>
                <c:pt idx="45">
                  <c:v>0.98938355358128072</c:v>
                </c:pt>
                <c:pt idx="46">
                  <c:v>1.0055132626938459</c:v>
                </c:pt>
                <c:pt idx="47">
                  <c:v>1.0071295149391419</c:v>
                </c:pt>
                <c:pt idx="48">
                  <c:v>0.99926759044035285</c:v>
                </c:pt>
                <c:pt idx="49">
                  <c:v>0.99952200582156969</c:v>
                </c:pt>
                <c:pt idx="50">
                  <c:v>0.98727295828326223</c:v>
                </c:pt>
                <c:pt idx="51">
                  <c:v>1.0148120471695878</c:v>
                </c:pt>
                <c:pt idx="52">
                  <c:v>0.99266198913536219</c:v>
                </c:pt>
                <c:pt idx="53">
                  <c:v>1.003060560778757</c:v>
                </c:pt>
                <c:pt idx="54">
                  <c:v>1.018243342872968</c:v>
                </c:pt>
                <c:pt idx="55">
                  <c:v>0.99710495481203121</c:v>
                </c:pt>
                <c:pt idx="56">
                  <c:v>1.0017546636933798</c:v>
                </c:pt>
                <c:pt idx="57">
                  <c:v>1.0274680458284107</c:v>
                </c:pt>
                <c:pt idx="58">
                  <c:v>0.98687313244359254</c:v>
                </c:pt>
                <c:pt idx="59">
                  <c:v>0.99350832832303304</c:v>
                </c:pt>
                <c:pt idx="60">
                  <c:v>1.0121401600203095</c:v>
                </c:pt>
                <c:pt idx="61">
                  <c:v>0.99801107728389504</c:v>
                </c:pt>
                <c:pt idx="62">
                  <c:v>1.0100911977855822</c:v>
                </c:pt>
                <c:pt idx="63">
                  <c:v>1.0081019530133088</c:v>
                </c:pt>
                <c:pt idx="64">
                  <c:v>1.0029529217883908</c:v>
                </c:pt>
                <c:pt idx="65">
                  <c:v>1.0014873275519529</c:v>
                </c:pt>
                <c:pt idx="66">
                  <c:v>1.0121838331795727</c:v>
                </c:pt>
                <c:pt idx="67">
                  <c:v>1.0091312617722099</c:v>
                </c:pt>
                <c:pt idx="68">
                  <c:v>0.95611777388120944</c:v>
                </c:pt>
                <c:pt idx="69">
                  <c:v>1.0021305440939641</c:v>
                </c:pt>
                <c:pt idx="70">
                  <c:v>0.9956825980407874</c:v>
                </c:pt>
                <c:pt idx="71">
                  <c:v>0.9912683446865086</c:v>
                </c:pt>
                <c:pt idx="72">
                  <c:v>0.99640522193057168</c:v>
                </c:pt>
                <c:pt idx="73">
                  <c:v>1.0111571185111843</c:v>
                </c:pt>
                <c:pt idx="74">
                  <c:v>1.0019310877840062</c:v>
                </c:pt>
                <c:pt idx="75">
                  <c:v>0.9989495589548113</c:v>
                </c:pt>
                <c:pt idx="76">
                  <c:v>1.0090042341945631</c:v>
                </c:pt>
                <c:pt idx="77">
                  <c:v>1.0028826407497584</c:v>
                </c:pt>
                <c:pt idx="78">
                  <c:v>1.0005296046018117</c:v>
                </c:pt>
                <c:pt idx="79">
                  <c:v>1.0053010727752361</c:v>
                </c:pt>
                <c:pt idx="80">
                  <c:v>0.99723322116432289</c:v>
                </c:pt>
                <c:pt idx="81">
                  <c:v>0.99527464313180625</c:v>
                </c:pt>
                <c:pt idx="82">
                  <c:v>1.0038789581990661</c:v>
                </c:pt>
                <c:pt idx="83">
                  <c:v>1.0095498174873248</c:v>
                </c:pt>
                <c:pt idx="84">
                  <c:v>1.0063553386186848</c:v>
                </c:pt>
                <c:pt idx="85">
                  <c:v>0.99809357034564894</c:v>
                </c:pt>
                <c:pt idx="86">
                  <c:v>1.0031488285479115</c:v>
                </c:pt>
                <c:pt idx="87">
                  <c:v>1.0031048965405238</c:v>
                </c:pt>
                <c:pt idx="88">
                  <c:v>1.0132835936340128</c:v>
                </c:pt>
                <c:pt idx="89">
                  <c:v>1.0046486767555147</c:v>
                </c:pt>
                <c:pt idx="90">
                  <c:v>0.99805849897630139</c:v>
                </c:pt>
                <c:pt idx="91">
                  <c:v>0.99624850085644101</c:v>
                </c:pt>
                <c:pt idx="92">
                  <c:v>1.0033512675233858</c:v>
                </c:pt>
                <c:pt idx="93">
                  <c:v>1.0040521518720944</c:v>
                </c:pt>
                <c:pt idx="94">
                  <c:v>1.0102512013906513</c:v>
                </c:pt>
                <c:pt idx="95">
                  <c:v>1.0042240947454999</c:v>
                </c:pt>
                <c:pt idx="96">
                  <c:v>1.001665662696114</c:v>
                </c:pt>
                <c:pt idx="97">
                  <c:v>0.99974638005413241</c:v>
                </c:pt>
                <c:pt idx="98">
                  <c:v>0.99818443977310423</c:v>
                </c:pt>
                <c:pt idx="99">
                  <c:v>1.0066544740505583</c:v>
                </c:pt>
                <c:pt idx="100">
                  <c:v>1.0039428167552973</c:v>
                </c:pt>
                <c:pt idx="101">
                  <c:v>1.0050103415190885</c:v>
                </c:pt>
                <c:pt idx="102">
                  <c:v>1.0056472743381173</c:v>
                </c:pt>
                <c:pt idx="103">
                  <c:v>1.0014217606075559</c:v>
                </c:pt>
                <c:pt idx="104">
                  <c:v>1.0036051593680104</c:v>
                </c:pt>
                <c:pt idx="105">
                  <c:v>0.98807313808089769</c:v>
                </c:pt>
                <c:pt idx="106">
                  <c:v>1.0103685099328732</c:v>
                </c:pt>
                <c:pt idx="107">
                  <c:v>1.0040463085646965</c:v>
                </c:pt>
                <c:pt idx="108">
                  <c:v>0.99864212804000474</c:v>
                </c:pt>
                <c:pt idx="109">
                  <c:v>0.99314060819856276</c:v>
                </c:pt>
                <c:pt idx="110">
                  <c:v>0.99073857813268729</c:v>
                </c:pt>
                <c:pt idx="111">
                  <c:v>1.0111504043774016</c:v>
                </c:pt>
                <c:pt idx="112">
                  <c:v>0.98706429694272713</c:v>
                </c:pt>
                <c:pt idx="113">
                  <c:v>1.0034912084736942</c:v>
                </c:pt>
                <c:pt idx="114">
                  <c:v>0.98743080133839556</c:v>
                </c:pt>
                <c:pt idx="115">
                  <c:v>0.98758756594109287</c:v>
                </c:pt>
                <c:pt idx="116">
                  <c:v>1.0140991973035209</c:v>
                </c:pt>
                <c:pt idx="117">
                  <c:v>0.99533265593909748</c:v>
                </c:pt>
                <c:pt idx="118">
                  <c:v>1.0158019235003117</c:v>
                </c:pt>
                <c:pt idx="119">
                  <c:v>1.0072105560875684</c:v>
                </c:pt>
                <c:pt idx="120">
                  <c:v>1.0029379577938133</c:v>
                </c:pt>
                <c:pt idx="121">
                  <c:v>1.0101964703985566</c:v>
                </c:pt>
                <c:pt idx="122">
                  <c:v>0.99873663644130561</c:v>
                </c:pt>
                <c:pt idx="123">
                  <c:v>0.98439680574978894</c:v>
                </c:pt>
                <c:pt idx="124">
                  <c:v>1.0151193231759081</c:v>
                </c:pt>
                <c:pt idx="125">
                  <c:v>1.0204228001190649</c:v>
                </c:pt>
                <c:pt idx="126">
                  <c:v>1.0012911956856752</c:v>
                </c:pt>
                <c:pt idx="127">
                  <c:v>1.0066429410418245</c:v>
                </c:pt>
                <c:pt idx="128">
                  <c:v>1.0109101739557222</c:v>
                </c:pt>
                <c:pt idx="129">
                  <c:v>0.99838362318047547</c:v>
                </c:pt>
                <c:pt idx="130">
                  <c:v>1.0013251547857736</c:v>
                </c:pt>
                <c:pt idx="131">
                  <c:v>1.0083425831234836</c:v>
                </c:pt>
                <c:pt idx="132">
                  <c:v>1.0103514816083794</c:v>
                </c:pt>
                <c:pt idx="133">
                  <c:v>1.0045065945260025</c:v>
                </c:pt>
                <c:pt idx="134">
                  <c:v>0.99517016444218576</c:v>
                </c:pt>
              </c:numCache>
            </c:numRef>
          </c:val>
          <c:smooth val="0"/>
          <c:extLst>
            <c:ext xmlns:c16="http://schemas.microsoft.com/office/drawing/2014/chart" uri="{C3380CC4-5D6E-409C-BE32-E72D297353CC}">
              <c16:uniqueId val="{00000001-0BF0-4B13-B702-0CAB957AE682}"/>
            </c:ext>
          </c:extLst>
        </c:ser>
        <c:ser>
          <c:idx val="2"/>
          <c:order val="2"/>
          <c:tx>
            <c:strRef>
              <c:f>Sheet6!$D$1</c:f>
              <c:strCache>
                <c:ptCount val="1"/>
                <c:pt idx="0">
                  <c:v>DI_OBS</c:v>
                </c:pt>
              </c:strCache>
            </c:strRef>
          </c:tx>
          <c:spPr>
            <a:ln w="28575" cap="rnd">
              <a:solidFill>
                <a:schemeClr val="accent3"/>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Sheet6!$D$2:$D$136</c:f>
              <c:numCache>
                <c:formatCode>General</c:formatCode>
                <c:ptCount val="135"/>
                <c:pt idx="0">
                  <c:v>1.0209059517465782</c:v>
                </c:pt>
                <c:pt idx="1">
                  <c:v>1.0327578589907829</c:v>
                </c:pt>
                <c:pt idx="2">
                  <c:v>1.0208774272843795</c:v>
                </c:pt>
                <c:pt idx="3">
                  <c:v>1.0036989151253735</c:v>
                </c:pt>
                <c:pt idx="4">
                  <c:v>1.0166421422677372</c:v>
                </c:pt>
                <c:pt idx="5">
                  <c:v>0.94475800543491273</c:v>
                </c:pt>
                <c:pt idx="6">
                  <c:v>1.0289562612918552</c:v>
                </c:pt>
                <c:pt idx="7">
                  <c:v>1.0542948212166909</c:v>
                </c:pt>
                <c:pt idx="8">
                  <c:v>0.95642472685702029</c:v>
                </c:pt>
                <c:pt idx="9">
                  <c:v>1.013629118241304</c:v>
                </c:pt>
                <c:pt idx="10">
                  <c:v>0.96227259893512607</c:v>
                </c:pt>
                <c:pt idx="11">
                  <c:v>0.95536218735048384</c:v>
                </c:pt>
                <c:pt idx="12">
                  <c:v>1.0462496142716666</c:v>
                </c:pt>
                <c:pt idx="13">
                  <c:v>0.98899775902714926</c:v>
                </c:pt>
                <c:pt idx="14">
                  <c:v>1.0479430763648898</c:v>
                </c:pt>
                <c:pt idx="15">
                  <c:v>1.0209063847177502</c:v>
                </c:pt>
                <c:pt idx="16">
                  <c:v>0.99005813630248285</c:v>
                </c:pt>
                <c:pt idx="17">
                  <c:v>1.0728962378404683</c:v>
                </c:pt>
                <c:pt idx="18">
                  <c:v>0.99394660440077942</c:v>
                </c:pt>
                <c:pt idx="19">
                  <c:v>1.1099485531636386</c:v>
                </c:pt>
                <c:pt idx="20">
                  <c:v>0.96050182467834255</c:v>
                </c:pt>
                <c:pt idx="21">
                  <c:v>1.0843583515383206</c:v>
                </c:pt>
                <c:pt idx="22">
                  <c:v>1.0203695249037588</c:v>
                </c:pt>
                <c:pt idx="23">
                  <c:v>1.018102565047696</c:v>
                </c:pt>
                <c:pt idx="24">
                  <c:v>0.98532940711017303</c:v>
                </c:pt>
                <c:pt idx="25">
                  <c:v>0.98913962093820829</c:v>
                </c:pt>
                <c:pt idx="26">
                  <c:v>1.0147431206947677</c:v>
                </c:pt>
                <c:pt idx="27">
                  <c:v>0.94783468840807761</c:v>
                </c:pt>
                <c:pt idx="28">
                  <c:v>1.0714713200804196</c:v>
                </c:pt>
                <c:pt idx="29">
                  <c:v>1.0229905260869749</c:v>
                </c:pt>
                <c:pt idx="30">
                  <c:v>1.0335069849155374</c:v>
                </c:pt>
                <c:pt idx="31">
                  <c:v>1.0723303657836982</c:v>
                </c:pt>
                <c:pt idx="32">
                  <c:v>0.98837691181025733</c:v>
                </c:pt>
                <c:pt idx="33">
                  <c:v>1.0973651632555248</c:v>
                </c:pt>
                <c:pt idx="34">
                  <c:v>1.0196962826505653</c:v>
                </c:pt>
                <c:pt idx="35">
                  <c:v>1.0706488433839958</c:v>
                </c:pt>
                <c:pt idx="36">
                  <c:v>0.97578785355616993</c:v>
                </c:pt>
                <c:pt idx="37">
                  <c:v>1.0129467120957043</c:v>
                </c:pt>
                <c:pt idx="38">
                  <c:v>1.0734302786168206</c:v>
                </c:pt>
                <c:pt idx="39">
                  <c:v>0.94889279809070426</c:v>
                </c:pt>
                <c:pt idx="40">
                  <c:v>1.0519928839245394</c:v>
                </c:pt>
                <c:pt idx="41">
                  <c:v>1.0305828634111283</c:v>
                </c:pt>
                <c:pt idx="42">
                  <c:v>0.99799901975619709</c:v>
                </c:pt>
                <c:pt idx="43">
                  <c:v>1.0116168554943086</c:v>
                </c:pt>
                <c:pt idx="44">
                  <c:v>1.0155848323345145</c:v>
                </c:pt>
                <c:pt idx="45">
                  <c:v>0.99028698254264058</c:v>
                </c:pt>
                <c:pt idx="46">
                  <c:v>0.97413210753839097</c:v>
                </c:pt>
                <c:pt idx="47">
                  <c:v>0.94976045655713459</c:v>
                </c:pt>
                <c:pt idx="48">
                  <c:v>0.97118604410879683</c:v>
                </c:pt>
                <c:pt idx="49">
                  <c:v>0.99159500914476395</c:v>
                </c:pt>
                <c:pt idx="50">
                  <c:v>0.95871190239119253</c:v>
                </c:pt>
                <c:pt idx="51">
                  <c:v>0.99411487338535875</c:v>
                </c:pt>
                <c:pt idx="52">
                  <c:v>0.9675529849171175</c:v>
                </c:pt>
                <c:pt idx="53">
                  <c:v>0.93455567826736563</c:v>
                </c:pt>
                <c:pt idx="54">
                  <c:v>0.95294821517997486</c:v>
                </c:pt>
                <c:pt idx="55">
                  <c:v>1.0667420187426548</c:v>
                </c:pt>
                <c:pt idx="56">
                  <c:v>0.88624129096835547</c:v>
                </c:pt>
                <c:pt idx="57">
                  <c:v>1.0483382860980319</c:v>
                </c:pt>
                <c:pt idx="58">
                  <c:v>0.99419690209020173</c:v>
                </c:pt>
                <c:pt idx="59">
                  <c:v>1.0730003354374549</c:v>
                </c:pt>
                <c:pt idx="60">
                  <c:v>1.0166093198457877</c:v>
                </c:pt>
                <c:pt idx="61">
                  <c:v>1.0008299533227574</c:v>
                </c:pt>
                <c:pt idx="62">
                  <c:v>0.98861007462588768</c:v>
                </c:pt>
                <c:pt idx="63">
                  <c:v>0.97005069229849805</c:v>
                </c:pt>
                <c:pt idx="64">
                  <c:v>1.0724805021080073</c:v>
                </c:pt>
                <c:pt idx="65">
                  <c:v>0.98669547796662493</c:v>
                </c:pt>
                <c:pt idx="66">
                  <c:v>1.0338978837635222</c:v>
                </c:pt>
                <c:pt idx="67">
                  <c:v>0.98335544106894279</c:v>
                </c:pt>
                <c:pt idx="68">
                  <c:v>1.055919871996549</c:v>
                </c:pt>
                <c:pt idx="69">
                  <c:v>1.0256177808553484</c:v>
                </c:pt>
                <c:pt idx="70">
                  <c:v>1.0100301299198406</c:v>
                </c:pt>
                <c:pt idx="71">
                  <c:v>0.95416863512143746</c:v>
                </c:pt>
                <c:pt idx="72">
                  <c:v>0.95526569975929954</c:v>
                </c:pt>
                <c:pt idx="73">
                  <c:v>0.96059953561398526</c:v>
                </c:pt>
                <c:pt idx="74">
                  <c:v>0.96807181738301995</c:v>
                </c:pt>
                <c:pt idx="75">
                  <c:v>0.94034953267686416</c:v>
                </c:pt>
                <c:pt idx="76">
                  <c:v>0.98999039430099789</c:v>
                </c:pt>
                <c:pt idx="77">
                  <c:v>1.0105413984880507</c:v>
                </c:pt>
                <c:pt idx="78">
                  <c:v>1.0051688763125532</c:v>
                </c:pt>
                <c:pt idx="79">
                  <c:v>1.1045650065447894</c:v>
                </c:pt>
                <c:pt idx="80">
                  <c:v>1.0016977136303302</c:v>
                </c:pt>
                <c:pt idx="81">
                  <c:v>1.0024795575244914</c:v>
                </c:pt>
                <c:pt idx="82">
                  <c:v>1.0440044541523095</c:v>
                </c:pt>
                <c:pt idx="83">
                  <c:v>1.0151427507962958</c:v>
                </c:pt>
                <c:pt idx="84">
                  <c:v>1.0015766818368526</c:v>
                </c:pt>
                <c:pt idx="85">
                  <c:v>0.93810597226863857</c:v>
                </c:pt>
                <c:pt idx="86">
                  <c:v>0.95608152561047954</c:v>
                </c:pt>
                <c:pt idx="87">
                  <c:v>0.95209813560716816</c:v>
                </c:pt>
                <c:pt idx="88">
                  <c:v>1.0117832804932785</c:v>
                </c:pt>
                <c:pt idx="89">
                  <c:v>1.0317067979197219</c:v>
                </c:pt>
                <c:pt idx="90">
                  <c:v>1.0465592355284989</c:v>
                </c:pt>
                <c:pt idx="91">
                  <c:v>0.98791776978216483</c:v>
                </c:pt>
                <c:pt idx="92">
                  <c:v>1.0300500254708362</c:v>
                </c:pt>
                <c:pt idx="93">
                  <c:v>1.0266254564216315</c:v>
                </c:pt>
                <c:pt idx="94">
                  <c:v>1.0248550081562167</c:v>
                </c:pt>
                <c:pt idx="95">
                  <c:v>1.0027669143476854</c:v>
                </c:pt>
                <c:pt idx="96">
                  <c:v>1.0171718663475977</c:v>
                </c:pt>
                <c:pt idx="97">
                  <c:v>1.018240985390481</c:v>
                </c:pt>
                <c:pt idx="98">
                  <c:v>1.0305044019843987</c:v>
                </c:pt>
                <c:pt idx="99">
                  <c:v>0.97004300803472976</c:v>
                </c:pt>
                <c:pt idx="100">
                  <c:v>1.0633910535943867</c:v>
                </c:pt>
                <c:pt idx="101">
                  <c:v>0.98129502940988078</c:v>
                </c:pt>
                <c:pt idx="102">
                  <c:v>0.96620743827696431</c:v>
                </c:pt>
                <c:pt idx="103">
                  <c:v>1.0142145198165602</c:v>
                </c:pt>
                <c:pt idx="104">
                  <c:v>1.0235666718175036</c:v>
                </c:pt>
                <c:pt idx="105">
                  <c:v>1.0218375261319408</c:v>
                </c:pt>
                <c:pt idx="106">
                  <c:v>1.0275852370567342</c:v>
                </c:pt>
                <c:pt idx="107">
                  <c:v>1.0349842522230703</c:v>
                </c:pt>
                <c:pt idx="108">
                  <c:v>0.98476778059162051</c:v>
                </c:pt>
                <c:pt idx="109">
                  <c:v>0.98766510766703552</c:v>
                </c:pt>
                <c:pt idx="110">
                  <c:v>1.0428771420144951</c:v>
                </c:pt>
                <c:pt idx="111">
                  <c:v>1.0076286553943872</c:v>
                </c:pt>
                <c:pt idx="112">
                  <c:v>0.98386532694936513</c:v>
                </c:pt>
                <c:pt idx="113">
                  <c:v>0.93708062533138159</c:v>
                </c:pt>
                <c:pt idx="114">
                  <c:v>1.0117714890874048</c:v>
                </c:pt>
                <c:pt idx="115">
                  <c:v>0.85574147035276937</c:v>
                </c:pt>
                <c:pt idx="116">
                  <c:v>0.91056982654010199</c:v>
                </c:pt>
                <c:pt idx="117">
                  <c:v>0.96451098289748705</c:v>
                </c:pt>
                <c:pt idx="118">
                  <c:v>1.0185776753351306</c:v>
                </c:pt>
                <c:pt idx="119">
                  <c:v>1.031641304133045</c:v>
                </c:pt>
                <c:pt idx="120">
                  <c:v>1.0879396657499043</c:v>
                </c:pt>
                <c:pt idx="121">
                  <c:v>1.0373216678973038</c:v>
                </c:pt>
                <c:pt idx="122">
                  <c:v>0.98742791687661302</c:v>
                </c:pt>
                <c:pt idx="123">
                  <c:v>0.96887124270112734</c:v>
                </c:pt>
                <c:pt idx="124">
                  <c:v>0.97673315301324892</c:v>
                </c:pt>
                <c:pt idx="125">
                  <c:v>1.0614810148822833</c:v>
                </c:pt>
                <c:pt idx="126">
                  <c:v>1.0707595335297848</c:v>
                </c:pt>
                <c:pt idx="127">
                  <c:v>0.99905527077888823</c:v>
                </c:pt>
                <c:pt idx="128">
                  <c:v>0.97102659425426696</c:v>
                </c:pt>
                <c:pt idx="129">
                  <c:v>1.0155389588210411</c:v>
                </c:pt>
                <c:pt idx="130">
                  <c:v>0.9900472371048481</c:v>
                </c:pt>
                <c:pt idx="131">
                  <c:v>0.97482353914705544</c:v>
                </c:pt>
                <c:pt idx="132">
                  <c:v>0.98555552420339954</c:v>
                </c:pt>
                <c:pt idx="133">
                  <c:v>1.0273594178785559</c:v>
                </c:pt>
                <c:pt idx="134">
                  <c:v>1.0170127325206391</c:v>
                </c:pt>
              </c:numCache>
            </c:numRef>
          </c:val>
          <c:smooth val="0"/>
          <c:extLst>
            <c:ext xmlns:c16="http://schemas.microsoft.com/office/drawing/2014/chart" uri="{C3380CC4-5D6E-409C-BE32-E72D297353CC}">
              <c16:uniqueId val="{00000002-0BF0-4B13-B702-0CAB957AE682}"/>
            </c:ext>
          </c:extLst>
        </c:ser>
        <c:ser>
          <c:idx val="3"/>
          <c:order val="3"/>
          <c:tx>
            <c:strRef>
              <c:f>Sheet6!$E$1</c:f>
              <c:strCache>
                <c:ptCount val="1"/>
                <c:pt idx="0">
                  <c:v>DW_OBS</c:v>
                </c:pt>
              </c:strCache>
            </c:strRef>
          </c:tx>
          <c:spPr>
            <a:ln w="28575" cap="rnd">
              <a:solidFill>
                <a:schemeClr val="accent4"/>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Sheet6!$E$2:$E$136</c:f>
              <c:numCache>
                <c:formatCode>General</c:formatCode>
                <c:ptCount val="135"/>
                <c:pt idx="0">
                  <c:v>1.0100961897392127</c:v>
                </c:pt>
                <c:pt idx="1">
                  <c:v>0.98229593599392073</c:v>
                </c:pt>
                <c:pt idx="2">
                  <c:v>1.0685101106297967</c:v>
                </c:pt>
                <c:pt idx="3">
                  <c:v>1.0258067653777092</c:v>
                </c:pt>
                <c:pt idx="4">
                  <c:v>1.0470300199550608</c:v>
                </c:pt>
                <c:pt idx="5">
                  <c:v>1.0265343793157753</c:v>
                </c:pt>
                <c:pt idx="6">
                  <c:v>0.99327170006946452</c:v>
                </c:pt>
                <c:pt idx="7">
                  <c:v>0.99738531062440583</c:v>
                </c:pt>
                <c:pt idx="8">
                  <c:v>0.9872553815555869</c:v>
                </c:pt>
                <c:pt idx="9">
                  <c:v>1.001501688056001</c:v>
                </c:pt>
                <c:pt idx="10">
                  <c:v>0.98358111886084576</c:v>
                </c:pt>
                <c:pt idx="11">
                  <c:v>1.0021164007723091</c:v>
                </c:pt>
                <c:pt idx="12">
                  <c:v>1.0129093636829836</c:v>
                </c:pt>
                <c:pt idx="13">
                  <c:v>1.0404260783347057</c:v>
                </c:pt>
                <c:pt idx="14">
                  <c:v>1.0405913345968565</c:v>
                </c:pt>
                <c:pt idx="15">
                  <c:v>1.0484710362468146</c:v>
                </c:pt>
                <c:pt idx="16">
                  <c:v>1.0259847127825417</c:v>
                </c:pt>
                <c:pt idx="17">
                  <c:v>1.0209195037693743</c:v>
                </c:pt>
                <c:pt idx="18">
                  <c:v>1.0255822147887583</c:v>
                </c:pt>
                <c:pt idx="19">
                  <c:v>0.99534832134779472</c:v>
                </c:pt>
                <c:pt idx="20">
                  <c:v>1.0378514350206571</c:v>
                </c:pt>
                <c:pt idx="21">
                  <c:v>0.97699930263440771</c:v>
                </c:pt>
                <c:pt idx="22">
                  <c:v>0.9974770684412726</c:v>
                </c:pt>
                <c:pt idx="23">
                  <c:v>0.94314360520400531</c:v>
                </c:pt>
                <c:pt idx="24">
                  <c:v>1.0219499194899386</c:v>
                </c:pt>
                <c:pt idx="25">
                  <c:v>0.97225034490976836</c:v>
                </c:pt>
                <c:pt idx="26">
                  <c:v>0.99907461933204333</c:v>
                </c:pt>
                <c:pt idx="27">
                  <c:v>0.99194554736128326</c:v>
                </c:pt>
                <c:pt idx="28">
                  <c:v>0.99874727983940925</c:v>
                </c:pt>
                <c:pt idx="29">
                  <c:v>1.0118846809036832</c:v>
                </c:pt>
                <c:pt idx="30">
                  <c:v>1.0062608994936868</c:v>
                </c:pt>
                <c:pt idx="31">
                  <c:v>1.0028845869183289</c:v>
                </c:pt>
                <c:pt idx="32">
                  <c:v>1.0121199680720951</c:v>
                </c:pt>
                <c:pt idx="33">
                  <c:v>1.0556289921074133</c:v>
                </c:pt>
                <c:pt idx="34">
                  <c:v>1.0053956086494966</c:v>
                </c:pt>
                <c:pt idx="35">
                  <c:v>1.0247232747174635</c:v>
                </c:pt>
                <c:pt idx="36">
                  <c:v>1.017630694295163</c:v>
                </c:pt>
                <c:pt idx="37">
                  <c:v>1.0086360617428549</c:v>
                </c:pt>
                <c:pt idx="38">
                  <c:v>0.99639817840743017</c:v>
                </c:pt>
                <c:pt idx="39">
                  <c:v>1.0291949759432593</c:v>
                </c:pt>
                <c:pt idx="40">
                  <c:v>1.0207300589471269</c:v>
                </c:pt>
                <c:pt idx="41">
                  <c:v>0.98882859466821338</c:v>
                </c:pt>
                <c:pt idx="42">
                  <c:v>1.0323275325593082</c:v>
                </c:pt>
                <c:pt idx="43">
                  <c:v>0.99466659866840568</c:v>
                </c:pt>
                <c:pt idx="44">
                  <c:v>1.0001524016080583</c:v>
                </c:pt>
                <c:pt idx="45">
                  <c:v>1.0190735457685847</c:v>
                </c:pt>
                <c:pt idx="46">
                  <c:v>1.0215889121561352</c:v>
                </c:pt>
                <c:pt idx="47">
                  <c:v>0.99923361133686039</c:v>
                </c:pt>
                <c:pt idx="48">
                  <c:v>1.0088476217308711</c:v>
                </c:pt>
                <c:pt idx="49">
                  <c:v>1.001724662578743</c:v>
                </c:pt>
                <c:pt idx="50">
                  <c:v>1.0063016752509939</c:v>
                </c:pt>
                <c:pt idx="51">
                  <c:v>1.0149272554687636</c:v>
                </c:pt>
                <c:pt idx="52">
                  <c:v>0.98063342640625151</c:v>
                </c:pt>
                <c:pt idx="53">
                  <c:v>0.99772982488830053</c:v>
                </c:pt>
                <c:pt idx="54">
                  <c:v>0.97450619553057138</c:v>
                </c:pt>
                <c:pt idx="55">
                  <c:v>1.0462994948221207</c:v>
                </c:pt>
                <c:pt idx="56">
                  <c:v>1.0023771346370896</c:v>
                </c:pt>
                <c:pt idx="57">
                  <c:v>1.0217491068279969</c:v>
                </c:pt>
                <c:pt idx="58">
                  <c:v>1.0036913280364805</c:v>
                </c:pt>
                <c:pt idx="59">
                  <c:v>1.0093411435942488</c:v>
                </c:pt>
                <c:pt idx="60">
                  <c:v>1.0168706953798736</c:v>
                </c:pt>
                <c:pt idx="61">
                  <c:v>1.0045401245210479</c:v>
                </c:pt>
                <c:pt idx="62">
                  <c:v>0.9983870684080598</c:v>
                </c:pt>
                <c:pt idx="63">
                  <c:v>1.0235964888128006</c:v>
                </c:pt>
                <c:pt idx="64">
                  <c:v>0.99668899881808914</c:v>
                </c:pt>
                <c:pt idx="65">
                  <c:v>1.0253250707551147</c:v>
                </c:pt>
                <c:pt idx="66">
                  <c:v>1.0453540841559175</c:v>
                </c:pt>
                <c:pt idx="67">
                  <c:v>1.0225761746972941</c:v>
                </c:pt>
                <c:pt idx="68">
                  <c:v>1.0392867563565866</c:v>
                </c:pt>
                <c:pt idx="69">
                  <c:v>0.98552682229142097</c:v>
                </c:pt>
                <c:pt idx="70">
                  <c:v>1.0226189274700999</c:v>
                </c:pt>
                <c:pt idx="71">
                  <c:v>0.96998799369576627</c:v>
                </c:pt>
                <c:pt idx="72">
                  <c:v>0.98252747303236065</c:v>
                </c:pt>
                <c:pt idx="73">
                  <c:v>1.0024992130162729</c:v>
                </c:pt>
                <c:pt idx="74">
                  <c:v>0.98277346675394417</c:v>
                </c:pt>
                <c:pt idx="75">
                  <c:v>1.0019183270069998</c:v>
                </c:pt>
                <c:pt idx="76">
                  <c:v>1.0101619858445461</c:v>
                </c:pt>
                <c:pt idx="77">
                  <c:v>1.040979599819539</c:v>
                </c:pt>
                <c:pt idx="78">
                  <c:v>1.0219665824439046</c:v>
                </c:pt>
                <c:pt idx="79">
                  <c:v>1.0553038812621867</c:v>
                </c:pt>
                <c:pt idx="80">
                  <c:v>1.0308806265138366</c:v>
                </c:pt>
                <c:pt idx="81">
                  <c:v>1.0166940127543402</c:v>
                </c:pt>
                <c:pt idx="82">
                  <c:v>0.98884304363514119</c:v>
                </c:pt>
                <c:pt idx="83">
                  <c:v>0.96403848458031882</c:v>
                </c:pt>
                <c:pt idx="84">
                  <c:v>0.96809425894910772</c:v>
                </c:pt>
                <c:pt idx="85">
                  <c:v>0.97887847992903432</c:v>
                </c:pt>
                <c:pt idx="86">
                  <c:v>0.97813677320752346</c:v>
                </c:pt>
                <c:pt idx="87">
                  <c:v>1.0546199704276868</c:v>
                </c:pt>
                <c:pt idx="88">
                  <c:v>1.0742112343885337</c:v>
                </c:pt>
                <c:pt idx="89">
                  <c:v>1.0076568133841151</c:v>
                </c:pt>
                <c:pt idx="90">
                  <c:v>1.0342710598159672</c:v>
                </c:pt>
                <c:pt idx="91">
                  <c:v>1.0136560729891075</c:v>
                </c:pt>
                <c:pt idx="92">
                  <c:v>1.001269356829503</c:v>
                </c:pt>
                <c:pt idx="93">
                  <c:v>1.0413008364031944</c:v>
                </c:pt>
                <c:pt idx="94">
                  <c:v>1.0494198395266021</c:v>
                </c:pt>
                <c:pt idx="95">
                  <c:v>1.0506794895980509</c:v>
                </c:pt>
                <c:pt idx="96">
                  <c:v>1.03191757380185</c:v>
                </c:pt>
                <c:pt idx="97">
                  <c:v>1.0040117169428664</c:v>
                </c:pt>
                <c:pt idx="98">
                  <c:v>1.0153769151502658</c:v>
                </c:pt>
                <c:pt idx="99">
                  <c:v>0.98596917627164993</c:v>
                </c:pt>
                <c:pt idx="100">
                  <c:v>1.0382182018238457</c:v>
                </c:pt>
                <c:pt idx="101">
                  <c:v>1.0288476603843735</c:v>
                </c:pt>
                <c:pt idx="102">
                  <c:v>1.0352172582078316</c:v>
                </c:pt>
                <c:pt idx="103">
                  <c:v>1.0182264117281028</c:v>
                </c:pt>
                <c:pt idx="104">
                  <c:v>1.0206183562176325</c:v>
                </c:pt>
                <c:pt idx="105">
                  <c:v>1.0170943046087539</c:v>
                </c:pt>
                <c:pt idx="106">
                  <c:v>1.008766168934645</c:v>
                </c:pt>
                <c:pt idx="107">
                  <c:v>1.0264530570555539</c:v>
                </c:pt>
                <c:pt idx="108">
                  <c:v>1.0215030096626583</c:v>
                </c:pt>
                <c:pt idx="109">
                  <c:v>1.0230915372579148</c:v>
                </c:pt>
                <c:pt idx="110">
                  <c:v>1.0261627060556526</c:v>
                </c:pt>
                <c:pt idx="111">
                  <c:v>1.031987370531205</c:v>
                </c:pt>
                <c:pt idx="112">
                  <c:v>0.97727428248196246</c:v>
                </c:pt>
                <c:pt idx="113">
                  <c:v>1.0058495868663158</c:v>
                </c:pt>
                <c:pt idx="114">
                  <c:v>0.85984219757012881</c:v>
                </c:pt>
                <c:pt idx="115">
                  <c:v>0.74545780639932313</c:v>
                </c:pt>
                <c:pt idx="116">
                  <c:v>1.0954921993706541</c:v>
                </c:pt>
                <c:pt idx="117">
                  <c:v>1.0953876386029495</c:v>
                </c:pt>
                <c:pt idx="118">
                  <c:v>1.0732980972190738</c:v>
                </c:pt>
                <c:pt idx="119">
                  <c:v>1.0641874136103386</c:v>
                </c:pt>
                <c:pt idx="120">
                  <c:v>1.0483636844841764</c:v>
                </c:pt>
                <c:pt idx="121">
                  <c:v>1.0206441302451514</c:v>
                </c:pt>
                <c:pt idx="122">
                  <c:v>1.0031526789911782</c:v>
                </c:pt>
                <c:pt idx="123">
                  <c:v>0.99161987326433787</c:v>
                </c:pt>
                <c:pt idx="124">
                  <c:v>0.9312842825685711</c:v>
                </c:pt>
                <c:pt idx="125">
                  <c:v>1.1010856383172749</c:v>
                </c:pt>
                <c:pt idx="126">
                  <c:v>0.96706831622557898</c:v>
                </c:pt>
                <c:pt idx="127">
                  <c:v>1.026891474469716</c:v>
                </c:pt>
                <c:pt idx="128">
                  <c:v>1.0002921220070986</c:v>
                </c:pt>
                <c:pt idx="129">
                  <c:v>0.96311747199890818</c:v>
                </c:pt>
                <c:pt idx="130">
                  <c:v>0.96304072916359573</c:v>
                </c:pt>
                <c:pt idx="131">
                  <c:v>1.0335267415208498</c:v>
                </c:pt>
                <c:pt idx="132">
                  <c:v>1.0340463033826111</c:v>
                </c:pt>
                <c:pt idx="133">
                  <c:v>0.99722515974702375</c:v>
                </c:pt>
                <c:pt idx="134">
                  <c:v>0.9943873521106561</c:v>
                </c:pt>
              </c:numCache>
            </c:numRef>
          </c:val>
          <c:smooth val="0"/>
          <c:extLst>
            <c:ext xmlns:c16="http://schemas.microsoft.com/office/drawing/2014/chart" uri="{C3380CC4-5D6E-409C-BE32-E72D297353CC}">
              <c16:uniqueId val="{00000003-0BF0-4B13-B702-0CAB957AE682}"/>
            </c:ext>
          </c:extLst>
        </c:ser>
        <c:dLbls>
          <c:showLegendKey val="0"/>
          <c:showVal val="0"/>
          <c:showCatName val="0"/>
          <c:showSerName val="0"/>
          <c:showPercent val="0"/>
          <c:showBubbleSize val="0"/>
        </c:dLbls>
        <c:smooth val="0"/>
        <c:axId val="432086264"/>
        <c:axId val="432086656"/>
      </c:lineChart>
      <c:catAx>
        <c:axId val="432086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6656"/>
        <c:crosses val="autoZero"/>
        <c:auto val="1"/>
        <c:lblAlgn val="ctr"/>
        <c:lblOffset val="100"/>
        <c:noMultiLvlLbl val="0"/>
      </c:catAx>
      <c:valAx>
        <c:axId val="432086656"/>
        <c:scaling>
          <c:orientation val="minMax"/>
          <c:min val="0.7500000000000001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86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Sheet6!$G$1</c:f>
              <c:strCache>
                <c:ptCount val="1"/>
                <c:pt idx="0">
                  <c:v>R_N_OBS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Sheet6!$G$2:$G$136</c:f>
              <c:numCache>
                <c:formatCode>General</c:formatCode>
                <c:ptCount val="135"/>
                <c:pt idx="0">
                  <c:v>1.0311791749999999</c:v>
                </c:pt>
                <c:pt idx="1">
                  <c:v>1.0301595750000001</c:v>
                </c:pt>
                <c:pt idx="2">
                  <c:v>1.0250204249999999</c:v>
                </c:pt>
                <c:pt idx="3">
                  <c:v>1.02128825</c:v>
                </c:pt>
                <c:pt idx="4">
                  <c:v>1.017800075</c:v>
                </c:pt>
                <c:pt idx="5">
                  <c:v>1.01812725</c:v>
                </c:pt>
                <c:pt idx="6">
                  <c:v>1.017125675</c:v>
                </c:pt>
                <c:pt idx="7">
                  <c:v>1.0165230750000001</c:v>
                </c:pt>
                <c:pt idx="8">
                  <c:v>1.0179305750000001</c:v>
                </c:pt>
                <c:pt idx="9">
                  <c:v>1.0177957499999999</c:v>
                </c:pt>
                <c:pt idx="10">
                  <c:v>1.0171030750000001</c:v>
                </c:pt>
                <c:pt idx="11">
                  <c:v>1.016589175</c:v>
                </c:pt>
                <c:pt idx="12">
                  <c:v>1.015477325</c:v>
                </c:pt>
                <c:pt idx="13">
                  <c:v>1.0161469249999999</c:v>
                </c:pt>
                <c:pt idx="14">
                  <c:v>1.015709175</c:v>
                </c:pt>
                <c:pt idx="15">
                  <c:v>1.0154544249999999</c:v>
                </c:pt>
                <c:pt idx="16">
                  <c:v>1.0146107499999999</c:v>
                </c:pt>
                <c:pt idx="17">
                  <c:v>1.015381925</c:v>
                </c:pt>
                <c:pt idx="18">
                  <c:v>1.0155527499999999</c:v>
                </c:pt>
                <c:pt idx="19">
                  <c:v>1.015621825</c:v>
                </c:pt>
                <c:pt idx="20">
                  <c:v>1.0151714249999999</c:v>
                </c:pt>
                <c:pt idx="21">
                  <c:v>1.0156350750000001</c:v>
                </c:pt>
                <c:pt idx="22">
                  <c:v>1.0182045749999999</c:v>
                </c:pt>
                <c:pt idx="23">
                  <c:v>1.0151325</c:v>
                </c:pt>
                <c:pt idx="24">
                  <c:v>1.0110893249999999</c:v>
                </c:pt>
                <c:pt idx="25">
                  <c:v>1.0114063250000001</c:v>
                </c:pt>
                <c:pt idx="26">
                  <c:v>1.010301825</c:v>
                </c:pt>
                <c:pt idx="27">
                  <c:v>1.009995075</c:v>
                </c:pt>
                <c:pt idx="28">
                  <c:v>1.008204425</c:v>
                </c:pt>
                <c:pt idx="29">
                  <c:v>1.008122325</c:v>
                </c:pt>
                <c:pt idx="30">
                  <c:v>1.0088124249999999</c:v>
                </c:pt>
                <c:pt idx="31">
                  <c:v>1.0087214250000001</c:v>
                </c:pt>
                <c:pt idx="32">
                  <c:v>1.0083309250000001</c:v>
                </c:pt>
                <c:pt idx="33">
                  <c:v>1.0094453249999999</c:v>
                </c:pt>
                <c:pt idx="34">
                  <c:v>1.009721425</c:v>
                </c:pt>
                <c:pt idx="35">
                  <c:v>1.0097729</c:v>
                </c:pt>
                <c:pt idx="36">
                  <c:v>1.0109021</c:v>
                </c:pt>
                <c:pt idx="37">
                  <c:v>1.01295815</c:v>
                </c:pt>
                <c:pt idx="38">
                  <c:v>1.0150884250000001</c:v>
                </c:pt>
                <c:pt idx="39">
                  <c:v>1.01629065</c:v>
                </c:pt>
                <c:pt idx="40">
                  <c:v>1.017750425</c:v>
                </c:pt>
                <c:pt idx="41">
                  <c:v>1.018603025</c:v>
                </c:pt>
                <c:pt idx="42">
                  <c:v>1.0197738000000001</c:v>
                </c:pt>
                <c:pt idx="43">
                  <c:v>1.02020135</c:v>
                </c:pt>
                <c:pt idx="44">
                  <c:v>1.020079175</c:v>
                </c:pt>
                <c:pt idx="45">
                  <c:v>1.01815185</c:v>
                </c:pt>
                <c:pt idx="46">
                  <c:v>1.0161372</c:v>
                </c:pt>
                <c:pt idx="47">
                  <c:v>1.01385835</c:v>
                </c:pt>
                <c:pt idx="48">
                  <c:v>1.0117007499999999</c:v>
                </c:pt>
                <c:pt idx="49">
                  <c:v>1.010503825</c:v>
                </c:pt>
                <c:pt idx="50">
                  <c:v>1.0097636249999999</c:v>
                </c:pt>
                <c:pt idx="51">
                  <c:v>1.008474925</c:v>
                </c:pt>
                <c:pt idx="52">
                  <c:v>1.00783545</c:v>
                </c:pt>
                <c:pt idx="53">
                  <c:v>1.00755065</c:v>
                </c:pt>
                <c:pt idx="54">
                  <c:v>1.006045375</c:v>
                </c:pt>
                <c:pt idx="55">
                  <c:v>1.0054890000000001</c:v>
                </c:pt>
                <c:pt idx="56">
                  <c:v>1.0051156750000001</c:v>
                </c:pt>
                <c:pt idx="57">
                  <c:v>1.0051746500000001</c:v>
                </c:pt>
                <c:pt idx="58">
                  <c:v>1.0055074500000001</c:v>
                </c:pt>
                <c:pt idx="59">
                  <c:v>1.0053867750000001</c:v>
                </c:pt>
                <c:pt idx="60">
                  <c:v>1.0033002499999999</c:v>
                </c:pt>
                <c:pt idx="61">
                  <c:v>1.001866675</c:v>
                </c:pt>
                <c:pt idx="62">
                  <c:v>1.0010083249999999</c:v>
                </c:pt>
                <c:pt idx="63">
                  <c:v>1.0010083249999999</c:v>
                </c:pt>
                <c:pt idx="64">
                  <c:v>1.0010333250000001</c:v>
                </c:pt>
                <c:pt idx="65">
                  <c:v>1.001016675</c:v>
                </c:pt>
                <c:pt idx="66">
                  <c:v>1.001058325</c:v>
                </c:pt>
                <c:pt idx="67">
                  <c:v>1.0010916750000001</c:v>
                </c:pt>
                <c:pt idx="68">
                  <c:v>1.0010916750000001</c:v>
                </c:pt>
                <c:pt idx="69">
                  <c:v>1.0010916750000001</c:v>
                </c:pt>
                <c:pt idx="70">
                  <c:v>1.001058325</c:v>
                </c:pt>
                <c:pt idx="71">
                  <c:v>1.001083325</c:v>
                </c:pt>
                <c:pt idx="72">
                  <c:v>1.001041675</c:v>
                </c:pt>
                <c:pt idx="73">
                  <c:v>1.0009083249999999</c:v>
                </c:pt>
                <c:pt idx="74">
                  <c:v>1.000541675</c:v>
                </c:pt>
                <c:pt idx="75">
                  <c:v>1.0003</c:v>
                </c:pt>
                <c:pt idx="76">
                  <c:v>1.0000249999999999</c:v>
                </c:pt>
                <c:pt idx="77">
                  <c:v>1.0000249999999999</c:v>
                </c:pt>
                <c:pt idx="78">
                  <c:v>1.0000249999999999</c:v>
                </c:pt>
                <c:pt idx="79">
                  <c:v>1.000033325</c:v>
                </c:pt>
                <c:pt idx="80">
                  <c:v>1.0000249999999999</c:v>
                </c:pt>
                <c:pt idx="81">
                  <c:v>1.0003166750000001</c:v>
                </c:pt>
                <c:pt idx="82">
                  <c:v>1.000575</c:v>
                </c:pt>
                <c:pt idx="83">
                  <c:v>1.0004583250000001</c:v>
                </c:pt>
                <c:pt idx="84">
                  <c:v>1.0000249999999999</c:v>
                </c:pt>
                <c:pt idx="85">
                  <c:v>1.000019175</c:v>
                </c:pt>
                <c:pt idx="86">
                  <c:v>1.0000024999999999</c:v>
                </c:pt>
                <c:pt idx="87">
                  <c:v>1.0000024999999999</c:v>
                </c:pt>
                <c:pt idx="88">
                  <c:v>1.0000024999999999</c:v>
                </c:pt>
                <c:pt idx="89">
                  <c:v>1.0000024999999999</c:v>
                </c:pt>
                <c:pt idx="90">
                  <c:v>1.0000024999999999</c:v>
                </c:pt>
                <c:pt idx="91">
                  <c:v>1.0000024999999999</c:v>
                </c:pt>
                <c:pt idx="92">
                  <c:v>1.0000024999999999</c:v>
                </c:pt>
                <c:pt idx="93">
                  <c:v>1.0000024999999999</c:v>
                </c:pt>
                <c:pt idx="94">
                  <c:v>1.0000024999999999</c:v>
                </c:pt>
                <c:pt idx="95">
                  <c:v>1.0000024999999999</c:v>
                </c:pt>
                <c:pt idx="96">
                  <c:v>1.0000024999999999</c:v>
                </c:pt>
                <c:pt idx="97">
                  <c:v>1.0000024999999999</c:v>
                </c:pt>
                <c:pt idx="98">
                  <c:v>1.0000024999999999</c:v>
                </c:pt>
                <c:pt idx="99">
                  <c:v>1.0000024999999999</c:v>
                </c:pt>
                <c:pt idx="100">
                  <c:v>1.0000024999999999</c:v>
                </c:pt>
                <c:pt idx="101">
                  <c:v>1.0000024999999999</c:v>
                </c:pt>
                <c:pt idx="102">
                  <c:v>1.0000024999999999</c:v>
                </c:pt>
                <c:pt idx="103">
                  <c:v>1.0000024999999999</c:v>
                </c:pt>
                <c:pt idx="104">
                  <c:v>1.0000133250000001</c:v>
                </c:pt>
                <c:pt idx="105">
                  <c:v>1.0004474999999999</c:v>
                </c:pt>
                <c:pt idx="106">
                  <c:v>1.0005299999999999</c:v>
                </c:pt>
                <c:pt idx="107">
                  <c:v>1.000824175</c:v>
                </c:pt>
                <c:pt idx="108">
                  <c:v>1.0011316750000001</c:v>
                </c:pt>
                <c:pt idx="109">
                  <c:v>1.001118325</c:v>
                </c:pt>
                <c:pt idx="110">
                  <c:v>1.001128325</c:v>
                </c:pt>
                <c:pt idx="111">
                  <c:v>1.0011274999999999</c:v>
                </c:pt>
                <c:pt idx="112">
                  <c:v>1.0011266750000001</c:v>
                </c:pt>
                <c:pt idx="113">
                  <c:v>1.0011258249999999</c:v>
                </c:pt>
                <c:pt idx="114">
                  <c:v>1.0007516750000001</c:v>
                </c:pt>
                <c:pt idx="115">
                  <c:v>1.0002</c:v>
                </c:pt>
                <c:pt idx="116">
                  <c:v>1.0002</c:v>
                </c:pt>
                <c:pt idx="117">
                  <c:v>1.0002</c:v>
                </c:pt>
                <c:pt idx="118">
                  <c:v>1.0001925</c:v>
                </c:pt>
                <c:pt idx="119">
                  <c:v>1.000175</c:v>
                </c:pt>
                <c:pt idx="120">
                  <c:v>1.000175</c:v>
                </c:pt>
                <c:pt idx="121">
                  <c:v>1.000175</c:v>
                </c:pt>
                <c:pt idx="122">
                  <c:v>1.0001525</c:v>
                </c:pt>
                <c:pt idx="123">
                  <c:v>1.0001500000000001</c:v>
                </c:pt>
                <c:pt idx="124">
                  <c:v>1.0001475</c:v>
                </c:pt>
                <c:pt idx="125">
                  <c:v>1.0001249999999999</c:v>
                </c:pt>
                <c:pt idx="126">
                  <c:v>1.0001249999999999</c:v>
                </c:pt>
                <c:pt idx="127">
                  <c:v>1.0001249999999999</c:v>
                </c:pt>
                <c:pt idx="128">
                  <c:v>1.0001249999999999</c:v>
                </c:pt>
                <c:pt idx="129">
                  <c:v>1.0001249999999999</c:v>
                </c:pt>
                <c:pt idx="130">
                  <c:v>1.0001249999999999</c:v>
                </c:pt>
                <c:pt idx="131">
                  <c:v>1</c:v>
                </c:pt>
                <c:pt idx="132">
                  <c:v>1</c:v>
                </c:pt>
                <c:pt idx="133">
                  <c:v>1</c:v>
                </c:pt>
                <c:pt idx="134">
                  <c:v>1</c:v>
                </c:pt>
              </c:numCache>
            </c:numRef>
          </c:val>
          <c:smooth val="0"/>
          <c:extLst>
            <c:ext xmlns:c16="http://schemas.microsoft.com/office/drawing/2014/chart" uri="{C3380CC4-5D6E-409C-BE32-E72D297353CC}">
              <c16:uniqueId val="{00000000-57E3-4760-9679-29CCEA768E5D}"/>
            </c:ext>
          </c:extLst>
        </c:ser>
        <c:dLbls>
          <c:showLegendKey val="0"/>
          <c:showVal val="0"/>
          <c:showCatName val="0"/>
          <c:showSerName val="0"/>
          <c:showPercent val="0"/>
          <c:showBubbleSize val="0"/>
        </c:dLbls>
        <c:smooth val="0"/>
        <c:axId val="438900768"/>
        <c:axId val="438901160"/>
      </c:lineChart>
      <c:catAx>
        <c:axId val="43890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1160"/>
        <c:crosses val="autoZero"/>
        <c:auto val="1"/>
        <c:lblAlgn val="ctr"/>
        <c:lblOffset val="100"/>
        <c:noMultiLvlLbl val="0"/>
      </c:catAx>
      <c:valAx>
        <c:axId val="438901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pi</a:t>
            </a:r>
            <a:r>
              <a:rPr lang="en-US" altLang="ja-JP" baseline="0"/>
              <a:t> pi_i</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Sheet6!$F$1</c:f>
              <c:strCache>
                <c:ptCount val="1"/>
                <c:pt idx="0">
                  <c:v>PI_OBS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Sheet6!$F$2:$F$136</c:f>
              <c:numCache>
                <c:formatCode>General</c:formatCode>
                <c:ptCount val="135"/>
                <c:pt idx="0">
                  <c:v>1.0258136924803594</c:v>
                </c:pt>
                <c:pt idx="1">
                  <c:v>1.0087527352297592</c:v>
                </c:pt>
                <c:pt idx="2">
                  <c:v>1.0108459869848156</c:v>
                </c:pt>
                <c:pt idx="3">
                  <c:v>1.0042918454935621</c:v>
                </c:pt>
                <c:pt idx="4">
                  <c:v>1.0042735042735043</c:v>
                </c:pt>
                <c:pt idx="5">
                  <c:v>1.0085106382978724</c:v>
                </c:pt>
                <c:pt idx="6">
                  <c:v>1.009493670886076</c:v>
                </c:pt>
                <c:pt idx="7">
                  <c:v>1.0031347962382444</c:v>
                </c:pt>
                <c:pt idx="8">
                  <c:v>0.99895833333333339</c:v>
                </c:pt>
                <c:pt idx="9">
                  <c:v>1.003128258602711</c:v>
                </c:pt>
                <c:pt idx="10">
                  <c:v>0.99792099792099787</c:v>
                </c:pt>
                <c:pt idx="11">
                  <c:v>1.0083333333333333</c:v>
                </c:pt>
                <c:pt idx="12">
                  <c:v>1.0010330578512399</c:v>
                </c:pt>
                <c:pt idx="13">
                  <c:v>1</c:v>
                </c:pt>
                <c:pt idx="14">
                  <c:v>1.0030959752321982</c:v>
                </c:pt>
                <c:pt idx="15">
                  <c:v>1.0072016460905351</c:v>
                </c:pt>
                <c:pt idx="16">
                  <c:v>1.0051072522982636</c:v>
                </c:pt>
                <c:pt idx="17">
                  <c:v>1.0030487804878048</c:v>
                </c:pt>
                <c:pt idx="18">
                  <c:v>1.0091185410334345</c:v>
                </c:pt>
                <c:pt idx="19">
                  <c:v>0.99899598393574307</c:v>
                </c:pt>
                <c:pt idx="20">
                  <c:v>1.0070351758793969</c:v>
                </c:pt>
                <c:pt idx="21">
                  <c:v>0.99301397205588815</c:v>
                </c:pt>
                <c:pt idx="22">
                  <c:v>1.0040201005025127</c:v>
                </c:pt>
                <c:pt idx="23">
                  <c:v>1.0060060060060059</c:v>
                </c:pt>
                <c:pt idx="24">
                  <c:v>1.0119402985074628</c:v>
                </c:pt>
                <c:pt idx="25">
                  <c:v>1</c:v>
                </c:pt>
                <c:pt idx="26">
                  <c:v>0.99705014749262544</c:v>
                </c:pt>
                <c:pt idx="27">
                  <c:v>1</c:v>
                </c:pt>
                <c:pt idx="28">
                  <c:v>0.99704142011834307</c:v>
                </c:pt>
                <c:pt idx="29">
                  <c:v>1.0019782393669634</c:v>
                </c:pt>
                <c:pt idx="30">
                  <c:v>0.99901283316880563</c:v>
                </c:pt>
                <c:pt idx="31">
                  <c:v>1.0019762845849802</c:v>
                </c:pt>
                <c:pt idx="32">
                  <c:v>0.99901380670611428</c:v>
                </c:pt>
                <c:pt idx="33">
                  <c:v>1.0029615004935835</c:v>
                </c:pt>
                <c:pt idx="34">
                  <c:v>1.0049212598425197</c:v>
                </c:pt>
                <c:pt idx="35">
                  <c:v>1.0048971596474046</c:v>
                </c:pt>
                <c:pt idx="36">
                  <c:v>1.0107212475633529</c:v>
                </c:pt>
                <c:pt idx="37">
                  <c:v>1.0057859209257474</c:v>
                </c:pt>
                <c:pt idx="38">
                  <c:v>1.0057526366251199</c:v>
                </c:pt>
                <c:pt idx="39">
                  <c:v>1.005719733079123</c:v>
                </c:pt>
                <c:pt idx="40">
                  <c:v>1.0047393364928909</c:v>
                </c:pt>
                <c:pt idx="41">
                  <c:v>1.0018867924528303</c:v>
                </c:pt>
                <c:pt idx="42">
                  <c:v>1.012241054613936</c:v>
                </c:pt>
                <c:pt idx="43">
                  <c:v>1.0074418604651163</c:v>
                </c:pt>
                <c:pt idx="44">
                  <c:v>1.0046168051708217</c:v>
                </c:pt>
                <c:pt idx="45">
                  <c:v>1.0036764705882353</c:v>
                </c:pt>
                <c:pt idx="46">
                  <c:v>1.0091575091575091</c:v>
                </c:pt>
                <c:pt idx="47">
                  <c:v>1.001814882032668</c:v>
                </c:pt>
                <c:pt idx="48">
                  <c:v>1.0081521739130435</c:v>
                </c:pt>
                <c:pt idx="49">
                  <c:v>0.99640610961365683</c:v>
                </c:pt>
                <c:pt idx="50">
                  <c:v>1.0018034265103697</c:v>
                </c:pt>
                <c:pt idx="51">
                  <c:v>1.0045004500450045</c:v>
                </c:pt>
                <c:pt idx="52">
                  <c:v>0.99551971326164879</c:v>
                </c:pt>
                <c:pt idx="53">
                  <c:v>1.0027002700270029</c:v>
                </c:pt>
                <c:pt idx="54">
                  <c:v>1.0017953321364452</c:v>
                </c:pt>
                <c:pt idx="55">
                  <c:v>0.99731182795698925</c:v>
                </c:pt>
                <c:pt idx="56">
                  <c:v>1.0062893081761006</c:v>
                </c:pt>
                <c:pt idx="57">
                  <c:v>0.99464285714285716</c:v>
                </c:pt>
                <c:pt idx="58">
                  <c:v>1.0008976660682225</c:v>
                </c:pt>
                <c:pt idx="59">
                  <c:v>0.99372197309417043</c:v>
                </c:pt>
                <c:pt idx="60">
                  <c:v>0.99909747292418782</c:v>
                </c:pt>
                <c:pt idx="61">
                  <c:v>1</c:v>
                </c:pt>
                <c:pt idx="62">
                  <c:v>1</c:v>
                </c:pt>
                <c:pt idx="63">
                  <c:v>0.99548328816621501</c:v>
                </c:pt>
                <c:pt idx="64">
                  <c:v>1</c:v>
                </c:pt>
                <c:pt idx="65">
                  <c:v>0.999092558983666</c:v>
                </c:pt>
                <c:pt idx="66">
                  <c:v>0.9972752043596731</c:v>
                </c:pt>
                <c:pt idx="67">
                  <c:v>1</c:v>
                </c:pt>
                <c:pt idx="68">
                  <c:v>1.0127504553734064</c:v>
                </c:pt>
                <c:pt idx="69">
                  <c:v>0.99730215827338131</c:v>
                </c:pt>
                <c:pt idx="70">
                  <c:v>1.0009017132551847</c:v>
                </c:pt>
                <c:pt idx="71">
                  <c:v>1</c:v>
                </c:pt>
                <c:pt idx="72">
                  <c:v>0.99729729729729732</c:v>
                </c:pt>
                <c:pt idx="73">
                  <c:v>0.99728997289972898</c:v>
                </c:pt>
                <c:pt idx="74">
                  <c:v>1.0009057971014492</c:v>
                </c:pt>
                <c:pt idx="75">
                  <c:v>0.99547511312217196</c:v>
                </c:pt>
                <c:pt idx="76">
                  <c:v>0.99545454545454548</c:v>
                </c:pt>
                <c:pt idx="77">
                  <c:v>0.99543378995433784</c:v>
                </c:pt>
                <c:pt idx="78">
                  <c:v>0.99724770642201832</c:v>
                </c:pt>
                <c:pt idx="79">
                  <c:v>0.99724011039558424</c:v>
                </c:pt>
                <c:pt idx="80">
                  <c:v>0.99630996309963094</c:v>
                </c:pt>
                <c:pt idx="81">
                  <c:v>0.99814814814814812</c:v>
                </c:pt>
                <c:pt idx="82">
                  <c:v>0.99721706864564008</c:v>
                </c:pt>
                <c:pt idx="83">
                  <c:v>0.99906976744186049</c:v>
                </c:pt>
                <c:pt idx="84">
                  <c:v>0.9916201117318435</c:v>
                </c:pt>
                <c:pt idx="85">
                  <c:v>0.99530516431924887</c:v>
                </c:pt>
                <c:pt idx="86">
                  <c:v>0.99716981132075477</c:v>
                </c:pt>
                <c:pt idx="87">
                  <c:v>1.0009460737937559</c:v>
                </c:pt>
                <c:pt idx="88">
                  <c:v>0.98865784499054821</c:v>
                </c:pt>
                <c:pt idx="89">
                  <c:v>0.9952198852772467</c:v>
                </c:pt>
                <c:pt idx="90">
                  <c:v>0.9971181556195966</c:v>
                </c:pt>
                <c:pt idx="91">
                  <c:v>0.99229287090558771</c:v>
                </c:pt>
                <c:pt idx="92">
                  <c:v>1</c:v>
                </c:pt>
                <c:pt idx="93">
                  <c:v>0.99708737864077668</c:v>
                </c:pt>
                <c:pt idx="94">
                  <c:v>0.99123661148977604</c:v>
                </c:pt>
                <c:pt idx="95">
                  <c:v>0.99705304518664051</c:v>
                </c:pt>
                <c:pt idx="96">
                  <c:v>0.99704433497536948</c:v>
                </c:pt>
                <c:pt idx="97">
                  <c:v>0.99901185770750978</c:v>
                </c:pt>
                <c:pt idx="98">
                  <c:v>1</c:v>
                </c:pt>
                <c:pt idx="99">
                  <c:v>0.99505440158259151</c:v>
                </c:pt>
                <c:pt idx="100">
                  <c:v>0.99602385685884698</c:v>
                </c:pt>
                <c:pt idx="101">
                  <c:v>0.99600798403193602</c:v>
                </c:pt>
                <c:pt idx="102">
                  <c:v>0.99699398797595196</c:v>
                </c:pt>
                <c:pt idx="103">
                  <c:v>0.99698492462311561</c:v>
                </c:pt>
                <c:pt idx="104">
                  <c:v>0.99697580645161288</c:v>
                </c:pt>
                <c:pt idx="105">
                  <c:v>0.99797775530839228</c:v>
                </c:pt>
                <c:pt idx="106">
                  <c:v>1</c:v>
                </c:pt>
                <c:pt idx="107">
                  <c:v>0.99594731509625123</c:v>
                </c:pt>
                <c:pt idx="108">
                  <c:v>1.0010172939979656</c:v>
                </c:pt>
                <c:pt idx="109">
                  <c:v>0.99491869918699183</c:v>
                </c:pt>
                <c:pt idx="110">
                  <c:v>0.99489274770173641</c:v>
                </c:pt>
                <c:pt idx="111">
                  <c:v>0.99589322381930179</c:v>
                </c:pt>
                <c:pt idx="112">
                  <c:v>0.99896907216494846</c:v>
                </c:pt>
                <c:pt idx="113">
                  <c:v>0.99174406604747145</c:v>
                </c:pt>
                <c:pt idx="114">
                  <c:v>1.0156087408949011</c:v>
                </c:pt>
                <c:pt idx="115">
                  <c:v>0.99897540983606559</c:v>
                </c:pt>
                <c:pt idx="116">
                  <c:v>0.99384615384615393</c:v>
                </c:pt>
                <c:pt idx="117">
                  <c:v>0.99277605779153766</c:v>
                </c:pt>
                <c:pt idx="118">
                  <c:v>0.99064449064449056</c:v>
                </c:pt>
                <c:pt idx="119">
                  <c:v>0.99895068205666326</c:v>
                </c:pt>
                <c:pt idx="120">
                  <c:v>0.995798319327731</c:v>
                </c:pt>
                <c:pt idx="121">
                  <c:v>0.99367088607594944</c:v>
                </c:pt>
                <c:pt idx="122">
                  <c:v>0.99363057324840753</c:v>
                </c:pt>
                <c:pt idx="123">
                  <c:v>0.99893162393162405</c:v>
                </c:pt>
                <c:pt idx="124">
                  <c:v>0.99144385026737969</c:v>
                </c:pt>
                <c:pt idx="125">
                  <c:v>0.99568500539374316</c:v>
                </c:pt>
                <c:pt idx="126">
                  <c:v>0.99891657638136522</c:v>
                </c:pt>
                <c:pt idx="127">
                  <c:v>1.0021691973969631</c:v>
                </c:pt>
                <c:pt idx="128">
                  <c:v>0.99458874458874458</c:v>
                </c:pt>
                <c:pt idx="129">
                  <c:v>0.99782372143634379</c:v>
                </c:pt>
                <c:pt idx="130">
                  <c:v>1.0010905125408942</c:v>
                </c:pt>
                <c:pt idx="131">
                  <c:v>0.99891067538126366</c:v>
                </c:pt>
                <c:pt idx="132">
                  <c:v>0.99672846237731738</c:v>
                </c:pt>
                <c:pt idx="133">
                  <c:v>1</c:v>
                </c:pt>
                <c:pt idx="134">
                  <c:v>1.0010940919037199</c:v>
                </c:pt>
              </c:numCache>
            </c:numRef>
          </c:val>
          <c:smooth val="0"/>
          <c:extLst>
            <c:ext xmlns:c16="http://schemas.microsoft.com/office/drawing/2014/chart" uri="{C3380CC4-5D6E-409C-BE32-E72D297353CC}">
              <c16:uniqueId val="{00000000-3C73-4D42-8447-6B11AFAE9B70}"/>
            </c:ext>
          </c:extLst>
        </c:ser>
        <c:ser>
          <c:idx val="1"/>
          <c:order val="1"/>
          <c:tx>
            <c:strRef>
              <c:f>Sheet6!#REF!</c:f>
              <c:strCache>
                <c:ptCount val="1"/>
                <c:pt idx="0">
                  <c:v>#REF!</c:v>
                </c:pt>
              </c:strCache>
            </c:strRef>
          </c:tx>
          <c:spPr>
            <a:ln w="28575" cap="rnd">
              <a:solidFill>
                <a:schemeClr val="accent2"/>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Sheet6!#REF!</c:f>
              <c:numCache>
                <c:formatCode>General</c:formatCode>
                <c:ptCount val="1"/>
                <c:pt idx="0">
                  <c:v>1</c:v>
                </c:pt>
              </c:numCache>
            </c:numRef>
          </c:val>
          <c:smooth val="0"/>
          <c:extLst>
            <c:ext xmlns:c16="http://schemas.microsoft.com/office/drawing/2014/chart" uri="{C3380CC4-5D6E-409C-BE32-E72D297353CC}">
              <c16:uniqueId val="{00000001-3C73-4D42-8447-6B11AFAE9B70}"/>
            </c:ext>
          </c:extLst>
        </c:ser>
        <c:dLbls>
          <c:showLegendKey val="0"/>
          <c:showVal val="0"/>
          <c:showCatName val="0"/>
          <c:showSerName val="0"/>
          <c:showPercent val="0"/>
          <c:showBubbleSize val="0"/>
        </c:dLbls>
        <c:smooth val="0"/>
        <c:axId val="438901944"/>
        <c:axId val="438902336"/>
      </c:lineChart>
      <c:catAx>
        <c:axId val="438901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2336"/>
        <c:crosses val="autoZero"/>
        <c:auto val="1"/>
        <c:lblAlgn val="ctr"/>
        <c:lblOffset val="100"/>
        <c:noMultiLvlLbl val="0"/>
      </c:catAx>
      <c:valAx>
        <c:axId val="43890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1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Sheet6!$H$1</c:f>
              <c:strCache>
                <c:ptCount val="1"/>
                <c:pt idx="0">
                  <c:v>L_OBS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Sheet6!$H$2:$H$136</c:f>
              <c:numCache>
                <c:formatCode>General</c:formatCode>
                <c:ptCount val="135"/>
                <c:pt idx="0">
                  <c:v>1.167</c:v>
                </c:pt>
                <c:pt idx="1">
                  <c:v>1.1579999999999999</c:v>
                </c:pt>
                <c:pt idx="2">
                  <c:v>1.1579999999999999</c:v>
                </c:pt>
                <c:pt idx="3">
                  <c:v>1.1559999999999999</c:v>
                </c:pt>
                <c:pt idx="4">
                  <c:v>1.1579999999999999</c:v>
                </c:pt>
                <c:pt idx="5">
                  <c:v>1.155</c:v>
                </c:pt>
                <c:pt idx="6">
                  <c:v>1.161</c:v>
                </c:pt>
                <c:pt idx="7">
                  <c:v>1.155</c:v>
                </c:pt>
                <c:pt idx="8">
                  <c:v>1.1540000000000001</c:v>
                </c:pt>
                <c:pt idx="9">
                  <c:v>1.1579999999999999</c:v>
                </c:pt>
                <c:pt idx="10">
                  <c:v>1.1540000000000001</c:v>
                </c:pt>
                <c:pt idx="11">
                  <c:v>1.153</c:v>
                </c:pt>
                <c:pt idx="12">
                  <c:v>1.155</c:v>
                </c:pt>
                <c:pt idx="13">
                  <c:v>1.1579999999999999</c:v>
                </c:pt>
                <c:pt idx="14">
                  <c:v>1.157</c:v>
                </c:pt>
                <c:pt idx="15">
                  <c:v>1.169</c:v>
                </c:pt>
                <c:pt idx="16">
                  <c:v>1.1659999999999999</c:v>
                </c:pt>
                <c:pt idx="17">
                  <c:v>1.1599999999999999</c:v>
                </c:pt>
                <c:pt idx="18">
                  <c:v>1.1719999999999999</c:v>
                </c:pt>
                <c:pt idx="19">
                  <c:v>1.151</c:v>
                </c:pt>
                <c:pt idx="20">
                  <c:v>1.163</c:v>
                </c:pt>
                <c:pt idx="21">
                  <c:v>1.159</c:v>
                </c:pt>
                <c:pt idx="22">
                  <c:v>1.163</c:v>
                </c:pt>
                <c:pt idx="23">
                  <c:v>1.151</c:v>
                </c:pt>
                <c:pt idx="24">
                  <c:v>1.1599999999999999</c:v>
                </c:pt>
                <c:pt idx="25">
                  <c:v>1.1540000000000001</c:v>
                </c:pt>
                <c:pt idx="26">
                  <c:v>1.151</c:v>
                </c:pt>
                <c:pt idx="27">
                  <c:v>1.1520000000000001</c:v>
                </c:pt>
                <c:pt idx="28">
                  <c:v>1.1579999999999999</c:v>
                </c:pt>
                <c:pt idx="29">
                  <c:v>1.159</c:v>
                </c:pt>
                <c:pt idx="30">
                  <c:v>1.1679999999999999</c:v>
                </c:pt>
                <c:pt idx="31">
                  <c:v>1.179</c:v>
                </c:pt>
                <c:pt idx="32">
                  <c:v>1.1520000000000001</c:v>
                </c:pt>
                <c:pt idx="33">
                  <c:v>1.1599999999999999</c:v>
                </c:pt>
                <c:pt idx="34">
                  <c:v>1.155</c:v>
                </c:pt>
                <c:pt idx="35">
                  <c:v>1.153</c:v>
                </c:pt>
                <c:pt idx="36">
                  <c:v>1.145</c:v>
                </c:pt>
                <c:pt idx="37">
                  <c:v>1.145</c:v>
                </c:pt>
                <c:pt idx="38">
                  <c:v>1.1420000000000001</c:v>
                </c:pt>
                <c:pt idx="39">
                  <c:v>1.1359999999999999</c:v>
                </c:pt>
                <c:pt idx="40">
                  <c:v>1.137</c:v>
                </c:pt>
                <c:pt idx="41">
                  <c:v>1.1299999999999999</c:v>
                </c:pt>
                <c:pt idx="42">
                  <c:v>1.1279999999999999</c:v>
                </c:pt>
                <c:pt idx="43">
                  <c:v>1.1140000000000001</c:v>
                </c:pt>
                <c:pt idx="44">
                  <c:v>1.1120000000000001</c:v>
                </c:pt>
                <c:pt idx="45">
                  <c:v>1.1020000000000001</c:v>
                </c:pt>
                <c:pt idx="46">
                  <c:v>1.103</c:v>
                </c:pt>
                <c:pt idx="47">
                  <c:v>1.0920000000000001</c:v>
                </c:pt>
                <c:pt idx="48">
                  <c:v>1.085</c:v>
                </c:pt>
                <c:pt idx="49">
                  <c:v>1.069</c:v>
                </c:pt>
                <c:pt idx="50">
                  <c:v>1.0720000000000001</c:v>
                </c:pt>
                <c:pt idx="51">
                  <c:v>1.0620000000000001</c:v>
                </c:pt>
                <c:pt idx="52">
                  <c:v>1.05</c:v>
                </c:pt>
                <c:pt idx="53">
                  <c:v>1.0549999999999999</c:v>
                </c:pt>
                <c:pt idx="54">
                  <c:v>1.0490000000000002</c:v>
                </c:pt>
                <c:pt idx="55">
                  <c:v>1.0529999999999999</c:v>
                </c:pt>
                <c:pt idx="56">
                  <c:v>1.046</c:v>
                </c:pt>
                <c:pt idx="57">
                  <c:v>1.0509999999999999</c:v>
                </c:pt>
                <c:pt idx="58">
                  <c:v>1.0490000000000002</c:v>
                </c:pt>
                <c:pt idx="59">
                  <c:v>1.0529999999999999</c:v>
                </c:pt>
                <c:pt idx="60">
                  <c:v>1.0509999999999999</c:v>
                </c:pt>
                <c:pt idx="61">
                  <c:v>1.0529999999999999</c:v>
                </c:pt>
                <c:pt idx="62">
                  <c:v>1.0569999999999999</c:v>
                </c:pt>
                <c:pt idx="63">
                  <c:v>1.0590000000000002</c:v>
                </c:pt>
                <c:pt idx="64">
                  <c:v>1.0549999999999999</c:v>
                </c:pt>
                <c:pt idx="65">
                  <c:v>1.0529999999999999</c:v>
                </c:pt>
                <c:pt idx="66">
                  <c:v>1.06</c:v>
                </c:pt>
                <c:pt idx="67">
                  <c:v>1.044</c:v>
                </c:pt>
                <c:pt idx="68">
                  <c:v>1.0590000000000002</c:v>
                </c:pt>
                <c:pt idx="69">
                  <c:v>1.0429999999999999</c:v>
                </c:pt>
                <c:pt idx="70">
                  <c:v>1.04</c:v>
                </c:pt>
                <c:pt idx="71">
                  <c:v>1.034</c:v>
                </c:pt>
                <c:pt idx="72">
                  <c:v>1.038</c:v>
                </c:pt>
                <c:pt idx="73">
                  <c:v>1.0290000000000001</c:v>
                </c:pt>
                <c:pt idx="74">
                  <c:v>1.0369999999999999</c:v>
                </c:pt>
                <c:pt idx="75">
                  <c:v>1.0270000000000001</c:v>
                </c:pt>
                <c:pt idx="76">
                  <c:v>1.0190000000000001</c:v>
                </c:pt>
                <c:pt idx="77">
                  <c:v>1.0290000000000001</c:v>
                </c:pt>
                <c:pt idx="78">
                  <c:v>1.022</c:v>
                </c:pt>
                <c:pt idx="79">
                  <c:v>1.04</c:v>
                </c:pt>
                <c:pt idx="80">
                  <c:v>1.03</c:v>
                </c:pt>
                <c:pt idx="81">
                  <c:v>1.0290000000000001</c:v>
                </c:pt>
                <c:pt idx="82">
                  <c:v>1.0329999999999999</c:v>
                </c:pt>
                <c:pt idx="83">
                  <c:v>1.0290000000000001</c:v>
                </c:pt>
                <c:pt idx="84">
                  <c:v>1.0270000000000001</c:v>
                </c:pt>
                <c:pt idx="85">
                  <c:v>1.02</c:v>
                </c:pt>
                <c:pt idx="86">
                  <c:v>1.0290000000000001</c:v>
                </c:pt>
                <c:pt idx="87">
                  <c:v>1.0109999999999999</c:v>
                </c:pt>
                <c:pt idx="88">
                  <c:v>1.016</c:v>
                </c:pt>
                <c:pt idx="89">
                  <c:v>1.02</c:v>
                </c:pt>
                <c:pt idx="90">
                  <c:v>1.024</c:v>
                </c:pt>
                <c:pt idx="91">
                  <c:v>1.016</c:v>
                </c:pt>
                <c:pt idx="92">
                  <c:v>1.0249999999999999</c:v>
                </c:pt>
                <c:pt idx="93">
                  <c:v>1.018</c:v>
                </c:pt>
                <c:pt idx="94">
                  <c:v>1.022</c:v>
                </c:pt>
                <c:pt idx="95">
                  <c:v>1.0369999999999999</c:v>
                </c:pt>
                <c:pt idx="96">
                  <c:v>1.022</c:v>
                </c:pt>
                <c:pt idx="97">
                  <c:v>1.0249999999999999</c:v>
                </c:pt>
                <c:pt idx="98">
                  <c:v>1.018</c:v>
                </c:pt>
                <c:pt idx="99">
                  <c:v>1.0209999999999999</c:v>
                </c:pt>
                <c:pt idx="100">
                  <c:v>1.018</c:v>
                </c:pt>
                <c:pt idx="101">
                  <c:v>1.022</c:v>
                </c:pt>
                <c:pt idx="102">
                  <c:v>1.02</c:v>
                </c:pt>
                <c:pt idx="103">
                  <c:v>1.0290000000000001</c:v>
                </c:pt>
                <c:pt idx="104">
                  <c:v>1.026</c:v>
                </c:pt>
                <c:pt idx="105">
                  <c:v>1.0229999999999999</c:v>
                </c:pt>
                <c:pt idx="106">
                  <c:v>1.03</c:v>
                </c:pt>
                <c:pt idx="107">
                  <c:v>1.0249999999999999</c:v>
                </c:pt>
                <c:pt idx="108">
                  <c:v>1.0290000000000001</c:v>
                </c:pt>
                <c:pt idx="109">
                  <c:v>1.0170000000000001</c:v>
                </c:pt>
                <c:pt idx="110">
                  <c:v>1.03</c:v>
                </c:pt>
                <c:pt idx="111">
                  <c:v>1.022</c:v>
                </c:pt>
                <c:pt idx="112">
                  <c:v>1.0190000000000001</c:v>
                </c:pt>
                <c:pt idx="113">
                  <c:v>1.008</c:v>
                </c:pt>
                <c:pt idx="114">
                  <c:v>1.0029999999999999</c:v>
                </c:pt>
                <c:pt idx="115">
                  <c:v>0.97699999999999998</c:v>
                </c:pt>
                <c:pt idx="116">
                  <c:v>0.97900000000000009</c:v>
                </c:pt>
                <c:pt idx="117">
                  <c:v>0.98699999999999999</c:v>
                </c:pt>
                <c:pt idx="118">
                  <c:v>0.98599999999999999</c:v>
                </c:pt>
                <c:pt idx="119">
                  <c:v>1.0009999999999999</c:v>
                </c:pt>
                <c:pt idx="120">
                  <c:v>1</c:v>
                </c:pt>
                <c:pt idx="121">
                  <c:v>1.002</c:v>
                </c:pt>
                <c:pt idx="122">
                  <c:v>0.997</c:v>
                </c:pt>
                <c:pt idx="123">
                  <c:v>0.996</c:v>
                </c:pt>
                <c:pt idx="124">
                  <c:v>0.99</c:v>
                </c:pt>
                <c:pt idx="125">
                  <c:v>0.99900000000000011</c:v>
                </c:pt>
                <c:pt idx="126">
                  <c:v>0.997</c:v>
                </c:pt>
                <c:pt idx="127">
                  <c:v>1.016</c:v>
                </c:pt>
                <c:pt idx="128">
                  <c:v>1.0049999999999999</c:v>
                </c:pt>
                <c:pt idx="129">
                  <c:v>0.99400000000000011</c:v>
                </c:pt>
                <c:pt idx="130">
                  <c:v>1.0029999999999999</c:v>
                </c:pt>
                <c:pt idx="131">
                  <c:v>0.98499999999999999</c:v>
                </c:pt>
                <c:pt idx="132">
                  <c:v>1</c:v>
                </c:pt>
                <c:pt idx="133">
                  <c:v>0.99299999999999999</c:v>
                </c:pt>
                <c:pt idx="134">
                  <c:v>0.998</c:v>
                </c:pt>
              </c:numCache>
            </c:numRef>
          </c:val>
          <c:smooth val="0"/>
          <c:extLst>
            <c:ext xmlns:c16="http://schemas.microsoft.com/office/drawing/2014/chart" uri="{C3380CC4-5D6E-409C-BE32-E72D297353CC}">
              <c16:uniqueId val="{00000000-3DA9-4D54-B48C-3B2F526B4E32}"/>
            </c:ext>
          </c:extLst>
        </c:ser>
        <c:dLbls>
          <c:showLegendKey val="0"/>
          <c:showVal val="0"/>
          <c:showCatName val="0"/>
          <c:showSerName val="0"/>
          <c:showPercent val="0"/>
          <c:showBubbleSize val="0"/>
        </c:dLbls>
        <c:smooth val="0"/>
        <c:axId val="438903120"/>
        <c:axId val="438903512"/>
      </c:lineChart>
      <c:catAx>
        <c:axId val="43890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3512"/>
        <c:crosses val="autoZero"/>
        <c:auto val="1"/>
        <c:lblAlgn val="ctr"/>
        <c:lblOffset val="100"/>
        <c:noMultiLvlLbl val="0"/>
      </c:catAx>
      <c:valAx>
        <c:axId val="438903512"/>
        <c:scaling>
          <c:orientation val="minMax"/>
          <c:min val="0.95000000000000007"/>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3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Sheet6!$B$1</c:f>
              <c:strCache>
                <c:ptCount val="1"/>
                <c:pt idx="0">
                  <c:v>DY_OBS</c:v>
                </c:pt>
              </c:strCache>
            </c:strRef>
          </c:tx>
          <c:spPr>
            <a:ln w="28575" cap="rnd">
              <a:solidFill>
                <a:schemeClr val="accent1"/>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Sheet6!$B$2:$B$136</c:f>
              <c:numCache>
                <c:formatCode>General</c:formatCode>
                <c:ptCount val="135"/>
                <c:pt idx="0">
                  <c:v>0.99114300068478955</c:v>
                </c:pt>
                <c:pt idx="1">
                  <c:v>1.0158909643543039</c:v>
                </c:pt>
                <c:pt idx="2">
                  <c:v>1.0230686435476997</c:v>
                </c:pt>
                <c:pt idx="3">
                  <c:v>1.0048583095973798</c:v>
                </c:pt>
                <c:pt idx="4">
                  <c:v>1.0096611639307562</c:v>
                </c:pt>
                <c:pt idx="5">
                  <c:v>0.99633234969969564</c:v>
                </c:pt>
                <c:pt idx="6">
                  <c:v>1.0041795728771681</c:v>
                </c:pt>
                <c:pt idx="7">
                  <c:v>1.0162119167568868</c:v>
                </c:pt>
                <c:pt idx="8">
                  <c:v>1.0011393248414753</c:v>
                </c:pt>
                <c:pt idx="9">
                  <c:v>1.0043932072466659</c:v>
                </c:pt>
                <c:pt idx="10">
                  <c:v>1.0034305980947458</c:v>
                </c:pt>
                <c:pt idx="11">
                  <c:v>0.99050186430172371</c:v>
                </c:pt>
                <c:pt idx="12">
                  <c:v>1.0086669752218149</c:v>
                </c:pt>
                <c:pt idx="13">
                  <c:v>1.0123437755231095</c:v>
                </c:pt>
                <c:pt idx="14">
                  <c:v>1.0080176101557212</c:v>
                </c:pt>
                <c:pt idx="15">
                  <c:v>1.0134271908449712</c:v>
                </c:pt>
                <c:pt idx="16">
                  <c:v>1.0108715464339684</c:v>
                </c:pt>
                <c:pt idx="17">
                  <c:v>1.0068406567293278</c:v>
                </c:pt>
                <c:pt idx="18">
                  <c:v>0.99854004837429733</c:v>
                </c:pt>
                <c:pt idx="19">
                  <c:v>1.0243714107522401</c:v>
                </c:pt>
                <c:pt idx="20">
                  <c:v>1.0145082691812983</c:v>
                </c:pt>
                <c:pt idx="21">
                  <c:v>1.0186880326489924</c:v>
                </c:pt>
                <c:pt idx="22">
                  <c:v>1.0134965900757931</c:v>
                </c:pt>
                <c:pt idx="23">
                  <c:v>0.99758454581529532</c:v>
                </c:pt>
                <c:pt idx="24">
                  <c:v>0.99736332237116421</c:v>
                </c:pt>
                <c:pt idx="25">
                  <c:v>1.0022572576824873</c:v>
                </c:pt>
                <c:pt idx="26">
                  <c:v>1.0104898090380332</c:v>
                </c:pt>
                <c:pt idx="27">
                  <c:v>0.99411121014774084</c:v>
                </c:pt>
                <c:pt idx="28">
                  <c:v>1.0163938578803642</c:v>
                </c:pt>
                <c:pt idx="29">
                  <c:v>1.0170278375265338</c:v>
                </c:pt>
                <c:pt idx="30">
                  <c:v>1.0205065633691324</c:v>
                </c:pt>
                <c:pt idx="31">
                  <c:v>1.0199809177481913</c:v>
                </c:pt>
                <c:pt idx="32">
                  <c:v>0.99757025777459662</c:v>
                </c:pt>
                <c:pt idx="33">
                  <c:v>1.0173751396968356</c:v>
                </c:pt>
                <c:pt idx="34">
                  <c:v>1.0086662038597076</c:v>
                </c:pt>
                <c:pt idx="35">
                  <c:v>1.0237458970843685</c:v>
                </c:pt>
                <c:pt idx="36">
                  <c:v>0.97975685702451798</c:v>
                </c:pt>
                <c:pt idx="37">
                  <c:v>1.0123074651297626</c:v>
                </c:pt>
                <c:pt idx="38">
                  <c:v>1.0270953635567406</c:v>
                </c:pt>
                <c:pt idx="39">
                  <c:v>0.9882247776789681</c:v>
                </c:pt>
                <c:pt idx="40">
                  <c:v>1.0256062913247568</c:v>
                </c:pt>
                <c:pt idx="41">
                  <c:v>1.0142554014660063</c:v>
                </c:pt>
                <c:pt idx="42">
                  <c:v>0.99328963595669684</c:v>
                </c:pt>
                <c:pt idx="43">
                  <c:v>1.0027985902893655</c:v>
                </c:pt>
                <c:pt idx="44">
                  <c:v>1.0068203412599654</c:v>
                </c:pt>
                <c:pt idx="45">
                  <c:v>0.99548908712310769</c:v>
                </c:pt>
                <c:pt idx="46">
                  <c:v>1.0043656418056375</c:v>
                </c:pt>
                <c:pt idx="47">
                  <c:v>0.99622033709382896</c:v>
                </c:pt>
                <c:pt idx="48">
                  <c:v>1.0016407376264063</c:v>
                </c:pt>
                <c:pt idx="49">
                  <c:v>1.0027124923197417</c:v>
                </c:pt>
                <c:pt idx="50">
                  <c:v>0.98703746359159472</c:v>
                </c:pt>
                <c:pt idx="51">
                  <c:v>1.0139108380046917</c:v>
                </c:pt>
                <c:pt idx="52">
                  <c:v>0.99095776195492746</c:v>
                </c:pt>
                <c:pt idx="53">
                  <c:v>0.99304899990213513</c:v>
                </c:pt>
                <c:pt idx="54">
                  <c:v>1.0006279077542477</c:v>
                </c:pt>
                <c:pt idx="55">
                  <c:v>1.0098009847318967</c:v>
                </c:pt>
                <c:pt idx="56">
                  <c:v>0.98756119516322305</c:v>
                </c:pt>
                <c:pt idx="57">
                  <c:v>1.0216254460264993</c:v>
                </c:pt>
                <c:pt idx="58">
                  <c:v>0.98910662683192418</c:v>
                </c:pt>
                <c:pt idx="59">
                  <c:v>1.0037448284465249</c:v>
                </c:pt>
                <c:pt idx="60">
                  <c:v>1.0141569748377244</c:v>
                </c:pt>
                <c:pt idx="61">
                  <c:v>1.0036129078345934</c:v>
                </c:pt>
                <c:pt idx="62">
                  <c:v>1.0014181211508999</c:v>
                </c:pt>
                <c:pt idx="63">
                  <c:v>1.0071873256661523</c:v>
                </c:pt>
                <c:pt idx="64">
                  <c:v>1.0062022599119698</c:v>
                </c:pt>
                <c:pt idx="65">
                  <c:v>0.99535615494650531</c:v>
                </c:pt>
                <c:pt idx="66">
                  <c:v>1.0155349645389933</c:v>
                </c:pt>
                <c:pt idx="67">
                  <c:v>1.0009726722699992</c:v>
                </c:pt>
                <c:pt idx="68">
                  <c:v>0.98795131134139658</c:v>
                </c:pt>
                <c:pt idx="69">
                  <c:v>1.0043201187969675</c:v>
                </c:pt>
                <c:pt idx="70">
                  <c:v>0.99947756524116238</c:v>
                </c:pt>
                <c:pt idx="71">
                  <c:v>0.9798378514957562</c:v>
                </c:pt>
                <c:pt idx="72">
                  <c:v>0.99422349117319253</c:v>
                </c:pt>
                <c:pt idx="73">
                  <c:v>1.004277550568395</c:v>
                </c:pt>
                <c:pt idx="74">
                  <c:v>1.00711511992624</c:v>
                </c:pt>
                <c:pt idx="75">
                  <c:v>0.99186173328662819</c:v>
                </c:pt>
                <c:pt idx="76">
                  <c:v>1.0038158043602428</c:v>
                </c:pt>
                <c:pt idx="77">
                  <c:v>0.99735181318792787</c:v>
                </c:pt>
                <c:pt idx="78">
                  <c:v>1.0071273862130314</c:v>
                </c:pt>
                <c:pt idx="79">
                  <c:v>1.0190085052200157</c:v>
                </c:pt>
                <c:pt idx="80">
                  <c:v>1.0017692943698633</c:v>
                </c:pt>
                <c:pt idx="81">
                  <c:v>0.99687706539131749</c:v>
                </c:pt>
                <c:pt idx="82">
                  <c:v>1.0023604568961355</c:v>
                </c:pt>
                <c:pt idx="83">
                  <c:v>1.0081284633651995</c:v>
                </c:pt>
                <c:pt idx="84">
                  <c:v>1.0027733349872441</c:v>
                </c:pt>
                <c:pt idx="85">
                  <c:v>0.99097842357178856</c:v>
                </c:pt>
                <c:pt idx="86">
                  <c:v>0.99720169617555321</c:v>
                </c:pt>
                <c:pt idx="87">
                  <c:v>1.0017529693699012</c:v>
                </c:pt>
                <c:pt idx="88">
                  <c:v>1.0166793401497451</c:v>
                </c:pt>
                <c:pt idx="89">
                  <c:v>1.0052213671217769</c:v>
                </c:pt>
                <c:pt idx="90">
                  <c:v>1.0053082257933839</c:v>
                </c:pt>
                <c:pt idx="91">
                  <c:v>0.99517074316710019</c:v>
                </c:pt>
                <c:pt idx="92">
                  <c:v>1.0105249630576538</c:v>
                </c:pt>
                <c:pt idx="93">
                  <c:v>1.0076591448438887</c:v>
                </c:pt>
                <c:pt idx="94">
                  <c:v>1.0117487129105498</c:v>
                </c:pt>
                <c:pt idx="95">
                  <c:v>1.0095915424927875</c:v>
                </c:pt>
                <c:pt idx="96">
                  <c:v>1.0018220507795952</c:v>
                </c:pt>
                <c:pt idx="97">
                  <c:v>1.0001413919092612</c:v>
                </c:pt>
                <c:pt idx="98">
                  <c:v>1.0014231728360574</c:v>
                </c:pt>
                <c:pt idx="99">
                  <c:v>1.0000147238131489</c:v>
                </c:pt>
                <c:pt idx="100">
                  <c:v>1.0116753251475683</c:v>
                </c:pt>
                <c:pt idx="101">
                  <c:v>1.0012157859780355</c:v>
                </c:pt>
                <c:pt idx="102">
                  <c:v>1.0032045089207018</c:v>
                </c:pt>
                <c:pt idx="103">
                  <c:v>1.0040478608654924</c:v>
                </c:pt>
                <c:pt idx="104">
                  <c:v>1.005373936415157</c:v>
                </c:pt>
                <c:pt idx="105">
                  <c:v>0.99583141903954142</c:v>
                </c:pt>
                <c:pt idx="106">
                  <c:v>1.0111170468091337</c:v>
                </c:pt>
                <c:pt idx="107">
                  <c:v>1.0111700652815439</c:v>
                </c:pt>
                <c:pt idx="108">
                  <c:v>0.99882042240994984</c:v>
                </c:pt>
                <c:pt idx="109">
                  <c:v>0.99851053483235541</c:v>
                </c:pt>
                <c:pt idx="110">
                  <c:v>1.0054522880308696</c:v>
                </c:pt>
                <c:pt idx="111">
                  <c:v>1.0099434994476688</c:v>
                </c:pt>
                <c:pt idx="112">
                  <c:v>0.9861190771100421</c:v>
                </c:pt>
                <c:pt idx="113">
                  <c:v>0.99335143821387484</c:v>
                </c:pt>
                <c:pt idx="114">
                  <c:v>0.96645766288764778</c:v>
                </c:pt>
                <c:pt idx="115">
                  <c:v>0.95996640432613023</c:v>
                </c:pt>
                <c:pt idx="116">
                  <c:v>1.0204127717315403</c:v>
                </c:pt>
                <c:pt idx="117">
                  <c:v>0.99948702543715162</c:v>
                </c:pt>
                <c:pt idx="118">
                  <c:v>1.0214923798506557</c:v>
                </c:pt>
                <c:pt idx="119">
                  <c:v>1.0139794524576711</c:v>
                </c:pt>
                <c:pt idx="120">
                  <c:v>1.0126597515661246</c:v>
                </c:pt>
                <c:pt idx="121">
                  <c:v>1.0119288386022207</c:v>
                </c:pt>
                <c:pt idx="122">
                  <c:v>0.99688299576420214</c:v>
                </c:pt>
                <c:pt idx="123">
                  <c:v>0.9817596306090548</c:v>
                </c:pt>
                <c:pt idx="124">
                  <c:v>0.99840289730113374</c:v>
                </c:pt>
                <c:pt idx="125">
                  <c:v>1.0298480831664778</c:v>
                </c:pt>
                <c:pt idx="126">
                  <c:v>1.0006106050598773</c:v>
                </c:pt>
                <c:pt idx="127">
                  <c:v>1.012607826194637</c:v>
                </c:pt>
                <c:pt idx="128">
                  <c:v>0.99673420111371935</c:v>
                </c:pt>
                <c:pt idx="129">
                  <c:v>0.99646214429367841</c:v>
                </c:pt>
                <c:pt idx="130">
                  <c:v>0.99932355048932586</c:v>
                </c:pt>
                <c:pt idx="131">
                  <c:v>1.0096253031089666</c:v>
                </c:pt>
                <c:pt idx="132">
                  <c:v>1.0062032109412216</c:v>
                </c:pt>
                <c:pt idx="133">
                  <c:v>1.0053289132491723</c:v>
                </c:pt>
                <c:pt idx="134">
                  <c:v>0.99408662854305663</c:v>
                </c:pt>
              </c:numCache>
            </c:numRef>
          </c:val>
          <c:smooth val="0"/>
          <c:extLst>
            <c:ext xmlns:c16="http://schemas.microsoft.com/office/drawing/2014/chart" uri="{C3380CC4-5D6E-409C-BE32-E72D297353CC}">
              <c16:uniqueId val="{00000000-E15F-44F4-90B6-6CB2B669E368}"/>
            </c:ext>
          </c:extLst>
        </c:ser>
        <c:ser>
          <c:idx val="5"/>
          <c:order val="1"/>
          <c:tx>
            <c:strRef>
              <c:f>Sheet6!$F$1</c:f>
              <c:strCache>
                <c:ptCount val="1"/>
                <c:pt idx="0">
                  <c:v>PI_OBS</c:v>
                </c:pt>
              </c:strCache>
            </c:strRef>
          </c:tx>
          <c:spPr>
            <a:ln w="28575" cap="rnd">
              <a:solidFill>
                <a:schemeClr val="accent6"/>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Sheet6!$F$2:$F$136</c:f>
              <c:numCache>
                <c:formatCode>General</c:formatCode>
                <c:ptCount val="135"/>
                <c:pt idx="0">
                  <c:v>1.0258136924803594</c:v>
                </c:pt>
                <c:pt idx="1">
                  <c:v>1.0087527352297592</c:v>
                </c:pt>
                <c:pt idx="2">
                  <c:v>1.0108459869848156</c:v>
                </c:pt>
                <c:pt idx="3">
                  <c:v>1.0042918454935621</c:v>
                </c:pt>
                <c:pt idx="4">
                  <c:v>1.0042735042735043</c:v>
                </c:pt>
                <c:pt idx="5">
                  <c:v>1.0085106382978724</c:v>
                </c:pt>
                <c:pt idx="6">
                  <c:v>1.009493670886076</c:v>
                </c:pt>
                <c:pt idx="7">
                  <c:v>1.0031347962382444</c:v>
                </c:pt>
                <c:pt idx="8">
                  <c:v>0.99895833333333339</c:v>
                </c:pt>
                <c:pt idx="9">
                  <c:v>1.003128258602711</c:v>
                </c:pt>
                <c:pt idx="10">
                  <c:v>0.99792099792099787</c:v>
                </c:pt>
                <c:pt idx="11">
                  <c:v>1.0083333333333333</c:v>
                </c:pt>
                <c:pt idx="12">
                  <c:v>1.0010330578512399</c:v>
                </c:pt>
                <c:pt idx="13">
                  <c:v>1</c:v>
                </c:pt>
                <c:pt idx="14">
                  <c:v>1.0030959752321982</c:v>
                </c:pt>
                <c:pt idx="15">
                  <c:v>1.0072016460905351</c:v>
                </c:pt>
                <c:pt idx="16">
                  <c:v>1.0051072522982636</c:v>
                </c:pt>
                <c:pt idx="17">
                  <c:v>1.0030487804878048</c:v>
                </c:pt>
                <c:pt idx="18">
                  <c:v>1.0091185410334345</c:v>
                </c:pt>
                <c:pt idx="19">
                  <c:v>0.99899598393574307</c:v>
                </c:pt>
                <c:pt idx="20">
                  <c:v>1.0070351758793969</c:v>
                </c:pt>
                <c:pt idx="21">
                  <c:v>0.99301397205588815</c:v>
                </c:pt>
                <c:pt idx="22">
                  <c:v>1.0040201005025127</c:v>
                </c:pt>
                <c:pt idx="23">
                  <c:v>1.0060060060060059</c:v>
                </c:pt>
                <c:pt idx="24">
                  <c:v>1.0119402985074628</c:v>
                </c:pt>
                <c:pt idx="25">
                  <c:v>1</c:v>
                </c:pt>
                <c:pt idx="26">
                  <c:v>0.99705014749262544</c:v>
                </c:pt>
                <c:pt idx="27">
                  <c:v>1</c:v>
                </c:pt>
                <c:pt idx="28">
                  <c:v>0.99704142011834307</c:v>
                </c:pt>
                <c:pt idx="29">
                  <c:v>1.0019782393669634</c:v>
                </c:pt>
                <c:pt idx="30">
                  <c:v>0.99901283316880563</c:v>
                </c:pt>
                <c:pt idx="31">
                  <c:v>1.0019762845849802</c:v>
                </c:pt>
                <c:pt idx="32">
                  <c:v>0.99901380670611428</c:v>
                </c:pt>
                <c:pt idx="33">
                  <c:v>1.0029615004935835</c:v>
                </c:pt>
                <c:pt idx="34">
                  <c:v>1.0049212598425197</c:v>
                </c:pt>
                <c:pt idx="35">
                  <c:v>1.0048971596474046</c:v>
                </c:pt>
                <c:pt idx="36">
                  <c:v>1.0107212475633529</c:v>
                </c:pt>
                <c:pt idx="37">
                  <c:v>1.0057859209257474</c:v>
                </c:pt>
                <c:pt idx="38">
                  <c:v>1.0057526366251199</c:v>
                </c:pt>
                <c:pt idx="39">
                  <c:v>1.005719733079123</c:v>
                </c:pt>
                <c:pt idx="40">
                  <c:v>1.0047393364928909</c:v>
                </c:pt>
                <c:pt idx="41">
                  <c:v>1.0018867924528303</c:v>
                </c:pt>
                <c:pt idx="42">
                  <c:v>1.012241054613936</c:v>
                </c:pt>
                <c:pt idx="43">
                  <c:v>1.0074418604651163</c:v>
                </c:pt>
                <c:pt idx="44">
                  <c:v>1.0046168051708217</c:v>
                </c:pt>
                <c:pt idx="45">
                  <c:v>1.0036764705882353</c:v>
                </c:pt>
                <c:pt idx="46">
                  <c:v>1.0091575091575091</c:v>
                </c:pt>
                <c:pt idx="47">
                  <c:v>1.001814882032668</c:v>
                </c:pt>
                <c:pt idx="48">
                  <c:v>1.0081521739130435</c:v>
                </c:pt>
                <c:pt idx="49">
                  <c:v>0.99640610961365683</c:v>
                </c:pt>
                <c:pt idx="50">
                  <c:v>1.0018034265103697</c:v>
                </c:pt>
                <c:pt idx="51">
                  <c:v>1.0045004500450045</c:v>
                </c:pt>
                <c:pt idx="52">
                  <c:v>0.99551971326164879</c:v>
                </c:pt>
                <c:pt idx="53">
                  <c:v>1.0027002700270029</c:v>
                </c:pt>
                <c:pt idx="54">
                  <c:v>1.0017953321364452</c:v>
                </c:pt>
                <c:pt idx="55">
                  <c:v>0.99731182795698925</c:v>
                </c:pt>
                <c:pt idx="56">
                  <c:v>1.0062893081761006</c:v>
                </c:pt>
                <c:pt idx="57">
                  <c:v>0.99464285714285716</c:v>
                </c:pt>
                <c:pt idx="58">
                  <c:v>1.0008976660682225</c:v>
                </c:pt>
                <c:pt idx="59">
                  <c:v>0.99372197309417043</c:v>
                </c:pt>
                <c:pt idx="60">
                  <c:v>0.99909747292418782</c:v>
                </c:pt>
                <c:pt idx="61">
                  <c:v>1</c:v>
                </c:pt>
                <c:pt idx="62">
                  <c:v>1</c:v>
                </c:pt>
                <c:pt idx="63">
                  <c:v>0.99548328816621501</c:v>
                </c:pt>
                <c:pt idx="64">
                  <c:v>1</c:v>
                </c:pt>
                <c:pt idx="65">
                  <c:v>0.999092558983666</c:v>
                </c:pt>
                <c:pt idx="66">
                  <c:v>0.9972752043596731</c:v>
                </c:pt>
                <c:pt idx="67">
                  <c:v>1</c:v>
                </c:pt>
                <c:pt idx="68">
                  <c:v>1.0127504553734064</c:v>
                </c:pt>
                <c:pt idx="69">
                  <c:v>0.99730215827338131</c:v>
                </c:pt>
                <c:pt idx="70">
                  <c:v>1.0009017132551847</c:v>
                </c:pt>
                <c:pt idx="71">
                  <c:v>1</c:v>
                </c:pt>
                <c:pt idx="72">
                  <c:v>0.99729729729729732</c:v>
                </c:pt>
                <c:pt idx="73">
                  <c:v>0.99728997289972898</c:v>
                </c:pt>
                <c:pt idx="74">
                  <c:v>1.0009057971014492</c:v>
                </c:pt>
                <c:pt idx="75">
                  <c:v>0.99547511312217196</c:v>
                </c:pt>
                <c:pt idx="76">
                  <c:v>0.99545454545454548</c:v>
                </c:pt>
                <c:pt idx="77">
                  <c:v>0.99543378995433784</c:v>
                </c:pt>
                <c:pt idx="78">
                  <c:v>0.99724770642201832</c:v>
                </c:pt>
                <c:pt idx="79">
                  <c:v>0.99724011039558424</c:v>
                </c:pt>
                <c:pt idx="80">
                  <c:v>0.99630996309963094</c:v>
                </c:pt>
                <c:pt idx="81">
                  <c:v>0.99814814814814812</c:v>
                </c:pt>
                <c:pt idx="82">
                  <c:v>0.99721706864564008</c:v>
                </c:pt>
                <c:pt idx="83">
                  <c:v>0.99906976744186049</c:v>
                </c:pt>
                <c:pt idx="84">
                  <c:v>0.9916201117318435</c:v>
                </c:pt>
                <c:pt idx="85">
                  <c:v>0.99530516431924887</c:v>
                </c:pt>
                <c:pt idx="86">
                  <c:v>0.99716981132075477</c:v>
                </c:pt>
                <c:pt idx="87">
                  <c:v>1.0009460737937559</c:v>
                </c:pt>
                <c:pt idx="88">
                  <c:v>0.98865784499054821</c:v>
                </c:pt>
                <c:pt idx="89">
                  <c:v>0.9952198852772467</c:v>
                </c:pt>
                <c:pt idx="90">
                  <c:v>0.9971181556195966</c:v>
                </c:pt>
                <c:pt idx="91">
                  <c:v>0.99229287090558771</c:v>
                </c:pt>
                <c:pt idx="92">
                  <c:v>1</c:v>
                </c:pt>
                <c:pt idx="93">
                  <c:v>0.99708737864077668</c:v>
                </c:pt>
                <c:pt idx="94">
                  <c:v>0.99123661148977604</c:v>
                </c:pt>
                <c:pt idx="95">
                  <c:v>0.99705304518664051</c:v>
                </c:pt>
                <c:pt idx="96">
                  <c:v>0.99704433497536948</c:v>
                </c:pt>
                <c:pt idx="97">
                  <c:v>0.99901185770750978</c:v>
                </c:pt>
                <c:pt idx="98">
                  <c:v>1</c:v>
                </c:pt>
                <c:pt idx="99">
                  <c:v>0.99505440158259151</c:v>
                </c:pt>
                <c:pt idx="100">
                  <c:v>0.99602385685884698</c:v>
                </c:pt>
                <c:pt idx="101">
                  <c:v>0.99600798403193602</c:v>
                </c:pt>
                <c:pt idx="102">
                  <c:v>0.99699398797595196</c:v>
                </c:pt>
                <c:pt idx="103">
                  <c:v>0.99698492462311561</c:v>
                </c:pt>
                <c:pt idx="104">
                  <c:v>0.99697580645161288</c:v>
                </c:pt>
                <c:pt idx="105">
                  <c:v>0.99797775530839228</c:v>
                </c:pt>
                <c:pt idx="106">
                  <c:v>1</c:v>
                </c:pt>
                <c:pt idx="107">
                  <c:v>0.99594731509625123</c:v>
                </c:pt>
                <c:pt idx="108">
                  <c:v>1.0010172939979656</c:v>
                </c:pt>
                <c:pt idx="109">
                  <c:v>0.99491869918699183</c:v>
                </c:pt>
                <c:pt idx="110">
                  <c:v>0.99489274770173641</c:v>
                </c:pt>
                <c:pt idx="111">
                  <c:v>0.99589322381930179</c:v>
                </c:pt>
                <c:pt idx="112">
                  <c:v>0.99896907216494846</c:v>
                </c:pt>
                <c:pt idx="113">
                  <c:v>0.99174406604747145</c:v>
                </c:pt>
                <c:pt idx="114">
                  <c:v>1.0156087408949011</c:v>
                </c:pt>
                <c:pt idx="115">
                  <c:v>0.99897540983606559</c:v>
                </c:pt>
                <c:pt idx="116">
                  <c:v>0.99384615384615393</c:v>
                </c:pt>
                <c:pt idx="117">
                  <c:v>0.99277605779153766</c:v>
                </c:pt>
                <c:pt idx="118">
                  <c:v>0.99064449064449056</c:v>
                </c:pt>
                <c:pt idx="119">
                  <c:v>0.99895068205666326</c:v>
                </c:pt>
                <c:pt idx="120">
                  <c:v>0.995798319327731</c:v>
                </c:pt>
                <c:pt idx="121">
                  <c:v>0.99367088607594944</c:v>
                </c:pt>
                <c:pt idx="122">
                  <c:v>0.99363057324840753</c:v>
                </c:pt>
                <c:pt idx="123">
                  <c:v>0.99893162393162405</c:v>
                </c:pt>
                <c:pt idx="124">
                  <c:v>0.99144385026737969</c:v>
                </c:pt>
                <c:pt idx="125">
                  <c:v>0.99568500539374316</c:v>
                </c:pt>
                <c:pt idx="126">
                  <c:v>0.99891657638136522</c:v>
                </c:pt>
                <c:pt idx="127">
                  <c:v>1.0021691973969631</c:v>
                </c:pt>
                <c:pt idx="128">
                  <c:v>0.99458874458874458</c:v>
                </c:pt>
                <c:pt idx="129">
                  <c:v>0.99782372143634379</c:v>
                </c:pt>
                <c:pt idx="130">
                  <c:v>1.0010905125408942</c:v>
                </c:pt>
                <c:pt idx="131">
                  <c:v>0.99891067538126366</c:v>
                </c:pt>
                <c:pt idx="132">
                  <c:v>0.99672846237731738</c:v>
                </c:pt>
                <c:pt idx="133">
                  <c:v>1</c:v>
                </c:pt>
                <c:pt idx="134">
                  <c:v>1.0010940919037199</c:v>
                </c:pt>
              </c:numCache>
            </c:numRef>
          </c:val>
          <c:smooth val="0"/>
          <c:extLst>
            <c:ext xmlns:c16="http://schemas.microsoft.com/office/drawing/2014/chart" uri="{C3380CC4-5D6E-409C-BE32-E72D297353CC}">
              <c16:uniqueId val="{00000001-E15F-44F4-90B6-6CB2B669E368}"/>
            </c:ext>
          </c:extLst>
        </c:ser>
        <c:ser>
          <c:idx val="7"/>
          <c:order val="2"/>
          <c:tx>
            <c:strRef>
              <c:f>Sheet6!#REF!</c:f>
              <c:strCache>
                <c:ptCount val="1"/>
                <c:pt idx="0">
                  <c:v>#REF!</c:v>
                </c:pt>
              </c:strCache>
            </c:strRef>
          </c:tx>
          <c:spPr>
            <a:ln w="28575" cap="rnd">
              <a:solidFill>
                <a:schemeClr val="accent2">
                  <a:lumMod val="60000"/>
                </a:schemeClr>
              </a:solidFill>
              <a:round/>
            </a:ln>
            <a:effectLst/>
          </c:spPr>
          <c:marker>
            <c:symbol val="none"/>
          </c:marker>
          <c:cat>
            <c:strRef>
              <c:f>Sheet6!$A$2:$A$136</c:f>
              <c:strCache>
                <c:ptCount val="135"/>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pt idx="84">
                  <c:v>Q2 2001</c:v>
                </c:pt>
                <c:pt idx="85">
                  <c:v>Q3 2001</c:v>
                </c:pt>
                <c:pt idx="86">
                  <c:v>Q4 2001</c:v>
                </c:pt>
                <c:pt idx="87">
                  <c:v>Q1 2002</c:v>
                </c:pt>
                <c:pt idx="88">
                  <c:v>Q2 2002</c:v>
                </c:pt>
                <c:pt idx="89">
                  <c:v>Q3 2002</c:v>
                </c:pt>
                <c:pt idx="90">
                  <c:v>Q4 2002</c:v>
                </c:pt>
                <c:pt idx="91">
                  <c:v>Q1 2003</c:v>
                </c:pt>
                <c:pt idx="92">
                  <c:v>Q2 2003</c:v>
                </c:pt>
                <c:pt idx="93">
                  <c:v>Q3 2003</c:v>
                </c:pt>
                <c:pt idx="94">
                  <c:v>Q4 2003</c:v>
                </c:pt>
                <c:pt idx="95">
                  <c:v>Q1 2004</c:v>
                </c:pt>
                <c:pt idx="96">
                  <c:v>Q2 2004</c:v>
                </c:pt>
                <c:pt idx="97">
                  <c:v>Q3 2004</c:v>
                </c:pt>
                <c:pt idx="98">
                  <c:v>Q4 2004</c:v>
                </c:pt>
                <c:pt idx="99">
                  <c:v>Q1 2005</c:v>
                </c:pt>
                <c:pt idx="100">
                  <c:v>Q2 2005</c:v>
                </c:pt>
                <c:pt idx="101">
                  <c:v>Q3 2005</c:v>
                </c:pt>
                <c:pt idx="102">
                  <c:v>Q4 2005</c:v>
                </c:pt>
                <c:pt idx="103">
                  <c:v>Q1 2006</c:v>
                </c:pt>
                <c:pt idx="104">
                  <c:v>Q2 2006</c:v>
                </c:pt>
                <c:pt idx="105">
                  <c:v>Q3 2006</c:v>
                </c:pt>
                <c:pt idx="106">
                  <c:v>Q4 2006</c:v>
                </c:pt>
                <c:pt idx="107">
                  <c:v>Q1 2007</c:v>
                </c:pt>
                <c:pt idx="108">
                  <c:v>Q2 2007</c:v>
                </c:pt>
                <c:pt idx="109">
                  <c:v>Q3 2007</c:v>
                </c:pt>
                <c:pt idx="110">
                  <c:v>Q4 2007</c:v>
                </c:pt>
                <c:pt idx="111">
                  <c:v>Q1 2008</c:v>
                </c:pt>
                <c:pt idx="112">
                  <c:v>Q2 2008</c:v>
                </c:pt>
                <c:pt idx="113">
                  <c:v>Q3 2008</c:v>
                </c:pt>
                <c:pt idx="114">
                  <c:v>Q4 2008</c:v>
                </c:pt>
                <c:pt idx="115">
                  <c:v>Q1 2009</c:v>
                </c:pt>
                <c:pt idx="116">
                  <c:v>Q2 2009</c:v>
                </c:pt>
                <c:pt idx="117">
                  <c:v>Q3 2009</c:v>
                </c:pt>
                <c:pt idx="118">
                  <c:v>Q4 2009</c:v>
                </c:pt>
                <c:pt idx="119">
                  <c:v>Q1 2010</c:v>
                </c:pt>
                <c:pt idx="120">
                  <c:v>Q2 2010</c:v>
                </c:pt>
                <c:pt idx="121">
                  <c:v>Q3 2010</c:v>
                </c:pt>
                <c:pt idx="122">
                  <c:v>Q4 2010</c:v>
                </c:pt>
                <c:pt idx="123">
                  <c:v>Q1 2011</c:v>
                </c:pt>
                <c:pt idx="124">
                  <c:v>Q2 2011</c:v>
                </c:pt>
                <c:pt idx="125">
                  <c:v>Q3 2011</c:v>
                </c:pt>
                <c:pt idx="126">
                  <c:v>Q4 2011</c:v>
                </c:pt>
                <c:pt idx="127">
                  <c:v>Q1 2012</c:v>
                </c:pt>
                <c:pt idx="128">
                  <c:v>Q2 2012</c:v>
                </c:pt>
                <c:pt idx="129">
                  <c:v>Q3 2012</c:v>
                </c:pt>
                <c:pt idx="130">
                  <c:v>Q4 2012</c:v>
                </c:pt>
                <c:pt idx="131">
                  <c:v>Q1 2013</c:v>
                </c:pt>
                <c:pt idx="132">
                  <c:v>Q2 2013</c:v>
                </c:pt>
                <c:pt idx="133">
                  <c:v>Q3 2013</c:v>
                </c:pt>
                <c:pt idx="134">
                  <c:v>Q4 2013</c:v>
                </c:pt>
              </c:strCache>
            </c:strRef>
          </c:cat>
          <c:val>
            <c:numRef>
              <c:f>Sheet6!#REF!</c:f>
              <c:numCache>
                <c:formatCode>General</c:formatCode>
                <c:ptCount val="1"/>
                <c:pt idx="0">
                  <c:v>1</c:v>
                </c:pt>
              </c:numCache>
            </c:numRef>
          </c:val>
          <c:smooth val="0"/>
          <c:extLst>
            <c:ext xmlns:c16="http://schemas.microsoft.com/office/drawing/2014/chart" uri="{C3380CC4-5D6E-409C-BE32-E72D297353CC}">
              <c16:uniqueId val="{00000002-E15F-44F4-90B6-6CB2B669E368}"/>
            </c:ext>
          </c:extLst>
        </c:ser>
        <c:dLbls>
          <c:showLegendKey val="0"/>
          <c:showVal val="0"/>
          <c:showCatName val="0"/>
          <c:showSerName val="0"/>
          <c:showPercent val="0"/>
          <c:showBubbleSize val="0"/>
        </c:dLbls>
        <c:smooth val="0"/>
        <c:axId val="438904296"/>
        <c:axId val="432489064"/>
      </c:lineChart>
      <c:catAx>
        <c:axId val="438904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89064"/>
        <c:crosses val="autoZero"/>
        <c:auto val="1"/>
        <c:lblAlgn val="ctr"/>
        <c:lblOffset val="100"/>
        <c:noMultiLvlLbl val="0"/>
      </c:catAx>
      <c:valAx>
        <c:axId val="432489064"/>
        <c:scaling>
          <c:orientation val="minMax"/>
          <c:max val="1.1500000000000001"/>
          <c:min val="0.850000000000000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8904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0-7085-450B-BCFD-0162E9589962}"/>
            </c:ext>
          </c:extLst>
        </c:ser>
        <c:ser>
          <c:idx val="1"/>
          <c:order val="1"/>
          <c:spPr>
            <a:ln w="28575" cap="rnd">
              <a:solidFill>
                <a:schemeClr val="accent2"/>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1-7085-450B-BCFD-0162E9589962}"/>
            </c:ext>
          </c:extLst>
        </c:ser>
        <c:ser>
          <c:idx val="2"/>
          <c:order val="2"/>
          <c:spPr>
            <a:ln w="28575" cap="rnd">
              <a:solidFill>
                <a:schemeClr val="accent3"/>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2-7085-450B-BCFD-0162E9589962}"/>
            </c:ext>
          </c:extLst>
        </c:ser>
        <c:ser>
          <c:idx val="3"/>
          <c:order val="3"/>
          <c:spPr>
            <a:ln w="28575" cap="rnd">
              <a:solidFill>
                <a:schemeClr val="accent4"/>
              </a:solidFill>
              <a:round/>
            </a:ln>
            <a:effectLst/>
          </c:spPr>
          <c:marker>
            <c:symbol val="none"/>
          </c:marker>
          <c:val>
            <c:numRef>
              <c:f>Sheet6!#REF!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Sheet6!#REF!</c15:sqref>
                        </c15:formulaRef>
                      </c:ext>
                    </c:extLst>
                    <c:strCache>
                      <c:ptCount val="1"/>
                      <c:pt idx="0">
                        <c:v>#REF!</c:v>
                      </c:pt>
                    </c:strCache>
                  </c:strRef>
                </c15:tx>
              </c15:filteredSeriesTitle>
            </c:ext>
            <c:ext xmlns:c16="http://schemas.microsoft.com/office/drawing/2014/chart" uri="{C3380CC4-5D6E-409C-BE32-E72D297353CC}">
              <c16:uniqueId val="{00000003-7085-450B-BCFD-0162E9589962}"/>
            </c:ext>
          </c:extLst>
        </c:ser>
        <c:dLbls>
          <c:showLegendKey val="0"/>
          <c:showVal val="0"/>
          <c:showCatName val="0"/>
          <c:showSerName val="0"/>
          <c:showPercent val="0"/>
          <c:showBubbleSize val="0"/>
        </c:dLbls>
        <c:smooth val="0"/>
        <c:axId val="432489848"/>
        <c:axId val="432490240"/>
      </c:lineChart>
      <c:catAx>
        <c:axId val="4324898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0240"/>
        <c:crosses val="autoZero"/>
        <c:auto val="1"/>
        <c:lblAlgn val="ctr"/>
        <c:lblOffset val="100"/>
        <c:noMultiLvlLbl val="0"/>
      </c:catAx>
      <c:valAx>
        <c:axId val="43249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89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離職率接続!$C$14</c:f>
              <c:strCache>
                <c:ptCount val="1"/>
                <c:pt idx="0">
                  <c:v>job sepa </c:v>
                </c:pt>
              </c:strCache>
            </c:strRef>
          </c:tx>
          <c:spPr>
            <a:ln w="28575" cap="rnd">
              <a:solidFill>
                <a:schemeClr val="accent1"/>
              </a:solidFill>
              <a:round/>
            </a:ln>
            <a:effectLst/>
          </c:spPr>
          <c:marker>
            <c:symbol val="none"/>
          </c:marker>
          <c:cat>
            <c:numRef>
              <c:f>離職率接続!$B$15:$B$48</c:f>
              <c:numCache>
                <c:formatCode>General</c:formatCode>
                <c:ptCount val="3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numCache>
            </c:numRef>
          </c:cat>
          <c:val>
            <c:numRef>
              <c:f>離職率接続!$E$15:$E$48</c:f>
              <c:numCache>
                <c:formatCode>General</c:formatCode>
                <c:ptCount val="34"/>
                <c:pt idx="11">
                  <c:v>0.16699999999999998</c:v>
                </c:pt>
                <c:pt idx="12">
                  <c:v>0.158</c:v>
                </c:pt>
                <c:pt idx="13">
                  <c:v>0.14199999999999999</c:v>
                </c:pt>
                <c:pt idx="14">
                  <c:v>0.129</c:v>
                </c:pt>
                <c:pt idx="15">
                  <c:v>0.13500000000000001</c:v>
                </c:pt>
                <c:pt idx="16">
                  <c:v>0.13800000000000001</c:v>
                </c:pt>
                <c:pt idx="17">
                  <c:v>0.14400000000000002</c:v>
                </c:pt>
                <c:pt idx="18">
                  <c:v>0.13800000000000001</c:v>
                </c:pt>
                <c:pt idx="19">
                  <c:v>0.14000000000000001</c:v>
                </c:pt>
                <c:pt idx="20">
                  <c:v>0.14699999999999999</c:v>
                </c:pt>
                <c:pt idx="21">
                  <c:v>0.151</c:v>
                </c:pt>
                <c:pt idx="22">
                  <c:v>0.14499999999999999</c:v>
                </c:pt>
                <c:pt idx="23">
                  <c:v>0.14699999999999999</c:v>
                </c:pt>
                <c:pt idx="24">
                  <c:v>0.157</c:v>
                </c:pt>
                <c:pt idx="25">
                  <c:v>0.17399999999999999</c:v>
                </c:pt>
                <c:pt idx="26">
                  <c:v>0.16</c:v>
                </c:pt>
                <c:pt idx="27">
                  <c:v>0.154</c:v>
                </c:pt>
                <c:pt idx="28">
                  <c:v>0.14599999999999999</c:v>
                </c:pt>
                <c:pt idx="29">
                  <c:v>0.16399999999999998</c:v>
                </c:pt>
                <c:pt idx="30">
                  <c:v>0.14499999999999999</c:v>
                </c:pt>
                <c:pt idx="31">
                  <c:v>0.14400000000000002</c:v>
                </c:pt>
                <c:pt idx="32">
                  <c:v>0.14800000000000002</c:v>
                </c:pt>
                <c:pt idx="33">
                  <c:v>0.156</c:v>
                </c:pt>
              </c:numCache>
            </c:numRef>
          </c:val>
          <c:smooth val="0"/>
          <c:extLst>
            <c:ext xmlns:c16="http://schemas.microsoft.com/office/drawing/2014/chart" uri="{C3380CC4-5D6E-409C-BE32-E72D297353CC}">
              <c16:uniqueId val="{00000000-260A-426A-BADB-2CB082A28DD4}"/>
            </c:ext>
          </c:extLst>
        </c:ser>
        <c:ser>
          <c:idx val="1"/>
          <c:order val="1"/>
          <c:tx>
            <c:strRef>
              <c:f>離職率接続!$D$14</c:f>
              <c:strCache>
                <c:ptCount val="1"/>
                <c:pt idx="0">
                  <c:v>job sepa2</c:v>
                </c:pt>
              </c:strCache>
            </c:strRef>
          </c:tx>
          <c:spPr>
            <a:ln w="28575" cap="rnd">
              <a:solidFill>
                <a:schemeClr val="accent2"/>
              </a:solidFill>
              <a:round/>
            </a:ln>
            <a:effectLst/>
          </c:spPr>
          <c:marker>
            <c:symbol val="none"/>
          </c:marker>
          <c:val>
            <c:numRef>
              <c:f>離職率接続!$D$15:$D$48</c:f>
              <c:numCache>
                <c:formatCode>General</c:formatCode>
                <c:ptCount val="34"/>
                <c:pt idx="0">
                  <c:v>0.14397551262429986</c:v>
                </c:pt>
                <c:pt idx="1">
                  <c:v>0.14220782303237445</c:v>
                </c:pt>
                <c:pt idx="2">
                  <c:v>0.13839124592052218</c:v>
                </c:pt>
                <c:pt idx="3">
                  <c:v>0.13217565800351738</c:v>
                </c:pt>
                <c:pt idx="4">
                  <c:v>0.14076488665313536</c:v>
                </c:pt>
                <c:pt idx="5">
                  <c:v>0.14773153355830521</c:v>
                </c:pt>
                <c:pt idx="6">
                  <c:v>0.14516550360114938</c:v>
                </c:pt>
                <c:pt idx="7">
                  <c:v>0.13893008282996347</c:v>
                </c:pt>
                <c:pt idx="8">
                  <c:v>0.1467714528462192</c:v>
                </c:pt>
                <c:pt idx="9">
                  <c:v>0.15154966521709118</c:v>
                </c:pt>
                <c:pt idx="10">
                  <c:v>0.15259996359444208</c:v>
                </c:pt>
                <c:pt idx="11">
                  <c:v>0.15158692562766463</c:v>
                </c:pt>
                <c:pt idx="12">
                  <c:v>0.14523383887895738</c:v>
                </c:pt>
                <c:pt idx="13">
                  <c:v>0.14033484643046631</c:v>
                </c:pt>
                <c:pt idx="14">
                  <c:v>0.13831672525493158</c:v>
                </c:pt>
                <c:pt idx="15">
                  <c:v>0.14163639005958437</c:v>
                </c:pt>
                <c:pt idx="16">
                  <c:v>0.13743759433414607</c:v>
                </c:pt>
                <c:pt idx="17">
                  <c:v>0.1491470723835869</c:v>
                </c:pt>
                <c:pt idx="18">
                  <c:v>0.15084103565072621</c:v>
                </c:pt>
                <c:pt idx="19">
                  <c:v>0.15037373979198254</c:v>
                </c:pt>
                <c:pt idx="20">
                  <c:v>0.15896601397855201</c:v>
                </c:pt>
                <c:pt idx="21">
                  <c:v>0.17041053446940357</c:v>
                </c:pt>
                <c:pt idx="22">
                  <c:v>0.16332409077449053</c:v>
                </c:pt>
                <c:pt idx="23">
                  <c:v>0.16403402187120292</c:v>
                </c:pt>
              </c:numCache>
            </c:numRef>
          </c:val>
          <c:smooth val="0"/>
          <c:extLst>
            <c:ext xmlns:c16="http://schemas.microsoft.com/office/drawing/2014/chart" uri="{C3380CC4-5D6E-409C-BE32-E72D297353CC}">
              <c16:uniqueId val="{00000001-260A-426A-BADB-2CB082A28DD4}"/>
            </c:ext>
          </c:extLst>
        </c:ser>
        <c:ser>
          <c:idx val="2"/>
          <c:order val="2"/>
          <c:tx>
            <c:strRef>
              <c:f>離職率接続!$F$14</c:f>
              <c:strCache>
                <c:ptCount val="1"/>
                <c:pt idx="0">
                  <c:v>connected</c:v>
                </c:pt>
              </c:strCache>
            </c:strRef>
          </c:tx>
          <c:spPr>
            <a:ln w="28575" cap="rnd">
              <a:solidFill>
                <a:schemeClr val="accent3"/>
              </a:solidFill>
              <a:round/>
            </a:ln>
            <a:effectLst/>
          </c:spPr>
          <c:marker>
            <c:symbol val="none"/>
          </c:marker>
          <c:val>
            <c:numRef>
              <c:f>離職率接続!$F$15:$F$48</c:f>
              <c:numCache>
                <c:formatCode>General</c:formatCode>
                <c:ptCount val="34"/>
                <c:pt idx="0">
                  <c:v>0.14397551262429986</c:v>
                </c:pt>
                <c:pt idx="1">
                  <c:v>0.14220782303237445</c:v>
                </c:pt>
                <c:pt idx="2">
                  <c:v>0.13839124592052218</c:v>
                </c:pt>
                <c:pt idx="3">
                  <c:v>0.13217565800351738</c:v>
                </c:pt>
                <c:pt idx="4">
                  <c:v>0.14076488665313536</c:v>
                </c:pt>
                <c:pt idx="5">
                  <c:v>0.14773153355830521</c:v>
                </c:pt>
                <c:pt idx="6">
                  <c:v>0.14516550360114938</c:v>
                </c:pt>
                <c:pt idx="7">
                  <c:v>0.13893008282996347</c:v>
                </c:pt>
                <c:pt idx="8">
                  <c:v>0.1467714528462192</c:v>
                </c:pt>
                <c:pt idx="9">
                  <c:v>0.15154966521709118</c:v>
                </c:pt>
                <c:pt idx="10">
                  <c:v>0.15259996359444208</c:v>
                </c:pt>
                <c:pt idx="11">
                  <c:v>0.15158692562766463</c:v>
                </c:pt>
                <c:pt idx="12">
                  <c:v>0.14523383887895738</c:v>
                </c:pt>
                <c:pt idx="13">
                  <c:v>0.14033484643046631</c:v>
                </c:pt>
                <c:pt idx="14">
                  <c:v>0.13831672525493158</c:v>
                </c:pt>
                <c:pt idx="15">
                  <c:v>0.14163639005958437</c:v>
                </c:pt>
                <c:pt idx="16">
                  <c:v>0.13771879716707303</c:v>
                </c:pt>
                <c:pt idx="17">
                  <c:v>0.14400000000000002</c:v>
                </c:pt>
                <c:pt idx="18">
                  <c:v>0.13800000000000001</c:v>
                </c:pt>
                <c:pt idx="19">
                  <c:v>0.14000000000000001</c:v>
                </c:pt>
                <c:pt idx="20">
                  <c:v>0.14699999999999999</c:v>
                </c:pt>
                <c:pt idx="21">
                  <c:v>0.151</c:v>
                </c:pt>
                <c:pt idx="22">
                  <c:v>0.14499999999999999</c:v>
                </c:pt>
                <c:pt idx="23">
                  <c:v>0.14699999999999999</c:v>
                </c:pt>
                <c:pt idx="24">
                  <c:v>0.157</c:v>
                </c:pt>
                <c:pt idx="25">
                  <c:v>0.17399999999999999</c:v>
                </c:pt>
                <c:pt idx="26">
                  <c:v>0.16</c:v>
                </c:pt>
                <c:pt idx="27">
                  <c:v>0.154</c:v>
                </c:pt>
                <c:pt idx="28">
                  <c:v>0.14599999999999999</c:v>
                </c:pt>
                <c:pt idx="29">
                  <c:v>0.16399999999999998</c:v>
                </c:pt>
                <c:pt idx="30">
                  <c:v>0.14499999999999999</c:v>
                </c:pt>
                <c:pt idx="31">
                  <c:v>0.14400000000000002</c:v>
                </c:pt>
                <c:pt idx="32">
                  <c:v>0.14800000000000002</c:v>
                </c:pt>
                <c:pt idx="33">
                  <c:v>0.156</c:v>
                </c:pt>
              </c:numCache>
            </c:numRef>
          </c:val>
          <c:smooth val="0"/>
          <c:extLst>
            <c:ext xmlns:c16="http://schemas.microsoft.com/office/drawing/2014/chart" uri="{C3380CC4-5D6E-409C-BE32-E72D297353CC}">
              <c16:uniqueId val="{00000002-260A-426A-BADB-2CB082A28DD4}"/>
            </c:ext>
          </c:extLst>
        </c:ser>
        <c:dLbls>
          <c:showLegendKey val="0"/>
          <c:showVal val="0"/>
          <c:showCatName val="0"/>
          <c:showSerName val="0"/>
          <c:showPercent val="0"/>
          <c:showBubbleSize val="0"/>
        </c:dLbls>
        <c:smooth val="0"/>
        <c:axId val="432491024"/>
        <c:axId val="432491416"/>
      </c:lineChart>
      <c:catAx>
        <c:axId val="43249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1416"/>
        <c:crosses val="autoZero"/>
        <c:auto val="1"/>
        <c:lblAlgn val="ctr"/>
        <c:lblOffset val="100"/>
        <c:noMultiLvlLbl val="0"/>
      </c:catAx>
      <c:valAx>
        <c:axId val="432491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1024"/>
        <c:crosses val="autoZero"/>
        <c:crossBetween val="between"/>
      </c:valAx>
      <c:spPr>
        <a:noFill/>
        <a:ln w="25400">
          <a:noFill/>
        </a:ln>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離職率年率</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cat>
            <c:strRef>
              <c:f>四半期換算quadratic_match_average!$A$2:$A$133</c:f>
              <c:strCache>
                <c:ptCount val="132"/>
                <c:pt idx="0">
                  <c:v>Q1 1980</c:v>
                </c:pt>
                <c:pt idx="1">
                  <c:v>Q2 1980</c:v>
                </c:pt>
                <c:pt idx="2">
                  <c:v>Q3 1980</c:v>
                </c:pt>
                <c:pt idx="3">
                  <c:v>Q4 1980</c:v>
                </c:pt>
                <c:pt idx="4">
                  <c:v>Q1 1981</c:v>
                </c:pt>
                <c:pt idx="5">
                  <c:v>Q2 1981</c:v>
                </c:pt>
                <c:pt idx="6">
                  <c:v>Q3 1981</c:v>
                </c:pt>
                <c:pt idx="7">
                  <c:v>Q4 1981</c:v>
                </c:pt>
                <c:pt idx="8">
                  <c:v>Q1 1982</c:v>
                </c:pt>
                <c:pt idx="9">
                  <c:v>Q2 1982</c:v>
                </c:pt>
                <c:pt idx="10">
                  <c:v>Q3 1982</c:v>
                </c:pt>
                <c:pt idx="11">
                  <c:v>Q4 1982</c:v>
                </c:pt>
                <c:pt idx="12">
                  <c:v>Q1 1983</c:v>
                </c:pt>
                <c:pt idx="13">
                  <c:v>Q2 1983</c:v>
                </c:pt>
                <c:pt idx="14">
                  <c:v>Q3 1983</c:v>
                </c:pt>
                <c:pt idx="15">
                  <c:v>Q4 1983</c:v>
                </c:pt>
                <c:pt idx="16">
                  <c:v>Q1 1984</c:v>
                </c:pt>
                <c:pt idx="17">
                  <c:v>Q2 1984</c:v>
                </c:pt>
                <c:pt idx="18">
                  <c:v>Q3 1984</c:v>
                </c:pt>
                <c:pt idx="19">
                  <c:v>Q4 1984</c:v>
                </c:pt>
                <c:pt idx="20">
                  <c:v>Q1 1985</c:v>
                </c:pt>
                <c:pt idx="21">
                  <c:v>Q2 1985</c:v>
                </c:pt>
                <c:pt idx="22">
                  <c:v>Q3 1985</c:v>
                </c:pt>
                <c:pt idx="23">
                  <c:v>Q4 1985</c:v>
                </c:pt>
                <c:pt idx="24">
                  <c:v>Q1 1986</c:v>
                </c:pt>
                <c:pt idx="25">
                  <c:v>Q2 1986</c:v>
                </c:pt>
                <c:pt idx="26">
                  <c:v>Q3 1986</c:v>
                </c:pt>
                <c:pt idx="27">
                  <c:v>Q4 1986</c:v>
                </c:pt>
                <c:pt idx="28">
                  <c:v>Q1 1987</c:v>
                </c:pt>
                <c:pt idx="29">
                  <c:v>Q2 1987</c:v>
                </c:pt>
                <c:pt idx="30">
                  <c:v>Q3 1987</c:v>
                </c:pt>
                <c:pt idx="31">
                  <c:v>Q4 1987</c:v>
                </c:pt>
                <c:pt idx="32">
                  <c:v>Q1 1988</c:v>
                </c:pt>
                <c:pt idx="33">
                  <c:v>Q2 1988</c:v>
                </c:pt>
                <c:pt idx="34">
                  <c:v>Q3 1988</c:v>
                </c:pt>
                <c:pt idx="35">
                  <c:v>Q4 1988</c:v>
                </c:pt>
                <c:pt idx="36">
                  <c:v>Q1 1989</c:v>
                </c:pt>
                <c:pt idx="37">
                  <c:v>Q2 1989</c:v>
                </c:pt>
                <c:pt idx="38">
                  <c:v>Q3 1989</c:v>
                </c:pt>
                <c:pt idx="39">
                  <c:v>Q4 1989</c:v>
                </c:pt>
                <c:pt idx="40">
                  <c:v>Q1 1990</c:v>
                </c:pt>
                <c:pt idx="41">
                  <c:v>Q2 1990</c:v>
                </c:pt>
                <c:pt idx="42">
                  <c:v>Q3 1990</c:v>
                </c:pt>
                <c:pt idx="43">
                  <c:v>Q4 1990</c:v>
                </c:pt>
                <c:pt idx="44">
                  <c:v>Q1 1991</c:v>
                </c:pt>
                <c:pt idx="45">
                  <c:v>Q2 1991</c:v>
                </c:pt>
                <c:pt idx="46">
                  <c:v>Q3 1991</c:v>
                </c:pt>
                <c:pt idx="47">
                  <c:v>Q4 1991</c:v>
                </c:pt>
                <c:pt idx="48">
                  <c:v>Q1 1992</c:v>
                </c:pt>
                <c:pt idx="49">
                  <c:v>Q2 1992</c:v>
                </c:pt>
                <c:pt idx="50">
                  <c:v>Q3 1992</c:v>
                </c:pt>
                <c:pt idx="51">
                  <c:v>Q4 1992</c:v>
                </c:pt>
                <c:pt idx="52">
                  <c:v>Q1 1993</c:v>
                </c:pt>
                <c:pt idx="53">
                  <c:v>Q2 1993</c:v>
                </c:pt>
                <c:pt idx="54">
                  <c:v>Q3 1993</c:v>
                </c:pt>
                <c:pt idx="55">
                  <c:v>Q4 1993</c:v>
                </c:pt>
                <c:pt idx="56">
                  <c:v>Q1 1994</c:v>
                </c:pt>
                <c:pt idx="57">
                  <c:v>Q2 1994</c:v>
                </c:pt>
                <c:pt idx="58">
                  <c:v>Q3 1994</c:v>
                </c:pt>
                <c:pt idx="59">
                  <c:v>Q4 1994</c:v>
                </c:pt>
                <c:pt idx="60">
                  <c:v>Q1 1995</c:v>
                </c:pt>
                <c:pt idx="61">
                  <c:v>Q2 1995</c:v>
                </c:pt>
                <c:pt idx="62">
                  <c:v>Q3 1995</c:v>
                </c:pt>
                <c:pt idx="63">
                  <c:v>Q4 1995</c:v>
                </c:pt>
                <c:pt idx="64">
                  <c:v>Q1 1996</c:v>
                </c:pt>
                <c:pt idx="65">
                  <c:v>Q2 1996</c:v>
                </c:pt>
                <c:pt idx="66">
                  <c:v>Q3 1996</c:v>
                </c:pt>
                <c:pt idx="67">
                  <c:v>Q4 1996</c:v>
                </c:pt>
                <c:pt idx="68">
                  <c:v>Q1 1997</c:v>
                </c:pt>
                <c:pt idx="69">
                  <c:v>Q2 1997</c:v>
                </c:pt>
                <c:pt idx="70">
                  <c:v>Q3 1997</c:v>
                </c:pt>
                <c:pt idx="71">
                  <c:v>Q4 1997</c:v>
                </c:pt>
                <c:pt idx="72">
                  <c:v>Q1 1998</c:v>
                </c:pt>
                <c:pt idx="73">
                  <c:v>Q2 1998</c:v>
                </c:pt>
                <c:pt idx="74">
                  <c:v>Q3 1998</c:v>
                </c:pt>
                <c:pt idx="75">
                  <c:v>Q4 1998</c:v>
                </c:pt>
                <c:pt idx="76">
                  <c:v>Q1 1999</c:v>
                </c:pt>
                <c:pt idx="77">
                  <c:v>Q2 1999</c:v>
                </c:pt>
                <c:pt idx="78">
                  <c:v>Q3 1999</c:v>
                </c:pt>
                <c:pt idx="79">
                  <c:v>Q4 1999</c:v>
                </c:pt>
                <c:pt idx="80">
                  <c:v>Q1 2000</c:v>
                </c:pt>
                <c:pt idx="81">
                  <c:v>Q2 2000</c:v>
                </c:pt>
                <c:pt idx="82">
                  <c:v>Q3 2000</c:v>
                </c:pt>
                <c:pt idx="83">
                  <c:v>Q4 2000</c:v>
                </c:pt>
                <c:pt idx="84">
                  <c:v>Q1 2001</c:v>
                </c:pt>
                <c:pt idx="85">
                  <c:v>Q2 2001</c:v>
                </c:pt>
                <c:pt idx="86">
                  <c:v>Q3 2001</c:v>
                </c:pt>
                <c:pt idx="87">
                  <c:v>Q4 2001</c:v>
                </c:pt>
                <c:pt idx="88">
                  <c:v>Q1 2002</c:v>
                </c:pt>
                <c:pt idx="89">
                  <c:v>Q2 2002</c:v>
                </c:pt>
                <c:pt idx="90">
                  <c:v>Q3 2002</c:v>
                </c:pt>
                <c:pt idx="91">
                  <c:v>Q4 2002</c:v>
                </c:pt>
                <c:pt idx="92">
                  <c:v>Q1 2003</c:v>
                </c:pt>
                <c:pt idx="93">
                  <c:v>Q2 2003</c:v>
                </c:pt>
                <c:pt idx="94">
                  <c:v>Q3 2003</c:v>
                </c:pt>
                <c:pt idx="95">
                  <c:v>Q4 2003</c:v>
                </c:pt>
                <c:pt idx="96">
                  <c:v>Q1 2004</c:v>
                </c:pt>
                <c:pt idx="97">
                  <c:v>Q2 2004</c:v>
                </c:pt>
                <c:pt idx="98">
                  <c:v>Q3 2004</c:v>
                </c:pt>
                <c:pt idx="99">
                  <c:v>Q4 2004</c:v>
                </c:pt>
                <c:pt idx="100">
                  <c:v>Q1 2005</c:v>
                </c:pt>
                <c:pt idx="101">
                  <c:v>Q2 2005</c:v>
                </c:pt>
                <c:pt idx="102">
                  <c:v>Q3 2005</c:v>
                </c:pt>
                <c:pt idx="103">
                  <c:v>Q4 2005</c:v>
                </c:pt>
                <c:pt idx="104">
                  <c:v>Q1 2006</c:v>
                </c:pt>
                <c:pt idx="105">
                  <c:v>Q2 2006</c:v>
                </c:pt>
                <c:pt idx="106">
                  <c:v>Q3 2006</c:v>
                </c:pt>
                <c:pt idx="107">
                  <c:v>Q4 2006</c:v>
                </c:pt>
                <c:pt idx="108">
                  <c:v>Q1 2007</c:v>
                </c:pt>
                <c:pt idx="109">
                  <c:v>Q2 2007</c:v>
                </c:pt>
                <c:pt idx="110">
                  <c:v>Q3 2007</c:v>
                </c:pt>
                <c:pt idx="111">
                  <c:v>Q4 2007</c:v>
                </c:pt>
                <c:pt idx="112">
                  <c:v>Q1 2008</c:v>
                </c:pt>
                <c:pt idx="113">
                  <c:v>Q2 2008</c:v>
                </c:pt>
                <c:pt idx="114">
                  <c:v>Q3 2008</c:v>
                </c:pt>
                <c:pt idx="115">
                  <c:v>Q4 2008</c:v>
                </c:pt>
                <c:pt idx="116">
                  <c:v>Q1 2009</c:v>
                </c:pt>
                <c:pt idx="117">
                  <c:v>Q2 2009</c:v>
                </c:pt>
                <c:pt idx="118">
                  <c:v>Q3 2009</c:v>
                </c:pt>
                <c:pt idx="119">
                  <c:v>Q4 2009</c:v>
                </c:pt>
                <c:pt idx="120">
                  <c:v>Q1 2010</c:v>
                </c:pt>
                <c:pt idx="121">
                  <c:v>Q2 2010</c:v>
                </c:pt>
                <c:pt idx="122">
                  <c:v>Q3 2010</c:v>
                </c:pt>
                <c:pt idx="123">
                  <c:v>Q4 2010</c:v>
                </c:pt>
                <c:pt idx="124">
                  <c:v>Q1 2011</c:v>
                </c:pt>
                <c:pt idx="125">
                  <c:v>Q2 2011</c:v>
                </c:pt>
                <c:pt idx="126">
                  <c:v>Q3 2011</c:v>
                </c:pt>
                <c:pt idx="127">
                  <c:v>Q4 2011</c:v>
                </c:pt>
                <c:pt idx="128">
                  <c:v>Q1 2012</c:v>
                </c:pt>
                <c:pt idx="129">
                  <c:v>Q2 2012</c:v>
                </c:pt>
                <c:pt idx="130">
                  <c:v>Q3 2012</c:v>
                </c:pt>
                <c:pt idx="131">
                  <c:v>Q4 2012</c:v>
                </c:pt>
              </c:strCache>
            </c:strRef>
          </c:cat>
          <c:val>
            <c:numRef>
              <c:f>四半期換算quadratic_match_average!$B$2:$B$133</c:f>
              <c:numCache>
                <c:formatCode>General</c:formatCode>
                <c:ptCount val="132"/>
                <c:pt idx="0">
                  <c:v>0.14419020207628699</c:v>
                </c:pt>
                <c:pt idx="1">
                  <c:v>0.14413244608829201</c:v>
                </c:pt>
                <c:pt idx="2">
                  <c:v>0.143946634630302</c:v>
                </c:pt>
                <c:pt idx="3">
                  <c:v>0.14363276770231601</c:v>
                </c:pt>
                <c:pt idx="4">
                  <c:v>0.14319084530433501</c:v>
                </c:pt>
                <c:pt idx="5">
                  <c:v>0.14262086743635799</c:v>
                </c:pt>
                <c:pt idx="6">
                  <c:v>0.14192283409838599</c:v>
                </c:pt>
                <c:pt idx="7">
                  <c:v>0.14109674529041799</c:v>
                </c:pt>
                <c:pt idx="8">
                  <c:v>0.140197307775771</c:v>
                </c:pt>
                <c:pt idx="9">
                  <c:v>0.139093225322486</c:v>
                </c:pt>
                <c:pt idx="10">
                  <c:v>0.137839204693879</c:v>
                </c:pt>
                <c:pt idx="11">
                  <c:v>0.13643524588995001</c:v>
                </c:pt>
                <c:pt idx="12">
                  <c:v>0.132193250883859</c:v>
                </c:pt>
                <c:pt idx="13">
                  <c:v>0.13156465494002201</c:v>
                </c:pt>
                <c:pt idx="14">
                  <c:v>0.13186136003159801</c:v>
                </c:pt>
                <c:pt idx="15">
                  <c:v>0.13308336615858901</c:v>
                </c:pt>
                <c:pt idx="16">
                  <c:v>0.137797454307098</c:v>
                </c:pt>
                <c:pt idx="17">
                  <c:v>0.139843350110475</c:v>
                </c:pt>
                <c:pt idx="18">
                  <c:v>0.14178783455482299</c:v>
                </c:pt>
                <c:pt idx="19">
                  <c:v>0.143630907640144</c:v>
                </c:pt>
                <c:pt idx="20">
                  <c:v>0.146608521728604</c:v>
                </c:pt>
                <c:pt idx="21">
                  <c:v>0.147754391151002</c:v>
                </c:pt>
                <c:pt idx="22">
                  <c:v>0.148304468269503</c:v>
                </c:pt>
                <c:pt idx="23">
                  <c:v>0.14825875308410999</c:v>
                </c:pt>
                <c:pt idx="24">
                  <c:v>0.146701107149775</c:v>
                </c:pt>
                <c:pt idx="25">
                  <c:v>0.145830262734609</c:v>
                </c:pt>
                <c:pt idx="26">
                  <c:v>0.144730081393566</c:v>
                </c:pt>
                <c:pt idx="27">
                  <c:v>0.14340056312664601</c:v>
                </c:pt>
                <c:pt idx="28">
                  <c:v>0.13906886705862001</c:v>
                </c:pt>
                <c:pt idx="29">
                  <c:v>0.13838981129003899</c:v>
                </c:pt>
                <c:pt idx="30">
                  <c:v>0.13859055494567199</c:v>
                </c:pt>
                <c:pt idx="31">
                  <c:v>0.139671098025521</c:v>
                </c:pt>
                <c:pt idx="32">
                  <c:v>0.144309557472214</c:v>
                </c:pt>
                <c:pt idx="33">
                  <c:v>0.14607845262344199</c:v>
                </c:pt>
                <c:pt idx="34">
                  <c:v>0.14765590042183199</c:v>
                </c:pt>
                <c:pt idx="35">
                  <c:v>0.149041900867387</c:v>
                </c:pt>
                <c:pt idx="36">
                  <c:v>0.15034032213950099</c:v>
                </c:pt>
                <c:pt idx="37">
                  <c:v>0.15130188060762401</c:v>
                </c:pt>
                <c:pt idx="38">
                  <c:v>0.15203044445115199</c:v>
                </c:pt>
                <c:pt idx="39">
                  <c:v>0.152526013670085</c:v>
                </c:pt>
                <c:pt idx="40">
                  <c:v>0.15252849800670501</c:v>
                </c:pt>
                <c:pt idx="41">
                  <c:v>0.15266211407953501</c:v>
                </c:pt>
                <c:pt idx="42">
                  <c:v>0.15266677163085601</c:v>
                </c:pt>
                <c:pt idx="43">
                  <c:v>0.15254247066067</c:v>
                </c:pt>
                <c:pt idx="44">
                  <c:v>0.152801197487382</c:v>
                </c:pt>
                <c:pt idx="45">
                  <c:v>0.15221418494681699</c:v>
                </c:pt>
                <c:pt idx="46">
                  <c:v>0.151293419357382</c:v>
                </c:pt>
                <c:pt idx="47">
                  <c:v>0.150038900719076</c:v>
                </c:pt>
                <c:pt idx="48">
                  <c:v>0.14738904417531301</c:v>
                </c:pt>
                <c:pt idx="49">
                  <c:v>0.14589165338189999</c:v>
                </c:pt>
                <c:pt idx="50">
                  <c:v>0.14448514348225</c:v>
                </c:pt>
                <c:pt idx="51">
                  <c:v>0.143169514476364</c:v>
                </c:pt>
                <c:pt idx="52">
                  <c:v>0.14172183246225101</c:v>
                </c:pt>
                <c:pt idx="53">
                  <c:v>0.14067713880468799</c:v>
                </c:pt>
                <c:pt idx="54">
                  <c:v>0.13981249960168399</c:v>
                </c:pt>
                <c:pt idx="55">
                  <c:v>0.139127914853241</c:v>
                </c:pt>
                <c:pt idx="56">
                  <c:v>0.13823949163635199</c:v>
                </c:pt>
                <c:pt idx="57">
                  <c:v>0.13806857296623001</c:v>
                </c:pt>
                <c:pt idx="58">
                  <c:v>0.13823126591987001</c:v>
                </c:pt>
                <c:pt idx="59">
                  <c:v>0.138727570497272</c:v>
                </c:pt>
                <c:pt idx="60">
                  <c:v>0.14152233727302099</c:v>
                </c:pt>
                <c:pt idx="61">
                  <c:v>0.14189992486811101</c:v>
                </c:pt>
                <c:pt idx="62">
                  <c:v>0.141825183857129</c:v>
                </c:pt>
                <c:pt idx="63">
                  <c:v>0.14129811424007399</c:v>
                </c:pt>
                <c:pt idx="64">
                  <c:v>0.137594332669665</c:v>
                </c:pt>
                <c:pt idx="65">
                  <c:v>0.137252359179377</c:v>
                </c:pt>
                <c:pt idx="66">
                  <c:v>0.13754781042192901</c:v>
                </c:pt>
                <c:pt idx="67">
                  <c:v>0.138480686397321</c:v>
                </c:pt>
                <c:pt idx="68">
                  <c:v>0.14356348688029699</c:v>
                </c:pt>
                <c:pt idx="69">
                  <c:v>0.14436621241147099</c:v>
                </c:pt>
                <c:pt idx="70">
                  <c:v>0.14440136276558599</c:v>
                </c:pt>
                <c:pt idx="71">
                  <c:v>0.14366893794264399</c:v>
                </c:pt>
                <c:pt idx="72">
                  <c:v>0.13900000000000001</c:v>
                </c:pt>
                <c:pt idx="73">
                  <c:v>0.13800000000000001</c:v>
                </c:pt>
                <c:pt idx="74">
                  <c:v>0.13750000000000001</c:v>
                </c:pt>
                <c:pt idx="75">
                  <c:v>0.13750000000000001</c:v>
                </c:pt>
                <c:pt idx="76">
                  <c:v>0.13846875</c:v>
                </c:pt>
                <c:pt idx="77">
                  <c:v>0.13928125</c:v>
                </c:pt>
                <c:pt idx="78">
                  <c:v>0.14040625000000001</c:v>
                </c:pt>
                <c:pt idx="79">
                  <c:v>0.14184374999999999</c:v>
                </c:pt>
                <c:pt idx="80">
                  <c:v>0.14484374999999999</c:v>
                </c:pt>
                <c:pt idx="81">
                  <c:v>0.14640624999999999</c:v>
                </c:pt>
                <c:pt idx="82">
                  <c:v>0.14778125</c:v>
                </c:pt>
                <c:pt idx="83">
                  <c:v>0.14896875000000001</c:v>
                </c:pt>
                <c:pt idx="84">
                  <c:v>0.15106249999999999</c:v>
                </c:pt>
                <c:pt idx="85">
                  <c:v>0.1514375</c:v>
                </c:pt>
                <c:pt idx="86">
                  <c:v>0.1511875</c:v>
                </c:pt>
                <c:pt idx="87">
                  <c:v>0.15031249999999999</c:v>
                </c:pt>
                <c:pt idx="88">
                  <c:v>0.14599999999999999</c:v>
                </c:pt>
                <c:pt idx="89">
                  <c:v>0.14499999999999999</c:v>
                </c:pt>
                <c:pt idx="90">
                  <c:v>0.14449999999999999</c:v>
                </c:pt>
                <c:pt idx="91">
                  <c:v>0.14449999999999999</c:v>
                </c:pt>
                <c:pt idx="92">
                  <c:v>0.14499999999999999</c:v>
                </c:pt>
                <c:pt idx="93">
                  <c:v>0.14599999999999999</c:v>
                </c:pt>
                <c:pt idx="94">
                  <c:v>0.14749999999999999</c:v>
                </c:pt>
                <c:pt idx="95">
                  <c:v>0.14949999999999999</c:v>
                </c:pt>
                <c:pt idx="96">
                  <c:v>0.15215624999999999</c:v>
                </c:pt>
                <c:pt idx="97">
                  <c:v>0.15509375</c:v>
                </c:pt>
                <c:pt idx="98">
                  <c:v>0.15846874999999999</c:v>
                </c:pt>
                <c:pt idx="99">
                  <c:v>0.16228124999999999</c:v>
                </c:pt>
                <c:pt idx="100">
                  <c:v>0.17246875</c:v>
                </c:pt>
                <c:pt idx="101">
                  <c:v>0.17478125</c:v>
                </c:pt>
                <c:pt idx="102">
                  <c:v>0.17515625000000001</c:v>
                </c:pt>
                <c:pt idx="103">
                  <c:v>0.17359374999999999</c:v>
                </c:pt>
                <c:pt idx="104">
                  <c:v>0.16400000000000001</c:v>
                </c:pt>
                <c:pt idx="105">
                  <c:v>0.161</c:v>
                </c:pt>
                <c:pt idx="106">
                  <c:v>0.1585</c:v>
                </c:pt>
                <c:pt idx="107">
                  <c:v>0.1565</c:v>
                </c:pt>
                <c:pt idx="108">
                  <c:v>0.15656249999999999</c:v>
                </c:pt>
                <c:pt idx="109">
                  <c:v>0.15493750000000001</c:v>
                </c:pt>
                <c:pt idx="110">
                  <c:v>0.1531875</c:v>
                </c:pt>
                <c:pt idx="111">
                  <c:v>0.15131249999999999</c:v>
                </c:pt>
                <c:pt idx="112">
                  <c:v>0.1449375</c:v>
                </c:pt>
                <c:pt idx="113">
                  <c:v>0.14456250000000001</c:v>
                </c:pt>
                <c:pt idx="114">
                  <c:v>0.14581250000000001</c:v>
                </c:pt>
                <c:pt idx="115">
                  <c:v>0.1486875</c:v>
                </c:pt>
                <c:pt idx="116">
                  <c:v>0.16303124999999999</c:v>
                </c:pt>
                <c:pt idx="117">
                  <c:v>0.16521875</c:v>
                </c:pt>
                <c:pt idx="118">
                  <c:v>0.16509375000000001</c:v>
                </c:pt>
                <c:pt idx="119">
                  <c:v>0.16265625</c:v>
                </c:pt>
                <c:pt idx="120">
                  <c:v>0.14931249999999999</c:v>
                </c:pt>
                <c:pt idx="121">
                  <c:v>0.1456875</c:v>
                </c:pt>
                <c:pt idx="122">
                  <c:v>0.1431875</c:v>
                </c:pt>
                <c:pt idx="123">
                  <c:v>0.14181250000000001</c:v>
                </c:pt>
                <c:pt idx="124">
                  <c:v>0.14359374999999999</c:v>
                </c:pt>
                <c:pt idx="125">
                  <c:v>0.14365625000000001</c:v>
                </c:pt>
                <c:pt idx="126">
                  <c:v>0.14403125</c:v>
                </c:pt>
                <c:pt idx="127">
                  <c:v>0.14471875000000001</c:v>
                </c:pt>
                <c:pt idx="128">
                  <c:v>0.145875</c:v>
                </c:pt>
                <c:pt idx="129">
                  <c:v>0.14712500000000001</c:v>
                </c:pt>
                <c:pt idx="130">
                  <c:v>0.14862500000000001</c:v>
                </c:pt>
                <c:pt idx="131">
                  <c:v>0.15037500000000001</c:v>
                </c:pt>
              </c:numCache>
            </c:numRef>
          </c:val>
          <c:smooth val="0"/>
          <c:extLst>
            <c:ext xmlns:c16="http://schemas.microsoft.com/office/drawing/2014/chart" uri="{C3380CC4-5D6E-409C-BE32-E72D297353CC}">
              <c16:uniqueId val="{00000000-9FDB-4008-809E-F7C95E60B2B7}"/>
            </c:ext>
          </c:extLst>
        </c:ser>
        <c:dLbls>
          <c:showLegendKey val="0"/>
          <c:showVal val="0"/>
          <c:showCatName val="0"/>
          <c:showSerName val="0"/>
          <c:showPercent val="0"/>
          <c:showBubbleSize val="0"/>
        </c:dLbls>
        <c:smooth val="0"/>
        <c:axId val="432492200"/>
        <c:axId val="432492592"/>
      </c:lineChart>
      <c:catAx>
        <c:axId val="432492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2592"/>
        <c:crosses val="autoZero"/>
        <c:auto val="1"/>
        <c:lblAlgn val="ctr"/>
        <c:lblOffset val="100"/>
        <c:noMultiLvlLbl val="0"/>
      </c:catAx>
      <c:valAx>
        <c:axId val="43249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492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離職率四半期換算</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四半期換算quadratic_match_average!$C$1</c:f>
              <c:strCache>
                <c:ptCount val="1"/>
                <c:pt idx="0">
                  <c:v>四半期換算</c:v>
                </c:pt>
              </c:strCache>
            </c:strRef>
          </c:tx>
          <c:spPr>
            <a:ln w="28575" cap="rnd">
              <a:solidFill>
                <a:schemeClr val="accent1"/>
              </a:solidFill>
              <a:round/>
            </a:ln>
            <a:effectLst/>
          </c:spPr>
          <c:marker>
            <c:symbol val="none"/>
          </c:marker>
          <c:val>
            <c:numRef>
              <c:f>四半期換算quadratic_match_average!$C$2:$C$133</c:f>
              <c:numCache>
                <c:formatCode>General</c:formatCode>
                <c:ptCount val="132"/>
                <c:pt idx="0">
                  <c:v>3.8178870383607233E-2</c:v>
                </c:pt>
                <c:pt idx="1">
                  <c:v>3.8162643202069746E-2</c:v>
                </c:pt>
                <c:pt idx="2">
                  <c:v>3.8110442995284766E-2</c:v>
                </c:pt>
                <c:pt idx="3">
                  <c:v>3.8022287328834059E-2</c:v>
                </c:pt>
                <c:pt idx="4">
                  <c:v>3.789820584871062E-2</c:v>
                </c:pt>
                <c:pt idx="5">
                  <c:v>3.7738240242581211E-2</c:v>
                </c:pt>
                <c:pt idx="6">
                  <c:v>3.7542444185400092E-2</c:v>
                </c:pt>
                <c:pt idx="7">
                  <c:v>3.731088326952714E-2</c:v>
                </c:pt>
                <c:pt idx="8">
                  <c:v>3.7058951843887855E-2</c:v>
                </c:pt>
                <c:pt idx="9">
                  <c:v>3.6749969693512297E-2</c:v>
                </c:pt>
                <c:pt idx="10">
                  <c:v>3.6399386974495962E-2</c:v>
                </c:pt>
                <c:pt idx="11">
                  <c:v>3.6007339973344821E-2</c:v>
                </c:pt>
                <c:pt idx="12">
                  <c:v>3.4825685428316655E-2</c:v>
                </c:pt>
                <c:pt idx="13">
                  <c:v>3.4650951845789479E-2</c:v>
                </c:pt>
                <c:pt idx="14">
                  <c:v>3.4733416442456422E-2</c:v>
                </c:pt>
                <c:pt idx="15">
                  <c:v>3.5073277144295534E-2</c:v>
                </c:pt>
                <c:pt idx="16">
                  <c:v>3.6387721526482397E-2</c:v>
                </c:pt>
                <c:pt idx="17">
                  <c:v>3.6959862900901252E-2</c:v>
                </c:pt>
                <c:pt idx="18">
                  <c:v>3.7504591043831748E-2</c:v>
                </c:pt>
                <c:pt idx="19">
                  <c:v>3.8021764966222338E-2</c:v>
                </c:pt>
                <c:pt idx="20">
                  <c:v>3.8859062344017037E-2</c:v>
                </c:pt>
                <c:pt idx="21">
                  <c:v>3.9181861734263523E-2</c:v>
                </c:pt>
                <c:pt idx="22">
                  <c:v>3.9336937935427807E-2</c:v>
                </c:pt>
                <c:pt idx="23">
                  <c:v>3.9324047176817145E-2</c:v>
                </c:pt>
                <c:pt idx="24">
                  <c:v>3.8885132225601859E-2</c:v>
                </c:pt>
                <c:pt idx="25">
                  <c:v>3.8640006692600481E-2</c:v>
                </c:pt>
                <c:pt idx="26">
                  <c:v>3.8330595165744219E-2</c:v>
                </c:pt>
                <c:pt idx="27">
                  <c:v>3.7957083725586704E-2</c:v>
                </c:pt>
                <c:pt idx="28">
                  <c:v>3.6743156281725309E-2</c:v>
                </c:pt>
                <c:pt idx="29">
                  <c:v>3.6553271252216524E-2</c:v>
                </c:pt>
                <c:pt idx="30">
                  <c:v>3.6609393707890736E-2</c:v>
                </c:pt>
                <c:pt idx="31">
                  <c:v>3.6911652724419097E-2</c:v>
                </c:pt>
                <c:pt idx="32">
                  <c:v>3.8212407200546417E-2</c:v>
                </c:pt>
                <c:pt idx="33">
                  <c:v>3.8709848148562265E-2</c:v>
                </c:pt>
                <c:pt idx="34">
                  <c:v>3.9154103428075127E-2</c:v>
                </c:pt>
                <c:pt idx="35">
                  <c:v>3.9544950765668774E-2</c:v>
                </c:pt>
                <c:pt idx="36">
                  <c:v>3.9911534462722775E-2</c:v>
                </c:pt>
                <c:pt idx="37">
                  <c:v>4.0183282452854852E-2</c:v>
                </c:pt>
                <c:pt idx="38">
                  <c:v>4.038933716393045E-2</c:v>
                </c:pt>
                <c:pt idx="39">
                  <c:v>4.0529571491911054E-2</c:v>
                </c:pt>
                <c:pt idx="40">
                  <c:v>4.053027465512915E-2</c:v>
                </c:pt>
                <c:pt idx="41">
                  <c:v>4.0568095442272023E-2</c:v>
                </c:pt>
                <c:pt idx="42">
                  <c:v>4.0569413869259607E-2</c:v>
                </c:pt>
                <c:pt idx="43">
                  <c:v>4.0534229484677997E-2</c:v>
                </c:pt>
                <c:pt idx="44">
                  <c:v>4.060746854112629E-2</c:v>
                </c:pt>
                <c:pt idx="45">
                  <c:v>4.0441324191799355E-2</c:v>
                </c:pt>
                <c:pt idx="46">
                  <c:v>4.0180890194970065E-2</c:v>
                </c:pt>
                <c:pt idx="47">
                  <c:v>3.9826396628761196E-2</c:v>
                </c:pt>
                <c:pt idx="48">
                  <c:v>3.9078905620339666E-2</c:v>
                </c:pt>
                <c:pt idx="49">
                  <c:v>3.865728080698938E-2</c:v>
                </c:pt>
                <c:pt idx="50">
                  <c:v>3.8261750232209124E-2</c:v>
                </c:pt>
                <c:pt idx="51">
                  <c:v>3.7892217865226452E-2</c:v>
                </c:pt>
                <c:pt idx="52">
                  <c:v>3.748608603958703E-2</c:v>
                </c:pt>
                <c:pt idx="53">
                  <c:v>3.7193327359824058E-2</c:v>
                </c:pt>
                <c:pt idx="54">
                  <c:v>3.6951227881155124E-2</c:v>
                </c:pt>
                <c:pt idx="55">
                  <c:v>3.6759673182163E-2</c:v>
                </c:pt>
                <c:pt idx="56">
                  <c:v>3.6511252394250682E-2</c:v>
                </c:pt>
                <c:pt idx="57">
                  <c:v>3.646348217065265E-2</c:v>
                </c:pt>
                <c:pt idx="58">
                  <c:v>3.6508953218079898E-2</c:v>
                </c:pt>
                <c:pt idx="59">
                  <c:v>3.6647705154973842E-2</c:v>
                </c:pt>
                <c:pt idx="60">
                  <c:v>3.7430160068255391E-2</c:v>
                </c:pt>
                <c:pt idx="61">
                  <c:v>3.7536020246533575E-2</c:v>
                </c:pt>
                <c:pt idx="62">
                  <c:v>3.7515063139234917E-2</c:v>
                </c:pt>
                <c:pt idx="63">
                  <c:v>3.736731358953771E-2</c:v>
                </c:pt>
                <c:pt idx="64">
                  <c:v>3.6330973487536E-2</c:v>
                </c:pt>
                <c:pt idx="65">
                  <c:v>3.623545571666853E-2</c:v>
                </c:pt>
                <c:pt idx="66">
                  <c:v>3.6317977532153933E-2</c:v>
                </c:pt>
                <c:pt idx="67">
                  <c:v>3.6578676240771824E-2</c:v>
                </c:pt>
                <c:pt idx="68">
                  <c:v>3.8002831719614161E-2</c:v>
                </c:pt>
                <c:pt idx="69">
                  <c:v>3.8228327493652237E-2</c:v>
                </c:pt>
                <c:pt idx="70">
                  <c:v>3.8238205298904315E-2</c:v>
                </c:pt>
                <c:pt idx="71">
                  <c:v>3.8032445212878851E-2</c:v>
                </c:pt>
                <c:pt idx="72">
                  <c:v>3.6723893801489771E-2</c:v>
                </c:pt>
                <c:pt idx="73">
                  <c:v>3.6444318643280016E-2</c:v>
                </c:pt>
                <c:pt idx="74">
                  <c:v>3.6304622274063503E-2</c:v>
                </c:pt>
                <c:pt idx="75">
                  <c:v>3.6304622274063503E-2</c:v>
                </c:pt>
                <c:pt idx="76">
                  <c:v>3.6575339194295231E-2</c:v>
                </c:pt>
                <c:pt idx="77">
                  <c:v>3.6802568191119711E-2</c:v>
                </c:pt>
                <c:pt idx="78">
                  <c:v>3.7117458692022209E-2</c:v>
                </c:pt>
                <c:pt idx="79">
                  <c:v>3.7520268890292141E-2</c:v>
                </c:pt>
                <c:pt idx="80">
                  <c:v>3.8362549133466817E-2</c:v>
                </c:pt>
                <c:pt idx="81">
                  <c:v>3.8802114751276151E-2</c:v>
                </c:pt>
                <c:pt idx="82">
                  <c:v>3.9189431962263432E-2</c:v>
                </c:pt>
                <c:pt idx="83">
                  <c:v>3.9524310543995411E-2</c:v>
                </c:pt>
                <c:pt idx="84">
                  <c:v>4.0115609034687472E-2</c:v>
                </c:pt>
                <c:pt idx="85">
                  <c:v>4.0221628702850509E-2</c:v>
                </c:pt>
                <c:pt idx="86">
                  <c:v>4.0150945020720363E-2</c:v>
                </c:pt>
                <c:pt idx="87">
                  <c:v>3.9903675025609209E-2</c:v>
                </c:pt>
                <c:pt idx="88">
                  <c:v>3.8687769675307959E-2</c:v>
                </c:pt>
                <c:pt idx="89">
                  <c:v>3.840647857561641E-2</c:v>
                </c:pt>
                <c:pt idx="90">
                  <c:v>3.826592554673347E-2</c:v>
                </c:pt>
                <c:pt idx="91">
                  <c:v>3.826592554673347E-2</c:v>
                </c:pt>
                <c:pt idx="92">
                  <c:v>3.840647857561641E-2</c:v>
                </c:pt>
                <c:pt idx="93">
                  <c:v>3.8687769675307959E-2</c:v>
                </c:pt>
                <c:pt idx="94">
                  <c:v>3.911016987847693E-2</c:v>
                </c:pt>
                <c:pt idx="95">
                  <c:v>3.9674238116896188E-2</c:v>
                </c:pt>
                <c:pt idx="96">
                  <c:v>4.0424931326023539E-2</c:v>
                </c:pt>
                <c:pt idx="97">
                  <c:v>4.1257166467170259E-2</c:v>
                </c:pt>
                <c:pt idx="98">
                  <c:v>4.2216034797791457E-2</c:v>
                </c:pt>
                <c:pt idx="99">
                  <c:v>4.3302676404263218E-2</c:v>
                </c:pt>
                <c:pt idx="100">
                  <c:v>4.6224635291786553E-2</c:v>
                </c:pt>
                <c:pt idx="101">
                  <c:v>4.68916556026443E-2</c:v>
                </c:pt>
                <c:pt idx="102">
                  <c:v>4.6999953115354876E-2</c:v>
                </c:pt>
                <c:pt idx="103">
                  <c:v>4.6548956800174568E-2</c:v>
                </c:pt>
                <c:pt idx="104">
                  <c:v>4.3793769078554479E-2</c:v>
                </c:pt>
                <c:pt idx="105">
                  <c:v>4.2937080540490835E-2</c:v>
                </c:pt>
                <c:pt idx="106">
                  <c:v>4.2224926673679164E-2</c:v>
                </c:pt>
                <c:pt idx="107">
                  <c:v>4.1656345198391009E-2</c:v>
                </c:pt>
                <c:pt idx="108">
                  <c:v>4.1674098056358133E-2</c:v>
                </c:pt>
                <c:pt idx="109">
                  <c:v>4.1212844040844465E-2</c:v>
                </c:pt>
                <c:pt idx="110">
                  <c:v>4.0716852292980055E-2</c:v>
                </c:pt>
                <c:pt idx="111">
                  <c:v>4.0186284909772718E-2</c:v>
                </c:pt>
                <c:pt idx="112">
                  <c:v>3.8388906076291196E-2</c:v>
                </c:pt>
                <c:pt idx="113">
                  <c:v>3.8283491305491024E-2</c:v>
                </c:pt>
                <c:pt idx="114">
                  <c:v>3.8635008783954428E-2</c:v>
                </c:pt>
                <c:pt idx="115">
                  <c:v>3.9444965538659393E-2</c:v>
                </c:pt>
                <c:pt idx="116">
                  <c:v>4.3516878370876699E-2</c:v>
                </c:pt>
                <c:pt idx="117">
                  <c:v>4.4142457470793151E-2</c:v>
                </c:pt>
                <c:pt idx="118">
                  <c:v>4.4106676994115523E-2</c:v>
                </c:pt>
                <c:pt idx="119">
                  <c:v>4.3409759400839465E-2</c:v>
                </c:pt>
                <c:pt idx="120">
                  <c:v>3.9621314484837078E-2</c:v>
                </c:pt>
                <c:pt idx="121">
                  <c:v>3.8599839681767723E-2</c:v>
                </c:pt>
                <c:pt idx="122">
                  <c:v>3.7897266748511793E-2</c:v>
                </c:pt>
                <c:pt idx="123">
                  <c:v>3.7511506767754499E-2</c:v>
                </c:pt>
                <c:pt idx="124">
                  <c:v>3.8011330137417865E-2</c:v>
                </c:pt>
                <c:pt idx="125">
                  <c:v>3.8028881952743343E-2</c:v>
                </c:pt>
                <c:pt idx="126">
                  <c:v>3.8134213025517116E-2</c:v>
                </c:pt>
                <c:pt idx="127">
                  <c:v>3.8327409913892829E-2</c:v>
                </c:pt>
                <c:pt idx="128">
                  <c:v>3.8652594782538907E-2</c:v>
                </c:pt>
                <c:pt idx="129">
                  <c:v>3.9004517602132305E-2</c:v>
                </c:pt>
                <c:pt idx="130">
                  <c:v>3.9427335985202649E-2</c:v>
                </c:pt>
                <c:pt idx="131">
                  <c:v>3.9921330833058488E-2</c:v>
                </c:pt>
              </c:numCache>
            </c:numRef>
          </c:val>
          <c:smooth val="0"/>
          <c:extLst>
            <c:ext xmlns:c16="http://schemas.microsoft.com/office/drawing/2014/chart" uri="{C3380CC4-5D6E-409C-BE32-E72D297353CC}">
              <c16:uniqueId val="{00000000-0410-4FFF-A4EE-8D74E8E64408}"/>
            </c:ext>
          </c:extLst>
        </c:ser>
        <c:dLbls>
          <c:showLegendKey val="0"/>
          <c:showVal val="0"/>
          <c:showCatName val="0"/>
          <c:showSerName val="0"/>
          <c:showPercent val="0"/>
          <c:showBubbleSize val="0"/>
        </c:dLbls>
        <c:smooth val="0"/>
        <c:axId val="432014064"/>
        <c:axId val="432014456"/>
      </c:lineChart>
      <c:catAx>
        <c:axId val="4320140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4456"/>
        <c:crosses val="autoZero"/>
        <c:auto val="1"/>
        <c:lblAlgn val="ctr"/>
        <c:lblOffset val="100"/>
        <c:noMultiLvlLbl val="0"/>
      </c:catAx>
      <c:valAx>
        <c:axId val="432014456"/>
        <c:scaling>
          <c:orientation val="minMax"/>
          <c:min val="3.0000000000000006E-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4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Sheet2!$R$1</c:f>
              <c:strCache>
                <c:ptCount val="1"/>
                <c:pt idx="0">
                  <c:v>賃金水準</c:v>
                </c:pt>
              </c:strCache>
            </c:strRef>
          </c:tx>
          <c:spPr>
            <a:ln w="28575" cap="rnd">
              <a:solidFill>
                <a:schemeClr val="accent1"/>
              </a:solidFill>
              <a:round/>
            </a:ln>
            <a:effectLst/>
          </c:spPr>
          <c:marker>
            <c:symbol val="none"/>
          </c:marker>
          <c:val>
            <c:numRef>
              <c:f>Sheet2!$R$2:$R$141</c:f>
              <c:numCache>
                <c:formatCode>General</c:formatCode>
                <c:ptCount val="140"/>
                <c:pt idx="0">
                  <c:v>88.2</c:v>
                </c:pt>
                <c:pt idx="1">
                  <c:v>87.1</c:v>
                </c:pt>
                <c:pt idx="2">
                  <c:v>87.6</c:v>
                </c:pt>
                <c:pt idx="3">
                  <c:v>87.6</c:v>
                </c:pt>
                <c:pt idx="4">
                  <c:v>87.1</c:v>
                </c:pt>
                <c:pt idx="5">
                  <c:v>87.5</c:v>
                </c:pt>
                <c:pt idx="6">
                  <c:v>88.1</c:v>
                </c:pt>
                <c:pt idx="7">
                  <c:v>88.6</c:v>
                </c:pt>
                <c:pt idx="8">
                  <c:v>88</c:v>
                </c:pt>
                <c:pt idx="9">
                  <c:v>89.4</c:v>
                </c:pt>
                <c:pt idx="10">
                  <c:v>90.5</c:v>
                </c:pt>
                <c:pt idx="11">
                  <c:v>89.7</c:v>
                </c:pt>
                <c:pt idx="12">
                  <c:v>90.4</c:v>
                </c:pt>
                <c:pt idx="13">
                  <c:v>89.9</c:v>
                </c:pt>
                <c:pt idx="14">
                  <c:v>90.2</c:v>
                </c:pt>
                <c:pt idx="15">
                  <c:v>90.5</c:v>
                </c:pt>
                <c:pt idx="16">
                  <c:v>91.1</c:v>
                </c:pt>
                <c:pt idx="17">
                  <c:v>91.7</c:v>
                </c:pt>
                <c:pt idx="18">
                  <c:v>91.2</c:v>
                </c:pt>
                <c:pt idx="19">
                  <c:v>91.6</c:v>
                </c:pt>
                <c:pt idx="20">
                  <c:v>91.2</c:v>
                </c:pt>
                <c:pt idx="21">
                  <c:v>92</c:v>
                </c:pt>
                <c:pt idx="22">
                  <c:v>92.8</c:v>
                </c:pt>
                <c:pt idx="23">
                  <c:v>92.6</c:v>
                </c:pt>
                <c:pt idx="24">
                  <c:v>93.2</c:v>
                </c:pt>
                <c:pt idx="25">
                  <c:v>93.7</c:v>
                </c:pt>
                <c:pt idx="26">
                  <c:v>94.8</c:v>
                </c:pt>
                <c:pt idx="27">
                  <c:v>95.2</c:v>
                </c:pt>
                <c:pt idx="28">
                  <c:v>96.1</c:v>
                </c:pt>
                <c:pt idx="29">
                  <c:v>95.6</c:v>
                </c:pt>
                <c:pt idx="30">
                  <c:v>96</c:v>
                </c:pt>
                <c:pt idx="31">
                  <c:v>97.2</c:v>
                </c:pt>
                <c:pt idx="32">
                  <c:v>97.8</c:v>
                </c:pt>
                <c:pt idx="33">
                  <c:v>98.9</c:v>
                </c:pt>
                <c:pt idx="34">
                  <c:v>99.5</c:v>
                </c:pt>
                <c:pt idx="35">
                  <c:v>99.8</c:v>
                </c:pt>
                <c:pt idx="36">
                  <c:v>100.8</c:v>
                </c:pt>
                <c:pt idx="37">
                  <c:v>100.2</c:v>
                </c:pt>
                <c:pt idx="38">
                  <c:v>100.4</c:v>
                </c:pt>
                <c:pt idx="39">
                  <c:v>101.6</c:v>
                </c:pt>
                <c:pt idx="40">
                  <c:v>101.6</c:v>
                </c:pt>
                <c:pt idx="41">
                  <c:v>102.3</c:v>
                </c:pt>
                <c:pt idx="42">
                  <c:v>101.9</c:v>
                </c:pt>
                <c:pt idx="43">
                  <c:v>102.5</c:v>
                </c:pt>
                <c:pt idx="44">
                  <c:v>101.2</c:v>
                </c:pt>
                <c:pt idx="45">
                  <c:v>102.3</c:v>
                </c:pt>
                <c:pt idx="46">
                  <c:v>103</c:v>
                </c:pt>
                <c:pt idx="47">
                  <c:v>102.8</c:v>
                </c:pt>
                <c:pt idx="48">
                  <c:v>102.4</c:v>
                </c:pt>
                <c:pt idx="49">
                  <c:v>102</c:v>
                </c:pt>
                <c:pt idx="50">
                  <c:v>103.3</c:v>
                </c:pt>
                <c:pt idx="51">
                  <c:v>103.1</c:v>
                </c:pt>
                <c:pt idx="52">
                  <c:v>101.7</c:v>
                </c:pt>
                <c:pt idx="53">
                  <c:v>102.1</c:v>
                </c:pt>
                <c:pt idx="54">
                  <c:v>102.7</c:v>
                </c:pt>
                <c:pt idx="55">
                  <c:v>103.1</c:v>
                </c:pt>
                <c:pt idx="56">
                  <c:v>102.8</c:v>
                </c:pt>
                <c:pt idx="57">
                  <c:v>105</c:v>
                </c:pt>
                <c:pt idx="58">
                  <c:v>102.1</c:v>
                </c:pt>
                <c:pt idx="59">
                  <c:v>104.5</c:v>
                </c:pt>
                <c:pt idx="60">
                  <c:v>105</c:v>
                </c:pt>
                <c:pt idx="61">
                  <c:v>106.3</c:v>
                </c:pt>
                <c:pt idx="62">
                  <c:v>104.9</c:v>
                </c:pt>
                <c:pt idx="63">
                  <c:v>106.7</c:v>
                </c:pt>
                <c:pt idx="64">
                  <c:v>106.4</c:v>
                </c:pt>
                <c:pt idx="65">
                  <c:v>107.7</c:v>
                </c:pt>
                <c:pt idx="66">
                  <c:v>107.8</c:v>
                </c:pt>
                <c:pt idx="67">
                  <c:v>108.4</c:v>
                </c:pt>
                <c:pt idx="68">
                  <c:v>110</c:v>
                </c:pt>
                <c:pt idx="69">
                  <c:v>107.2</c:v>
                </c:pt>
                <c:pt idx="70">
                  <c:v>107.1</c:v>
                </c:pt>
                <c:pt idx="71">
                  <c:v>107</c:v>
                </c:pt>
                <c:pt idx="72">
                  <c:v>107.3</c:v>
                </c:pt>
                <c:pt idx="73">
                  <c:v>105.8</c:v>
                </c:pt>
                <c:pt idx="74">
                  <c:v>105.6</c:v>
                </c:pt>
                <c:pt idx="75">
                  <c:v>105.2</c:v>
                </c:pt>
                <c:pt idx="76">
                  <c:v>105.2</c:v>
                </c:pt>
                <c:pt idx="77">
                  <c:v>104.6</c:v>
                </c:pt>
                <c:pt idx="78">
                  <c:v>105.3</c:v>
                </c:pt>
                <c:pt idx="79">
                  <c:v>105.3</c:v>
                </c:pt>
                <c:pt idx="80">
                  <c:v>105.8</c:v>
                </c:pt>
                <c:pt idx="81">
                  <c:v>105.6</c:v>
                </c:pt>
                <c:pt idx="82">
                  <c:v>105.7</c:v>
                </c:pt>
                <c:pt idx="83">
                  <c:v>105.4</c:v>
                </c:pt>
                <c:pt idx="84">
                  <c:v>106.1</c:v>
                </c:pt>
                <c:pt idx="85">
                  <c:v>105.4</c:v>
                </c:pt>
                <c:pt idx="86">
                  <c:v>106.1</c:v>
                </c:pt>
                <c:pt idx="87">
                  <c:v>104.9</c:v>
                </c:pt>
                <c:pt idx="88">
                  <c:v>105.1</c:v>
                </c:pt>
                <c:pt idx="89">
                  <c:v>103.5</c:v>
                </c:pt>
                <c:pt idx="90">
                  <c:v>103</c:v>
                </c:pt>
                <c:pt idx="91">
                  <c:v>103.3</c:v>
                </c:pt>
                <c:pt idx="92">
                  <c:v>104.6</c:v>
                </c:pt>
                <c:pt idx="93">
                  <c:v>104.1</c:v>
                </c:pt>
                <c:pt idx="94">
                  <c:v>102.8</c:v>
                </c:pt>
                <c:pt idx="95">
                  <c:v>103.4</c:v>
                </c:pt>
                <c:pt idx="96">
                  <c:v>102.8</c:v>
                </c:pt>
                <c:pt idx="97">
                  <c:v>103.1</c:v>
                </c:pt>
                <c:pt idx="98">
                  <c:v>102.9</c:v>
                </c:pt>
                <c:pt idx="99">
                  <c:v>103.1</c:v>
                </c:pt>
                <c:pt idx="100">
                  <c:v>103.3</c:v>
                </c:pt>
                <c:pt idx="101">
                  <c:v>104</c:v>
                </c:pt>
                <c:pt idx="102">
                  <c:v>104.4</c:v>
                </c:pt>
                <c:pt idx="103">
                  <c:v>105.2</c:v>
                </c:pt>
                <c:pt idx="104">
                  <c:v>104.4</c:v>
                </c:pt>
                <c:pt idx="105">
                  <c:v>105</c:v>
                </c:pt>
                <c:pt idx="106">
                  <c:v>104.3</c:v>
                </c:pt>
                <c:pt idx="107">
                  <c:v>105.5</c:v>
                </c:pt>
                <c:pt idx="108">
                  <c:v>104</c:v>
                </c:pt>
                <c:pt idx="109">
                  <c:v>105</c:v>
                </c:pt>
                <c:pt idx="110">
                  <c:v>103.5</c:v>
                </c:pt>
                <c:pt idx="111">
                  <c:v>103.5</c:v>
                </c:pt>
                <c:pt idx="112">
                  <c:v>103.5</c:v>
                </c:pt>
                <c:pt idx="113">
                  <c:v>102.9</c:v>
                </c:pt>
                <c:pt idx="114">
                  <c:v>100.1</c:v>
                </c:pt>
                <c:pt idx="115">
                  <c:v>100.7</c:v>
                </c:pt>
                <c:pt idx="116">
                  <c:v>99</c:v>
                </c:pt>
                <c:pt idx="117">
                  <c:v>98.1</c:v>
                </c:pt>
                <c:pt idx="118">
                  <c:v>98.6</c:v>
                </c:pt>
                <c:pt idx="119">
                  <c:v>99.1</c:v>
                </c:pt>
                <c:pt idx="120">
                  <c:v>99.8</c:v>
                </c:pt>
                <c:pt idx="121">
                  <c:v>100.5</c:v>
                </c:pt>
                <c:pt idx="122">
                  <c:v>100.7</c:v>
                </c:pt>
                <c:pt idx="123">
                  <c:v>99.9</c:v>
                </c:pt>
                <c:pt idx="124">
                  <c:v>100.7</c:v>
                </c:pt>
                <c:pt idx="125">
                  <c:v>100.4</c:v>
                </c:pt>
                <c:pt idx="126">
                  <c:v>100.4</c:v>
                </c:pt>
                <c:pt idx="127">
                  <c:v>100.7</c:v>
                </c:pt>
                <c:pt idx="128">
                  <c:v>100.3</c:v>
                </c:pt>
                <c:pt idx="129">
                  <c:v>99.9</c:v>
                </c:pt>
                <c:pt idx="130">
                  <c:v>100.1</c:v>
                </c:pt>
                <c:pt idx="131">
                  <c:v>99.6</c:v>
                </c:pt>
                <c:pt idx="132">
                  <c:v>100.5</c:v>
                </c:pt>
                <c:pt idx="133">
                  <c:v>100.6</c:v>
                </c:pt>
                <c:pt idx="134">
                  <c:v>98.7</c:v>
                </c:pt>
                <c:pt idx="135">
                  <c:v>98.8</c:v>
                </c:pt>
                <c:pt idx="136">
                  <c:v>99.1</c:v>
                </c:pt>
                <c:pt idx="137">
                  <c:v>97.8</c:v>
                </c:pt>
                <c:pt idx="138">
                  <c:v>97.1</c:v>
                </c:pt>
                <c:pt idx="139">
                  <c:v>97</c:v>
                </c:pt>
              </c:numCache>
            </c:numRef>
          </c:val>
          <c:smooth val="0"/>
          <c:extLst>
            <c:ext xmlns:c16="http://schemas.microsoft.com/office/drawing/2014/chart" uri="{C3380CC4-5D6E-409C-BE32-E72D297353CC}">
              <c16:uniqueId val="{00000000-6B21-4EF5-BBCB-B00201D5DDCA}"/>
            </c:ext>
          </c:extLst>
        </c:ser>
        <c:dLbls>
          <c:showLegendKey val="0"/>
          <c:showVal val="0"/>
          <c:showCatName val="0"/>
          <c:showSerName val="0"/>
          <c:showPercent val="0"/>
          <c:showBubbleSize val="0"/>
        </c:dLbls>
        <c:smooth val="0"/>
        <c:axId val="432015240"/>
        <c:axId val="432015632"/>
      </c:lineChart>
      <c:catAx>
        <c:axId val="4320152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5632"/>
        <c:crosses val="autoZero"/>
        <c:auto val="1"/>
        <c:lblAlgn val="ctr"/>
        <c:lblOffset val="100"/>
        <c:noMultiLvlLbl val="0"/>
      </c:catAx>
      <c:valAx>
        <c:axId val="43201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2015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8.7502405949256401E-2"/>
          <c:y val="0.19480351414406533"/>
          <c:w val="0.89263582677165354"/>
          <c:h val="0.75379593175853066"/>
        </c:manualLayout>
      </c:layout>
      <c:lineChart>
        <c:grouping val="standard"/>
        <c:varyColors val="0"/>
        <c:ser>
          <c:idx val="0"/>
          <c:order val="0"/>
          <c:tx>
            <c:strRef>
              <c:f>Sheet4!$G$1</c:f>
              <c:strCache>
                <c:ptCount val="1"/>
                <c:pt idx="0">
                  <c:v>unemp_obs</c:v>
                </c:pt>
              </c:strCache>
            </c:strRef>
          </c:tx>
          <c:marker>
            <c:symbol val="none"/>
          </c:marker>
          <c:cat>
            <c:strRef>
              <c:f>Sheet4!$A$2:$A$140</c:f>
              <c:strCache>
                <c:ptCount val="84"/>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strCache>
            </c:strRef>
          </c:cat>
          <c:val>
            <c:numRef>
              <c:f>Sheet4!$G$2:$G$140</c:f>
              <c:numCache>
                <c:formatCode>General</c:formatCode>
                <c:ptCount val="84"/>
                <c:pt idx="0">
                  <c:v>1.97</c:v>
                </c:pt>
                <c:pt idx="1">
                  <c:v>2.0299999999999998</c:v>
                </c:pt>
                <c:pt idx="2">
                  <c:v>2.17</c:v>
                </c:pt>
                <c:pt idx="3">
                  <c:v>2.2000000000000002</c:v>
                </c:pt>
                <c:pt idx="4">
                  <c:v>2.27</c:v>
                </c:pt>
                <c:pt idx="5">
                  <c:v>2.17</c:v>
                </c:pt>
                <c:pt idx="6">
                  <c:v>2.2000000000000002</c:v>
                </c:pt>
                <c:pt idx="7">
                  <c:v>2.23</c:v>
                </c:pt>
                <c:pt idx="8">
                  <c:v>2.33</c:v>
                </c:pt>
                <c:pt idx="9">
                  <c:v>2.37</c:v>
                </c:pt>
                <c:pt idx="10">
                  <c:v>2.4700000000000002</c:v>
                </c:pt>
                <c:pt idx="11">
                  <c:v>2.67</c:v>
                </c:pt>
                <c:pt idx="12">
                  <c:v>2.67</c:v>
                </c:pt>
                <c:pt idx="13">
                  <c:v>2.7</c:v>
                </c:pt>
                <c:pt idx="14">
                  <c:v>2.6</c:v>
                </c:pt>
                <c:pt idx="15">
                  <c:v>2.7</c:v>
                </c:pt>
                <c:pt idx="16">
                  <c:v>2.73</c:v>
                </c:pt>
                <c:pt idx="17">
                  <c:v>2.73</c:v>
                </c:pt>
                <c:pt idx="18">
                  <c:v>2.67</c:v>
                </c:pt>
                <c:pt idx="19">
                  <c:v>2.57</c:v>
                </c:pt>
                <c:pt idx="20">
                  <c:v>2.57</c:v>
                </c:pt>
                <c:pt idx="21">
                  <c:v>2.6</c:v>
                </c:pt>
                <c:pt idx="22">
                  <c:v>2.77</c:v>
                </c:pt>
                <c:pt idx="23">
                  <c:v>2.67</c:v>
                </c:pt>
                <c:pt idx="24">
                  <c:v>2.77</c:v>
                </c:pt>
                <c:pt idx="25">
                  <c:v>2.83</c:v>
                </c:pt>
                <c:pt idx="26">
                  <c:v>2.8</c:v>
                </c:pt>
                <c:pt idx="27">
                  <c:v>2.93</c:v>
                </c:pt>
                <c:pt idx="28">
                  <c:v>3</c:v>
                </c:pt>
                <c:pt idx="29">
                  <c:v>2.77</c:v>
                </c:pt>
                <c:pt idx="30">
                  <c:v>2.7</c:v>
                </c:pt>
                <c:pt idx="31">
                  <c:v>2.67</c:v>
                </c:pt>
                <c:pt idx="32">
                  <c:v>2.4700000000000002</c:v>
                </c:pt>
                <c:pt idx="33">
                  <c:v>2.5299999999999998</c:v>
                </c:pt>
                <c:pt idx="34">
                  <c:v>2.4</c:v>
                </c:pt>
                <c:pt idx="35">
                  <c:v>2.33</c:v>
                </c:pt>
                <c:pt idx="36">
                  <c:v>2.2999999999999998</c:v>
                </c:pt>
                <c:pt idx="37">
                  <c:v>2.2000000000000002</c:v>
                </c:pt>
                <c:pt idx="38">
                  <c:v>2.17</c:v>
                </c:pt>
                <c:pt idx="39">
                  <c:v>2.13</c:v>
                </c:pt>
                <c:pt idx="40">
                  <c:v>2.13</c:v>
                </c:pt>
                <c:pt idx="41">
                  <c:v>2.0699999999999998</c:v>
                </c:pt>
                <c:pt idx="42">
                  <c:v>2.0699999999999998</c:v>
                </c:pt>
                <c:pt idx="43">
                  <c:v>2.1</c:v>
                </c:pt>
                <c:pt idx="44">
                  <c:v>2.1</c:v>
                </c:pt>
                <c:pt idx="45">
                  <c:v>2.1</c:v>
                </c:pt>
                <c:pt idx="46">
                  <c:v>2.0699999999999998</c:v>
                </c:pt>
                <c:pt idx="47">
                  <c:v>2.0699999999999998</c:v>
                </c:pt>
                <c:pt idx="48">
                  <c:v>2.1</c:v>
                </c:pt>
                <c:pt idx="49">
                  <c:v>2.17</c:v>
                </c:pt>
                <c:pt idx="50">
                  <c:v>2.27</c:v>
                </c:pt>
                <c:pt idx="51">
                  <c:v>2.2999999999999998</c:v>
                </c:pt>
                <c:pt idx="52">
                  <c:v>2.4300000000000002</c:v>
                </c:pt>
                <c:pt idx="53">
                  <c:v>2.5299999999999998</c:v>
                </c:pt>
                <c:pt idx="54">
                  <c:v>2.73</c:v>
                </c:pt>
                <c:pt idx="55">
                  <c:v>2.87</c:v>
                </c:pt>
                <c:pt idx="56">
                  <c:v>2.8</c:v>
                </c:pt>
                <c:pt idx="57">
                  <c:v>2.97</c:v>
                </c:pt>
                <c:pt idx="58">
                  <c:v>2.93</c:v>
                </c:pt>
                <c:pt idx="59">
                  <c:v>3.03</c:v>
                </c:pt>
                <c:pt idx="60">
                  <c:v>3.07</c:v>
                </c:pt>
                <c:pt idx="61">
                  <c:v>3.17</c:v>
                </c:pt>
                <c:pt idx="62">
                  <c:v>3.33</c:v>
                </c:pt>
                <c:pt idx="63">
                  <c:v>3.37</c:v>
                </c:pt>
                <c:pt idx="64">
                  <c:v>3.4</c:v>
                </c:pt>
                <c:pt idx="65">
                  <c:v>3.33</c:v>
                </c:pt>
                <c:pt idx="66">
                  <c:v>3.37</c:v>
                </c:pt>
                <c:pt idx="67">
                  <c:v>3.33</c:v>
                </c:pt>
                <c:pt idx="68">
                  <c:v>3.33</c:v>
                </c:pt>
                <c:pt idx="69">
                  <c:v>3.43</c:v>
                </c:pt>
                <c:pt idx="70">
                  <c:v>3.5</c:v>
                </c:pt>
                <c:pt idx="71">
                  <c:v>3.67</c:v>
                </c:pt>
                <c:pt idx="72">
                  <c:v>4.07</c:v>
                </c:pt>
                <c:pt idx="73">
                  <c:v>4.2699999999999996</c:v>
                </c:pt>
                <c:pt idx="74">
                  <c:v>4.4000000000000004</c:v>
                </c:pt>
                <c:pt idx="75">
                  <c:v>4.5999999999999996</c:v>
                </c:pt>
                <c:pt idx="76">
                  <c:v>4.7300000000000004</c:v>
                </c:pt>
                <c:pt idx="77">
                  <c:v>4.7</c:v>
                </c:pt>
                <c:pt idx="78">
                  <c:v>4.63</c:v>
                </c:pt>
                <c:pt idx="79">
                  <c:v>4.83</c:v>
                </c:pt>
                <c:pt idx="80">
                  <c:v>4.7</c:v>
                </c:pt>
                <c:pt idx="81">
                  <c:v>4.67</c:v>
                </c:pt>
                <c:pt idx="82">
                  <c:v>4.7300000000000004</c:v>
                </c:pt>
                <c:pt idx="83">
                  <c:v>4.7699999999999996</c:v>
                </c:pt>
              </c:numCache>
            </c:numRef>
          </c:val>
          <c:smooth val="0"/>
          <c:extLst>
            <c:ext xmlns:c16="http://schemas.microsoft.com/office/drawing/2014/chart" uri="{C3380CC4-5D6E-409C-BE32-E72D297353CC}">
              <c16:uniqueId val="{00000000-DC32-47D7-A437-67101E6C7AF5}"/>
            </c:ext>
          </c:extLst>
        </c:ser>
        <c:dLbls>
          <c:showLegendKey val="0"/>
          <c:showVal val="0"/>
          <c:showCatName val="0"/>
          <c:showSerName val="0"/>
          <c:showPercent val="0"/>
          <c:showBubbleSize val="0"/>
        </c:dLbls>
        <c:smooth val="0"/>
        <c:axId val="432016416"/>
        <c:axId val="432016808"/>
      </c:lineChart>
      <c:catAx>
        <c:axId val="432016416"/>
        <c:scaling>
          <c:orientation val="minMax"/>
        </c:scaling>
        <c:delete val="0"/>
        <c:axPos val="b"/>
        <c:numFmt formatCode="General" sourceLinked="1"/>
        <c:majorTickMark val="out"/>
        <c:minorTickMark val="none"/>
        <c:tickLblPos val="nextTo"/>
        <c:crossAx val="432016808"/>
        <c:crosses val="autoZero"/>
        <c:auto val="1"/>
        <c:lblAlgn val="ctr"/>
        <c:lblOffset val="100"/>
        <c:noMultiLvlLbl val="0"/>
      </c:catAx>
      <c:valAx>
        <c:axId val="432016808"/>
        <c:scaling>
          <c:orientation val="minMax"/>
        </c:scaling>
        <c:delete val="0"/>
        <c:axPos val="l"/>
        <c:majorGridlines/>
        <c:numFmt formatCode="General" sourceLinked="1"/>
        <c:majorTickMark val="out"/>
        <c:minorTickMark val="none"/>
        <c:tickLblPos val="nextTo"/>
        <c:crossAx val="432016416"/>
        <c:crosses val="autoZero"/>
        <c:crossBetween val="between"/>
      </c:valAx>
    </c:plotArea>
    <c:legend>
      <c:legendPos val="r"/>
      <c:layout>
        <c:manualLayout>
          <c:xMode val="edge"/>
          <c:yMode val="edge"/>
          <c:x val="0.1329160104986877"/>
          <c:y val="0.21039843977836123"/>
          <c:w val="0.21708398950131244"/>
          <c:h val="8.3717191601049901E-2"/>
        </c:manualLayout>
      </c:layout>
      <c:overlay val="0"/>
    </c:legend>
    <c:plotVisOnly val="1"/>
    <c:dispBlanksAs val="gap"/>
    <c:showDLblsOverMax val="0"/>
  </c:chart>
  <c:spPr>
    <a:ln>
      <a:solidFill>
        <a:schemeClr val="tx1"/>
      </a:solidFill>
    </a:ln>
  </c:spPr>
  <c:printSettings>
    <c:headerFooter/>
    <c:pageMargins b="0.75000000000000022" l="0.70000000000000018" r="0.70000000000000018" t="0.75000000000000022" header="0.3000000000000001" footer="0.3000000000000001"/>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6.7330927384077019E-2"/>
          <c:y val="0.17171296296296304"/>
          <c:w val="0.89655796150481171"/>
          <c:h val="0.70841097987751511"/>
        </c:manualLayout>
      </c:layout>
      <c:lineChart>
        <c:grouping val="standard"/>
        <c:varyColors val="0"/>
        <c:ser>
          <c:idx val="0"/>
          <c:order val="0"/>
          <c:tx>
            <c:strRef>
              <c:f>Sheet4!$J$1</c:f>
              <c:strCache>
                <c:ptCount val="1"/>
                <c:pt idx="0">
                  <c:v>chi_obs</c:v>
                </c:pt>
              </c:strCache>
            </c:strRef>
          </c:tx>
          <c:spPr>
            <a:ln w="28575" cap="rnd">
              <a:solidFill>
                <a:schemeClr val="accent1"/>
              </a:solidFill>
              <a:round/>
            </a:ln>
            <a:effectLst/>
          </c:spPr>
          <c:marker>
            <c:symbol val="none"/>
          </c:marker>
          <c:cat>
            <c:strRef>
              <c:f>Sheet4!$A$2:$A$140</c:f>
              <c:strCache>
                <c:ptCount val="84"/>
                <c:pt idx="0">
                  <c:v>Q2 1980</c:v>
                </c:pt>
                <c:pt idx="1">
                  <c:v>Q3 1980</c:v>
                </c:pt>
                <c:pt idx="2">
                  <c:v>Q4 1980</c:v>
                </c:pt>
                <c:pt idx="3">
                  <c:v>Q1 1981</c:v>
                </c:pt>
                <c:pt idx="4">
                  <c:v>Q2 1981</c:v>
                </c:pt>
                <c:pt idx="5">
                  <c:v>Q3 1981</c:v>
                </c:pt>
                <c:pt idx="6">
                  <c:v>Q4 1981</c:v>
                </c:pt>
                <c:pt idx="7">
                  <c:v>Q1 1982</c:v>
                </c:pt>
                <c:pt idx="8">
                  <c:v>Q2 1982</c:v>
                </c:pt>
                <c:pt idx="9">
                  <c:v>Q3 1982</c:v>
                </c:pt>
                <c:pt idx="10">
                  <c:v>Q4 1982</c:v>
                </c:pt>
                <c:pt idx="11">
                  <c:v>Q1 1983</c:v>
                </c:pt>
                <c:pt idx="12">
                  <c:v>Q2 1983</c:v>
                </c:pt>
                <c:pt idx="13">
                  <c:v>Q3 1983</c:v>
                </c:pt>
                <c:pt idx="14">
                  <c:v>Q4 1983</c:v>
                </c:pt>
                <c:pt idx="15">
                  <c:v>Q1 1984</c:v>
                </c:pt>
                <c:pt idx="16">
                  <c:v>Q2 1984</c:v>
                </c:pt>
                <c:pt idx="17">
                  <c:v>Q3 1984</c:v>
                </c:pt>
                <c:pt idx="18">
                  <c:v>Q4 1984</c:v>
                </c:pt>
                <c:pt idx="19">
                  <c:v>Q1 1985</c:v>
                </c:pt>
                <c:pt idx="20">
                  <c:v>Q2 1985</c:v>
                </c:pt>
                <c:pt idx="21">
                  <c:v>Q3 1985</c:v>
                </c:pt>
                <c:pt idx="22">
                  <c:v>Q4 1985</c:v>
                </c:pt>
                <c:pt idx="23">
                  <c:v>Q1 1986</c:v>
                </c:pt>
                <c:pt idx="24">
                  <c:v>Q2 1986</c:v>
                </c:pt>
                <c:pt idx="25">
                  <c:v>Q3 1986</c:v>
                </c:pt>
                <c:pt idx="26">
                  <c:v>Q4 1986</c:v>
                </c:pt>
                <c:pt idx="27">
                  <c:v>Q1 1987</c:v>
                </c:pt>
                <c:pt idx="28">
                  <c:v>Q2 1987</c:v>
                </c:pt>
                <c:pt idx="29">
                  <c:v>Q3 1987</c:v>
                </c:pt>
                <c:pt idx="30">
                  <c:v>Q4 1987</c:v>
                </c:pt>
                <c:pt idx="31">
                  <c:v>Q1 1988</c:v>
                </c:pt>
                <c:pt idx="32">
                  <c:v>Q2 1988</c:v>
                </c:pt>
                <c:pt idx="33">
                  <c:v>Q3 1988</c:v>
                </c:pt>
                <c:pt idx="34">
                  <c:v>Q4 1988</c:v>
                </c:pt>
                <c:pt idx="35">
                  <c:v>Q1 1989</c:v>
                </c:pt>
                <c:pt idx="36">
                  <c:v>Q2 1989</c:v>
                </c:pt>
                <c:pt idx="37">
                  <c:v>Q3 1989</c:v>
                </c:pt>
                <c:pt idx="38">
                  <c:v>Q4 1989</c:v>
                </c:pt>
                <c:pt idx="39">
                  <c:v>Q1 1990</c:v>
                </c:pt>
                <c:pt idx="40">
                  <c:v>Q2 1990</c:v>
                </c:pt>
                <c:pt idx="41">
                  <c:v>Q3 1990</c:v>
                </c:pt>
                <c:pt idx="42">
                  <c:v>Q4 1990</c:v>
                </c:pt>
                <c:pt idx="43">
                  <c:v>Q1 1991</c:v>
                </c:pt>
                <c:pt idx="44">
                  <c:v>Q2 1991</c:v>
                </c:pt>
                <c:pt idx="45">
                  <c:v>Q3 1991</c:v>
                </c:pt>
                <c:pt idx="46">
                  <c:v>Q4 1991</c:v>
                </c:pt>
                <c:pt idx="47">
                  <c:v>Q1 1992</c:v>
                </c:pt>
                <c:pt idx="48">
                  <c:v>Q2 1992</c:v>
                </c:pt>
                <c:pt idx="49">
                  <c:v>Q3 1992</c:v>
                </c:pt>
                <c:pt idx="50">
                  <c:v>Q4 1992</c:v>
                </c:pt>
                <c:pt idx="51">
                  <c:v>Q1 1993</c:v>
                </c:pt>
                <c:pt idx="52">
                  <c:v>Q2 1993</c:v>
                </c:pt>
                <c:pt idx="53">
                  <c:v>Q3 1993</c:v>
                </c:pt>
                <c:pt idx="54">
                  <c:v>Q4 1993</c:v>
                </c:pt>
                <c:pt idx="55">
                  <c:v>Q1 1994</c:v>
                </c:pt>
                <c:pt idx="56">
                  <c:v>Q2 1994</c:v>
                </c:pt>
                <c:pt idx="57">
                  <c:v>Q3 1994</c:v>
                </c:pt>
                <c:pt idx="58">
                  <c:v>Q4 1994</c:v>
                </c:pt>
                <c:pt idx="59">
                  <c:v>Q1 1995</c:v>
                </c:pt>
                <c:pt idx="60">
                  <c:v>Q2 1995</c:v>
                </c:pt>
                <c:pt idx="61">
                  <c:v>Q3 1995</c:v>
                </c:pt>
                <c:pt idx="62">
                  <c:v>Q4 1995</c:v>
                </c:pt>
                <c:pt idx="63">
                  <c:v>Q1 1996</c:v>
                </c:pt>
                <c:pt idx="64">
                  <c:v>Q2 1996</c:v>
                </c:pt>
                <c:pt idx="65">
                  <c:v>Q3 1996</c:v>
                </c:pt>
                <c:pt idx="66">
                  <c:v>Q4 1996</c:v>
                </c:pt>
                <c:pt idx="67">
                  <c:v>Q1 1997</c:v>
                </c:pt>
                <c:pt idx="68">
                  <c:v>Q2 1997</c:v>
                </c:pt>
                <c:pt idx="69">
                  <c:v>Q3 1997</c:v>
                </c:pt>
                <c:pt idx="70">
                  <c:v>Q4 1997</c:v>
                </c:pt>
                <c:pt idx="71">
                  <c:v>Q1 1998</c:v>
                </c:pt>
                <c:pt idx="72">
                  <c:v>Q2 1998</c:v>
                </c:pt>
                <c:pt idx="73">
                  <c:v>Q3 1998</c:v>
                </c:pt>
                <c:pt idx="74">
                  <c:v>Q4 1998</c:v>
                </c:pt>
                <c:pt idx="75">
                  <c:v>Q1 1999</c:v>
                </c:pt>
                <c:pt idx="76">
                  <c:v>Q2 1999</c:v>
                </c:pt>
                <c:pt idx="77">
                  <c:v>Q3 1999</c:v>
                </c:pt>
                <c:pt idx="78">
                  <c:v>Q4 1999</c:v>
                </c:pt>
                <c:pt idx="79">
                  <c:v>Q1 2000</c:v>
                </c:pt>
                <c:pt idx="80">
                  <c:v>Q2 2000</c:v>
                </c:pt>
                <c:pt idx="81">
                  <c:v>Q3 2000</c:v>
                </c:pt>
                <c:pt idx="82">
                  <c:v>Q4 2000</c:v>
                </c:pt>
                <c:pt idx="83">
                  <c:v>Q1 2001</c:v>
                </c:pt>
              </c:strCache>
            </c:strRef>
          </c:cat>
          <c:val>
            <c:numRef>
              <c:f>Sheet4!$J$2:$J$137</c:f>
              <c:numCache>
                <c:formatCode>General</c:formatCode>
                <c:ptCount val="84"/>
                <c:pt idx="0">
                  <c:v>3.7845977583333301</c:v>
                </c:pt>
                <c:pt idx="1">
                  <c:v>3.7566521166666602</c:v>
                </c:pt>
                <c:pt idx="2">
                  <c:v>3.7287064750000001</c:v>
                </c:pt>
                <c:pt idx="3">
                  <c:v>3.7007608333333302</c:v>
                </c:pt>
                <c:pt idx="4">
                  <c:v>3.6728151916666598</c:v>
                </c:pt>
                <c:pt idx="5">
                  <c:v>3.6448695500000001</c:v>
                </c:pt>
                <c:pt idx="6">
                  <c:v>3.6169239083333298</c:v>
                </c:pt>
                <c:pt idx="7">
                  <c:v>3.5889782666666599</c:v>
                </c:pt>
                <c:pt idx="8">
                  <c:v>3.5610326249999997</c:v>
                </c:pt>
                <c:pt idx="9">
                  <c:v>3.5330869833333298</c:v>
                </c:pt>
                <c:pt idx="10">
                  <c:v>3.5051413416666599</c:v>
                </c:pt>
                <c:pt idx="11">
                  <c:v>3.4771956999999998</c:v>
                </c:pt>
                <c:pt idx="12">
                  <c:v>3.5331849125000003</c:v>
                </c:pt>
                <c:pt idx="13">
                  <c:v>3.5891741249999995</c:v>
                </c:pt>
                <c:pt idx="14">
                  <c:v>3.6451633375000001</c:v>
                </c:pt>
                <c:pt idx="15">
                  <c:v>3.7011525500000002</c:v>
                </c:pt>
                <c:pt idx="16">
                  <c:v>3.7571417624999999</c:v>
                </c:pt>
                <c:pt idx="17">
                  <c:v>3.813130975</c:v>
                </c:pt>
                <c:pt idx="18">
                  <c:v>3.8691201874999996</c:v>
                </c:pt>
                <c:pt idx="19">
                  <c:v>3.9251094000000002</c:v>
                </c:pt>
                <c:pt idx="20">
                  <c:v>3.8935193999999997</c:v>
                </c:pt>
                <c:pt idx="21">
                  <c:v>3.8619293999999997</c:v>
                </c:pt>
                <c:pt idx="22">
                  <c:v>3.8303393999999997</c:v>
                </c:pt>
                <c:pt idx="23">
                  <c:v>3.79874939999999</c:v>
                </c:pt>
                <c:pt idx="24">
                  <c:v>3.7671594000000002</c:v>
                </c:pt>
                <c:pt idx="25">
                  <c:v>3.7355693999999899</c:v>
                </c:pt>
                <c:pt idx="26">
                  <c:v>3.7039794000000001</c:v>
                </c:pt>
                <c:pt idx="27">
                  <c:v>3.6723894000000001</c:v>
                </c:pt>
                <c:pt idx="28">
                  <c:v>3.6952445875000004</c:v>
                </c:pt>
                <c:pt idx="29">
                  <c:v>3.7180997749999998</c:v>
                </c:pt>
                <c:pt idx="30">
                  <c:v>3.7409549624999898</c:v>
                </c:pt>
                <c:pt idx="31">
                  <c:v>3.7638101499999999</c:v>
                </c:pt>
                <c:pt idx="32">
                  <c:v>3.7866653375000006</c:v>
                </c:pt>
                <c:pt idx="33">
                  <c:v>3.8095205249999999</c:v>
                </c:pt>
                <c:pt idx="34">
                  <c:v>3.83237571249999</c:v>
                </c:pt>
                <c:pt idx="35">
                  <c:v>3.8552309</c:v>
                </c:pt>
                <c:pt idx="36">
                  <c:v>3.8780860875000003</c:v>
                </c:pt>
                <c:pt idx="37">
                  <c:v>3.9009412750000001</c:v>
                </c:pt>
                <c:pt idx="38">
                  <c:v>3.9237964624999897</c:v>
                </c:pt>
                <c:pt idx="39">
                  <c:v>3.9466516500000002</c:v>
                </c:pt>
                <c:pt idx="40">
                  <c:v>3.9695068375000004</c:v>
                </c:pt>
                <c:pt idx="41">
                  <c:v>3.9923620249999998</c:v>
                </c:pt>
                <c:pt idx="42">
                  <c:v>4.0152172124999899</c:v>
                </c:pt>
                <c:pt idx="43">
                  <c:v>4.0380723999999999</c:v>
                </c:pt>
                <c:pt idx="44">
                  <c:v>3.9816901500000004</c:v>
                </c:pt>
                <c:pt idx="45">
                  <c:v>3.9253078999999897</c:v>
                </c:pt>
                <c:pt idx="46">
                  <c:v>3.86892565</c:v>
                </c:pt>
                <c:pt idx="47">
                  <c:v>3.8125434</c:v>
                </c:pt>
                <c:pt idx="48">
                  <c:v>3.7635322250000001</c:v>
                </c:pt>
                <c:pt idx="49">
                  <c:v>3.7145210499999997</c:v>
                </c:pt>
                <c:pt idx="50">
                  <c:v>3.6655098749999997</c:v>
                </c:pt>
                <c:pt idx="51">
                  <c:v>3.6164987000000002</c:v>
                </c:pt>
                <c:pt idx="52">
                  <c:v>3.6234820000000001</c:v>
                </c:pt>
                <c:pt idx="53">
                  <c:v>3.6304653</c:v>
                </c:pt>
                <c:pt idx="54">
                  <c:v>3.6374485999999999</c:v>
                </c:pt>
                <c:pt idx="55">
                  <c:v>3.6444319000000003</c:v>
                </c:pt>
                <c:pt idx="56">
                  <c:v>3.6794398249999998</c:v>
                </c:pt>
                <c:pt idx="57">
                  <c:v>3.7144477500000002</c:v>
                </c:pt>
                <c:pt idx="58">
                  <c:v>3.7494556749999997</c:v>
                </c:pt>
                <c:pt idx="59">
                  <c:v>3.7844636</c:v>
                </c:pt>
                <c:pt idx="60">
                  <c:v>3.7424723750000002</c:v>
                </c:pt>
                <c:pt idx="61">
                  <c:v>3.7004811499999999</c:v>
                </c:pt>
                <c:pt idx="62">
                  <c:v>3.6584899249999996</c:v>
                </c:pt>
                <c:pt idx="63">
                  <c:v>3.6164987000000002</c:v>
                </c:pt>
                <c:pt idx="64">
                  <c:v>3.7218921250000001</c:v>
                </c:pt>
                <c:pt idx="65">
                  <c:v>3.82728555</c:v>
                </c:pt>
                <c:pt idx="66">
                  <c:v>3.932678975</c:v>
                </c:pt>
                <c:pt idx="67">
                  <c:v>4.0380723999999999</c:v>
                </c:pt>
                <c:pt idx="68">
                  <c:v>4.0310028749999995</c:v>
                </c:pt>
                <c:pt idx="69">
                  <c:v>4.0239333500000001</c:v>
                </c:pt>
                <c:pt idx="70">
                  <c:v>4.0168638249999997</c:v>
                </c:pt>
                <c:pt idx="71">
                  <c:v>4.0097942999999994</c:v>
                </c:pt>
                <c:pt idx="72">
                  <c:v>3.9604815749999895</c:v>
                </c:pt>
                <c:pt idx="73">
                  <c:v>3.9111688499999997</c:v>
                </c:pt>
                <c:pt idx="74">
                  <c:v>3.8618561250000001</c:v>
                </c:pt>
                <c:pt idx="75">
                  <c:v>3.8125434</c:v>
                </c:pt>
                <c:pt idx="76">
                  <c:v>3.92570825</c:v>
                </c:pt>
                <c:pt idx="77">
                  <c:v>4.0388731</c:v>
                </c:pt>
                <c:pt idx="78">
                  <c:v>4.1520379499999898</c:v>
                </c:pt>
                <c:pt idx="79">
                  <c:v>4.2652028</c:v>
                </c:pt>
                <c:pt idx="80">
                  <c:v>4.329570125</c:v>
                </c:pt>
                <c:pt idx="81">
                  <c:v>4.3939374500000001</c:v>
                </c:pt>
                <c:pt idx="82">
                  <c:v>4.4583047750000002</c:v>
                </c:pt>
                <c:pt idx="83">
                  <c:v>4.5226720999999994</c:v>
                </c:pt>
              </c:numCache>
            </c:numRef>
          </c:val>
          <c:smooth val="0"/>
          <c:extLst>
            <c:ext xmlns:c16="http://schemas.microsoft.com/office/drawing/2014/chart" uri="{C3380CC4-5D6E-409C-BE32-E72D297353CC}">
              <c16:uniqueId val="{00000000-F952-4E23-9C8B-097FBFC21194}"/>
            </c:ext>
          </c:extLst>
        </c:ser>
        <c:dLbls>
          <c:showLegendKey val="0"/>
          <c:showVal val="0"/>
          <c:showCatName val="0"/>
          <c:showSerName val="0"/>
          <c:showPercent val="0"/>
          <c:showBubbleSize val="0"/>
        </c:dLbls>
        <c:smooth val="0"/>
        <c:axId val="437066720"/>
        <c:axId val="437067112"/>
      </c:lineChart>
      <c:catAx>
        <c:axId val="43706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7112"/>
        <c:crosses val="autoZero"/>
        <c:auto val="1"/>
        <c:lblAlgn val="ctr"/>
        <c:lblOffset val="100"/>
        <c:noMultiLvlLbl val="0"/>
      </c:catAx>
      <c:valAx>
        <c:axId val="437067112"/>
        <c:scaling>
          <c:orientation val="minMax"/>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6720"/>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ja-JP"/>
    </a:p>
  </c:txPr>
  <c:printSettings>
    <c:headerFooter/>
    <c:pageMargins b="0.75000000000000022" l="0.70000000000000018" r="0.70000000000000018" t="0.75000000000000022" header="0.3000000000000001" footer="0.3000000000000001"/>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Sheet4!$I$1</c:f>
              <c:strCache>
                <c:ptCount val="1"/>
                <c:pt idx="0">
                  <c:v>pi_obs</c:v>
                </c:pt>
              </c:strCache>
            </c:strRef>
          </c:tx>
          <c:marker>
            <c:symbol val="none"/>
          </c:marker>
          <c:val>
            <c:numRef>
              <c:f>Sheet4!$I$2:$I$85</c:f>
              <c:numCache>
                <c:formatCode>General</c:formatCode>
                <c:ptCount val="84"/>
                <c:pt idx="0">
                  <c:v>4.5341099480604825</c:v>
                </c:pt>
                <c:pt idx="1">
                  <c:v>1.0376227986090798</c:v>
                </c:pt>
                <c:pt idx="2">
                  <c:v>1.409376307585952</c:v>
                </c:pt>
                <c:pt idx="3">
                  <c:v>0</c:v>
                </c:pt>
                <c:pt idx="4">
                  <c:v>1.8904154639152653</c:v>
                </c:pt>
                <c:pt idx="5">
                  <c:v>0.62227954382690853</c:v>
                </c:pt>
                <c:pt idx="6">
                  <c:v>1.3555352353374663</c:v>
                </c:pt>
                <c:pt idx="7">
                  <c:v>-0.36787288574625454</c:v>
                </c:pt>
                <c:pt idx="8">
                  <c:v>1.3423020332140549</c:v>
                </c:pt>
                <c:pt idx="9">
                  <c:v>0.36297680505787311</c:v>
                </c:pt>
                <c:pt idx="10">
                  <c:v>1.0810916104215675</c:v>
                </c:pt>
                <c:pt idx="11">
                  <c:v>-0.59916296682667469</c:v>
                </c:pt>
                <c:pt idx="12">
                  <c:v>0.9569451016150673</c:v>
                </c:pt>
                <c:pt idx="13">
                  <c:v>0</c:v>
                </c:pt>
                <c:pt idx="14">
                  <c:v>1.1834457647002798</c:v>
                </c:pt>
                <c:pt idx="15">
                  <c:v>-0.35356548323077552</c:v>
                </c:pt>
                <c:pt idx="16">
                  <c:v>1.4068227332200962</c:v>
                </c:pt>
                <c:pt idx="17">
                  <c:v>0</c:v>
                </c:pt>
                <c:pt idx="18">
                  <c:v>1.2724289664374073</c:v>
                </c:pt>
                <c:pt idx="19">
                  <c:v>-0.23014969882792746</c:v>
                </c:pt>
                <c:pt idx="20">
                  <c:v>0.91743762760412295</c:v>
                </c:pt>
                <c:pt idx="21">
                  <c:v>0</c:v>
                </c:pt>
                <c:pt idx="22">
                  <c:v>0.68259650703998909</c:v>
                </c:pt>
                <c:pt idx="23">
                  <c:v>-0.34071583216143092</c:v>
                </c:pt>
                <c:pt idx="24">
                  <c:v>0.56721649524663742</c:v>
                </c:pt>
                <c:pt idx="25">
                  <c:v>-0.56721649524664175</c:v>
                </c:pt>
                <c:pt idx="26">
                  <c:v>0.22727282510023972</c:v>
                </c:pt>
                <c:pt idx="27">
                  <c:v>-0.56915349997880971</c:v>
                </c:pt>
                <c:pt idx="28">
                  <c:v>0.68259650703998909</c:v>
                </c:pt>
                <c:pt idx="29">
                  <c:v>-0.22701485345391856</c:v>
                </c:pt>
                <c:pt idx="30">
                  <c:v>0.34032931317078652</c:v>
                </c:pt>
                <c:pt idx="31">
                  <c:v>-0.56786069688433438</c:v>
                </c:pt>
                <c:pt idx="32">
                  <c:v>0.56786069688432927</c:v>
                </c:pt>
                <c:pt idx="33">
                  <c:v>-0.11331445971686203</c:v>
                </c:pt>
                <c:pt idx="34">
                  <c:v>0.67796869853787689</c:v>
                </c:pt>
                <c:pt idx="35">
                  <c:v>-0.33840979842405683</c:v>
                </c:pt>
                <c:pt idx="36">
                  <c:v>2.3451661035049662</c:v>
                </c:pt>
                <c:pt idx="37">
                  <c:v>0.11031440721573899</c:v>
                </c:pt>
                <c:pt idx="38">
                  <c:v>0.65934304798319054</c:v>
                </c:pt>
                <c:pt idx="39">
                  <c:v>0</c:v>
                </c:pt>
                <c:pt idx="40">
                  <c:v>1.3057856917456689</c:v>
                </c:pt>
                <c:pt idx="41">
                  <c:v>0.32379952737753476</c:v>
                </c:pt>
                <c:pt idx="42">
                  <c:v>1.4973541790162583</c:v>
                </c:pt>
                <c:pt idx="43">
                  <c:v>0.10610080570943253</c:v>
                </c:pt>
                <c:pt idx="44">
                  <c:v>1.1597388814829013</c:v>
                </c:pt>
                <c:pt idx="45">
                  <c:v>0.10476690324436838</c:v>
                </c:pt>
                <c:pt idx="46">
                  <c:v>0.83420713173952732</c:v>
                </c:pt>
                <c:pt idx="47">
                  <c:v>0</c:v>
                </c:pt>
                <c:pt idx="48">
                  <c:v>1.4433240244657333</c:v>
                </c:pt>
                <c:pt idx="49">
                  <c:v>-0.1024065629690368</c:v>
                </c:pt>
                <c:pt idx="50">
                  <c:v>0.71465337340740875</c:v>
                </c:pt>
                <c:pt idx="51">
                  <c:v>-0.50994501123492486</c:v>
                </c:pt>
                <c:pt idx="52">
                  <c:v>1.0173027713050569</c:v>
                </c:pt>
                <c:pt idx="53">
                  <c:v>-0.10126583143861578</c:v>
                </c:pt>
                <c:pt idx="54">
                  <c:v>0.40444948965062227</c:v>
                </c:pt>
                <c:pt idx="55">
                  <c:v>-0.60728931578990086</c:v>
                </c:pt>
                <c:pt idx="56">
                  <c:v>1.1105616412509232</c:v>
                </c:pt>
                <c:pt idx="57">
                  <c:v>-0.40241502997253797</c:v>
                </c:pt>
                <c:pt idx="58">
                  <c:v>0.10075567602997705</c:v>
                </c:pt>
                <c:pt idx="59">
                  <c:v>-0.70743094425371533</c:v>
                </c:pt>
                <c:pt idx="60">
                  <c:v>0.50581797273525253</c:v>
                </c:pt>
                <c:pt idx="61">
                  <c:v>-0.30318365821201249</c:v>
                </c:pt>
                <c:pt idx="62">
                  <c:v>0.30318365821201759</c:v>
                </c:pt>
                <c:pt idx="63">
                  <c:v>0.20161297151847171</c:v>
                </c:pt>
                <c:pt idx="64">
                  <c:v>-0.10075567602997165</c:v>
                </c:pt>
                <c:pt idx="65">
                  <c:v>0.10075567602997705</c:v>
                </c:pt>
                <c:pt idx="66">
                  <c:v>0</c:v>
                </c:pt>
                <c:pt idx="67">
                  <c:v>0.20120731134202352</c:v>
                </c:pt>
                <c:pt idx="68">
                  <c:v>1.694111268881809</c:v>
                </c:pt>
                <c:pt idx="69">
                  <c:v>0.29600416284767256</c:v>
                </c:pt>
                <c:pt idx="70">
                  <c:v>0</c:v>
                </c:pt>
                <c:pt idx="71">
                  <c:v>9.8473666253933806E-2</c:v>
                </c:pt>
                <c:pt idx="72">
                  <c:v>-9.8473666253949266E-2</c:v>
                </c:pt>
                <c:pt idx="73">
                  <c:v>-0.39486724554163311</c:v>
                </c:pt>
                <c:pt idx="74">
                  <c:v>0.88626872578453242</c:v>
                </c:pt>
                <c:pt idx="75">
                  <c:v>-0.39292781398896609</c:v>
                </c:pt>
                <c:pt idx="76">
                  <c:v>-0.39447782910162288</c:v>
                </c:pt>
                <c:pt idx="77">
                  <c:v>-9.8863082693954316E-2</c:v>
                </c:pt>
                <c:pt idx="78">
                  <c:v>-0.19801986668623425</c:v>
                </c:pt>
                <c:pt idx="79">
                  <c:v>2.5441685345860372</c:v>
                </c:pt>
                <c:pt idx="80">
                  <c:v>-0.19342365798309769</c:v>
                </c:pt>
                <c:pt idx="81">
                  <c:v>-0.29083878959570814</c:v>
                </c:pt>
                <c:pt idx="82">
                  <c:v>-9.7134538963178085E-2</c:v>
                </c:pt>
                <c:pt idx="83">
                  <c:v>9.7134538963188091E-2</c:v>
                </c:pt>
              </c:numCache>
            </c:numRef>
          </c:val>
          <c:smooth val="0"/>
          <c:extLst>
            <c:ext xmlns:c16="http://schemas.microsoft.com/office/drawing/2014/chart" uri="{C3380CC4-5D6E-409C-BE32-E72D297353CC}">
              <c16:uniqueId val="{00000000-E02F-46DD-A08F-CB4141C03CD9}"/>
            </c:ext>
          </c:extLst>
        </c:ser>
        <c:dLbls>
          <c:showLegendKey val="0"/>
          <c:showVal val="0"/>
          <c:showCatName val="0"/>
          <c:showSerName val="0"/>
          <c:showPercent val="0"/>
          <c:showBubbleSize val="0"/>
        </c:dLbls>
        <c:smooth val="0"/>
        <c:axId val="437067896"/>
        <c:axId val="437068288"/>
      </c:lineChart>
      <c:catAx>
        <c:axId val="437067896"/>
        <c:scaling>
          <c:orientation val="minMax"/>
        </c:scaling>
        <c:delete val="0"/>
        <c:axPos val="b"/>
        <c:majorTickMark val="out"/>
        <c:minorTickMark val="none"/>
        <c:tickLblPos val="nextTo"/>
        <c:crossAx val="437068288"/>
        <c:crosses val="autoZero"/>
        <c:auto val="1"/>
        <c:lblAlgn val="ctr"/>
        <c:lblOffset val="100"/>
        <c:noMultiLvlLbl val="0"/>
      </c:catAx>
      <c:valAx>
        <c:axId val="437068288"/>
        <c:scaling>
          <c:orientation val="minMax"/>
        </c:scaling>
        <c:delete val="0"/>
        <c:axPos val="l"/>
        <c:majorGridlines/>
        <c:numFmt formatCode="General" sourceLinked="1"/>
        <c:majorTickMark val="out"/>
        <c:minorTickMark val="none"/>
        <c:tickLblPos val="nextTo"/>
        <c:crossAx val="437067896"/>
        <c:crosses val="autoZero"/>
        <c:crossBetween val="between"/>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1"/>
          <c:order val="0"/>
          <c:spPr>
            <a:ln w="28575" cap="rnd">
              <a:solidFill>
                <a:schemeClr val="accent2"/>
              </a:solidFill>
              <a:round/>
            </a:ln>
            <a:effectLst/>
          </c:spPr>
          <c:marker>
            <c:symbol val="none"/>
          </c:marker>
          <c:cat>
            <c:numRef>
              <c:f>'マネタリーベース平均残高（準備率調整後）＜季節調整済＞'!$A$16:$A$154</c:f>
              <c:numCache>
                <c:formatCode>mmm\-yy</c:formatCode>
                <c:ptCount val="139"/>
                <c:pt idx="0">
                  <c:v>29373</c:v>
                </c:pt>
                <c:pt idx="1">
                  <c:v>29465</c:v>
                </c:pt>
                <c:pt idx="2">
                  <c:v>29556</c:v>
                </c:pt>
                <c:pt idx="3">
                  <c:v>29646</c:v>
                </c:pt>
                <c:pt idx="4">
                  <c:v>29738</c:v>
                </c:pt>
                <c:pt idx="5">
                  <c:v>29830</c:v>
                </c:pt>
                <c:pt idx="6">
                  <c:v>29921</c:v>
                </c:pt>
                <c:pt idx="7">
                  <c:v>30011</c:v>
                </c:pt>
                <c:pt idx="8">
                  <c:v>30103</c:v>
                </c:pt>
                <c:pt idx="9">
                  <c:v>30195</c:v>
                </c:pt>
                <c:pt idx="10">
                  <c:v>30286</c:v>
                </c:pt>
                <c:pt idx="11">
                  <c:v>30376</c:v>
                </c:pt>
                <c:pt idx="12">
                  <c:v>30468</c:v>
                </c:pt>
                <c:pt idx="13">
                  <c:v>30560</c:v>
                </c:pt>
                <c:pt idx="14">
                  <c:v>30651</c:v>
                </c:pt>
                <c:pt idx="15">
                  <c:v>30742</c:v>
                </c:pt>
                <c:pt idx="16">
                  <c:v>30834</c:v>
                </c:pt>
                <c:pt idx="17">
                  <c:v>30926</c:v>
                </c:pt>
                <c:pt idx="18">
                  <c:v>31017</c:v>
                </c:pt>
                <c:pt idx="19">
                  <c:v>31107</c:v>
                </c:pt>
                <c:pt idx="20">
                  <c:v>31199</c:v>
                </c:pt>
                <c:pt idx="21">
                  <c:v>31291</c:v>
                </c:pt>
                <c:pt idx="22">
                  <c:v>31382</c:v>
                </c:pt>
                <c:pt idx="23">
                  <c:v>31472</c:v>
                </c:pt>
                <c:pt idx="24">
                  <c:v>31564</c:v>
                </c:pt>
                <c:pt idx="25">
                  <c:v>31656</c:v>
                </c:pt>
                <c:pt idx="26">
                  <c:v>31747</c:v>
                </c:pt>
                <c:pt idx="27">
                  <c:v>31837</c:v>
                </c:pt>
                <c:pt idx="28">
                  <c:v>31929</c:v>
                </c:pt>
                <c:pt idx="29">
                  <c:v>32021</c:v>
                </c:pt>
                <c:pt idx="30">
                  <c:v>32112</c:v>
                </c:pt>
                <c:pt idx="31">
                  <c:v>32203</c:v>
                </c:pt>
                <c:pt idx="32">
                  <c:v>32295</c:v>
                </c:pt>
                <c:pt idx="33">
                  <c:v>32387</c:v>
                </c:pt>
                <c:pt idx="34">
                  <c:v>32478</c:v>
                </c:pt>
                <c:pt idx="35">
                  <c:v>32568</c:v>
                </c:pt>
                <c:pt idx="36">
                  <c:v>32660</c:v>
                </c:pt>
                <c:pt idx="37">
                  <c:v>32752</c:v>
                </c:pt>
                <c:pt idx="38">
                  <c:v>32843</c:v>
                </c:pt>
                <c:pt idx="39">
                  <c:v>32933</c:v>
                </c:pt>
                <c:pt idx="40">
                  <c:v>33025</c:v>
                </c:pt>
                <c:pt idx="41">
                  <c:v>33117</c:v>
                </c:pt>
                <c:pt idx="42">
                  <c:v>33208</c:v>
                </c:pt>
                <c:pt idx="43">
                  <c:v>33298</c:v>
                </c:pt>
                <c:pt idx="44">
                  <c:v>33390</c:v>
                </c:pt>
                <c:pt idx="45">
                  <c:v>33482</c:v>
                </c:pt>
                <c:pt idx="46">
                  <c:v>33573</c:v>
                </c:pt>
                <c:pt idx="47">
                  <c:v>33664</c:v>
                </c:pt>
                <c:pt idx="48">
                  <c:v>33756</c:v>
                </c:pt>
                <c:pt idx="49">
                  <c:v>33848</c:v>
                </c:pt>
                <c:pt idx="50">
                  <c:v>33939</c:v>
                </c:pt>
                <c:pt idx="51">
                  <c:v>34029</c:v>
                </c:pt>
                <c:pt idx="52">
                  <c:v>34121</c:v>
                </c:pt>
                <c:pt idx="53">
                  <c:v>34213</c:v>
                </c:pt>
                <c:pt idx="54">
                  <c:v>34304</c:v>
                </c:pt>
                <c:pt idx="55">
                  <c:v>34394</c:v>
                </c:pt>
                <c:pt idx="56">
                  <c:v>34486</c:v>
                </c:pt>
                <c:pt idx="57">
                  <c:v>34578</c:v>
                </c:pt>
                <c:pt idx="58">
                  <c:v>34669</c:v>
                </c:pt>
                <c:pt idx="59">
                  <c:v>34759</c:v>
                </c:pt>
                <c:pt idx="60">
                  <c:v>34851</c:v>
                </c:pt>
                <c:pt idx="61">
                  <c:v>34943</c:v>
                </c:pt>
                <c:pt idx="62">
                  <c:v>35034</c:v>
                </c:pt>
                <c:pt idx="63">
                  <c:v>35125</c:v>
                </c:pt>
                <c:pt idx="64">
                  <c:v>35217</c:v>
                </c:pt>
                <c:pt idx="65">
                  <c:v>35309</c:v>
                </c:pt>
                <c:pt idx="66">
                  <c:v>35400</c:v>
                </c:pt>
                <c:pt idx="67">
                  <c:v>35490</c:v>
                </c:pt>
                <c:pt idx="68">
                  <c:v>35582</c:v>
                </c:pt>
                <c:pt idx="69">
                  <c:v>35674</c:v>
                </c:pt>
                <c:pt idx="70">
                  <c:v>35765</c:v>
                </c:pt>
                <c:pt idx="71">
                  <c:v>35855</c:v>
                </c:pt>
                <c:pt idx="72">
                  <c:v>35947</c:v>
                </c:pt>
                <c:pt idx="73">
                  <c:v>36039</c:v>
                </c:pt>
                <c:pt idx="74">
                  <c:v>36130</c:v>
                </c:pt>
                <c:pt idx="75">
                  <c:v>36220</c:v>
                </c:pt>
                <c:pt idx="76">
                  <c:v>36312</c:v>
                </c:pt>
                <c:pt idx="77">
                  <c:v>36404</c:v>
                </c:pt>
                <c:pt idx="78">
                  <c:v>36495</c:v>
                </c:pt>
                <c:pt idx="79">
                  <c:v>36586</c:v>
                </c:pt>
                <c:pt idx="80">
                  <c:v>36678</c:v>
                </c:pt>
                <c:pt idx="81">
                  <c:v>36770</c:v>
                </c:pt>
                <c:pt idx="82">
                  <c:v>36861</c:v>
                </c:pt>
                <c:pt idx="83">
                  <c:v>36951</c:v>
                </c:pt>
                <c:pt idx="84">
                  <c:v>37043</c:v>
                </c:pt>
                <c:pt idx="85">
                  <c:v>37135</c:v>
                </c:pt>
                <c:pt idx="86">
                  <c:v>37226</c:v>
                </c:pt>
                <c:pt idx="87">
                  <c:v>37316</c:v>
                </c:pt>
                <c:pt idx="88">
                  <c:v>37408</c:v>
                </c:pt>
                <c:pt idx="89">
                  <c:v>37500</c:v>
                </c:pt>
                <c:pt idx="90">
                  <c:v>37591</c:v>
                </c:pt>
                <c:pt idx="91">
                  <c:v>37681</c:v>
                </c:pt>
                <c:pt idx="92">
                  <c:v>37773</c:v>
                </c:pt>
                <c:pt idx="93">
                  <c:v>37865</c:v>
                </c:pt>
                <c:pt idx="94">
                  <c:v>37956</c:v>
                </c:pt>
                <c:pt idx="95">
                  <c:v>38047</c:v>
                </c:pt>
                <c:pt idx="96">
                  <c:v>38139</c:v>
                </c:pt>
                <c:pt idx="97">
                  <c:v>38231</c:v>
                </c:pt>
                <c:pt idx="98">
                  <c:v>38322</c:v>
                </c:pt>
                <c:pt idx="99">
                  <c:v>38412</c:v>
                </c:pt>
                <c:pt idx="100">
                  <c:v>38504</c:v>
                </c:pt>
                <c:pt idx="101">
                  <c:v>38596</c:v>
                </c:pt>
                <c:pt idx="102">
                  <c:v>38687</c:v>
                </c:pt>
                <c:pt idx="103">
                  <c:v>38777</c:v>
                </c:pt>
                <c:pt idx="104">
                  <c:v>38869</c:v>
                </c:pt>
                <c:pt idx="105">
                  <c:v>38961</c:v>
                </c:pt>
                <c:pt idx="106">
                  <c:v>39052</c:v>
                </c:pt>
                <c:pt idx="107">
                  <c:v>39142</c:v>
                </c:pt>
                <c:pt idx="108">
                  <c:v>39234</c:v>
                </c:pt>
                <c:pt idx="109">
                  <c:v>39326</c:v>
                </c:pt>
                <c:pt idx="110">
                  <c:v>39417</c:v>
                </c:pt>
                <c:pt idx="111">
                  <c:v>39508</c:v>
                </c:pt>
                <c:pt idx="112">
                  <c:v>39600</c:v>
                </c:pt>
                <c:pt idx="113">
                  <c:v>39692</c:v>
                </c:pt>
                <c:pt idx="114">
                  <c:v>39783</c:v>
                </c:pt>
                <c:pt idx="115">
                  <c:v>39873</c:v>
                </c:pt>
                <c:pt idx="116">
                  <c:v>39965</c:v>
                </c:pt>
                <c:pt idx="117">
                  <c:v>40057</c:v>
                </c:pt>
                <c:pt idx="118">
                  <c:v>40148</c:v>
                </c:pt>
                <c:pt idx="119">
                  <c:v>40238</c:v>
                </c:pt>
                <c:pt idx="120">
                  <c:v>40330</c:v>
                </c:pt>
                <c:pt idx="121">
                  <c:v>40422</c:v>
                </c:pt>
                <c:pt idx="122">
                  <c:v>40513</c:v>
                </c:pt>
                <c:pt idx="123">
                  <c:v>40603</c:v>
                </c:pt>
                <c:pt idx="124">
                  <c:v>40695</c:v>
                </c:pt>
                <c:pt idx="125">
                  <c:v>40787</c:v>
                </c:pt>
                <c:pt idx="126">
                  <c:v>40878</c:v>
                </c:pt>
                <c:pt idx="127">
                  <c:v>40969</c:v>
                </c:pt>
                <c:pt idx="128">
                  <c:v>41061</c:v>
                </c:pt>
                <c:pt idx="129">
                  <c:v>41153</c:v>
                </c:pt>
                <c:pt idx="130">
                  <c:v>41244</c:v>
                </c:pt>
                <c:pt idx="131">
                  <c:v>41334</c:v>
                </c:pt>
                <c:pt idx="132">
                  <c:v>41426</c:v>
                </c:pt>
                <c:pt idx="133">
                  <c:v>41518</c:v>
                </c:pt>
                <c:pt idx="134">
                  <c:v>41609</c:v>
                </c:pt>
                <c:pt idx="135">
                  <c:v>41699</c:v>
                </c:pt>
                <c:pt idx="136">
                  <c:v>41791</c:v>
                </c:pt>
                <c:pt idx="137">
                  <c:v>41883</c:v>
                </c:pt>
                <c:pt idx="138">
                  <c:v>41974</c:v>
                </c:pt>
              </c:numCache>
            </c:numRef>
          </c:cat>
          <c:val>
            <c:numRef>
              <c:f>'マネタリーベース平均残高（準備率調整後）＜季節調整済＞'!$C$16:$C$154</c:f>
              <c:numCache>
                <c:formatCode>General</c:formatCode>
                <c:ptCount val="139"/>
                <c:pt idx="0">
                  <c:v>1.0178799941029044</c:v>
                </c:pt>
                <c:pt idx="1">
                  <c:v>0.9979046813474135</c:v>
                </c:pt>
                <c:pt idx="2">
                  <c:v>1.0091265172157542</c:v>
                </c:pt>
                <c:pt idx="3">
                  <c:v>1.0073122741882283</c:v>
                </c:pt>
                <c:pt idx="4">
                  <c:v>1.0162070573900812</c:v>
                </c:pt>
                <c:pt idx="5">
                  <c:v>1.0183147300937863</c:v>
                </c:pt>
                <c:pt idx="6">
                  <c:v>1.0179246220246709</c:v>
                </c:pt>
                <c:pt idx="7">
                  <c:v>1.0085071851103475</c:v>
                </c:pt>
                <c:pt idx="8">
                  <c:v>1.0277076866832515</c:v>
                </c:pt>
                <c:pt idx="9">
                  <c:v>1.019162459783945</c:v>
                </c:pt>
                <c:pt idx="10">
                  <c:v>1.019459187549405</c:v>
                </c:pt>
                <c:pt idx="11">
                  <c:v>1.0098585663288169</c:v>
                </c:pt>
                <c:pt idx="12">
                  <c:v>1.0105451046283787</c:v>
                </c:pt>
                <c:pt idx="13">
                  <c:v>1.0105732132108427</c:v>
                </c:pt>
                <c:pt idx="14">
                  <c:v>1.0149721306806641</c:v>
                </c:pt>
                <c:pt idx="15">
                  <c:v>1.004632220307051</c:v>
                </c:pt>
                <c:pt idx="16">
                  <c:v>1.0125142842550767</c:v>
                </c:pt>
                <c:pt idx="17">
                  <c:v>1.016202583523147</c:v>
                </c:pt>
                <c:pt idx="18">
                  <c:v>1.0231818999695943</c:v>
                </c:pt>
                <c:pt idx="19">
                  <c:v>1.0195094515250256</c:v>
                </c:pt>
                <c:pt idx="20">
                  <c:v>1.0072818060425444</c:v>
                </c:pt>
                <c:pt idx="21">
                  <c:v>1.0105256165162144</c:v>
                </c:pt>
                <c:pt idx="22">
                  <c:v>1.0213301194258793</c:v>
                </c:pt>
                <c:pt idx="23">
                  <c:v>1.0220961600627054</c:v>
                </c:pt>
                <c:pt idx="24">
                  <c:v>1.0134471727210899</c:v>
                </c:pt>
                <c:pt idx="25">
                  <c:v>1.0313580959508868</c:v>
                </c:pt>
                <c:pt idx="26">
                  <c:v>1.0481957230764287</c:v>
                </c:pt>
                <c:pt idx="27">
                  <c:v>1.0284880742991651</c:v>
                </c:pt>
                <c:pt idx="28">
                  <c:v>1.0236577114526733</c:v>
                </c:pt>
                <c:pt idx="29">
                  <c:v>1.0242720272347541</c:v>
                </c:pt>
                <c:pt idx="30">
                  <c:v>1.0261842801928798</c:v>
                </c:pt>
                <c:pt idx="31">
                  <c:v>1.0262883605181732</c:v>
                </c:pt>
                <c:pt idx="32">
                  <c:v>1.0323912867438658</c:v>
                </c:pt>
                <c:pt idx="33">
                  <c:v>1.016816133727263</c:v>
                </c:pt>
                <c:pt idx="34">
                  <c:v>1.0203639737551491</c:v>
                </c:pt>
                <c:pt idx="35">
                  <c:v>1.0344183096713351</c:v>
                </c:pt>
                <c:pt idx="36">
                  <c:v>1.0288930619702583</c:v>
                </c:pt>
                <c:pt idx="37">
                  <c:v>1.0236322702725109</c:v>
                </c:pt>
                <c:pt idx="38">
                  <c:v>1.0246836833826796</c:v>
                </c:pt>
                <c:pt idx="39">
                  <c:v>1.0299244059560997</c:v>
                </c:pt>
                <c:pt idx="40">
                  <c:v>1.024393740970271</c:v>
                </c:pt>
                <c:pt idx="41">
                  <c:v>1.0043175344676176</c:v>
                </c:pt>
                <c:pt idx="42">
                  <c:v>1.0051298302424745</c:v>
                </c:pt>
                <c:pt idx="43">
                  <c:v>1.0050294658698431</c:v>
                </c:pt>
                <c:pt idx="44">
                  <c:v>1.0049498164358845</c:v>
                </c:pt>
                <c:pt idx="45">
                  <c:v>1.0027779356536717</c:v>
                </c:pt>
                <c:pt idx="46">
                  <c:v>1.0141206384195767</c:v>
                </c:pt>
                <c:pt idx="47">
                  <c:v>0.99749704649767157</c:v>
                </c:pt>
                <c:pt idx="48">
                  <c:v>0.99967330824961398</c:v>
                </c:pt>
                <c:pt idx="49">
                  <c:v>1.0117052501603814</c:v>
                </c:pt>
                <c:pt idx="50">
                  <c:v>1.0035566017875908</c:v>
                </c:pt>
                <c:pt idx="51">
                  <c:v>1.0077996813544805</c:v>
                </c:pt>
                <c:pt idx="52">
                  <c:v>1.0141328492889325</c:v>
                </c:pt>
                <c:pt idx="53">
                  <c:v>1.0084117267264912</c:v>
                </c:pt>
                <c:pt idx="54">
                  <c:v>1.0106809540839266</c:v>
                </c:pt>
                <c:pt idx="55">
                  <c:v>1.0106096578623827</c:v>
                </c:pt>
                <c:pt idx="56">
                  <c:v>1.0118148954004607</c:v>
                </c:pt>
                <c:pt idx="57">
                  <c:v>1.0191288026777612</c:v>
                </c:pt>
                <c:pt idx="58">
                  <c:v>1.0022031446447375</c:v>
                </c:pt>
                <c:pt idx="59">
                  <c:v>1.0079274685418844</c:v>
                </c:pt>
                <c:pt idx="60">
                  <c:v>1.0122875527439246</c:v>
                </c:pt>
                <c:pt idx="61">
                  <c:v>1.0212209709343998</c:v>
                </c:pt>
                <c:pt idx="62">
                  <c:v>1.0240015883183686</c:v>
                </c:pt>
                <c:pt idx="63">
                  <c:v>1.0236921642896704</c:v>
                </c:pt>
                <c:pt idx="64">
                  <c:v>1.0180715184721145</c:v>
                </c:pt>
                <c:pt idx="65">
                  <c:v>1.0142174372107657</c:v>
                </c:pt>
                <c:pt idx="66">
                  <c:v>1.0156413096144521</c:v>
                </c:pt>
                <c:pt idx="67">
                  <c:v>1.0235930421721022</c:v>
                </c:pt>
                <c:pt idx="68">
                  <c:v>1.0136951824836971</c:v>
                </c:pt>
                <c:pt idx="69">
                  <c:v>1.0184317207931248</c:v>
                </c:pt>
                <c:pt idx="70">
                  <c:v>1.0307659366442525</c:v>
                </c:pt>
                <c:pt idx="71">
                  <c:v>1.0289648052557485</c:v>
                </c:pt>
                <c:pt idx="72">
                  <c:v>1.0114980271114833</c:v>
                </c:pt>
                <c:pt idx="73">
                  <c:v>1.0137623448106707</c:v>
                </c:pt>
                <c:pt idx="74">
                  <c:v>1.0135541659624809</c:v>
                </c:pt>
                <c:pt idx="75">
                  <c:v>1.011628233526523</c:v>
                </c:pt>
                <c:pt idx="76">
                  <c:v>1.0270681988135866</c:v>
                </c:pt>
                <c:pt idx="77">
                  <c:v>1.0203561051422394</c:v>
                </c:pt>
                <c:pt idx="78">
                  <c:v>1.0349061549753595</c:v>
                </c:pt>
                <c:pt idx="79">
                  <c:v>1.0560150718745607</c:v>
                </c:pt>
                <c:pt idx="80">
                  <c:v>0.97005542019618085</c:v>
                </c:pt>
                <c:pt idx="81">
                  <c:v>0.98855871214585866</c:v>
                </c:pt>
                <c:pt idx="82">
                  <c:v>1.0211348224318952</c:v>
                </c:pt>
                <c:pt idx="83">
                  <c:v>1.0169076445635326</c:v>
                </c:pt>
                <c:pt idx="84">
                  <c:v>1.0164698329436213</c:v>
                </c:pt>
                <c:pt idx="85">
                  <c:v>1.0460416264436032</c:v>
                </c:pt>
                <c:pt idx="86">
                  <c:v>1.0707595380436716</c:v>
                </c:pt>
                <c:pt idx="87">
                  <c:v>1.122748261880657</c:v>
                </c:pt>
                <c:pt idx="88">
                  <c:v>1.0412039444896046</c:v>
                </c:pt>
                <c:pt idx="89">
                  <c:v>0.99218835431539887</c:v>
                </c:pt>
                <c:pt idx="90">
                  <c:v>1.0382413333737832</c:v>
                </c:pt>
                <c:pt idx="91">
                  <c:v>1.0468671112799381</c:v>
                </c:pt>
                <c:pt idx="92">
                  <c:v>1.0773544747722315</c:v>
                </c:pt>
                <c:pt idx="93">
                  <c:v>1.029249594903441</c:v>
                </c:pt>
                <c:pt idx="94">
                  <c:v>1.0051369093725178</c:v>
                </c:pt>
                <c:pt idx="95">
                  <c:v>1.0218168158410694</c:v>
                </c:pt>
                <c:pt idx="96">
                  <c:v>1.0057631550210275</c:v>
                </c:pt>
                <c:pt idx="97">
                  <c:v>1.0121623017996659</c:v>
                </c:pt>
                <c:pt idx="98">
                  <c:v>1.0026205158445336</c:v>
                </c:pt>
                <c:pt idx="99">
                  <c:v>1.003581139776311</c:v>
                </c:pt>
                <c:pt idx="100">
                  <c:v>1.0061760326803928</c:v>
                </c:pt>
                <c:pt idx="101">
                  <c:v>1.000577932374688</c:v>
                </c:pt>
                <c:pt idx="102">
                  <c:v>1.006652611768327</c:v>
                </c:pt>
                <c:pt idx="103">
                  <c:v>0.99508669777438852</c:v>
                </c:pt>
                <c:pt idx="104">
                  <c:v>0.86920190847386092</c:v>
                </c:pt>
                <c:pt idx="105">
                  <c:v>0.92087385618114803</c:v>
                </c:pt>
                <c:pt idx="106">
                  <c:v>0.99009282837837143</c:v>
                </c:pt>
                <c:pt idx="107">
                  <c:v>1.004155620129481</c:v>
                </c:pt>
                <c:pt idx="108">
                  <c:v>1.0080828680784457</c:v>
                </c:pt>
                <c:pt idx="109">
                  <c:v>0.99494538076234795</c:v>
                </c:pt>
                <c:pt idx="110">
                  <c:v>1.0003405176922462</c:v>
                </c:pt>
                <c:pt idx="111">
                  <c:v>0.99711580017174306</c:v>
                </c:pt>
                <c:pt idx="112">
                  <c:v>0.99434769733926043</c:v>
                </c:pt>
                <c:pt idx="113">
                  <c:v>1.0084314281151041</c:v>
                </c:pt>
                <c:pt idx="114">
                  <c:v>1.0182533567878369</c:v>
                </c:pt>
                <c:pt idx="115">
                  <c:v>1.0382444858476156</c:v>
                </c:pt>
                <c:pt idx="116">
                  <c:v>1.0056084297606527</c:v>
                </c:pt>
                <c:pt idx="117">
                  <c:v>0.99235702823253469</c:v>
                </c:pt>
                <c:pt idx="118">
                  <c:v>1.0074151439383019</c:v>
                </c:pt>
                <c:pt idx="119">
                  <c:v>1.0297562182521471</c:v>
                </c:pt>
                <c:pt idx="120">
                  <c:v>1.0026223181306024</c:v>
                </c:pt>
                <c:pt idx="121">
                  <c:v>1.0142388100738902</c:v>
                </c:pt>
                <c:pt idx="122">
                  <c:v>1.0200654403363925</c:v>
                </c:pt>
                <c:pt idx="123">
                  <c:v>1.0617824614236584</c:v>
                </c:pt>
                <c:pt idx="124">
                  <c:v>1.0809034188578341</c:v>
                </c:pt>
                <c:pt idx="125">
                  <c:v>0.98625219108862205</c:v>
                </c:pt>
                <c:pt idx="126">
                  <c:v>1.0289398292546035</c:v>
                </c:pt>
                <c:pt idx="127">
                  <c:v>0.99401200671464995</c:v>
                </c:pt>
                <c:pt idx="128">
                  <c:v>1.015428259352529</c:v>
                </c:pt>
                <c:pt idx="129">
                  <c:v>1.0369321969638245</c:v>
                </c:pt>
                <c:pt idx="130">
                  <c:v>1.043113173746131</c:v>
                </c:pt>
                <c:pt idx="131">
                  <c:v>1.0530933091557919</c:v>
                </c:pt>
                <c:pt idx="132">
                  <c:v>1.1416386015283213</c:v>
                </c:pt>
                <c:pt idx="133">
                  <c:v>1.1300930538250284</c:v>
                </c:pt>
                <c:pt idx="134">
                  <c:v>1.0930205748845043</c:v>
                </c:pt>
                <c:pt idx="135">
                  <c:v>1.0936782028756407</c:v>
                </c:pt>
                <c:pt idx="136">
                  <c:v>1.0766742311933957</c:v>
                </c:pt>
                <c:pt idx="137">
                  <c:v>1.0811251258382073</c:v>
                </c:pt>
                <c:pt idx="138">
                  <c:v>1.0803652426714725</c:v>
                </c:pt>
              </c:numCache>
            </c:numRef>
          </c:val>
          <c:smooth val="0"/>
          <c:extLst>
            <c:ext xmlns:c16="http://schemas.microsoft.com/office/drawing/2014/chart" uri="{C3380CC4-5D6E-409C-BE32-E72D297353CC}">
              <c16:uniqueId val="{00000000-5DA3-41E5-BCBB-1263B9A4C329}"/>
            </c:ext>
          </c:extLst>
        </c:ser>
        <c:dLbls>
          <c:showLegendKey val="0"/>
          <c:showVal val="0"/>
          <c:showCatName val="0"/>
          <c:showSerName val="0"/>
          <c:showPercent val="0"/>
          <c:showBubbleSize val="0"/>
        </c:dLbls>
        <c:smooth val="0"/>
        <c:axId val="437069072"/>
        <c:axId val="437069464"/>
      </c:lineChart>
      <c:dateAx>
        <c:axId val="43706907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9464"/>
        <c:crosses val="autoZero"/>
        <c:auto val="1"/>
        <c:lblOffset val="100"/>
        <c:baseTimeUnit val="months"/>
      </c:dateAx>
      <c:valAx>
        <c:axId val="437069464"/>
        <c:scaling>
          <c:orientation val="minMax"/>
          <c:min val="0.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69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FEDFUNDS!$B$62</c:f>
              <c:strCache>
                <c:ptCount val="1"/>
                <c:pt idx="0">
                  <c:v>VALUE</c:v>
                </c:pt>
              </c:strCache>
            </c:strRef>
          </c:tx>
          <c:spPr>
            <a:ln w="28575" cap="rnd">
              <a:solidFill>
                <a:schemeClr val="accent1"/>
              </a:solidFill>
              <a:round/>
            </a:ln>
            <a:effectLst/>
          </c:spPr>
          <c:marker>
            <c:symbol val="none"/>
          </c:marker>
          <c:cat>
            <c:numRef>
              <c:f>FEDFUNDS!$A$63:$A$205</c:f>
              <c:numCache>
                <c:formatCode>yyyy\-mm\-dd</c:formatCode>
                <c:ptCount val="143"/>
                <c:pt idx="0">
                  <c:v>29221</c:v>
                </c:pt>
                <c:pt idx="1">
                  <c:v>29312</c:v>
                </c:pt>
                <c:pt idx="2">
                  <c:v>29403</c:v>
                </c:pt>
                <c:pt idx="3">
                  <c:v>29495</c:v>
                </c:pt>
                <c:pt idx="4">
                  <c:v>29587</c:v>
                </c:pt>
                <c:pt idx="5">
                  <c:v>29677</c:v>
                </c:pt>
                <c:pt idx="6">
                  <c:v>29768</c:v>
                </c:pt>
                <c:pt idx="7">
                  <c:v>29860</c:v>
                </c:pt>
                <c:pt idx="8">
                  <c:v>29952</c:v>
                </c:pt>
                <c:pt idx="9">
                  <c:v>30042</c:v>
                </c:pt>
                <c:pt idx="10">
                  <c:v>30133</c:v>
                </c:pt>
                <c:pt idx="11">
                  <c:v>30225</c:v>
                </c:pt>
                <c:pt idx="12">
                  <c:v>30317</c:v>
                </c:pt>
                <c:pt idx="13">
                  <c:v>30407</c:v>
                </c:pt>
                <c:pt idx="14">
                  <c:v>30498</c:v>
                </c:pt>
                <c:pt idx="15">
                  <c:v>30590</c:v>
                </c:pt>
                <c:pt idx="16">
                  <c:v>30682</c:v>
                </c:pt>
                <c:pt idx="17">
                  <c:v>30773</c:v>
                </c:pt>
                <c:pt idx="18">
                  <c:v>30864</c:v>
                </c:pt>
                <c:pt idx="19">
                  <c:v>30956</c:v>
                </c:pt>
                <c:pt idx="20">
                  <c:v>31048</c:v>
                </c:pt>
                <c:pt idx="21">
                  <c:v>31138</c:v>
                </c:pt>
                <c:pt idx="22">
                  <c:v>31229</c:v>
                </c:pt>
                <c:pt idx="23">
                  <c:v>31321</c:v>
                </c:pt>
                <c:pt idx="24">
                  <c:v>31413</c:v>
                </c:pt>
                <c:pt idx="25">
                  <c:v>31503</c:v>
                </c:pt>
                <c:pt idx="26">
                  <c:v>31594</c:v>
                </c:pt>
                <c:pt idx="27">
                  <c:v>31686</c:v>
                </c:pt>
                <c:pt idx="28">
                  <c:v>31778</c:v>
                </c:pt>
                <c:pt idx="29">
                  <c:v>31868</c:v>
                </c:pt>
                <c:pt idx="30">
                  <c:v>31959</c:v>
                </c:pt>
                <c:pt idx="31">
                  <c:v>32051</c:v>
                </c:pt>
                <c:pt idx="32">
                  <c:v>32143</c:v>
                </c:pt>
                <c:pt idx="33">
                  <c:v>32234</c:v>
                </c:pt>
                <c:pt idx="34">
                  <c:v>32325</c:v>
                </c:pt>
                <c:pt idx="35">
                  <c:v>32417</c:v>
                </c:pt>
                <c:pt idx="36">
                  <c:v>32509</c:v>
                </c:pt>
                <c:pt idx="37">
                  <c:v>32599</c:v>
                </c:pt>
                <c:pt idx="38">
                  <c:v>32690</c:v>
                </c:pt>
                <c:pt idx="39">
                  <c:v>32782</c:v>
                </c:pt>
                <c:pt idx="40">
                  <c:v>32874</c:v>
                </c:pt>
                <c:pt idx="41">
                  <c:v>32964</c:v>
                </c:pt>
                <c:pt idx="42">
                  <c:v>33055</c:v>
                </c:pt>
                <c:pt idx="43">
                  <c:v>33147</c:v>
                </c:pt>
                <c:pt idx="44">
                  <c:v>33239</c:v>
                </c:pt>
                <c:pt idx="45">
                  <c:v>33329</c:v>
                </c:pt>
                <c:pt idx="46">
                  <c:v>33420</c:v>
                </c:pt>
                <c:pt idx="47">
                  <c:v>33512</c:v>
                </c:pt>
                <c:pt idx="48">
                  <c:v>33604</c:v>
                </c:pt>
                <c:pt idx="49">
                  <c:v>33695</c:v>
                </c:pt>
                <c:pt idx="50">
                  <c:v>33786</c:v>
                </c:pt>
                <c:pt idx="51">
                  <c:v>33878</c:v>
                </c:pt>
                <c:pt idx="52">
                  <c:v>33970</c:v>
                </c:pt>
                <c:pt idx="53">
                  <c:v>34060</c:v>
                </c:pt>
                <c:pt idx="54">
                  <c:v>34151</c:v>
                </c:pt>
                <c:pt idx="55">
                  <c:v>34243</c:v>
                </c:pt>
                <c:pt idx="56">
                  <c:v>34335</c:v>
                </c:pt>
                <c:pt idx="57">
                  <c:v>34425</c:v>
                </c:pt>
                <c:pt idx="58">
                  <c:v>34516</c:v>
                </c:pt>
                <c:pt idx="59">
                  <c:v>34608</c:v>
                </c:pt>
                <c:pt idx="60">
                  <c:v>34700</c:v>
                </c:pt>
                <c:pt idx="61">
                  <c:v>34790</c:v>
                </c:pt>
                <c:pt idx="62">
                  <c:v>34881</c:v>
                </c:pt>
                <c:pt idx="63">
                  <c:v>34973</c:v>
                </c:pt>
                <c:pt idx="64">
                  <c:v>35065</c:v>
                </c:pt>
                <c:pt idx="65">
                  <c:v>35156</c:v>
                </c:pt>
                <c:pt idx="66">
                  <c:v>35247</c:v>
                </c:pt>
                <c:pt idx="67">
                  <c:v>35339</c:v>
                </c:pt>
                <c:pt idx="68">
                  <c:v>35431</c:v>
                </c:pt>
                <c:pt idx="69">
                  <c:v>35521</c:v>
                </c:pt>
                <c:pt idx="70">
                  <c:v>35612</c:v>
                </c:pt>
                <c:pt idx="71">
                  <c:v>35704</c:v>
                </c:pt>
                <c:pt idx="72">
                  <c:v>35796</c:v>
                </c:pt>
                <c:pt idx="73">
                  <c:v>35886</c:v>
                </c:pt>
                <c:pt idx="74">
                  <c:v>35977</c:v>
                </c:pt>
                <c:pt idx="75">
                  <c:v>36069</c:v>
                </c:pt>
                <c:pt idx="76">
                  <c:v>36161</c:v>
                </c:pt>
                <c:pt idx="77">
                  <c:v>36251</c:v>
                </c:pt>
                <c:pt idx="78">
                  <c:v>36342</c:v>
                </c:pt>
                <c:pt idx="79">
                  <c:v>36434</c:v>
                </c:pt>
                <c:pt idx="80">
                  <c:v>36526</c:v>
                </c:pt>
                <c:pt idx="81">
                  <c:v>36617</c:v>
                </c:pt>
                <c:pt idx="82">
                  <c:v>36708</c:v>
                </c:pt>
                <c:pt idx="83">
                  <c:v>36800</c:v>
                </c:pt>
                <c:pt idx="84">
                  <c:v>36892</c:v>
                </c:pt>
                <c:pt idx="85">
                  <c:v>36982</c:v>
                </c:pt>
                <c:pt idx="86">
                  <c:v>37073</c:v>
                </c:pt>
                <c:pt idx="87">
                  <c:v>37165</c:v>
                </c:pt>
                <c:pt idx="88">
                  <c:v>37257</c:v>
                </c:pt>
                <c:pt idx="89">
                  <c:v>37347</c:v>
                </c:pt>
                <c:pt idx="90">
                  <c:v>37438</c:v>
                </c:pt>
                <c:pt idx="91">
                  <c:v>37530</c:v>
                </c:pt>
                <c:pt idx="92">
                  <c:v>37622</c:v>
                </c:pt>
                <c:pt idx="93">
                  <c:v>37712</c:v>
                </c:pt>
                <c:pt idx="94">
                  <c:v>37803</c:v>
                </c:pt>
                <c:pt idx="95">
                  <c:v>37895</c:v>
                </c:pt>
                <c:pt idx="96">
                  <c:v>37987</c:v>
                </c:pt>
                <c:pt idx="97">
                  <c:v>38078</c:v>
                </c:pt>
                <c:pt idx="98">
                  <c:v>38169</c:v>
                </c:pt>
                <c:pt idx="99">
                  <c:v>38261</c:v>
                </c:pt>
                <c:pt idx="100">
                  <c:v>38353</c:v>
                </c:pt>
                <c:pt idx="101">
                  <c:v>38443</c:v>
                </c:pt>
                <c:pt idx="102">
                  <c:v>38534</c:v>
                </c:pt>
                <c:pt idx="103">
                  <c:v>38626</c:v>
                </c:pt>
                <c:pt idx="104">
                  <c:v>38718</c:v>
                </c:pt>
                <c:pt idx="105">
                  <c:v>38808</c:v>
                </c:pt>
                <c:pt idx="106">
                  <c:v>38899</c:v>
                </c:pt>
                <c:pt idx="107">
                  <c:v>38991</c:v>
                </c:pt>
                <c:pt idx="108">
                  <c:v>39083</c:v>
                </c:pt>
                <c:pt idx="109">
                  <c:v>39173</c:v>
                </c:pt>
                <c:pt idx="110">
                  <c:v>39264</c:v>
                </c:pt>
                <c:pt idx="111">
                  <c:v>39356</c:v>
                </c:pt>
                <c:pt idx="112">
                  <c:v>39448</c:v>
                </c:pt>
                <c:pt idx="113">
                  <c:v>39539</c:v>
                </c:pt>
                <c:pt idx="114">
                  <c:v>39630</c:v>
                </c:pt>
                <c:pt idx="115">
                  <c:v>39722</c:v>
                </c:pt>
                <c:pt idx="116">
                  <c:v>39814</c:v>
                </c:pt>
                <c:pt idx="117">
                  <c:v>39904</c:v>
                </c:pt>
                <c:pt idx="118">
                  <c:v>39995</c:v>
                </c:pt>
                <c:pt idx="119">
                  <c:v>40087</c:v>
                </c:pt>
                <c:pt idx="120">
                  <c:v>40179</c:v>
                </c:pt>
                <c:pt idx="121">
                  <c:v>40269</c:v>
                </c:pt>
                <c:pt idx="122">
                  <c:v>40360</c:v>
                </c:pt>
                <c:pt idx="123">
                  <c:v>40452</c:v>
                </c:pt>
                <c:pt idx="124">
                  <c:v>40544</c:v>
                </c:pt>
                <c:pt idx="125">
                  <c:v>40634</c:v>
                </c:pt>
                <c:pt idx="126">
                  <c:v>40725</c:v>
                </c:pt>
                <c:pt idx="127">
                  <c:v>40817</c:v>
                </c:pt>
                <c:pt idx="128">
                  <c:v>40909</c:v>
                </c:pt>
                <c:pt idx="129">
                  <c:v>41000</c:v>
                </c:pt>
                <c:pt idx="130">
                  <c:v>41091</c:v>
                </c:pt>
                <c:pt idx="131">
                  <c:v>41183</c:v>
                </c:pt>
                <c:pt idx="132">
                  <c:v>41275</c:v>
                </c:pt>
                <c:pt idx="133">
                  <c:v>41365</c:v>
                </c:pt>
                <c:pt idx="134">
                  <c:v>41456</c:v>
                </c:pt>
                <c:pt idx="135">
                  <c:v>41548</c:v>
                </c:pt>
                <c:pt idx="136">
                  <c:v>41640</c:v>
                </c:pt>
                <c:pt idx="137">
                  <c:v>41730</c:v>
                </c:pt>
                <c:pt idx="138">
                  <c:v>41821</c:v>
                </c:pt>
                <c:pt idx="139">
                  <c:v>41913</c:v>
                </c:pt>
                <c:pt idx="140">
                  <c:v>42005</c:v>
                </c:pt>
                <c:pt idx="141">
                  <c:v>42095</c:v>
                </c:pt>
                <c:pt idx="142">
                  <c:v>42186</c:v>
                </c:pt>
              </c:numCache>
            </c:numRef>
          </c:cat>
          <c:val>
            <c:numRef>
              <c:f>FEDFUNDS!$B$63:$B$205</c:f>
              <c:numCache>
                <c:formatCode>0.00</c:formatCode>
                <c:ptCount val="143"/>
                <c:pt idx="0">
                  <c:v>15.05</c:v>
                </c:pt>
                <c:pt idx="1">
                  <c:v>12.69</c:v>
                </c:pt>
                <c:pt idx="2">
                  <c:v>9.84</c:v>
                </c:pt>
                <c:pt idx="3">
                  <c:v>15.85</c:v>
                </c:pt>
                <c:pt idx="4">
                  <c:v>16.57</c:v>
                </c:pt>
                <c:pt idx="5">
                  <c:v>17.78</c:v>
                </c:pt>
                <c:pt idx="6">
                  <c:v>17.579999999999998</c:v>
                </c:pt>
                <c:pt idx="7">
                  <c:v>13.59</c:v>
                </c:pt>
                <c:pt idx="8">
                  <c:v>14.23</c:v>
                </c:pt>
                <c:pt idx="9">
                  <c:v>14.51</c:v>
                </c:pt>
                <c:pt idx="10">
                  <c:v>11.01</c:v>
                </c:pt>
                <c:pt idx="11">
                  <c:v>9.2899999999999991</c:v>
                </c:pt>
                <c:pt idx="12">
                  <c:v>8.65</c:v>
                </c:pt>
                <c:pt idx="13">
                  <c:v>8.8000000000000007</c:v>
                </c:pt>
                <c:pt idx="14">
                  <c:v>9.4600000000000009</c:v>
                </c:pt>
                <c:pt idx="15">
                  <c:v>9.43</c:v>
                </c:pt>
                <c:pt idx="16">
                  <c:v>9.69</c:v>
                </c:pt>
                <c:pt idx="17">
                  <c:v>10.56</c:v>
                </c:pt>
                <c:pt idx="18">
                  <c:v>11.39</c:v>
                </c:pt>
                <c:pt idx="19">
                  <c:v>9.27</c:v>
                </c:pt>
                <c:pt idx="20">
                  <c:v>8.48</c:v>
                </c:pt>
                <c:pt idx="21">
                  <c:v>7.92</c:v>
                </c:pt>
                <c:pt idx="22">
                  <c:v>7.9</c:v>
                </c:pt>
                <c:pt idx="23">
                  <c:v>8.1</c:v>
                </c:pt>
                <c:pt idx="24">
                  <c:v>7.83</c:v>
                </c:pt>
                <c:pt idx="25">
                  <c:v>6.92</c:v>
                </c:pt>
                <c:pt idx="26">
                  <c:v>6.21</c:v>
                </c:pt>
                <c:pt idx="27">
                  <c:v>6.27</c:v>
                </c:pt>
                <c:pt idx="28">
                  <c:v>6.22</c:v>
                </c:pt>
                <c:pt idx="29">
                  <c:v>6.65</c:v>
                </c:pt>
                <c:pt idx="30">
                  <c:v>6.84</c:v>
                </c:pt>
                <c:pt idx="31">
                  <c:v>6.92</c:v>
                </c:pt>
                <c:pt idx="32">
                  <c:v>6.66</c:v>
                </c:pt>
                <c:pt idx="33">
                  <c:v>7.16</c:v>
                </c:pt>
                <c:pt idx="34">
                  <c:v>7.98</c:v>
                </c:pt>
                <c:pt idx="35">
                  <c:v>8.4700000000000006</c:v>
                </c:pt>
                <c:pt idx="36">
                  <c:v>9.44</c:v>
                </c:pt>
                <c:pt idx="37">
                  <c:v>9.73</c:v>
                </c:pt>
                <c:pt idx="38">
                  <c:v>9.08</c:v>
                </c:pt>
                <c:pt idx="39">
                  <c:v>8.61</c:v>
                </c:pt>
                <c:pt idx="40">
                  <c:v>8.25</c:v>
                </c:pt>
                <c:pt idx="41">
                  <c:v>8.24</c:v>
                </c:pt>
                <c:pt idx="42">
                  <c:v>8.16</c:v>
                </c:pt>
                <c:pt idx="43">
                  <c:v>7.74</c:v>
                </c:pt>
                <c:pt idx="44">
                  <c:v>6.43</c:v>
                </c:pt>
                <c:pt idx="45">
                  <c:v>5.86</c:v>
                </c:pt>
                <c:pt idx="46">
                  <c:v>5.64</c:v>
                </c:pt>
                <c:pt idx="47">
                  <c:v>4.82</c:v>
                </c:pt>
                <c:pt idx="48">
                  <c:v>4.0199999999999996</c:v>
                </c:pt>
                <c:pt idx="49">
                  <c:v>3.77</c:v>
                </c:pt>
                <c:pt idx="50">
                  <c:v>3.26</c:v>
                </c:pt>
                <c:pt idx="51">
                  <c:v>3.04</c:v>
                </c:pt>
                <c:pt idx="52">
                  <c:v>3.04</c:v>
                </c:pt>
                <c:pt idx="53">
                  <c:v>3</c:v>
                </c:pt>
                <c:pt idx="54">
                  <c:v>3.06</c:v>
                </c:pt>
                <c:pt idx="55">
                  <c:v>2.99</c:v>
                </c:pt>
                <c:pt idx="56">
                  <c:v>3.21</c:v>
                </c:pt>
                <c:pt idx="57">
                  <c:v>3.94</c:v>
                </c:pt>
                <c:pt idx="58">
                  <c:v>4.49</c:v>
                </c:pt>
                <c:pt idx="59">
                  <c:v>5.17</c:v>
                </c:pt>
                <c:pt idx="60">
                  <c:v>5.81</c:v>
                </c:pt>
                <c:pt idx="61">
                  <c:v>6.02</c:v>
                </c:pt>
                <c:pt idx="62">
                  <c:v>5.8</c:v>
                </c:pt>
                <c:pt idx="63">
                  <c:v>5.72</c:v>
                </c:pt>
                <c:pt idx="64">
                  <c:v>5.36</c:v>
                </c:pt>
                <c:pt idx="65">
                  <c:v>5.24</c:v>
                </c:pt>
                <c:pt idx="66">
                  <c:v>5.31</c:v>
                </c:pt>
                <c:pt idx="67">
                  <c:v>5.28</c:v>
                </c:pt>
                <c:pt idx="68">
                  <c:v>5.28</c:v>
                </c:pt>
                <c:pt idx="69">
                  <c:v>5.52</c:v>
                </c:pt>
                <c:pt idx="70">
                  <c:v>5.53</c:v>
                </c:pt>
                <c:pt idx="71">
                  <c:v>5.51</c:v>
                </c:pt>
                <c:pt idx="72">
                  <c:v>5.52</c:v>
                </c:pt>
                <c:pt idx="73">
                  <c:v>5.5</c:v>
                </c:pt>
                <c:pt idx="74">
                  <c:v>5.53</c:v>
                </c:pt>
                <c:pt idx="75">
                  <c:v>4.8600000000000003</c:v>
                </c:pt>
                <c:pt idx="76">
                  <c:v>4.7300000000000004</c:v>
                </c:pt>
                <c:pt idx="77">
                  <c:v>4.75</c:v>
                </c:pt>
                <c:pt idx="78">
                  <c:v>5.09</c:v>
                </c:pt>
                <c:pt idx="79">
                  <c:v>5.31</c:v>
                </c:pt>
                <c:pt idx="80">
                  <c:v>5.68</c:v>
                </c:pt>
                <c:pt idx="81">
                  <c:v>6.27</c:v>
                </c:pt>
                <c:pt idx="82">
                  <c:v>6.52</c:v>
                </c:pt>
                <c:pt idx="83">
                  <c:v>6.47</c:v>
                </c:pt>
                <c:pt idx="84">
                  <c:v>5.59</c:v>
                </c:pt>
                <c:pt idx="85">
                  <c:v>4.33</c:v>
                </c:pt>
                <c:pt idx="86">
                  <c:v>3.5</c:v>
                </c:pt>
                <c:pt idx="87">
                  <c:v>2.13</c:v>
                </c:pt>
                <c:pt idx="88">
                  <c:v>1.73</c:v>
                </c:pt>
                <c:pt idx="89">
                  <c:v>1.75</c:v>
                </c:pt>
                <c:pt idx="90">
                  <c:v>1.74</c:v>
                </c:pt>
                <c:pt idx="91">
                  <c:v>1.44</c:v>
                </c:pt>
                <c:pt idx="92">
                  <c:v>1.25</c:v>
                </c:pt>
                <c:pt idx="93">
                  <c:v>1.25</c:v>
                </c:pt>
                <c:pt idx="94">
                  <c:v>1.02</c:v>
                </c:pt>
                <c:pt idx="95">
                  <c:v>1</c:v>
                </c:pt>
                <c:pt idx="96">
                  <c:v>1</c:v>
                </c:pt>
                <c:pt idx="97">
                  <c:v>1.01</c:v>
                </c:pt>
                <c:pt idx="98">
                  <c:v>1.43</c:v>
                </c:pt>
                <c:pt idx="99">
                  <c:v>1.95</c:v>
                </c:pt>
                <c:pt idx="100">
                  <c:v>2.4700000000000002</c:v>
                </c:pt>
                <c:pt idx="101">
                  <c:v>2.94</c:v>
                </c:pt>
                <c:pt idx="102">
                  <c:v>3.46</c:v>
                </c:pt>
                <c:pt idx="103">
                  <c:v>3.98</c:v>
                </c:pt>
                <c:pt idx="104">
                  <c:v>4.46</c:v>
                </c:pt>
                <c:pt idx="105">
                  <c:v>4.91</c:v>
                </c:pt>
                <c:pt idx="106">
                  <c:v>5.25</c:v>
                </c:pt>
                <c:pt idx="107">
                  <c:v>5.25</c:v>
                </c:pt>
                <c:pt idx="108">
                  <c:v>5.26</c:v>
                </c:pt>
                <c:pt idx="109">
                  <c:v>5.25</c:v>
                </c:pt>
                <c:pt idx="110">
                  <c:v>5.07</c:v>
                </c:pt>
                <c:pt idx="111">
                  <c:v>4.5</c:v>
                </c:pt>
                <c:pt idx="112">
                  <c:v>3.18</c:v>
                </c:pt>
                <c:pt idx="113">
                  <c:v>2.09</c:v>
                </c:pt>
                <c:pt idx="114">
                  <c:v>1.94</c:v>
                </c:pt>
                <c:pt idx="115">
                  <c:v>0.51</c:v>
                </c:pt>
                <c:pt idx="116">
                  <c:v>0.18</c:v>
                </c:pt>
                <c:pt idx="117">
                  <c:v>0.18</c:v>
                </c:pt>
                <c:pt idx="118">
                  <c:v>0.16</c:v>
                </c:pt>
                <c:pt idx="119">
                  <c:v>0.12</c:v>
                </c:pt>
                <c:pt idx="120">
                  <c:v>0.13</c:v>
                </c:pt>
                <c:pt idx="121">
                  <c:v>0.19</c:v>
                </c:pt>
                <c:pt idx="122">
                  <c:v>0.19</c:v>
                </c:pt>
                <c:pt idx="123">
                  <c:v>0.19</c:v>
                </c:pt>
                <c:pt idx="124">
                  <c:v>0.16</c:v>
                </c:pt>
                <c:pt idx="125">
                  <c:v>0.09</c:v>
                </c:pt>
                <c:pt idx="126">
                  <c:v>0.08</c:v>
                </c:pt>
                <c:pt idx="127">
                  <c:v>7.0000000000000007E-2</c:v>
                </c:pt>
                <c:pt idx="128">
                  <c:v>0.1</c:v>
                </c:pt>
                <c:pt idx="129">
                  <c:v>0.15</c:v>
                </c:pt>
                <c:pt idx="130">
                  <c:v>0.14000000000000001</c:v>
                </c:pt>
                <c:pt idx="131">
                  <c:v>0.16</c:v>
                </c:pt>
                <c:pt idx="132">
                  <c:v>0.14000000000000001</c:v>
                </c:pt>
                <c:pt idx="133">
                  <c:v>0.12</c:v>
                </c:pt>
                <c:pt idx="134">
                  <c:v>0.08</c:v>
                </c:pt>
                <c:pt idx="135">
                  <c:v>0.09</c:v>
                </c:pt>
                <c:pt idx="136">
                  <c:v>7.0000000000000007E-2</c:v>
                </c:pt>
                <c:pt idx="137">
                  <c:v>0.09</c:v>
                </c:pt>
                <c:pt idx="138">
                  <c:v>0.09</c:v>
                </c:pt>
                <c:pt idx="139">
                  <c:v>0.1</c:v>
                </c:pt>
                <c:pt idx="140">
                  <c:v>0.11</c:v>
                </c:pt>
                <c:pt idx="141">
                  <c:v>0.12</c:v>
                </c:pt>
                <c:pt idx="142" formatCode="General">
                  <c:v>#N/A</c:v>
                </c:pt>
              </c:numCache>
            </c:numRef>
          </c:val>
          <c:smooth val="0"/>
          <c:extLst>
            <c:ext xmlns:c16="http://schemas.microsoft.com/office/drawing/2014/chart" uri="{C3380CC4-5D6E-409C-BE32-E72D297353CC}">
              <c16:uniqueId val="{00000000-7685-492E-8814-8447F6E987AF}"/>
            </c:ext>
          </c:extLst>
        </c:ser>
        <c:dLbls>
          <c:showLegendKey val="0"/>
          <c:showVal val="0"/>
          <c:showCatName val="0"/>
          <c:showSerName val="0"/>
          <c:showPercent val="0"/>
          <c:showBubbleSize val="0"/>
        </c:dLbls>
        <c:smooth val="0"/>
        <c:axId val="437070248"/>
        <c:axId val="431762928"/>
      </c:lineChart>
      <c:dateAx>
        <c:axId val="437070248"/>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2928"/>
        <c:crosses val="autoZero"/>
        <c:auto val="1"/>
        <c:lblOffset val="100"/>
        <c:baseTimeUnit val="months"/>
      </c:dateAx>
      <c:valAx>
        <c:axId val="431762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7070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名目実効為替レート（外国通貨／円）</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spPr>
            <a:ln w="28575" cap="rnd">
              <a:solidFill>
                <a:schemeClr val="accent1"/>
              </a:solidFill>
              <a:round/>
            </a:ln>
            <a:effectLst/>
          </c:spPr>
          <c:marker>
            <c:symbol val="none"/>
          </c:marker>
          <c:cat>
            <c:numRef>
              <c:f>nme_R031.19341.20150829170329.0!$A$15:$A$158</c:f>
              <c:numCache>
                <c:formatCode>mmm\-yy</c:formatCode>
                <c:ptCount val="144"/>
                <c:pt idx="0">
                  <c:v>29281</c:v>
                </c:pt>
                <c:pt idx="1">
                  <c:v>29373</c:v>
                </c:pt>
                <c:pt idx="2">
                  <c:v>29465</c:v>
                </c:pt>
                <c:pt idx="3">
                  <c:v>29556</c:v>
                </c:pt>
                <c:pt idx="4">
                  <c:v>29646</c:v>
                </c:pt>
                <c:pt idx="5">
                  <c:v>29738</c:v>
                </c:pt>
                <c:pt idx="6">
                  <c:v>29830</c:v>
                </c:pt>
                <c:pt idx="7">
                  <c:v>29921</c:v>
                </c:pt>
                <c:pt idx="8">
                  <c:v>30011</c:v>
                </c:pt>
                <c:pt idx="9">
                  <c:v>30103</c:v>
                </c:pt>
                <c:pt idx="10">
                  <c:v>30195</c:v>
                </c:pt>
                <c:pt idx="11">
                  <c:v>30286</c:v>
                </c:pt>
                <c:pt idx="12">
                  <c:v>30376</c:v>
                </c:pt>
                <c:pt idx="13">
                  <c:v>30468</c:v>
                </c:pt>
                <c:pt idx="14">
                  <c:v>30560</c:v>
                </c:pt>
                <c:pt idx="15">
                  <c:v>30651</c:v>
                </c:pt>
                <c:pt idx="16">
                  <c:v>30742</c:v>
                </c:pt>
                <c:pt idx="17">
                  <c:v>30834</c:v>
                </c:pt>
                <c:pt idx="18">
                  <c:v>30926</c:v>
                </c:pt>
                <c:pt idx="19">
                  <c:v>31017</c:v>
                </c:pt>
                <c:pt idx="20">
                  <c:v>31107</c:v>
                </c:pt>
                <c:pt idx="21">
                  <c:v>31199</c:v>
                </c:pt>
                <c:pt idx="22">
                  <c:v>31291</c:v>
                </c:pt>
                <c:pt idx="23">
                  <c:v>31382</c:v>
                </c:pt>
                <c:pt idx="24">
                  <c:v>31472</c:v>
                </c:pt>
                <c:pt idx="25">
                  <c:v>31564</c:v>
                </c:pt>
                <c:pt idx="26">
                  <c:v>31656</c:v>
                </c:pt>
                <c:pt idx="27">
                  <c:v>31747</c:v>
                </c:pt>
                <c:pt idx="28">
                  <c:v>31837</c:v>
                </c:pt>
                <c:pt idx="29">
                  <c:v>31929</c:v>
                </c:pt>
                <c:pt idx="30">
                  <c:v>32021</c:v>
                </c:pt>
                <c:pt idx="31">
                  <c:v>32112</c:v>
                </c:pt>
                <c:pt idx="32">
                  <c:v>32203</c:v>
                </c:pt>
                <c:pt idx="33">
                  <c:v>32295</c:v>
                </c:pt>
                <c:pt idx="34">
                  <c:v>32387</c:v>
                </c:pt>
                <c:pt idx="35">
                  <c:v>32478</c:v>
                </c:pt>
                <c:pt idx="36">
                  <c:v>32568</c:v>
                </c:pt>
                <c:pt idx="37">
                  <c:v>32660</c:v>
                </c:pt>
                <c:pt idx="38">
                  <c:v>32752</c:v>
                </c:pt>
                <c:pt idx="39">
                  <c:v>32843</c:v>
                </c:pt>
                <c:pt idx="40">
                  <c:v>32933</c:v>
                </c:pt>
                <c:pt idx="41">
                  <c:v>33025</c:v>
                </c:pt>
                <c:pt idx="42">
                  <c:v>33117</c:v>
                </c:pt>
                <c:pt idx="43">
                  <c:v>33208</c:v>
                </c:pt>
                <c:pt idx="44">
                  <c:v>33298</c:v>
                </c:pt>
                <c:pt idx="45">
                  <c:v>33390</c:v>
                </c:pt>
                <c:pt idx="46">
                  <c:v>33482</c:v>
                </c:pt>
                <c:pt idx="47">
                  <c:v>33573</c:v>
                </c:pt>
                <c:pt idx="48">
                  <c:v>33664</c:v>
                </c:pt>
                <c:pt idx="49">
                  <c:v>33756</c:v>
                </c:pt>
                <c:pt idx="50">
                  <c:v>33848</c:v>
                </c:pt>
                <c:pt idx="51">
                  <c:v>33939</c:v>
                </c:pt>
                <c:pt idx="52">
                  <c:v>34029</c:v>
                </c:pt>
                <c:pt idx="53">
                  <c:v>34121</c:v>
                </c:pt>
                <c:pt idx="54">
                  <c:v>34213</c:v>
                </c:pt>
                <c:pt idx="55">
                  <c:v>34304</c:v>
                </c:pt>
                <c:pt idx="56">
                  <c:v>34394</c:v>
                </c:pt>
                <c:pt idx="57">
                  <c:v>34486</c:v>
                </c:pt>
                <c:pt idx="58">
                  <c:v>34578</c:v>
                </c:pt>
                <c:pt idx="59">
                  <c:v>34669</c:v>
                </c:pt>
                <c:pt idx="60">
                  <c:v>34759</c:v>
                </c:pt>
                <c:pt idx="61">
                  <c:v>34851</c:v>
                </c:pt>
                <c:pt idx="62">
                  <c:v>34943</c:v>
                </c:pt>
                <c:pt idx="63">
                  <c:v>35034</c:v>
                </c:pt>
                <c:pt idx="64">
                  <c:v>35125</c:v>
                </c:pt>
                <c:pt idx="65">
                  <c:v>35217</c:v>
                </c:pt>
                <c:pt idx="66">
                  <c:v>35309</c:v>
                </c:pt>
                <c:pt idx="67">
                  <c:v>35400</c:v>
                </c:pt>
                <c:pt idx="68">
                  <c:v>35490</c:v>
                </c:pt>
                <c:pt idx="69">
                  <c:v>35582</c:v>
                </c:pt>
                <c:pt idx="70">
                  <c:v>35674</c:v>
                </c:pt>
                <c:pt idx="71">
                  <c:v>35765</c:v>
                </c:pt>
                <c:pt idx="72">
                  <c:v>35855</c:v>
                </c:pt>
                <c:pt idx="73">
                  <c:v>35947</c:v>
                </c:pt>
                <c:pt idx="74">
                  <c:v>36039</c:v>
                </c:pt>
                <c:pt idx="75">
                  <c:v>36130</c:v>
                </c:pt>
                <c:pt idx="76">
                  <c:v>36220</c:v>
                </c:pt>
                <c:pt idx="77">
                  <c:v>36312</c:v>
                </c:pt>
                <c:pt idx="78">
                  <c:v>36404</c:v>
                </c:pt>
                <c:pt idx="79">
                  <c:v>36495</c:v>
                </c:pt>
                <c:pt idx="80">
                  <c:v>36586</c:v>
                </c:pt>
                <c:pt idx="81">
                  <c:v>36678</c:v>
                </c:pt>
                <c:pt idx="82">
                  <c:v>36770</c:v>
                </c:pt>
                <c:pt idx="83">
                  <c:v>36861</c:v>
                </c:pt>
                <c:pt idx="84">
                  <c:v>36951</c:v>
                </c:pt>
                <c:pt idx="85">
                  <c:v>37043</c:v>
                </c:pt>
                <c:pt idx="86">
                  <c:v>37135</c:v>
                </c:pt>
                <c:pt idx="87">
                  <c:v>37226</c:v>
                </c:pt>
                <c:pt idx="88">
                  <c:v>37316</c:v>
                </c:pt>
                <c:pt idx="89">
                  <c:v>37408</c:v>
                </c:pt>
                <c:pt idx="90">
                  <c:v>37500</c:v>
                </c:pt>
                <c:pt idx="91">
                  <c:v>37591</c:v>
                </c:pt>
                <c:pt idx="92">
                  <c:v>37681</c:v>
                </c:pt>
                <c:pt idx="93">
                  <c:v>37773</c:v>
                </c:pt>
                <c:pt idx="94">
                  <c:v>37865</c:v>
                </c:pt>
                <c:pt idx="95">
                  <c:v>37956</c:v>
                </c:pt>
                <c:pt idx="96">
                  <c:v>38047</c:v>
                </c:pt>
                <c:pt idx="97">
                  <c:v>38139</c:v>
                </c:pt>
                <c:pt idx="98">
                  <c:v>38231</c:v>
                </c:pt>
                <c:pt idx="99">
                  <c:v>38322</c:v>
                </c:pt>
                <c:pt idx="100">
                  <c:v>38412</c:v>
                </c:pt>
                <c:pt idx="101">
                  <c:v>38504</c:v>
                </c:pt>
                <c:pt idx="102">
                  <c:v>38596</c:v>
                </c:pt>
                <c:pt idx="103">
                  <c:v>38687</c:v>
                </c:pt>
                <c:pt idx="104">
                  <c:v>38777</c:v>
                </c:pt>
                <c:pt idx="105">
                  <c:v>38869</c:v>
                </c:pt>
                <c:pt idx="106">
                  <c:v>38961</c:v>
                </c:pt>
                <c:pt idx="107">
                  <c:v>39052</c:v>
                </c:pt>
                <c:pt idx="108">
                  <c:v>39142</c:v>
                </c:pt>
                <c:pt idx="109">
                  <c:v>39234</c:v>
                </c:pt>
                <c:pt idx="110">
                  <c:v>39326</c:v>
                </c:pt>
                <c:pt idx="111">
                  <c:v>39417</c:v>
                </c:pt>
                <c:pt idx="112">
                  <c:v>39508</c:v>
                </c:pt>
                <c:pt idx="113">
                  <c:v>39600</c:v>
                </c:pt>
                <c:pt idx="114">
                  <c:v>39692</c:v>
                </c:pt>
                <c:pt idx="115">
                  <c:v>39783</c:v>
                </c:pt>
                <c:pt idx="116">
                  <c:v>39873</c:v>
                </c:pt>
                <c:pt idx="117">
                  <c:v>39965</c:v>
                </c:pt>
                <c:pt idx="118">
                  <c:v>40057</c:v>
                </c:pt>
                <c:pt idx="119">
                  <c:v>40148</c:v>
                </c:pt>
                <c:pt idx="120">
                  <c:v>40238</c:v>
                </c:pt>
                <c:pt idx="121">
                  <c:v>40330</c:v>
                </c:pt>
                <c:pt idx="122">
                  <c:v>40422</c:v>
                </c:pt>
                <c:pt idx="123">
                  <c:v>40513</c:v>
                </c:pt>
                <c:pt idx="124">
                  <c:v>40603</c:v>
                </c:pt>
                <c:pt idx="125">
                  <c:v>40695</c:v>
                </c:pt>
                <c:pt idx="126">
                  <c:v>40787</c:v>
                </c:pt>
                <c:pt idx="127">
                  <c:v>40878</c:v>
                </c:pt>
                <c:pt idx="128">
                  <c:v>40969</c:v>
                </c:pt>
                <c:pt idx="129">
                  <c:v>41061</c:v>
                </c:pt>
                <c:pt idx="130">
                  <c:v>41153</c:v>
                </c:pt>
                <c:pt idx="131">
                  <c:v>41244</c:v>
                </c:pt>
                <c:pt idx="132">
                  <c:v>41334</c:v>
                </c:pt>
                <c:pt idx="133">
                  <c:v>41426</c:v>
                </c:pt>
                <c:pt idx="134">
                  <c:v>41518</c:v>
                </c:pt>
                <c:pt idx="135">
                  <c:v>41609</c:v>
                </c:pt>
                <c:pt idx="136">
                  <c:v>41699</c:v>
                </c:pt>
                <c:pt idx="137">
                  <c:v>41791</c:v>
                </c:pt>
                <c:pt idx="138">
                  <c:v>41883</c:v>
                </c:pt>
                <c:pt idx="139">
                  <c:v>41974</c:v>
                </c:pt>
                <c:pt idx="140">
                  <c:v>42064</c:v>
                </c:pt>
                <c:pt idx="141">
                  <c:v>42156</c:v>
                </c:pt>
                <c:pt idx="142">
                  <c:v>42248</c:v>
                </c:pt>
                <c:pt idx="143">
                  <c:v>42339</c:v>
                </c:pt>
              </c:numCache>
            </c:numRef>
          </c:cat>
          <c:val>
            <c:numRef>
              <c:f>nme_R031.19341.20150829170329.0!$B$15:$B$158</c:f>
              <c:numCache>
                <c:formatCode>General</c:formatCode>
                <c:ptCount val="144"/>
                <c:pt idx="0">
                  <c:v>30.116666666666699</c:v>
                </c:pt>
                <c:pt idx="1">
                  <c:v>31.946666666666701</c:v>
                </c:pt>
                <c:pt idx="2">
                  <c:v>33.369999999999997</c:v>
                </c:pt>
                <c:pt idx="3">
                  <c:v>35.753333333333302</c:v>
                </c:pt>
                <c:pt idx="4">
                  <c:v>37.876666666666701</c:v>
                </c:pt>
                <c:pt idx="5">
                  <c:v>36.770000000000003</c:v>
                </c:pt>
                <c:pt idx="6">
                  <c:v>35.9866666666667</c:v>
                </c:pt>
                <c:pt idx="7">
                  <c:v>36.446666666666701</c:v>
                </c:pt>
                <c:pt idx="8">
                  <c:v>35.776666666666699</c:v>
                </c:pt>
                <c:pt idx="9">
                  <c:v>34.906666666666702</c:v>
                </c:pt>
                <c:pt idx="10">
                  <c:v>33.716666666666697</c:v>
                </c:pt>
                <c:pt idx="11">
                  <c:v>34.216666666666697</c:v>
                </c:pt>
                <c:pt idx="12">
                  <c:v>37.4</c:v>
                </c:pt>
                <c:pt idx="13">
                  <c:v>37.803333333333299</c:v>
                </c:pt>
                <c:pt idx="14">
                  <c:v>37.923333333333296</c:v>
                </c:pt>
                <c:pt idx="15">
                  <c:v>39.57</c:v>
                </c:pt>
                <c:pt idx="16">
                  <c:v>40.380000000000003</c:v>
                </c:pt>
                <c:pt idx="17">
                  <c:v>40.746666666666698</c:v>
                </c:pt>
                <c:pt idx="18">
                  <c:v>39.626666666666701</c:v>
                </c:pt>
                <c:pt idx="19">
                  <c:v>39.933333333333302</c:v>
                </c:pt>
                <c:pt idx="20">
                  <c:v>39.336666666666702</c:v>
                </c:pt>
                <c:pt idx="21">
                  <c:v>39.8333333333333</c:v>
                </c:pt>
                <c:pt idx="22">
                  <c:v>40.78</c:v>
                </c:pt>
                <c:pt idx="23">
                  <c:v>45.5966666666667</c:v>
                </c:pt>
                <c:pt idx="24">
                  <c:v>49.006666666666703</c:v>
                </c:pt>
                <c:pt idx="25">
                  <c:v>53.29</c:v>
                </c:pt>
                <c:pt idx="26">
                  <c:v>57.08</c:v>
                </c:pt>
                <c:pt idx="27">
                  <c:v>54.863333333333301</c:v>
                </c:pt>
                <c:pt idx="28">
                  <c:v>55.56</c:v>
                </c:pt>
                <c:pt idx="29">
                  <c:v>58.59</c:v>
                </c:pt>
                <c:pt idx="30">
                  <c:v>56.82</c:v>
                </c:pt>
                <c:pt idx="31">
                  <c:v>59.876666666666701</c:v>
                </c:pt>
                <c:pt idx="32">
                  <c:v>62.53</c:v>
                </c:pt>
                <c:pt idx="33">
                  <c:v>63.4866666666667</c:v>
                </c:pt>
                <c:pt idx="34">
                  <c:v>61.4866666666667</c:v>
                </c:pt>
                <c:pt idx="35">
                  <c:v>64.163333333333298</c:v>
                </c:pt>
                <c:pt idx="36">
                  <c:v>63.026666666666699</c:v>
                </c:pt>
                <c:pt idx="37">
                  <c:v>59.506666666666703</c:v>
                </c:pt>
                <c:pt idx="38">
                  <c:v>57.603333333333303</c:v>
                </c:pt>
                <c:pt idx="39">
                  <c:v>56.42</c:v>
                </c:pt>
                <c:pt idx="40">
                  <c:v>53.52</c:v>
                </c:pt>
                <c:pt idx="41">
                  <c:v>50.883333333333297</c:v>
                </c:pt>
                <c:pt idx="42">
                  <c:v>53.23</c:v>
                </c:pt>
                <c:pt idx="43">
                  <c:v>57.926666666666698</c:v>
                </c:pt>
                <c:pt idx="44">
                  <c:v>57.126666666666701</c:v>
                </c:pt>
                <c:pt idx="45">
                  <c:v>57.66</c:v>
                </c:pt>
                <c:pt idx="46">
                  <c:v>58.6</c:v>
                </c:pt>
                <c:pt idx="47">
                  <c:v>60.336666666666702</c:v>
                </c:pt>
                <c:pt idx="48">
                  <c:v>60.8333333333333</c:v>
                </c:pt>
                <c:pt idx="49">
                  <c:v>59.953333333333298</c:v>
                </c:pt>
                <c:pt idx="50">
                  <c:v>60.71</c:v>
                </c:pt>
                <c:pt idx="51">
                  <c:v>64.106666666666698</c:v>
                </c:pt>
                <c:pt idx="52">
                  <c:v>67.0833333333333</c:v>
                </c:pt>
                <c:pt idx="53">
                  <c:v>73.393333333333302</c:v>
                </c:pt>
                <c:pt idx="54">
                  <c:v>77.896666666666704</c:v>
                </c:pt>
                <c:pt idx="55">
                  <c:v>76.2</c:v>
                </c:pt>
                <c:pt idx="56">
                  <c:v>77.226666666666702</c:v>
                </c:pt>
                <c:pt idx="57">
                  <c:v>80.746666666666698</c:v>
                </c:pt>
                <c:pt idx="58">
                  <c:v>83.133333333333297</c:v>
                </c:pt>
                <c:pt idx="59">
                  <c:v>83.006666666666703</c:v>
                </c:pt>
                <c:pt idx="60">
                  <c:v>85.64</c:v>
                </c:pt>
                <c:pt idx="61">
                  <c:v>95.963333333333395</c:v>
                </c:pt>
                <c:pt idx="62">
                  <c:v>86.933333333333294</c:v>
                </c:pt>
                <c:pt idx="63">
                  <c:v>80.726666666666702</c:v>
                </c:pt>
                <c:pt idx="64">
                  <c:v>78.260000000000005</c:v>
                </c:pt>
                <c:pt idx="65">
                  <c:v>77.493333333333297</c:v>
                </c:pt>
                <c:pt idx="66">
                  <c:v>76.4166666666667</c:v>
                </c:pt>
                <c:pt idx="67">
                  <c:v>74.13</c:v>
                </c:pt>
                <c:pt idx="68">
                  <c:v>70.58</c:v>
                </c:pt>
                <c:pt idx="69">
                  <c:v>72.47</c:v>
                </c:pt>
                <c:pt idx="70">
                  <c:v>75.569999999999993</c:v>
                </c:pt>
                <c:pt idx="71">
                  <c:v>74.069999999999993</c:v>
                </c:pt>
                <c:pt idx="72">
                  <c:v>77.176666666666705</c:v>
                </c:pt>
                <c:pt idx="73">
                  <c:v>71.98</c:v>
                </c:pt>
                <c:pt idx="74">
                  <c:v>70.69</c:v>
                </c:pt>
                <c:pt idx="75">
                  <c:v>80.496666666666698</c:v>
                </c:pt>
                <c:pt idx="76">
                  <c:v>83.586666666666702</c:v>
                </c:pt>
                <c:pt idx="77">
                  <c:v>81.31</c:v>
                </c:pt>
                <c:pt idx="78">
                  <c:v>87.086666666666702</c:v>
                </c:pt>
                <c:pt idx="79">
                  <c:v>94.3333333333333</c:v>
                </c:pt>
                <c:pt idx="80">
                  <c:v>92.686666666666696</c:v>
                </c:pt>
                <c:pt idx="81">
                  <c:v>94.62</c:v>
                </c:pt>
                <c:pt idx="82">
                  <c:v>94.996666666666698</c:v>
                </c:pt>
                <c:pt idx="83">
                  <c:v>95.09</c:v>
                </c:pt>
                <c:pt idx="84">
                  <c:v>88.08</c:v>
                </c:pt>
                <c:pt idx="85">
                  <c:v>86.763333333333307</c:v>
                </c:pt>
                <c:pt idx="86">
                  <c:v>87.133333333333297</c:v>
                </c:pt>
                <c:pt idx="87">
                  <c:v>85.903333333333407</c:v>
                </c:pt>
                <c:pt idx="88">
                  <c:v>80.673333333333304</c:v>
                </c:pt>
                <c:pt idx="89">
                  <c:v>82.77</c:v>
                </c:pt>
                <c:pt idx="90">
                  <c:v>86.5</c:v>
                </c:pt>
                <c:pt idx="91">
                  <c:v>84.303333333333299</c:v>
                </c:pt>
                <c:pt idx="92">
                  <c:v>85.266666666666694</c:v>
                </c:pt>
                <c:pt idx="93">
                  <c:v>84.05</c:v>
                </c:pt>
                <c:pt idx="94">
                  <c:v>84.6933333333333</c:v>
                </c:pt>
                <c:pt idx="95">
                  <c:v>89.863333333333301</c:v>
                </c:pt>
                <c:pt idx="96">
                  <c:v>89.866666666666703</c:v>
                </c:pt>
                <c:pt idx="97">
                  <c:v>88.82</c:v>
                </c:pt>
                <c:pt idx="98">
                  <c:v>88.396666666666704</c:v>
                </c:pt>
                <c:pt idx="99">
                  <c:v>89.753333333333302</c:v>
                </c:pt>
                <c:pt idx="100">
                  <c:v>89.72</c:v>
                </c:pt>
                <c:pt idx="101">
                  <c:v>87.996666666666698</c:v>
                </c:pt>
                <c:pt idx="102">
                  <c:v>85.72</c:v>
                </c:pt>
                <c:pt idx="103">
                  <c:v>81.7</c:v>
                </c:pt>
                <c:pt idx="104">
                  <c:v>80.736666666666693</c:v>
                </c:pt>
                <c:pt idx="105">
                  <c:v>81.3</c:v>
                </c:pt>
                <c:pt idx="106">
                  <c:v>79.81</c:v>
                </c:pt>
                <c:pt idx="107">
                  <c:v>77.996666666666698</c:v>
                </c:pt>
                <c:pt idx="108">
                  <c:v>76.203333333333305</c:v>
                </c:pt>
                <c:pt idx="109">
                  <c:v>74.226666666666702</c:v>
                </c:pt>
                <c:pt idx="110">
                  <c:v>75.356666666666698</c:v>
                </c:pt>
                <c:pt idx="111">
                  <c:v>76.73</c:v>
                </c:pt>
                <c:pt idx="112">
                  <c:v>80.97</c:v>
                </c:pt>
                <c:pt idx="113">
                  <c:v>80.233333333333306</c:v>
                </c:pt>
                <c:pt idx="114">
                  <c:v>79.016666666666694</c:v>
                </c:pt>
                <c:pt idx="115">
                  <c:v>95.48</c:v>
                </c:pt>
                <c:pt idx="116">
                  <c:v>99.516666666666694</c:v>
                </c:pt>
                <c:pt idx="117">
                  <c:v>92.896666666666704</c:v>
                </c:pt>
                <c:pt idx="118">
                  <c:v>94.603333333333296</c:v>
                </c:pt>
                <c:pt idx="119">
                  <c:v>96.77</c:v>
                </c:pt>
                <c:pt idx="120">
                  <c:v>96.643333333333302</c:v>
                </c:pt>
                <c:pt idx="121">
                  <c:v>96.523333333333298</c:v>
                </c:pt>
                <c:pt idx="122">
                  <c:v>102.84</c:v>
                </c:pt>
                <c:pt idx="123">
                  <c:v>103.996666666667</c:v>
                </c:pt>
                <c:pt idx="124">
                  <c:v>103.28</c:v>
                </c:pt>
                <c:pt idx="125">
                  <c:v>101.90333333333299</c:v>
                </c:pt>
                <c:pt idx="126">
                  <c:v>107.31333333333301</c:v>
                </c:pt>
                <c:pt idx="127">
                  <c:v>110.473333333333</c:v>
                </c:pt>
                <c:pt idx="128">
                  <c:v>107.4</c:v>
                </c:pt>
                <c:pt idx="129">
                  <c:v>107.44</c:v>
                </c:pt>
                <c:pt idx="130">
                  <c:v>109.856666666667</c:v>
                </c:pt>
                <c:pt idx="131">
                  <c:v>104.62333333333299</c:v>
                </c:pt>
                <c:pt idx="132">
                  <c:v>91.68</c:v>
                </c:pt>
                <c:pt idx="133">
                  <c:v>86.126666666666694</c:v>
                </c:pt>
                <c:pt idx="134">
                  <c:v>86.533333333333303</c:v>
                </c:pt>
                <c:pt idx="135">
                  <c:v>84.606666666666698</c:v>
                </c:pt>
                <c:pt idx="136">
                  <c:v>83.233333333333306</c:v>
                </c:pt>
                <c:pt idx="137">
                  <c:v>83.68</c:v>
                </c:pt>
                <c:pt idx="138">
                  <c:v>82.536666666666704</c:v>
                </c:pt>
                <c:pt idx="139">
                  <c:v>77.123333333333306</c:v>
                </c:pt>
                <c:pt idx="140">
                  <c:v>76.83</c:v>
                </c:pt>
                <c:pt idx="141">
                  <c:v>75.44</c:v>
                </c:pt>
                <c:pt idx="142">
                  <c:v>75.069999999999993</c:v>
                </c:pt>
              </c:numCache>
            </c:numRef>
          </c:val>
          <c:smooth val="0"/>
          <c:extLst>
            <c:ext xmlns:c16="http://schemas.microsoft.com/office/drawing/2014/chart" uri="{C3380CC4-5D6E-409C-BE32-E72D297353CC}">
              <c16:uniqueId val="{00000000-C388-4DB8-810B-68E29181451B}"/>
            </c:ext>
          </c:extLst>
        </c:ser>
        <c:dLbls>
          <c:showLegendKey val="0"/>
          <c:showVal val="0"/>
          <c:showCatName val="0"/>
          <c:showSerName val="0"/>
          <c:showPercent val="0"/>
          <c:showBubbleSize val="0"/>
        </c:dLbls>
        <c:smooth val="0"/>
        <c:axId val="431763712"/>
        <c:axId val="431764104"/>
      </c:lineChart>
      <c:dateAx>
        <c:axId val="4317637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4104"/>
        <c:crosses val="autoZero"/>
        <c:auto val="1"/>
        <c:lblOffset val="100"/>
        <c:baseTimeUnit val="months"/>
      </c:dateAx>
      <c:valAx>
        <c:axId val="431764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1763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ja-JP" altLang="en-US" sz="1600"/>
              <a:t>名目実効為替レート逆数</a:t>
            </a:r>
            <a:r>
              <a:rPr lang="en-US" altLang="ja-JP" sz="1600"/>
              <a:t>[</a:t>
            </a:r>
            <a:r>
              <a:rPr lang="ja-JP" altLang="en-US" sz="1600"/>
              <a:t>円／外国通貨</a:t>
            </a:r>
            <a:r>
              <a:rPr lang="en-US" altLang="ja-JP" sz="1600"/>
              <a:t>]</a:t>
            </a:r>
            <a:endParaRPr lang="ja-JP" altLang="en-US" sz="1600"/>
          </a:p>
        </c:rich>
      </c:tx>
      <c:overlay val="0"/>
    </c:title>
    <c:autoTitleDeleted val="0"/>
    <c:plotArea>
      <c:layout/>
      <c:lineChart>
        <c:grouping val="standard"/>
        <c:varyColors val="0"/>
        <c:ser>
          <c:idx val="0"/>
          <c:order val="0"/>
          <c:tx>
            <c:strRef>
              <c:f>nme_R031.19341.20150829170329.0!$C$14</c:f>
              <c:strCache>
                <c:ptCount val="1"/>
                <c:pt idx="0">
                  <c:v>逆数</c:v>
                </c:pt>
              </c:strCache>
            </c:strRef>
          </c:tx>
          <c:marker>
            <c:symbol val="none"/>
          </c:marker>
          <c:cat>
            <c:numRef>
              <c:f>nme_R031.19341.20150829170329.0!$A$15:$A$158</c:f>
              <c:numCache>
                <c:formatCode>mmm\-yy</c:formatCode>
                <c:ptCount val="144"/>
                <c:pt idx="0">
                  <c:v>29281</c:v>
                </c:pt>
                <c:pt idx="1">
                  <c:v>29373</c:v>
                </c:pt>
                <c:pt idx="2">
                  <c:v>29465</c:v>
                </c:pt>
                <c:pt idx="3">
                  <c:v>29556</c:v>
                </c:pt>
                <c:pt idx="4">
                  <c:v>29646</c:v>
                </c:pt>
                <c:pt idx="5">
                  <c:v>29738</c:v>
                </c:pt>
                <c:pt idx="6">
                  <c:v>29830</c:v>
                </c:pt>
                <c:pt idx="7">
                  <c:v>29921</c:v>
                </c:pt>
                <c:pt idx="8">
                  <c:v>30011</c:v>
                </c:pt>
                <c:pt idx="9">
                  <c:v>30103</c:v>
                </c:pt>
                <c:pt idx="10">
                  <c:v>30195</c:v>
                </c:pt>
                <c:pt idx="11">
                  <c:v>30286</c:v>
                </c:pt>
                <c:pt idx="12">
                  <c:v>30376</c:v>
                </c:pt>
                <c:pt idx="13">
                  <c:v>30468</c:v>
                </c:pt>
                <c:pt idx="14">
                  <c:v>30560</c:v>
                </c:pt>
                <c:pt idx="15">
                  <c:v>30651</c:v>
                </c:pt>
                <c:pt idx="16">
                  <c:v>30742</c:v>
                </c:pt>
                <c:pt idx="17">
                  <c:v>30834</c:v>
                </c:pt>
                <c:pt idx="18">
                  <c:v>30926</c:v>
                </c:pt>
                <c:pt idx="19">
                  <c:v>31017</c:v>
                </c:pt>
                <c:pt idx="20">
                  <c:v>31107</c:v>
                </c:pt>
                <c:pt idx="21">
                  <c:v>31199</c:v>
                </c:pt>
                <c:pt idx="22">
                  <c:v>31291</c:v>
                </c:pt>
                <c:pt idx="23">
                  <c:v>31382</c:v>
                </c:pt>
                <c:pt idx="24">
                  <c:v>31472</c:v>
                </c:pt>
                <c:pt idx="25">
                  <c:v>31564</c:v>
                </c:pt>
                <c:pt idx="26">
                  <c:v>31656</c:v>
                </c:pt>
                <c:pt idx="27">
                  <c:v>31747</c:v>
                </c:pt>
                <c:pt idx="28">
                  <c:v>31837</c:v>
                </c:pt>
                <c:pt idx="29">
                  <c:v>31929</c:v>
                </c:pt>
                <c:pt idx="30">
                  <c:v>32021</c:v>
                </c:pt>
                <c:pt idx="31">
                  <c:v>32112</c:v>
                </c:pt>
                <c:pt idx="32">
                  <c:v>32203</c:v>
                </c:pt>
                <c:pt idx="33">
                  <c:v>32295</c:v>
                </c:pt>
                <c:pt idx="34">
                  <c:v>32387</c:v>
                </c:pt>
                <c:pt idx="35">
                  <c:v>32478</c:v>
                </c:pt>
                <c:pt idx="36">
                  <c:v>32568</c:v>
                </c:pt>
                <c:pt idx="37">
                  <c:v>32660</c:v>
                </c:pt>
                <c:pt idx="38">
                  <c:v>32752</c:v>
                </c:pt>
                <c:pt idx="39">
                  <c:v>32843</c:v>
                </c:pt>
                <c:pt idx="40">
                  <c:v>32933</c:v>
                </c:pt>
                <c:pt idx="41">
                  <c:v>33025</c:v>
                </c:pt>
                <c:pt idx="42">
                  <c:v>33117</c:v>
                </c:pt>
                <c:pt idx="43">
                  <c:v>33208</c:v>
                </c:pt>
                <c:pt idx="44">
                  <c:v>33298</c:v>
                </c:pt>
                <c:pt idx="45">
                  <c:v>33390</c:v>
                </c:pt>
                <c:pt idx="46">
                  <c:v>33482</c:v>
                </c:pt>
                <c:pt idx="47">
                  <c:v>33573</c:v>
                </c:pt>
                <c:pt idx="48">
                  <c:v>33664</c:v>
                </c:pt>
                <c:pt idx="49">
                  <c:v>33756</c:v>
                </c:pt>
                <c:pt idx="50">
                  <c:v>33848</c:v>
                </c:pt>
                <c:pt idx="51">
                  <c:v>33939</c:v>
                </c:pt>
                <c:pt idx="52">
                  <c:v>34029</c:v>
                </c:pt>
                <c:pt idx="53">
                  <c:v>34121</c:v>
                </c:pt>
                <c:pt idx="54">
                  <c:v>34213</c:v>
                </c:pt>
                <c:pt idx="55">
                  <c:v>34304</c:v>
                </c:pt>
                <c:pt idx="56">
                  <c:v>34394</c:v>
                </c:pt>
                <c:pt idx="57">
                  <c:v>34486</c:v>
                </c:pt>
                <c:pt idx="58">
                  <c:v>34578</c:v>
                </c:pt>
                <c:pt idx="59">
                  <c:v>34669</c:v>
                </c:pt>
                <c:pt idx="60">
                  <c:v>34759</c:v>
                </c:pt>
                <c:pt idx="61">
                  <c:v>34851</c:v>
                </c:pt>
                <c:pt idx="62">
                  <c:v>34943</c:v>
                </c:pt>
                <c:pt idx="63">
                  <c:v>35034</c:v>
                </c:pt>
                <c:pt idx="64">
                  <c:v>35125</c:v>
                </c:pt>
                <c:pt idx="65">
                  <c:v>35217</c:v>
                </c:pt>
                <c:pt idx="66">
                  <c:v>35309</c:v>
                </c:pt>
                <c:pt idx="67">
                  <c:v>35400</c:v>
                </c:pt>
                <c:pt idx="68">
                  <c:v>35490</c:v>
                </c:pt>
                <c:pt idx="69">
                  <c:v>35582</c:v>
                </c:pt>
                <c:pt idx="70">
                  <c:v>35674</c:v>
                </c:pt>
                <c:pt idx="71">
                  <c:v>35765</c:v>
                </c:pt>
                <c:pt idx="72">
                  <c:v>35855</c:v>
                </c:pt>
                <c:pt idx="73">
                  <c:v>35947</c:v>
                </c:pt>
                <c:pt idx="74">
                  <c:v>36039</c:v>
                </c:pt>
                <c:pt idx="75">
                  <c:v>36130</c:v>
                </c:pt>
                <c:pt idx="76">
                  <c:v>36220</c:v>
                </c:pt>
                <c:pt idx="77">
                  <c:v>36312</c:v>
                </c:pt>
                <c:pt idx="78">
                  <c:v>36404</c:v>
                </c:pt>
                <c:pt idx="79">
                  <c:v>36495</c:v>
                </c:pt>
                <c:pt idx="80">
                  <c:v>36586</c:v>
                </c:pt>
                <c:pt idx="81">
                  <c:v>36678</c:v>
                </c:pt>
                <c:pt idx="82">
                  <c:v>36770</c:v>
                </c:pt>
                <c:pt idx="83">
                  <c:v>36861</c:v>
                </c:pt>
                <c:pt idx="84">
                  <c:v>36951</c:v>
                </c:pt>
                <c:pt idx="85">
                  <c:v>37043</c:v>
                </c:pt>
                <c:pt idx="86">
                  <c:v>37135</c:v>
                </c:pt>
                <c:pt idx="87">
                  <c:v>37226</c:v>
                </c:pt>
                <c:pt idx="88">
                  <c:v>37316</c:v>
                </c:pt>
                <c:pt idx="89">
                  <c:v>37408</c:v>
                </c:pt>
                <c:pt idx="90">
                  <c:v>37500</c:v>
                </c:pt>
                <c:pt idx="91">
                  <c:v>37591</c:v>
                </c:pt>
                <c:pt idx="92">
                  <c:v>37681</c:v>
                </c:pt>
                <c:pt idx="93">
                  <c:v>37773</c:v>
                </c:pt>
                <c:pt idx="94">
                  <c:v>37865</c:v>
                </c:pt>
                <c:pt idx="95">
                  <c:v>37956</c:v>
                </c:pt>
                <c:pt idx="96">
                  <c:v>38047</c:v>
                </c:pt>
                <c:pt idx="97">
                  <c:v>38139</c:v>
                </c:pt>
                <c:pt idx="98">
                  <c:v>38231</c:v>
                </c:pt>
                <c:pt idx="99">
                  <c:v>38322</c:v>
                </c:pt>
                <c:pt idx="100">
                  <c:v>38412</c:v>
                </c:pt>
                <c:pt idx="101">
                  <c:v>38504</c:v>
                </c:pt>
                <c:pt idx="102">
                  <c:v>38596</c:v>
                </c:pt>
                <c:pt idx="103">
                  <c:v>38687</c:v>
                </c:pt>
                <c:pt idx="104">
                  <c:v>38777</c:v>
                </c:pt>
                <c:pt idx="105">
                  <c:v>38869</c:v>
                </c:pt>
                <c:pt idx="106">
                  <c:v>38961</c:v>
                </c:pt>
                <c:pt idx="107">
                  <c:v>39052</c:v>
                </c:pt>
                <c:pt idx="108">
                  <c:v>39142</c:v>
                </c:pt>
                <c:pt idx="109">
                  <c:v>39234</c:v>
                </c:pt>
                <c:pt idx="110">
                  <c:v>39326</c:v>
                </c:pt>
                <c:pt idx="111">
                  <c:v>39417</c:v>
                </c:pt>
                <c:pt idx="112">
                  <c:v>39508</c:v>
                </c:pt>
                <c:pt idx="113">
                  <c:v>39600</c:v>
                </c:pt>
                <c:pt idx="114">
                  <c:v>39692</c:v>
                </c:pt>
                <c:pt idx="115">
                  <c:v>39783</c:v>
                </c:pt>
                <c:pt idx="116">
                  <c:v>39873</c:v>
                </c:pt>
                <c:pt idx="117">
                  <c:v>39965</c:v>
                </c:pt>
                <c:pt idx="118">
                  <c:v>40057</c:v>
                </c:pt>
                <c:pt idx="119">
                  <c:v>40148</c:v>
                </c:pt>
                <c:pt idx="120">
                  <c:v>40238</c:v>
                </c:pt>
                <c:pt idx="121">
                  <c:v>40330</c:v>
                </c:pt>
                <c:pt idx="122">
                  <c:v>40422</c:v>
                </c:pt>
                <c:pt idx="123">
                  <c:v>40513</c:v>
                </c:pt>
                <c:pt idx="124">
                  <c:v>40603</c:v>
                </c:pt>
                <c:pt idx="125">
                  <c:v>40695</c:v>
                </c:pt>
                <c:pt idx="126">
                  <c:v>40787</c:v>
                </c:pt>
                <c:pt idx="127">
                  <c:v>40878</c:v>
                </c:pt>
                <c:pt idx="128">
                  <c:v>40969</c:v>
                </c:pt>
                <c:pt idx="129">
                  <c:v>41061</c:v>
                </c:pt>
                <c:pt idx="130">
                  <c:v>41153</c:v>
                </c:pt>
                <c:pt idx="131">
                  <c:v>41244</c:v>
                </c:pt>
                <c:pt idx="132">
                  <c:v>41334</c:v>
                </c:pt>
                <c:pt idx="133">
                  <c:v>41426</c:v>
                </c:pt>
                <c:pt idx="134">
                  <c:v>41518</c:v>
                </c:pt>
                <c:pt idx="135">
                  <c:v>41609</c:v>
                </c:pt>
                <c:pt idx="136">
                  <c:v>41699</c:v>
                </c:pt>
                <c:pt idx="137">
                  <c:v>41791</c:v>
                </c:pt>
                <c:pt idx="138">
                  <c:v>41883</c:v>
                </c:pt>
                <c:pt idx="139">
                  <c:v>41974</c:v>
                </c:pt>
                <c:pt idx="140">
                  <c:v>42064</c:v>
                </c:pt>
                <c:pt idx="141">
                  <c:v>42156</c:v>
                </c:pt>
                <c:pt idx="142">
                  <c:v>42248</c:v>
                </c:pt>
                <c:pt idx="143">
                  <c:v>42339</c:v>
                </c:pt>
              </c:numCache>
            </c:numRef>
          </c:cat>
          <c:val>
            <c:numRef>
              <c:f>nme_R031.19341.20150829170329.0!$C$15:$C$157</c:f>
              <c:numCache>
                <c:formatCode>General</c:formatCode>
                <c:ptCount val="143"/>
                <c:pt idx="0">
                  <c:v>332.04205866076336</c:v>
                </c:pt>
                <c:pt idx="1">
                  <c:v>313.02170283806311</c:v>
                </c:pt>
                <c:pt idx="2">
                  <c:v>299.67036260113878</c:v>
                </c:pt>
                <c:pt idx="3">
                  <c:v>279.69420100689939</c:v>
                </c:pt>
                <c:pt idx="4">
                  <c:v>264.01478482795011</c:v>
                </c:pt>
                <c:pt idx="5">
                  <c:v>271.96083763937992</c:v>
                </c:pt>
                <c:pt idx="6">
                  <c:v>277.8806965542791</c:v>
                </c:pt>
                <c:pt idx="7">
                  <c:v>274.37351381013326</c:v>
                </c:pt>
                <c:pt idx="8">
                  <c:v>279.51178608031279</c:v>
                </c:pt>
                <c:pt idx="9">
                  <c:v>286.47822765469795</c:v>
                </c:pt>
                <c:pt idx="10">
                  <c:v>296.5892239248638</c:v>
                </c:pt>
                <c:pt idx="11">
                  <c:v>292.25523623964904</c:v>
                </c:pt>
                <c:pt idx="12">
                  <c:v>267.37967914438502</c:v>
                </c:pt>
                <c:pt idx="13">
                  <c:v>264.5269376598186</c:v>
                </c:pt>
                <c:pt idx="14">
                  <c:v>263.68990067680431</c:v>
                </c:pt>
                <c:pt idx="15">
                  <c:v>252.71670457417235</c:v>
                </c:pt>
                <c:pt idx="16">
                  <c:v>247.64735017335312</c:v>
                </c:pt>
                <c:pt idx="17">
                  <c:v>245.41884816753907</c:v>
                </c:pt>
                <c:pt idx="18">
                  <c:v>252.35531628532954</c:v>
                </c:pt>
                <c:pt idx="19">
                  <c:v>250.41736227045095</c:v>
                </c:pt>
                <c:pt idx="20">
                  <c:v>254.21574442843803</c:v>
                </c:pt>
                <c:pt idx="21">
                  <c:v>251.04602510460271</c:v>
                </c:pt>
                <c:pt idx="22">
                  <c:v>245.21824423737127</c:v>
                </c:pt>
                <c:pt idx="23">
                  <c:v>219.31427735945593</c:v>
                </c:pt>
                <c:pt idx="24">
                  <c:v>204.05387022173838</c:v>
                </c:pt>
                <c:pt idx="25">
                  <c:v>187.65246762994934</c:v>
                </c:pt>
                <c:pt idx="26">
                  <c:v>175.19271198318151</c:v>
                </c:pt>
                <c:pt idx="27">
                  <c:v>182.27109787957966</c:v>
                </c:pt>
                <c:pt idx="28">
                  <c:v>179.98560115190784</c:v>
                </c:pt>
                <c:pt idx="29">
                  <c:v>170.67759003242872</c:v>
                </c:pt>
                <c:pt idx="30">
                  <c:v>175.99436818021823</c:v>
                </c:pt>
                <c:pt idx="31">
                  <c:v>167.00996492790728</c:v>
                </c:pt>
                <c:pt idx="32">
                  <c:v>159.92323684631376</c:v>
                </c:pt>
                <c:pt idx="33">
                  <c:v>157.51338863803414</c:v>
                </c:pt>
                <c:pt idx="34">
                  <c:v>162.63688604575509</c:v>
                </c:pt>
                <c:pt idx="35">
                  <c:v>155.85225206504242</c:v>
                </c:pt>
                <c:pt idx="36">
                  <c:v>158.66299978844924</c:v>
                </c:pt>
                <c:pt idx="37">
                  <c:v>168.04839793860623</c:v>
                </c:pt>
                <c:pt idx="38">
                  <c:v>173.60106475319725</c:v>
                </c:pt>
                <c:pt idx="39">
                  <c:v>177.2421127259837</c:v>
                </c:pt>
                <c:pt idx="40">
                  <c:v>186.84603886397608</c:v>
                </c:pt>
                <c:pt idx="41">
                  <c:v>196.52800524074695</c:v>
                </c:pt>
                <c:pt idx="42">
                  <c:v>187.86398647379298</c:v>
                </c:pt>
                <c:pt idx="43">
                  <c:v>172.63206352859928</c:v>
                </c:pt>
                <c:pt idx="44">
                  <c:v>175.04959738592592</c:v>
                </c:pt>
                <c:pt idx="45">
                  <c:v>173.43045438779052</c:v>
                </c:pt>
                <c:pt idx="46">
                  <c:v>170.64846416382252</c:v>
                </c:pt>
                <c:pt idx="47">
                  <c:v>165.7366996298546</c:v>
                </c:pt>
                <c:pt idx="48">
                  <c:v>164.38356164383572</c:v>
                </c:pt>
                <c:pt idx="49">
                  <c:v>166.79639719782062</c:v>
                </c:pt>
                <c:pt idx="50">
                  <c:v>164.71750947125679</c:v>
                </c:pt>
                <c:pt idx="51">
                  <c:v>155.99001663893503</c:v>
                </c:pt>
                <c:pt idx="52">
                  <c:v>149.06832298136652</c:v>
                </c:pt>
                <c:pt idx="53">
                  <c:v>136.25215732582438</c:v>
                </c:pt>
                <c:pt idx="54">
                  <c:v>128.37519791176339</c:v>
                </c:pt>
                <c:pt idx="55">
                  <c:v>131.23359580052494</c:v>
                </c:pt>
                <c:pt idx="56">
                  <c:v>129.48895027624303</c:v>
                </c:pt>
                <c:pt idx="57">
                  <c:v>123.84412153236455</c:v>
                </c:pt>
                <c:pt idx="58">
                  <c:v>120.28869286287095</c:v>
                </c:pt>
                <c:pt idx="59">
                  <c:v>120.47225122480117</c:v>
                </c:pt>
                <c:pt idx="60">
                  <c:v>116.76786548341896</c:v>
                </c:pt>
                <c:pt idx="61">
                  <c:v>104.20646774809816</c:v>
                </c:pt>
                <c:pt idx="62">
                  <c:v>115.03067484662581</c:v>
                </c:pt>
                <c:pt idx="63">
                  <c:v>123.87480386489382</c:v>
                </c:pt>
                <c:pt idx="64">
                  <c:v>127.7791975466394</c:v>
                </c:pt>
                <c:pt idx="65">
                  <c:v>129.04335856847908</c:v>
                </c:pt>
                <c:pt idx="66">
                  <c:v>130.86150490730637</c:v>
                </c:pt>
                <c:pt idx="67">
                  <c:v>134.89815189531905</c:v>
                </c:pt>
                <c:pt idx="68">
                  <c:v>141.68319637291017</c:v>
                </c:pt>
                <c:pt idx="69">
                  <c:v>137.98813302056024</c:v>
                </c:pt>
                <c:pt idx="70">
                  <c:v>132.32764324467382</c:v>
                </c:pt>
                <c:pt idx="71">
                  <c:v>135.00742540839747</c:v>
                </c:pt>
                <c:pt idx="72">
                  <c:v>129.57284153241474</c:v>
                </c:pt>
                <c:pt idx="73">
                  <c:v>138.9274798555154</c:v>
                </c:pt>
                <c:pt idx="74">
                  <c:v>141.46272457207527</c:v>
                </c:pt>
                <c:pt idx="75">
                  <c:v>124.22874653194745</c:v>
                </c:pt>
                <c:pt idx="76">
                  <c:v>119.63630563088206</c:v>
                </c:pt>
                <c:pt idx="77">
                  <c:v>122.98610257040954</c:v>
                </c:pt>
                <c:pt idx="78">
                  <c:v>114.82814054964399</c:v>
                </c:pt>
                <c:pt idx="79">
                  <c:v>106.00706713780923</c:v>
                </c:pt>
                <c:pt idx="80">
                  <c:v>107.89038337049554</c:v>
                </c:pt>
                <c:pt idx="81">
                  <c:v>105.6859015007398</c:v>
                </c:pt>
                <c:pt idx="82">
                  <c:v>105.26685146847254</c:v>
                </c:pt>
                <c:pt idx="83">
                  <c:v>105.16352928804291</c:v>
                </c:pt>
                <c:pt idx="84">
                  <c:v>113.53315168029064</c:v>
                </c:pt>
                <c:pt idx="85">
                  <c:v>115.25606054785051</c:v>
                </c:pt>
                <c:pt idx="86">
                  <c:v>114.76664116296868</c:v>
                </c:pt>
                <c:pt idx="87">
                  <c:v>116.40991812502415</c:v>
                </c:pt>
                <c:pt idx="88">
                  <c:v>123.95669779357083</c:v>
                </c:pt>
                <c:pt idx="89">
                  <c:v>120.81672103419113</c:v>
                </c:pt>
                <c:pt idx="90">
                  <c:v>115.60693641618496</c:v>
                </c:pt>
                <c:pt idx="91">
                  <c:v>118.61927167767195</c:v>
                </c:pt>
                <c:pt idx="92">
                  <c:v>117.27912431587174</c:v>
                </c:pt>
                <c:pt idx="93">
                  <c:v>118.97679952409281</c:v>
                </c:pt>
                <c:pt idx="94">
                  <c:v>118.07304785894212</c:v>
                </c:pt>
                <c:pt idx="95">
                  <c:v>111.28009199154275</c:v>
                </c:pt>
                <c:pt idx="96">
                  <c:v>111.27596439169135</c:v>
                </c:pt>
                <c:pt idx="97">
                  <c:v>112.58725512272012</c:v>
                </c:pt>
                <c:pt idx="98">
                  <c:v>113.1264376484784</c:v>
                </c:pt>
                <c:pt idx="99">
                  <c:v>111.41647478273791</c:v>
                </c:pt>
                <c:pt idx="100">
                  <c:v>111.45786892554615</c:v>
                </c:pt>
                <c:pt idx="101">
                  <c:v>113.64066820712901</c:v>
                </c:pt>
                <c:pt idx="102">
                  <c:v>116.65888940737284</c:v>
                </c:pt>
                <c:pt idx="103">
                  <c:v>122.39902080783354</c:v>
                </c:pt>
                <c:pt idx="104">
                  <c:v>123.85946079848061</c:v>
                </c:pt>
                <c:pt idx="105">
                  <c:v>123.00123001230013</c:v>
                </c:pt>
                <c:pt idx="106">
                  <c:v>125.29758175667209</c:v>
                </c:pt>
                <c:pt idx="107">
                  <c:v>128.21060729090982</c:v>
                </c:pt>
                <c:pt idx="108">
                  <c:v>131.22785529941828</c:v>
                </c:pt>
                <c:pt idx="109">
                  <c:v>134.72247170828086</c:v>
                </c:pt>
                <c:pt idx="110">
                  <c:v>132.70226036183479</c:v>
                </c:pt>
                <c:pt idx="111">
                  <c:v>130.32712107389548</c:v>
                </c:pt>
                <c:pt idx="112">
                  <c:v>123.50253180190194</c:v>
                </c:pt>
                <c:pt idx="113">
                  <c:v>124.6364769422518</c:v>
                </c:pt>
                <c:pt idx="114">
                  <c:v>126.55557899177384</c:v>
                </c:pt>
                <c:pt idx="115">
                  <c:v>104.73397570171764</c:v>
                </c:pt>
                <c:pt idx="116">
                  <c:v>100.48568079048732</c:v>
                </c:pt>
                <c:pt idx="117">
                  <c:v>107.64648893035267</c:v>
                </c:pt>
                <c:pt idx="118">
                  <c:v>105.70452062999898</c:v>
                </c:pt>
                <c:pt idx="119">
                  <c:v>103.33781130515656</c:v>
                </c:pt>
                <c:pt idx="120">
                  <c:v>103.47325216431555</c:v>
                </c:pt>
                <c:pt idx="121">
                  <c:v>103.60189246123566</c:v>
                </c:pt>
                <c:pt idx="122">
                  <c:v>97.238428626993382</c:v>
                </c:pt>
                <c:pt idx="123">
                  <c:v>96.156928106669781</c:v>
                </c:pt>
                <c:pt idx="124">
                  <c:v>96.824167312161109</c:v>
                </c:pt>
                <c:pt idx="125">
                  <c:v>98.13221680677799</c:v>
                </c:pt>
                <c:pt idx="126">
                  <c:v>93.185065540163052</c:v>
                </c:pt>
                <c:pt idx="127">
                  <c:v>90.51958240299345</c:v>
                </c:pt>
                <c:pt idx="128">
                  <c:v>93.109869646182489</c:v>
                </c:pt>
                <c:pt idx="129">
                  <c:v>93.075204765450479</c:v>
                </c:pt>
                <c:pt idx="130">
                  <c:v>91.027702764207632</c:v>
                </c:pt>
                <c:pt idx="131">
                  <c:v>95.580973014305599</c:v>
                </c:pt>
                <c:pt idx="132">
                  <c:v>109.07504363001745</c:v>
                </c:pt>
                <c:pt idx="133">
                  <c:v>116.10805789921817</c:v>
                </c:pt>
                <c:pt idx="134">
                  <c:v>115.56240369799696</c:v>
                </c:pt>
                <c:pt idx="135">
                  <c:v>118.19399574501611</c:v>
                </c:pt>
                <c:pt idx="136">
                  <c:v>120.14417300760917</c:v>
                </c:pt>
                <c:pt idx="137">
                  <c:v>119.50286806883365</c:v>
                </c:pt>
                <c:pt idx="138">
                  <c:v>121.15827309074749</c:v>
                </c:pt>
                <c:pt idx="139">
                  <c:v>129.66244543372093</c:v>
                </c:pt>
                <c:pt idx="140">
                  <c:v>130.15749056358194</c:v>
                </c:pt>
                <c:pt idx="141">
                  <c:v>132.5556733828208</c:v>
                </c:pt>
                <c:pt idx="142">
                  <c:v>133.20900492873321</c:v>
                </c:pt>
              </c:numCache>
            </c:numRef>
          </c:val>
          <c:smooth val="0"/>
          <c:extLst>
            <c:ext xmlns:c16="http://schemas.microsoft.com/office/drawing/2014/chart" uri="{C3380CC4-5D6E-409C-BE32-E72D297353CC}">
              <c16:uniqueId val="{00000000-DF0B-407A-9593-8319B17E0411}"/>
            </c:ext>
          </c:extLst>
        </c:ser>
        <c:dLbls>
          <c:showLegendKey val="0"/>
          <c:showVal val="0"/>
          <c:showCatName val="0"/>
          <c:showSerName val="0"/>
          <c:showPercent val="0"/>
          <c:showBubbleSize val="0"/>
        </c:dLbls>
        <c:smooth val="0"/>
        <c:axId val="431764888"/>
        <c:axId val="431765280"/>
      </c:lineChart>
      <c:dateAx>
        <c:axId val="431764888"/>
        <c:scaling>
          <c:orientation val="minMax"/>
        </c:scaling>
        <c:delete val="0"/>
        <c:axPos val="b"/>
        <c:numFmt formatCode="mmm\-yy" sourceLinked="1"/>
        <c:majorTickMark val="out"/>
        <c:minorTickMark val="none"/>
        <c:tickLblPos val="nextTo"/>
        <c:crossAx val="431765280"/>
        <c:crosses val="autoZero"/>
        <c:auto val="1"/>
        <c:lblOffset val="100"/>
        <c:baseTimeUnit val="months"/>
      </c:dateAx>
      <c:valAx>
        <c:axId val="431765280"/>
        <c:scaling>
          <c:orientation val="minMax"/>
        </c:scaling>
        <c:delete val="0"/>
        <c:axPos val="l"/>
        <c:majorGridlines/>
        <c:numFmt formatCode="General" sourceLinked="1"/>
        <c:majorTickMark val="out"/>
        <c:minorTickMark val="none"/>
        <c:tickLblPos val="nextTo"/>
        <c:crossAx val="431764888"/>
        <c:crosses val="autoZero"/>
        <c:crossBetween val="between"/>
      </c:valAx>
    </c:plotArea>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8155827569854305E-2"/>
          <c:y val="4.5634612320686392E-2"/>
          <c:w val="0.87323407472098191"/>
          <c:h val="0.82906280193236714"/>
        </c:manualLayout>
      </c:layout>
      <c:lineChart>
        <c:grouping val="standard"/>
        <c:varyColors val="0"/>
        <c:ser>
          <c:idx val="0"/>
          <c:order val="0"/>
          <c:spPr>
            <a:ln>
              <a:solidFill>
                <a:schemeClr val="tx1"/>
              </a:solidFill>
            </a:ln>
          </c:spPr>
          <c:marker>
            <c:symbol val="none"/>
          </c:marker>
          <c:dLbls>
            <c:dLbl>
              <c:idx val="38"/>
              <c:layout>
                <c:manualLayout>
                  <c:x val="-4.5319022063208113E-2"/>
                  <c:y val="-2.4980477854904731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ユースフル労働統計フォローアップ!$E$128:$E$189</c:f>
              <c:numCache>
                <c:formatCode>0.00_ </c:formatCode>
                <c:ptCount val="62"/>
                <c:pt idx="0">
                  <c:v>4.8</c:v>
                </c:pt>
                <c:pt idx="1">
                  <c:v>4.7</c:v>
                </c:pt>
                <c:pt idx="2">
                  <c:v>4.66</c:v>
                </c:pt>
                <c:pt idx="3">
                  <c:v>4.7300000000000004</c:v>
                </c:pt>
                <c:pt idx="4">
                  <c:v>4.75</c:v>
                </c:pt>
                <c:pt idx="5">
                  <c:v>4.91</c:v>
                </c:pt>
                <c:pt idx="6">
                  <c:v>5.1100000000000003</c:v>
                </c:pt>
                <c:pt idx="7">
                  <c:v>5.35</c:v>
                </c:pt>
                <c:pt idx="8">
                  <c:v>5.28</c:v>
                </c:pt>
                <c:pt idx="9">
                  <c:v>5.39</c:v>
                </c:pt>
                <c:pt idx="10">
                  <c:v>5.43</c:v>
                </c:pt>
                <c:pt idx="11">
                  <c:v>5.34</c:v>
                </c:pt>
                <c:pt idx="12">
                  <c:v>5.37</c:v>
                </c:pt>
                <c:pt idx="13">
                  <c:v>5.42</c:v>
                </c:pt>
                <c:pt idx="14">
                  <c:v>5.15</c:v>
                </c:pt>
                <c:pt idx="15">
                  <c:v>5.04</c:v>
                </c:pt>
                <c:pt idx="16">
                  <c:v>4.87</c:v>
                </c:pt>
                <c:pt idx="17">
                  <c:v>4.71</c:v>
                </c:pt>
                <c:pt idx="18">
                  <c:v>4.75</c:v>
                </c:pt>
                <c:pt idx="19">
                  <c:v>4.51</c:v>
                </c:pt>
                <c:pt idx="20">
                  <c:v>4.5199999999999996</c:v>
                </c:pt>
                <c:pt idx="21">
                  <c:v>4.41</c:v>
                </c:pt>
                <c:pt idx="22">
                  <c:v>4.3099999999999996</c:v>
                </c:pt>
                <c:pt idx="23">
                  <c:v>4.4400000000000004</c:v>
                </c:pt>
                <c:pt idx="24">
                  <c:v>4.22</c:v>
                </c:pt>
                <c:pt idx="25">
                  <c:v>4.1500000000000004</c:v>
                </c:pt>
                <c:pt idx="26">
                  <c:v>4.1100000000000003</c:v>
                </c:pt>
                <c:pt idx="27">
                  <c:v>4.03</c:v>
                </c:pt>
                <c:pt idx="28">
                  <c:v>4.0199999999999996</c:v>
                </c:pt>
                <c:pt idx="29">
                  <c:v>3.76</c:v>
                </c:pt>
                <c:pt idx="30">
                  <c:v>3.75</c:v>
                </c:pt>
                <c:pt idx="31">
                  <c:v>3.84</c:v>
                </c:pt>
                <c:pt idx="32">
                  <c:v>3.92</c:v>
                </c:pt>
                <c:pt idx="33">
                  <c:v>3.96</c:v>
                </c:pt>
                <c:pt idx="34">
                  <c:v>3.99</c:v>
                </c:pt>
                <c:pt idx="35">
                  <c:v>4.05</c:v>
                </c:pt>
                <c:pt idx="36">
                  <c:v>4.55</c:v>
                </c:pt>
                <c:pt idx="37">
                  <c:v>5.0999999999999996</c:v>
                </c:pt>
                <c:pt idx="38">
                  <c:v>5.42</c:v>
                </c:pt>
                <c:pt idx="39">
                  <c:v>5.19</c:v>
                </c:pt>
                <c:pt idx="40">
                  <c:v>5.04</c:v>
                </c:pt>
                <c:pt idx="41">
                  <c:v>5.12</c:v>
                </c:pt>
                <c:pt idx="42">
                  <c:v>5.07</c:v>
                </c:pt>
                <c:pt idx="43">
                  <c:v>4.99</c:v>
                </c:pt>
                <c:pt idx="44">
                  <c:v>4.74</c:v>
                </c:pt>
                <c:pt idx="45">
                  <c:v>4.66</c:v>
                </c:pt>
                <c:pt idx="46">
                  <c:v>4.47</c:v>
                </c:pt>
                <c:pt idx="47">
                  <c:v>4.46</c:v>
                </c:pt>
                <c:pt idx="48">
                  <c:v>4.51</c:v>
                </c:pt>
                <c:pt idx="49">
                  <c:v>4.4000000000000004</c:v>
                </c:pt>
                <c:pt idx="50">
                  <c:v>4.26</c:v>
                </c:pt>
                <c:pt idx="51">
                  <c:v>4.17</c:v>
                </c:pt>
                <c:pt idx="52">
                  <c:v>4.22</c:v>
                </c:pt>
                <c:pt idx="53">
                  <c:v>4.05</c:v>
                </c:pt>
                <c:pt idx="54">
                  <c:v>3.96</c:v>
                </c:pt>
                <c:pt idx="55">
                  <c:v>3.86</c:v>
                </c:pt>
                <c:pt idx="56">
                  <c:v>3.63</c:v>
                </c:pt>
                <c:pt idx="57">
                  <c:v>3.62</c:v>
                </c:pt>
                <c:pt idx="58">
                  <c:v>3.58</c:v>
                </c:pt>
                <c:pt idx="59">
                  <c:v>3.47</c:v>
                </c:pt>
                <c:pt idx="60">
                  <c:v>3.46</c:v>
                </c:pt>
                <c:pt idx="61">
                  <c:v>3.33</c:v>
                </c:pt>
              </c:numCache>
            </c:numRef>
          </c:val>
          <c:smooth val="0"/>
          <c:extLst>
            <c:ext xmlns:c16="http://schemas.microsoft.com/office/drawing/2014/chart" uri="{C3380CC4-5D6E-409C-BE32-E72D297353CC}">
              <c16:uniqueId val="{00000001-961B-4E2D-AA03-24A6B5CC297B}"/>
            </c:ext>
          </c:extLst>
        </c:ser>
        <c:ser>
          <c:idx val="1"/>
          <c:order val="1"/>
          <c:spPr>
            <a:ln w="31750">
              <a:solidFill>
                <a:schemeClr val="bg1">
                  <a:lumMod val="75000"/>
                </a:schemeClr>
              </a:solidFill>
            </a:ln>
          </c:spPr>
          <c:marker>
            <c:symbol val="none"/>
          </c:marker>
          <c:dLbls>
            <c:dLbl>
              <c:idx val="61"/>
              <c:layout>
                <c:manualLayout>
                  <c:x val="-2.8622540250447227E-2"/>
                  <c:y val="3.7470716782357034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ユースフル労働統計フォローアップ!$F$128:$F$189</c:f>
              <c:numCache>
                <c:formatCode>0.00_ </c:formatCode>
                <c:ptCount val="62"/>
                <c:pt idx="0">
                  <c:v>3.38</c:v>
                </c:pt>
                <c:pt idx="1">
                  <c:v>3.41</c:v>
                </c:pt>
                <c:pt idx="2">
                  <c:v>3.48</c:v>
                </c:pt>
                <c:pt idx="3">
                  <c:v>3.57</c:v>
                </c:pt>
                <c:pt idx="4">
                  <c:v>3.58</c:v>
                </c:pt>
                <c:pt idx="5">
                  <c:v>3.62</c:v>
                </c:pt>
                <c:pt idx="6">
                  <c:v>3.67</c:v>
                </c:pt>
                <c:pt idx="7">
                  <c:v>3.69</c:v>
                </c:pt>
                <c:pt idx="8">
                  <c:v>3.66</c:v>
                </c:pt>
                <c:pt idx="9">
                  <c:v>3.75</c:v>
                </c:pt>
                <c:pt idx="10">
                  <c:v>3.81</c:v>
                </c:pt>
                <c:pt idx="11">
                  <c:v>3.79</c:v>
                </c:pt>
                <c:pt idx="12">
                  <c:v>3.85</c:v>
                </c:pt>
                <c:pt idx="13">
                  <c:v>3.91</c:v>
                </c:pt>
                <c:pt idx="14">
                  <c:v>3.85</c:v>
                </c:pt>
                <c:pt idx="15">
                  <c:v>3.9</c:v>
                </c:pt>
                <c:pt idx="16">
                  <c:v>3.86</c:v>
                </c:pt>
                <c:pt idx="17">
                  <c:v>3.83</c:v>
                </c:pt>
                <c:pt idx="18">
                  <c:v>3.89</c:v>
                </c:pt>
                <c:pt idx="19">
                  <c:v>3.84</c:v>
                </c:pt>
                <c:pt idx="20">
                  <c:v>3.86</c:v>
                </c:pt>
                <c:pt idx="21">
                  <c:v>3.85</c:v>
                </c:pt>
                <c:pt idx="22">
                  <c:v>3.8</c:v>
                </c:pt>
                <c:pt idx="23">
                  <c:v>3.9</c:v>
                </c:pt>
                <c:pt idx="24">
                  <c:v>3.8</c:v>
                </c:pt>
                <c:pt idx="25">
                  <c:v>3.78</c:v>
                </c:pt>
                <c:pt idx="26">
                  <c:v>3.76</c:v>
                </c:pt>
                <c:pt idx="27">
                  <c:v>3.68</c:v>
                </c:pt>
                <c:pt idx="28">
                  <c:v>3.66</c:v>
                </c:pt>
                <c:pt idx="29">
                  <c:v>3.5</c:v>
                </c:pt>
                <c:pt idx="30">
                  <c:v>3.46</c:v>
                </c:pt>
                <c:pt idx="31">
                  <c:v>3.44</c:v>
                </c:pt>
                <c:pt idx="32">
                  <c:v>3.43</c:v>
                </c:pt>
                <c:pt idx="33">
                  <c:v>3.41</c:v>
                </c:pt>
                <c:pt idx="34">
                  <c:v>3.35</c:v>
                </c:pt>
                <c:pt idx="35">
                  <c:v>3.28</c:v>
                </c:pt>
                <c:pt idx="36">
                  <c:v>3.37</c:v>
                </c:pt>
                <c:pt idx="37">
                  <c:v>3.42</c:v>
                </c:pt>
                <c:pt idx="38">
                  <c:v>3.49</c:v>
                </c:pt>
                <c:pt idx="39">
                  <c:v>3.4</c:v>
                </c:pt>
                <c:pt idx="40">
                  <c:v>3.38</c:v>
                </c:pt>
                <c:pt idx="41">
                  <c:v>3.5</c:v>
                </c:pt>
                <c:pt idx="42">
                  <c:v>3.55</c:v>
                </c:pt>
                <c:pt idx="43">
                  <c:v>3.6</c:v>
                </c:pt>
                <c:pt idx="44">
                  <c:v>3.56</c:v>
                </c:pt>
                <c:pt idx="45">
                  <c:v>3.56</c:v>
                </c:pt>
                <c:pt idx="46">
                  <c:v>3.53</c:v>
                </c:pt>
                <c:pt idx="47">
                  <c:v>3.58</c:v>
                </c:pt>
                <c:pt idx="48">
                  <c:v>3.68</c:v>
                </c:pt>
                <c:pt idx="49">
                  <c:v>3.69</c:v>
                </c:pt>
                <c:pt idx="50">
                  <c:v>3.64</c:v>
                </c:pt>
                <c:pt idx="51">
                  <c:v>3.6</c:v>
                </c:pt>
                <c:pt idx="52">
                  <c:v>3.66</c:v>
                </c:pt>
                <c:pt idx="53">
                  <c:v>3.61</c:v>
                </c:pt>
                <c:pt idx="54">
                  <c:v>3.59</c:v>
                </c:pt>
                <c:pt idx="55">
                  <c:v>3.57</c:v>
                </c:pt>
                <c:pt idx="56">
                  <c:v>3.46</c:v>
                </c:pt>
                <c:pt idx="57">
                  <c:v>3.46</c:v>
                </c:pt>
                <c:pt idx="58">
                  <c:v>3.45</c:v>
                </c:pt>
                <c:pt idx="59">
                  <c:v>3.38</c:v>
                </c:pt>
                <c:pt idx="60">
                  <c:v>3.4</c:v>
                </c:pt>
                <c:pt idx="61">
                  <c:v>3.33</c:v>
                </c:pt>
              </c:numCache>
            </c:numRef>
          </c:val>
          <c:smooth val="0"/>
          <c:extLst>
            <c:ext xmlns:c16="http://schemas.microsoft.com/office/drawing/2014/chart" uri="{C3380CC4-5D6E-409C-BE32-E72D297353CC}">
              <c16:uniqueId val="{00000003-961B-4E2D-AA03-24A6B5CC297B}"/>
            </c:ext>
          </c:extLst>
        </c:ser>
        <c:ser>
          <c:idx val="2"/>
          <c:order val="2"/>
          <c:spPr>
            <a:ln w="15875" cmpd="sng">
              <a:solidFill>
                <a:schemeClr val="tx1"/>
              </a:solidFill>
            </a:ln>
          </c:spPr>
          <c:marker>
            <c:symbol val="none"/>
          </c:marker>
          <c:dLbls>
            <c:dLbl>
              <c:idx val="38"/>
              <c:layout>
                <c:manualLayout>
                  <c:x val="-5.008944543828265E-2"/>
                  <c:y val="-2.8103037586767823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61B-4E2D-AA03-24A6B5CC297B}"/>
                </c:ext>
              </c:extLst>
            </c:dLbl>
            <c:dLbl>
              <c:idx val="61"/>
              <c:layout>
                <c:manualLayout>
                  <c:x val="-2.1466905187835419E-2"/>
                  <c:y val="-4.371583624608328E-2"/>
                </c:manualLayout>
              </c:layout>
              <c:spPr>
                <a:noFill/>
                <a:ln w="25400">
                  <a:noFill/>
                </a:ln>
              </c:spPr>
              <c:txPr>
                <a:bodyPr/>
                <a:lstStyle/>
                <a:p>
                  <a:pPr>
                    <a:defRPr/>
                  </a:pPr>
                  <a:endParaRPr lang="ja-JP"/>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61B-4E2D-AA03-24A6B5CC297B}"/>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numRef>
              <c:f>ユースフル労働統計フォローアップ!$C$128:$C$189</c:f>
              <c:numCache>
                <c:formatCode>General</c:formatCode>
                <c:ptCount val="62"/>
                <c:pt idx="0">
                  <c:v>2000</c:v>
                </c:pt>
                <c:pt idx="1">
                  <c:v>2000</c:v>
                </c:pt>
                <c:pt idx="2">
                  <c:v>2000</c:v>
                </c:pt>
                <c:pt idx="3">
                  <c:v>2000</c:v>
                </c:pt>
                <c:pt idx="4">
                  <c:v>2001</c:v>
                </c:pt>
                <c:pt idx="5">
                  <c:v>2001</c:v>
                </c:pt>
                <c:pt idx="6">
                  <c:v>2001</c:v>
                </c:pt>
                <c:pt idx="7">
                  <c:v>2001</c:v>
                </c:pt>
                <c:pt idx="8">
                  <c:v>2002</c:v>
                </c:pt>
                <c:pt idx="9">
                  <c:v>2002</c:v>
                </c:pt>
                <c:pt idx="10">
                  <c:v>2002</c:v>
                </c:pt>
                <c:pt idx="11">
                  <c:v>2002</c:v>
                </c:pt>
                <c:pt idx="12">
                  <c:v>2003</c:v>
                </c:pt>
                <c:pt idx="13">
                  <c:v>2003</c:v>
                </c:pt>
                <c:pt idx="14">
                  <c:v>2003</c:v>
                </c:pt>
                <c:pt idx="15">
                  <c:v>2003</c:v>
                </c:pt>
                <c:pt idx="16">
                  <c:v>2004</c:v>
                </c:pt>
                <c:pt idx="17">
                  <c:v>2004</c:v>
                </c:pt>
                <c:pt idx="18">
                  <c:v>2004</c:v>
                </c:pt>
                <c:pt idx="19">
                  <c:v>2004</c:v>
                </c:pt>
                <c:pt idx="20">
                  <c:v>2005</c:v>
                </c:pt>
                <c:pt idx="21">
                  <c:v>2005</c:v>
                </c:pt>
                <c:pt idx="22">
                  <c:v>2005</c:v>
                </c:pt>
                <c:pt idx="23">
                  <c:v>2005</c:v>
                </c:pt>
                <c:pt idx="24">
                  <c:v>2006</c:v>
                </c:pt>
                <c:pt idx="25">
                  <c:v>2006</c:v>
                </c:pt>
                <c:pt idx="26">
                  <c:v>2006</c:v>
                </c:pt>
                <c:pt idx="27">
                  <c:v>2006</c:v>
                </c:pt>
                <c:pt idx="28">
                  <c:v>2007</c:v>
                </c:pt>
                <c:pt idx="29">
                  <c:v>2007</c:v>
                </c:pt>
                <c:pt idx="30">
                  <c:v>2007</c:v>
                </c:pt>
                <c:pt idx="31">
                  <c:v>2007</c:v>
                </c:pt>
                <c:pt idx="32">
                  <c:v>2008</c:v>
                </c:pt>
                <c:pt idx="33">
                  <c:v>2008</c:v>
                </c:pt>
                <c:pt idx="34">
                  <c:v>2008</c:v>
                </c:pt>
                <c:pt idx="35">
                  <c:v>2008</c:v>
                </c:pt>
                <c:pt idx="36">
                  <c:v>2009</c:v>
                </c:pt>
                <c:pt idx="37">
                  <c:v>2009</c:v>
                </c:pt>
                <c:pt idx="38">
                  <c:v>2009</c:v>
                </c:pt>
                <c:pt idx="39">
                  <c:v>2009</c:v>
                </c:pt>
                <c:pt idx="40">
                  <c:v>2010</c:v>
                </c:pt>
                <c:pt idx="41">
                  <c:v>2010</c:v>
                </c:pt>
                <c:pt idx="42">
                  <c:v>2010</c:v>
                </c:pt>
                <c:pt idx="43">
                  <c:v>2010</c:v>
                </c:pt>
                <c:pt idx="44">
                  <c:v>2011</c:v>
                </c:pt>
                <c:pt idx="45">
                  <c:v>2011</c:v>
                </c:pt>
                <c:pt idx="46">
                  <c:v>2011</c:v>
                </c:pt>
                <c:pt idx="47">
                  <c:v>2011</c:v>
                </c:pt>
                <c:pt idx="48">
                  <c:v>2012</c:v>
                </c:pt>
                <c:pt idx="49">
                  <c:v>2012</c:v>
                </c:pt>
                <c:pt idx="50">
                  <c:v>2012</c:v>
                </c:pt>
                <c:pt idx="51">
                  <c:v>2012</c:v>
                </c:pt>
                <c:pt idx="52">
                  <c:v>2013</c:v>
                </c:pt>
                <c:pt idx="53">
                  <c:v>2013</c:v>
                </c:pt>
                <c:pt idx="54">
                  <c:v>2013</c:v>
                </c:pt>
                <c:pt idx="55">
                  <c:v>2013</c:v>
                </c:pt>
                <c:pt idx="56">
                  <c:v>2014</c:v>
                </c:pt>
                <c:pt idx="57">
                  <c:v>2014</c:v>
                </c:pt>
                <c:pt idx="58">
                  <c:v>2014</c:v>
                </c:pt>
                <c:pt idx="59">
                  <c:v>2014</c:v>
                </c:pt>
                <c:pt idx="60">
                  <c:v>2015</c:v>
                </c:pt>
                <c:pt idx="61">
                  <c:v>2015</c:v>
                </c:pt>
              </c:numCache>
            </c:numRef>
          </c:cat>
          <c:val>
            <c:numRef>
              <c:f>ユースフル労働統計フォローアップ!$G$128:$G$189</c:f>
              <c:numCache>
                <c:formatCode>0.00_ </c:formatCode>
                <c:ptCount val="62"/>
                <c:pt idx="0">
                  <c:v>1.42</c:v>
                </c:pt>
                <c:pt idx="1">
                  <c:v>1.29</c:v>
                </c:pt>
                <c:pt idx="2">
                  <c:v>1.1800000000000002</c:v>
                </c:pt>
                <c:pt idx="3">
                  <c:v>1.1600000000000006</c:v>
                </c:pt>
                <c:pt idx="4">
                  <c:v>1.17</c:v>
                </c:pt>
                <c:pt idx="5">
                  <c:v>1.29</c:v>
                </c:pt>
                <c:pt idx="6">
                  <c:v>1.4400000000000004</c:v>
                </c:pt>
                <c:pt idx="7">
                  <c:v>1.6599999999999997</c:v>
                </c:pt>
                <c:pt idx="8">
                  <c:v>1.62</c:v>
                </c:pt>
                <c:pt idx="9">
                  <c:v>1.6399999999999997</c:v>
                </c:pt>
                <c:pt idx="10">
                  <c:v>1.6199999999999997</c:v>
                </c:pt>
                <c:pt idx="11">
                  <c:v>1.5499999999999998</c:v>
                </c:pt>
                <c:pt idx="12">
                  <c:v>1.52</c:v>
                </c:pt>
                <c:pt idx="13">
                  <c:v>1.5099999999999998</c:v>
                </c:pt>
                <c:pt idx="14">
                  <c:v>1.3000000000000003</c:v>
                </c:pt>
                <c:pt idx="15">
                  <c:v>1.1400000000000001</c:v>
                </c:pt>
                <c:pt idx="16">
                  <c:v>1.0100000000000002</c:v>
                </c:pt>
                <c:pt idx="17">
                  <c:v>0.87999999999999989</c:v>
                </c:pt>
                <c:pt idx="18">
                  <c:v>0.85999999999999988</c:v>
                </c:pt>
                <c:pt idx="19">
                  <c:v>0.66999999999999993</c:v>
                </c:pt>
                <c:pt idx="20">
                  <c:v>0.6599999999999997</c:v>
                </c:pt>
                <c:pt idx="21">
                  <c:v>0.56000000000000005</c:v>
                </c:pt>
                <c:pt idx="22">
                  <c:v>0.50999999999999979</c:v>
                </c:pt>
                <c:pt idx="23">
                  <c:v>0.54000000000000048</c:v>
                </c:pt>
                <c:pt idx="24">
                  <c:v>0.41999999999999993</c:v>
                </c:pt>
                <c:pt idx="25">
                  <c:v>0.37000000000000055</c:v>
                </c:pt>
                <c:pt idx="26">
                  <c:v>0.35000000000000053</c:v>
                </c:pt>
                <c:pt idx="27">
                  <c:v>0.35000000000000009</c:v>
                </c:pt>
                <c:pt idx="28">
                  <c:v>0.35999999999999943</c:v>
                </c:pt>
                <c:pt idx="29">
                  <c:v>0.25999999999999979</c:v>
                </c:pt>
                <c:pt idx="30">
                  <c:v>0.29000000000000004</c:v>
                </c:pt>
                <c:pt idx="31">
                  <c:v>0.39999999999999991</c:v>
                </c:pt>
                <c:pt idx="32">
                  <c:v>0.48999999999999977</c:v>
                </c:pt>
                <c:pt idx="33">
                  <c:v>0.54999999999999982</c:v>
                </c:pt>
                <c:pt idx="34">
                  <c:v>0.64000000000000012</c:v>
                </c:pt>
                <c:pt idx="35">
                  <c:v>0.77</c:v>
                </c:pt>
                <c:pt idx="36">
                  <c:v>1.1799999999999997</c:v>
                </c:pt>
                <c:pt idx="37">
                  <c:v>1.6799999999999997</c:v>
                </c:pt>
                <c:pt idx="38">
                  <c:v>1.9299999999999997</c:v>
                </c:pt>
                <c:pt idx="39">
                  <c:v>1.7900000000000005</c:v>
                </c:pt>
                <c:pt idx="40">
                  <c:v>1.6600000000000001</c:v>
                </c:pt>
                <c:pt idx="41">
                  <c:v>1.62</c:v>
                </c:pt>
                <c:pt idx="42">
                  <c:v>1.5200000000000005</c:v>
                </c:pt>
                <c:pt idx="43">
                  <c:v>1.3900000000000001</c:v>
                </c:pt>
                <c:pt idx="44">
                  <c:v>1.1800000000000002</c:v>
                </c:pt>
                <c:pt idx="45">
                  <c:v>1.1000000000000001</c:v>
                </c:pt>
                <c:pt idx="46">
                  <c:v>0.94</c:v>
                </c:pt>
                <c:pt idx="47">
                  <c:v>0.87999999999999989</c:v>
                </c:pt>
                <c:pt idx="48">
                  <c:v>0.82999999999999963</c:v>
                </c:pt>
                <c:pt idx="49">
                  <c:v>0.71000000000000041</c:v>
                </c:pt>
                <c:pt idx="50">
                  <c:v>0.61999999999999966</c:v>
                </c:pt>
                <c:pt idx="51">
                  <c:v>0.56999999999999984</c:v>
                </c:pt>
                <c:pt idx="52">
                  <c:v>0.55999999999999961</c:v>
                </c:pt>
                <c:pt idx="53">
                  <c:v>0.43999999999999995</c:v>
                </c:pt>
                <c:pt idx="54">
                  <c:v>0.37000000000000011</c:v>
                </c:pt>
                <c:pt idx="55">
                  <c:v>0.29000000000000004</c:v>
                </c:pt>
                <c:pt idx="56">
                  <c:v>0.16999999999999993</c:v>
                </c:pt>
                <c:pt idx="57">
                  <c:v>0.16000000000000014</c:v>
                </c:pt>
                <c:pt idx="58">
                  <c:v>0.12999999999999989</c:v>
                </c:pt>
                <c:pt idx="59">
                  <c:v>9.0000000000000302E-2</c:v>
                </c:pt>
                <c:pt idx="60">
                  <c:v>0.06</c:v>
                </c:pt>
                <c:pt idx="61">
                  <c:v>0</c:v>
                </c:pt>
              </c:numCache>
            </c:numRef>
          </c:val>
          <c:smooth val="0"/>
          <c:extLst>
            <c:ext xmlns:c16="http://schemas.microsoft.com/office/drawing/2014/chart" uri="{C3380CC4-5D6E-409C-BE32-E72D297353CC}">
              <c16:uniqueId val="{00000006-961B-4E2D-AA03-24A6B5CC297B}"/>
            </c:ext>
          </c:extLst>
        </c:ser>
        <c:dLbls>
          <c:showLegendKey val="0"/>
          <c:showVal val="0"/>
          <c:showCatName val="0"/>
          <c:showSerName val="0"/>
          <c:showPercent val="0"/>
          <c:showBubbleSize val="0"/>
        </c:dLbls>
        <c:smooth val="0"/>
        <c:axId val="431766064"/>
        <c:axId val="431766456"/>
      </c:lineChart>
      <c:catAx>
        <c:axId val="431766064"/>
        <c:scaling>
          <c:orientation val="minMax"/>
        </c:scaling>
        <c:delete val="0"/>
        <c:axPos val="b"/>
        <c:majorGridlines>
          <c:spPr>
            <a:ln>
              <a:solidFill>
                <a:schemeClr val="bg1">
                  <a:lumMod val="85000"/>
                </a:schemeClr>
              </a:solidFill>
            </a:ln>
          </c:spPr>
        </c:majorGridlines>
        <c:numFmt formatCode="General" sourceLinked="1"/>
        <c:majorTickMark val="in"/>
        <c:minorTickMark val="none"/>
        <c:tickLblPos val="nextTo"/>
        <c:spPr>
          <a:ln>
            <a:solidFill>
              <a:schemeClr val="tx1"/>
            </a:solidFill>
          </a:ln>
        </c:spPr>
        <c:crossAx val="431766456"/>
        <c:crosses val="autoZero"/>
        <c:auto val="1"/>
        <c:lblAlgn val="ctr"/>
        <c:lblOffset val="100"/>
        <c:tickLblSkip val="4"/>
        <c:tickMarkSkip val="4"/>
        <c:noMultiLvlLbl val="0"/>
      </c:catAx>
      <c:valAx>
        <c:axId val="431766456"/>
        <c:scaling>
          <c:orientation val="minMax"/>
        </c:scaling>
        <c:delete val="0"/>
        <c:axPos val="l"/>
        <c:majorGridlines>
          <c:spPr>
            <a:ln>
              <a:solidFill>
                <a:schemeClr val="bg1">
                  <a:lumMod val="85000"/>
                </a:schemeClr>
              </a:solidFill>
            </a:ln>
          </c:spPr>
        </c:majorGridlines>
        <c:numFmt formatCode="General" sourceLinked="0"/>
        <c:majorTickMark val="in"/>
        <c:minorTickMark val="none"/>
        <c:tickLblPos val="nextTo"/>
        <c:spPr>
          <a:ln>
            <a:solidFill>
              <a:schemeClr val="tx1"/>
            </a:solidFill>
          </a:ln>
        </c:spPr>
        <c:crossAx val="431766064"/>
        <c:crosses val="autoZero"/>
        <c:crossBetween val="midCat"/>
      </c:valAx>
    </c:plotArea>
    <c:plotVisOnly val="1"/>
    <c:dispBlanksAs val="gap"/>
    <c:showDLblsOverMax val="0"/>
  </c:chart>
  <c:spPr>
    <a:ln>
      <a:noFill/>
    </a:ln>
  </c:spPr>
  <c:txPr>
    <a:bodyPr/>
    <a:lstStyle/>
    <a:p>
      <a:pPr>
        <a:defRPr sz="1100" baseline="0">
          <a:latin typeface="ＭＳ 明朝" pitchFamily="17" charset="-128"/>
          <a:ea typeface="ＭＳ 明朝" pitchFamily="17" charset="-128"/>
        </a:defRPr>
      </a:pPr>
      <a:endParaRPr lang="ja-JP"/>
    </a:p>
  </c:txPr>
  <c:printSettings>
    <c:headerFooter/>
    <c:pageMargins b="0.75" l="0.7" r="0.7" t="0.75" header="0.3" footer="0.3"/>
    <c:pageSetup/>
  </c:printSettings>
  <c:userShapes r:id="rId1"/>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8.1219816272965872E-2"/>
          <c:y val="0.17685185185185184"/>
          <c:w val="0.89655796150481193"/>
          <c:h val="0.59736876640419945"/>
        </c:manualLayout>
      </c:layout>
      <c:lineChart>
        <c:grouping val="standard"/>
        <c:varyColors val="0"/>
        <c:ser>
          <c:idx val="0"/>
          <c:order val="0"/>
          <c:spPr>
            <a:ln w="28575" cap="rnd">
              <a:solidFill>
                <a:schemeClr val="accent1"/>
              </a:solidFill>
              <a:round/>
            </a:ln>
            <a:effectLst/>
          </c:spPr>
          <c:marker>
            <c:symbol val="none"/>
          </c:marker>
          <c:val>
            <c:numRef>
              <c:f>'firm''s_networth_loans'!$L$5:$L$143</c:f>
              <c:numCache>
                <c:formatCode>General</c:formatCode>
                <c:ptCount val="139"/>
                <c:pt idx="0">
                  <c:v>1.0188642441826656</c:v>
                </c:pt>
                <c:pt idx="1">
                  <c:v>0.99724739770355697</c:v>
                </c:pt>
                <c:pt idx="2">
                  <c:v>1.0088327734182132</c:v>
                </c:pt>
                <c:pt idx="3">
                  <c:v>1.027187139261335</c:v>
                </c:pt>
                <c:pt idx="4">
                  <c:v>1.0272328319547719</c:v>
                </c:pt>
                <c:pt idx="5">
                  <c:v>1.0244303963753993</c:v>
                </c:pt>
                <c:pt idx="6">
                  <c:v>1.0300008695392999</c:v>
                </c:pt>
                <c:pt idx="7">
                  <c:v>1.015156269978543</c:v>
                </c:pt>
                <c:pt idx="8">
                  <c:v>1.0172285321717462</c:v>
                </c:pt>
                <c:pt idx="9">
                  <c:v>1.0264930744583693</c:v>
                </c:pt>
                <c:pt idx="10">
                  <c:v>1.0104529045812094</c:v>
                </c:pt>
                <c:pt idx="11">
                  <c:v>1.0214895351077777</c:v>
                </c:pt>
                <c:pt idx="12">
                  <c:v>1.0258456628597927</c:v>
                </c:pt>
                <c:pt idx="13">
                  <c:v>1.0272962513908546</c:v>
                </c:pt>
                <c:pt idx="14">
                  <c:v>1.0205544031188465</c:v>
                </c:pt>
                <c:pt idx="15">
                  <c:v>1.0197014248520588</c:v>
                </c:pt>
                <c:pt idx="16">
                  <c:v>1.01308461451678</c:v>
                </c:pt>
                <c:pt idx="17">
                  <c:v>1.0539033861875093</c:v>
                </c:pt>
                <c:pt idx="18">
                  <c:v>0.9896547555915195</c:v>
                </c:pt>
                <c:pt idx="19">
                  <c:v>1.0515540929891403</c:v>
                </c:pt>
                <c:pt idx="20">
                  <c:v>1.0180000726110014</c:v>
                </c:pt>
                <c:pt idx="21">
                  <c:v>1.0165603748848731</c:v>
                </c:pt>
                <c:pt idx="22">
                  <c:v>1.0197265883620108</c:v>
                </c:pt>
                <c:pt idx="23">
                  <c:v>1.0296577420865909</c:v>
                </c:pt>
                <c:pt idx="24">
                  <c:v>1.0238192459403717</c:v>
                </c:pt>
                <c:pt idx="25">
                  <c:v>1.0295645809286986</c:v>
                </c:pt>
                <c:pt idx="26">
                  <c:v>1.0354018087836214</c:v>
                </c:pt>
                <c:pt idx="27">
                  <c:v>1.0204816746989502</c:v>
                </c:pt>
                <c:pt idx="28">
                  <c:v>1.0388799196526732</c:v>
                </c:pt>
                <c:pt idx="29">
                  <c:v>1.0243774776368146</c:v>
                </c:pt>
                <c:pt idx="30">
                  <c:v>1.0277094168470766</c:v>
                </c:pt>
                <c:pt idx="31">
                  <c:v>1.0302409409288438</c:v>
                </c:pt>
                <c:pt idx="32">
                  <c:v>1.0373033631310746</c:v>
                </c:pt>
                <c:pt idx="33">
                  <c:v>1.0435255868924709</c:v>
                </c:pt>
                <c:pt idx="34">
                  <c:v>1.0301465350168186</c:v>
                </c:pt>
                <c:pt idx="35">
                  <c:v>1.0135122564167893</c:v>
                </c:pt>
                <c:pt idx="36">
                  <c:v>0.99851023063556488</c:v>
                </c:pt>
                <c:pt idx="37">
                  <c:v>1.0066072581137366</c:v>
                </c:pt>
                <c:pt idx="38">
                  <c:v>1.0407182440453686</c:v>
                </c:pt>
                <c:pt idx="39">
                  <c:v>1.0162788371347682</c:v>
                </c:pt>
                <c:pt idx="40">
                  <c:v>1.0341729047042933</c:v>
                </c:pt>
                <c:pt idx="41">
                  <c:v>1.005404342884235</c:v>
                </c:pt>
                <c:pt idx="42">
                  <c:v>0.96083876350006336</c:v>
                </c:pt>
                <c:pt idx="43">
                  <c:v>1.0126505285786425</c:v>
                </c:pt>
                <c:pt idx="44">
                  <c:v>0.9831374229788763</c:v>
                </c:pt>
                <c:pt idx="45">
                  <c:v>0.996487790157641</c:v>
                </c:pt>
                <c:pt idx="46">
                  <c:v>0.98623902480885517</c:v>
                </c:pt>
                <c:pt idx="47">
                  <c:v>0.98963532300727552</c:v>
                </c:pt>
                <c:pt idx="48">
                  <c:v>0.98980915495734012</c:v>
                </c:pt>
                <c:pt idx="49">
                  <c:v>0.99376844135847497</c:v>
                </c:pt>
                <c:pt idx="50">
                  <c:v>1.0049843591433261</c:v>
                </c:pt>
                <c:pt idx="51">
                  <c:v>1.0079799544132262</c:v>
                </c:pt>
                <c:pt idx="52">
                  <c:v>1.0026924218603508</c:v>
                </c:pt>
                <c:pt idx="53">
                  <c:v>1.0011343218938074</c:v>
                </c:pt>
                <c:pt idx="54">
                  <c:v>0.98750269691009196</c:v>
                </c:pt>
                <c:pt idx="55">
                  <c:v>0.99737723001536194</c:v>
                </c:pt>
                <c:pt idx="56">
                  <c:v>0.99819525486988037</c:v>
                </c:pt>
                <c:pt idx="57">
                  <c:v>1.0112747082575073</c:v>
                </c:pt>
                <c:pt idx="58">
                  <c:v>1.0042469343513134</c:v>
                </c:pt>
                <c:pt idx="59">
                  <c:v>0.99856322634096029</c:v>
                </c:pt>
                <c:pt idx="60">
                  <c:v>0.99223087672719346</c:v>
                </c:pt>
                <c:pt idx="61">
                  <c:v>1.0209500191127392</c:v>
                </c:pt>
                <c:pt idx="62">
                  <c:v>0.98756190225916196</c:v>
                </c:pt>
                <c:pt idx="63">
                  <c:v>1.0217242753116282</c:v>
                </c:pt>
                <c:pt idx="64">
                  <c:v>1.0026431633765507</c:v>
                </c:pt>
                <c:pt idx="65">
                  <c:v>0.98167919646958424</c:v>
                </c:pt>
                <c:pt idx="66">
                  <c:v>0.9867931392449798</c:v>
                </c:pt>
                <c:pt idx="67">
                  <c:v>1.0028012146714782</c:v>
                </c:pt>
                <c:pt idx="68">
                  <c:v>1.0103972712515144</c:v>
                </c:pt>
                <c:pt idx="69">
                  <c:v>1.0094022780208094</c:v>
                </c:pt>
                <c:pt idx="70">
                  <c:v>1.0203191126973796</c:v>
                </c:pt>
                <c:pt idx="71">
                  <c:v>0.9831433999041358</c:v>
                </c:pt>
                <c:pt idx="72">
                  <c:v>1.0084745769380823</c:v>
                </c:pt>
                <c:pt idx="73">
                  <c:v>1.0033723846457989</c:v>
                </c:pt>
                <c:pt idx="74">
                  <c:v>1.0357564169339468</c:v>
                </c:pt>
                <c:pt idx="75">
                  <c:v>0.9215514907795701</c:v>
                </c:pt>
                <c:pt idx="76">
                  <c:v>1.0224313188384189</c:v>
                </c:pt>
                <c:pt idx="77">
                  <c:v>0.98669368038294503</c:v>
                </c:pt>
                <c:pt idx="78">
                  <c:v>1.0173426500567966</c:v>
                </c:pt>
                <c:pt idx="79">
                  <c:v>1.0048088459459663</c:v>
                </c:pt>
                <c:pt idx="80">
                  <c:v>0.98374431295896447</c:v>
                </c:pt>
                <c:pt idx="81">
                  <c:v>1.0209704199104404</c:v>
                </c:pt>
                <c:pt idx="82">
                  <c:v>0.99173817729067237</c:v>
                </c:pt>
                <c:pt idx="83">
                  <c:v>0.98883301976840621</c:v>
                </c:pt>
                <c:pt idx="84">
                  <c:v>1.0041373400463582</c:v>
                </c:pt>
                <c:pt idx="85">
                  <c:v>1.0014249054970701</c:v>
                </c:pt>
                <c:pt idx="86">
                  <c:v>1.0053232129160545</c:v>
                </c:pt>
                <c:pt idx="87">
                  <c:v>1.022907621108893</c:v>
                </c:pt>
                <c:pt idx="88">
                  <c:v>0.99355925235756615</c:v>
                </c:pt>
                <c:pt idx="89">
                  <c:v>0.99136176884935545</c:v>
                </c:pt>
                <c:pt idx="90">
                  <c:v>0.99435821156619497</c:v>
                </c:pt>
                <c:pt idx="91">
                  <c:v>0.97982170969350191</c:v>
                </c:pt>
                <c:pt idx="92">
                  <c:v>1.0401877034141673</c:v>
                </c:pt>
                <c:pt idx="93">
                  <c:v>1.0023471014081875</c:v>
                </c:pt>
                <c:pt idx="94">
                  <c:v>1.0108256841174901</c:v>
                </c:pt>
                <c:pt idx="95">
                  <c:v>1.0072078039034189</c:v>
                </c:pt>
                <c:pt idx="96">
                  <c:v>1.0058159645523612</c:v>
                </c:pt>
                <c:pt idx="97">
                  <c:v>1.0026527736821809</c:v>
                </c:pt>
                <c:pt idx="98">
                  <c:v>0.99486308258666023</c:v>
                </c:pt>
                <c:pt idx="99">
                  <c:v>1.0037665448669668</c:v>
                </c:pt>
                <c:pt idx="100">
                  <c:v>0.9992603179437809</c:v>
                </c:pt>
                <c:pt idx="101">
                  <c:v>0.99702323697760942</c:v>
                </c:pt>
                <c:pt idx="102">
                  <c:v>1.0090146359360523</c:v>
                </c:pt>
                <c:pt idx="103">
                  <c:v>1.0047668142748516</c:v>
                </c:pt>
                <c:pt idx="104">
                  <c:v>0.98718527014917135</c:v>
                </c:pt>
                <c:pt idx="105">
                  <c:v>1.0042493956817129</c:v>
                </c:pt>
                <c:pt idx="106">
                  <c:v>0.99422359347680922</c:v>
                </c:pt>
                <c:pt idx="107">
                  <c:v>0.99577192856142815</c:v>
                </c:pt>
                <c:pt idx="108">
                  <c:v>1.0048071085601178</c:v>
                </c:pt>
                <c:pt idx="109">
                  <c:v>0.99385718910183263</c:v>
                </c:pt>
                <c:pt idx="110">
                  <c:v>1.0017447402115593</c:v>
                </c:pt>
                <c:pt idx="111">
                  <c:v>0.9928238043632287</c:v>
                </c:pt>
                <c:pt idx="112">
                  <c:v>1.0092756975603641</c:v>
                </c:pt>
                <c:pt idx="113">
                  <c:v>0.98790388992507505</c:v>
                </c:pt>
                <c:pt idx="114">
                  <c:v>1.0073329313953958</c:v>
                </c:pt>
                <c:pt idx="115">
                  <c:v>1.0151746424598467</c:v>
                </c:pt>
                <c:pt idx="116">
                  <c:v>1.0062239374761905</c:v>
                </c:pt>
                <c:pt idx="117">
                  <c:v>1.0042322539363593</c:v>
                </c:pt>
                <c:pt idx="118">
                  <c:v>1.0089856106088242</c:v>
                </c:pt>
                <c:pt idx="119">
                  <c:v>1.0019714124028711</c:v>
                </c:pt>
                <c:pt idx="120">
                  <c:v>1.0145572837062664</c:v>
                </c:pt>
                <c:pt idx="121">
                  <c:v>1.0187931157085757</c:v>
                </c:pt>
                <c:pt idx="122">
                  <c:v>1.0032889240655338</c:v>
                </c:pt>
                <c:pt idx="123">
                  <c:v>1.0246887598793397</c:v>
                </c:pt>
                <c:pt idx="124">
                  <c:v>1.0004653912438279</c:v>
                </c:pt>
                <c:pt idx="125">
                  <c:v>1.0008677427454307</c:v>
                </c:pt>
                <c:pt idx="126">
                  <c:v>1.0145274389613141</c:v>
                </c:pt>
                <c:pt idx="127">
                  <c:v>1.0051475202303308</c:v>
                </c:pt>
                <c:pt idx="128">
                  <c:v>1.0036938192172475</c:v>
                </c:pt>
                <c:pt idx="129">
                  <c:v>1.017615082742046</c:v>
                </c:pt>
                <c:pt idx="130">
                  <c:v>1.0060162160843702</c:v>
                </c:pt>
                <c:pt idx="131">
                  <c:v>1.0220307660322843</c:v>
                </c:pt>
                <c:pt idx="132">
                  <c:v>1.0170945461877086</c:v>
                </c:pt>
                <c:pt idx="133">
                  <c:v>1.0075890240379104</c:v>
                </c:pt>
                <c:pt idx="134">
                  <c:v>1.0111888914256513</c:v>
                </c:pt>
                <c:pt idx="135">
                  <c:v>1.0036565150827952</c:v>
                </c:pt>
                <c:pt idx="136">
                  <c:v>1.0152789507863804</c:v>
                </c:pt>
                <c:pt idx="137">
                  <c:v>1.0148094151121061</c:v>
                </c:pt>
                <c:pt idx="138">
                  <c:v>1.0143544666411948</c:v>
                </c:pt>
              </c:numCache>
            </c:numRef>
          </c:val>
          <c:smooth val="0"/>
          <c:extLst>
            <c:ext xmlns:c16="http://schemas.microsoft.com/office/drawing/2014/chart" uri="{C3380CC4-5D6E-409C-BE32-E72D297353CC}">
              <c16:uniqueId val="{00000000-EB96-4381-9ADB-976AD98134CB}"/>
            </c:ext>
          </c:extLst>
        </c:ser>
        <c:ser>
          <c:idx val="1"/>
          <c:order val="1"/>
          <c:spPr>
            <a:ln w="28575" cap="rnd">
              <a:solidFill>
                <a:schemeClr val="accent2"/>
              </a:solidFill>
              <a:round/>
            </a:ln>
            <a:effectLst/>
          </c:spPr>
          <c:marker>
            <c:symbol val="none"/>
          </c:marker>
          <c:val>
            <c:numRef>
              <c:f>'firm''s_networth_loans'!$M$5:$M$143</c:f>
              <c:numCache>
                <c:formatCode>General</c:formatCode>
                <c:ptCount val="139"/>
                <c:pt idx="0">
                  <c:v>1.0311924311328413</c:v>
                </c:pt>
                <c:pt idx="1">
                  <c:v>1.0156703029193479</c:v>
                </c:pt>
                <c:pt idx="2">
                  <c:v>1.0082146714718598</c:v>
                </c:pt>
                <c:pt idx="3">
                  <c:v>1.0127925457104017</c:v>
                </c:pt>
                <c:pt idx="4">
                  <c:v>1.0223105444429252</c:v>
                </c:pt>
                <c:pt idx="5">
                  <c:v>1.0300556663901368</c:v>
                </c:pt>
                <c:pt idx="6">
                  <c:v>1.0243266231146895</c:v>
                </c:pt>
                <c:pt idx="7">
                  <c:v>1.0154560803184889</c:v>
                </c:pt>
                <c:pt idx="8">
                  <c:v>1.0114357013346367</c:v>
                </c:pt>
                <c:pt idx="9">
                  <c:v>1.0139971336118772</c:v>
                </c:pt>
                <c:pt idx="10">
                  <c:v>1.0111636441522038</c:v>
                </c:pt>
                <c:pt idx="11">
                  <c:v>1.0104956086858572</c:v>
                </c:pt>
                <c:pt idx="12">
                  <c:v>1.0144484112838497</c:v>
                </c:pt>
                <c:pt idx="13">
                  <c:v>1.0273935685463809</c:v>
                </c:pt>
                <c:pt idx="14">
                  <c:v>1.0373183847738026</c:v>
                </c:pt>
                <c:pt idx="15">
                  <c:v>1.0433106538794252</c:v>
                </c:pt>
                <c:pt idx="16">
                  <c:v>1.0230743864367629</c:v>
                </c:pt>
                <c:pt idx="17">
                  <c:v>1.0183275630751545</c:v>
                </c:pt>
                <c:pt idx="18">
                  <c:v>1.0290062452601925</c:v>
                </c:pt>
                <c:pt idx="19">
                  <c:v>1.0478295344755322</c:v>
                </c:pt>
                <c:pt idx="20">
                  <c:v>1.033418550236713</c:v>
                </c:pt>
                <c:pt idx="21">
                  <c:v>1.019377310449171</c:v>
                </c:pt>
                <c:pt idx="22">
                  <c:v>1.007525311779053</c:v>
                </c:pt>
                <c:pt idx="23">
                  <c:v>1.0046190523423371</c:v>
                </c:pt>
                <c:pt idx="24">
                  <c:v>1.0167778031101085</c:v>
                </c:pt>
                <c:pt idx="25">
                  <c:v>1.0294107990687265</c:v>
                </c:pt>
                <c:pt idx="26">
                  <c:v>1.0392570794310454</c:v>
                </c:pt>
                <c:pt idx="27">
                  <c:v>1.0407546806871359</c:v>
                </c:pt>
                <c:pt idx="28">
                  <c:v>1.0296728941944193</c:v>
                </c:pt>
                <c:pt idx="29">
                  <c:v>1.0248087144632256</c:v>
                </c:pt>
                <c:pt idx="30">
                  <c:v>1.0418567028307146</c:v>
                </c:pt>
                <c:pt idx="31">
                  <c:v>1.0595867329849646</c:v>
                </c:pt>
                <c:pt idx="32">
                  <c:v>1.0547261325481017</c:v>
                </c:pt>
                <c:pt idx="33">
                  <c:v>1.0274988600980921</c:v>
                </c:pt>
                <c:pt idx="34">
                  <c:v>1.0031606987692456</c:v>
                </c:pt>
                <c:pt idx="35">
                  <c:v>0.98214847636989877</c:v>
                </c:pt>
                <c:pt idx="36">
                  <c:v>1.0303719555405693</c:v>
                </c:pt>
                <c:pt idx="37">
                  <c:v>1.0464624973784273</c:v>
                </c:pt>
                <c:pt idx="38">
                  <c:v>1.025659979610132</c:v>
                </c:pt>
                <c:pt idx="39">
                  <c:v>0.9768676449203294</c:v>
                </c:pt>
                <c:pt idx="40">
                  <c:v>0.98268038198281416</c:v>
                </c:pt>
                <c:pt idx="41">
                  <c:v>0.99671762557072863</c:v>
                </c:pt>
                <c:pt idx="42">
                  <c:v>1.0217650290111815</c:v>
                </c:pt>
                <c:pt idx="43">
                  <c:v>1.0312283868151833</c:v>
                </c:pt>
                <c:pt idx="44">
                  <c:v>1.0114091428002674</c:v>
                </c:pt>
                <c:pt idx="45">
                  <c:v>0.98431868069809214</c:v>
                </c:pt>
                <c:pt idx="46">
                  <c:v>0.97148279367188217</c:v>
                </c:pt>
                <c:pt idx="47">
                  <c:v>0.96277963817066547</c:v>
                </c:pt>
                <c:pt idx="48">
                  <c:v>0.9726679118776328</c:v>
                </c:pt>
                <c:pt idx="49">
                  <c:v>0.98502593098943303</c:v>
                </c:pt>
                <c:pt idx="50">
                  <c:v>1.0022380679646696</c:v>
                </c:pt>
                <c:pt idx="51">
                  <c:v>1.0159225937411498</c:v>
                </c:pt>
                <c:pt idx="52">
                  <c:v>1.0110466280359043</c:v>
                </c:pt>
                <c:pt idx="53">
                  <c:v>1.0004179935219535</c:v>
                </c:pt>
                <c:pt idx="54">
                  <c:v>0.99187696783169943</c:v>
                </c:pt>
                <c:pt idx="55">
                  <c:v>0.99801592488908064</c:v>
                </c:pt>
                <c:pt idx="56">
                  <c:v>1.0148557488462273</c:v>
                </c:pt>
                <c:pt idx="57">
                  <c:v>1.0167596028151415</c:v>
                </c:pt>
                <c:pt idx="58">
                  <c:v>1.001210057855233</c:v>
                </c:pt>
                <c:pt idx="59">
                  <c:v>0.99846650114808666</c:v>
                </c:pt>
                <c:pt idx="60">
                  <c:v>1.0146566149893175</c:v>
                </c:pt>
                <c:pt idx="61">
                  <c:v>1.022289057419449</c:v>
                </c:pt>
                <c:pt idx="62">
                  <c:v>1.0183379614151107</c:v>
                </c:pt>
                <c:pt idx="63">
                  <c:v>1.0265861100504186</c:v>
                </c:pt>
                <c:pt idx="64">
                  <c:v>0.98604867973464472</c:v>
                </c:pt>
                <c:pt idx="65">
                  <c:v>0.9957211788360627</c:v>
                </c:pt>
                <c:pt idx="66">
                  <c:v>1.0255685962509486</c:v>
                </c:pt>
                <c:pt idx="67">
                  <c:v>0.99916721112282036</c:v>
                </c:pt>
                <c:pt idx="68">
                  <c:v>1.0003657601009559</c:v>
                </c:pt>
                <c:pt idx="69">
                  <c:v>0.99454852498479451</c:v>
                </c:pt>
                <c:pt idx="70">
                  <c:v>0.99062500505997519</c:v>
                </c:pt>
                <c:pt idx="71">
                  <c:v>1.0008333559140941</c:v>
                </c:pt>
                <c:pt idx="72">
                  <c:v>0.99440560408450041</c:v>
                </c:pt>
                <c:pt idx="73">
                  <c:v>0.98874102561294941</c:v>
                </c:pt>
                <c:pt idx="74">
                  <c:v>1.008193914404778</c:v>
                </c:pt>
                <c:pt idx="75">
                  <c:v>0.99738068616303088</c:v>
                </c:pt>
                <c:pt idx="76">
                  <c:v>1.0268544076159247</c:v>
                </c:pt>
                <c:pt idx="77">
                  <c:v>1.0353551870002653</c:v>
                </c:pt>
                <c:pt idx="78">
                  <c:v>1.0436111261494163</c:v>
                </c:pt>
                <c:pt idx="79">
                  <c:v>0.98329649680858922</c:v>
                </c:pt>
                <c:pt idx="80">
                  <c:v>0.97138062899895827</c:v>
                </c:pt>
                <c:pt idx="81">
                  <c:v>1.0095687546176317</c:v>
                </c:pt>
                <c:pt idx="82">
                  <c:v>0.98313346504813326</c:v>
                </c:pt>
                <c:pt idx="83">
                  <c:v>1.0108065495416572</c:v>
                </c:pt>
                <c:pt idx="84">
                  <c:v>0.99627093944393275</c:v>
                </c:pt>
                <c:pt idx="85">
                  <c:v>0.94578479603140386</c:v>
                </c:pt>
                <c:pt idx="86">
                  <c:v>1.0093468112162727</c:v>
                </c:pt>
                <c:pt idx="87">
                  <c:v>1.0032099952253113</c:v>
                </c:pt>
                <c:pt idx="88">
                  <c:v>1.0088499652995109</c:v>
                </c:pt>
                <c:pt idx="89">
                  <c:v>0.99221061678239786</c:v>
                </c:pt>
                <c:pt idx="90">
                  <c:v>0.96629530800716168</c:v>
                </c:pt>
                <c:pt idx="91">
                  <c:v>1.010981446202631</c:v>
                </c:pt>
                <c:pt idx="92">
                  <c:v>1.0425099021049535</c:v>
                </c:pt>
                <c:pt idx="93">
                  <c:v>1.0272971339558055</c:v>
                </c:pt>
                <c:pt idx="94">
                  <c:v>1.0307083787597027</c:v>
                </c:pt>
                <c:pt idx="95">
                  <c:v>1.036973797989784</c:v>
                </c:pt>
                <c:pt idx="96">
                  <c:v>1.0099671112617734</c:v>
                </c:pt>
                <c:pt idx="97">
                  <c:v>1.0107084045319559</c:v>
                </c:pt>
                <c:pt idx="98">
                  <c:v>1.006216679368042</c:v>
                </c:pt>
                <c:pt idx="99">
                  <c:v>1.0113284936151778</c:v>
                </c:pt>
                <c:pt idx="100">
                  <c:v>0.99195191686618833</c:v>
                </c:pt>
                <c:pt idx="101">
                  <c:v>1.0471644123024035</c:v>
                </c:pt>
                <c:pt idx="102">
                  <c:v>1.1045115159301466</c:v>
                </c:pt>
                <c:pt idx="103">
                  <c:v>0.99251614774057695</c:v>
                </c:pt>
                <c:pt idx="104">
                  <c:v>0.99508084737500746</c:v>
                </c:pt>
                <c:pt idx="105">
                  <c:v>1.0137748672035556</c:v>
                </c:pt>
                <c:pt idx="106">
                  <c:v>1.0591624791325831</c:v>
                </c:pt>
                <c:pt idx="107">
                  <c:v>1.01050199662524</c:v>
                </c:pt>
                <c:pt idx="108">
                  <c:v>1.0073690524354304</c:v>
                </c:pt>
                <c:pt idx="109">
                  <c:v>0.9724552990339318</c:v>
                </c:pt>
                <c:pt idx="110">
                  <c:v>0.90106116354736421</c:v>
                </c:pt>
                <c:pt idx="111">
                  <c:v>0.9558100983718687</c:v>
                </c:pt>
                <c:pt idx="112">
                  <c:v>1.011985064388552</c:v>
                </c:pt>
                <c:pt idx="113">
                  <c:v>0.96925445280487887</c:v>
                </c:pt>
                <c:pt idx="114">
                  <c:v>0.92895415783924662</c:v>
                </c:pt>
                <c:pt idx="115">
                  <c:v>0.97168384814134956</c:v>
                </c:pt>
                <c:pt idx="116">
                  <c:v>1.0186818116881415</c:v>
                </c:pt>
                <c:pt idx="117">
                  <c:v>1.0108677066342746</c:v>
                </c:pt>
                <c:pt idx="118">
                  <c:v>1.0129896805489256</c:v>
                </c:pt>
                <c:pt idx="119">
                  <c:v>1.0032471769492963</c:v>
                </c:pt>
                <c:pt idx="120">
                  <c:v>0.97140058726567968</c:v>
                </c:pt>
                <c:pt idx="121">
                  <c:v>1.0182740369111167</c:v>
                </c:pt>
                <c:pt idx="122">
                  <c:v>1.0363374695625867</c:v>
                </c:pt>
                <c:pt idx="123">
                  <c:v>0.99845772525534671</c:v>
                </c:pt>
                <c:pt idx="124">
                  <c:v>0.99478846964020229</c:v>
                </c:pt>
                <c:pt idx="125">
                  <c:v>0.9930200231296622</c:v>
                </c:pt>
                <c:pt idx="126">
                  <c:v>1.0142585589592374</c:v>
                </c:pt>
                <c:pt idx="127">
                  <c:v>1.0326292379863962</c:v>
                </c:pt>
                <c:pt idx="128">
                  <c:v>0.97395950256031127</c:v>
                </c:pt>
                <c:pt idx="129">
                  <c:v>1.0150379793615294</c:v>
                </c:pt>
                <c:pt idx="130">
                  <c:v>1.0166160990591702</c:v>
                </c:pt>
                <c:pt idx="131">
                  <c:v>1.0484962573012682</c:v>
                </c:pt>
                <c:pt idx="132">
                  <c:v>1.0411250818954823</c:v>
                </c:pt>
                <c:pt idx="133">
                  <c:v>1.0282218801237621</c:v>
                </c:pt>
                <c:pt idx="134">
                  <c:v>1.0619303225642065</c:v>
                </c:pt>
                <c:pt idx="135">
                  <c:v>0.98519003412138662</c:v>
                </c:pt>
                <c:pt idx="136">
                  <c:v>1.0326639432233271</c:v>
                </c:pt>
                <c:pt idx="137">
                  <c:v>1.0415739860609268</c:v>
                </c:pt>
                <c:pt idx="138">
                  <c:v>1.0309157677407716</c:v>
                </c:pt>
              </c:numCache>
            </c:numRef>
          </c:val>
          <c:smooth val="0"/>
          <c:extLst>
            <c:ext xmlns:c16="http://schemas.microsoft.com/office/drawing/2014/chart" uri="{C3380CC4-5D6E-409C-BE32-E72D297353CC}">
              <c16:uniqueId val="{00000001-EB96-4381-9ADB-976AD98134CB}"/>
            </c:ext>
          </c:extLst>
        </c:ser>
        <c:dLbls>
          <c:showLegendKey val="0"/>
          <c:showVal val="0"/>
          <c:showCatName val="0"/>
          <c:showSerName val="0"/>
          <c:showPercent val="0"/>
          <c:showBubbleSize val="0"/>
        </c:dLbls>
        <c:smooth val="0"/>
        <c:axId val="467833648"/>
        <c:axId val="467834040"/>
      </c:lineChart>
      <c:catAx>
        <c:axId val="4678336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67834040"/>
        <c:crosses val="autoZero"/>
        <c:auto val="1"/>
        <c:lblAlgn val="ctr"/>
        <c:lblOffset val="100"/>
        <c:noMultiLvlLbl val="0"/>
      </c:catAx>
      <c:valAx>
        <c:axId val="467834040"/>
        <c:scaling>
          <c:orientation val="minMax"/>
          <c:max val="1.1000000000000001"/>
          <c:min val="0.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67833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28</xdr:col>
      <xdr:colOff>405765</xdr:colOff>
      <xdr:row>1</xdr:row>
      <xdr:rowOff>74295</xdr:rowOff>
    </xdr:from>
    <xdr:to>
      <xdr:col>35</xdr:col>
      <xdr:colOff>253365</xdr:colOff>
      <xdr:row>17</xdr:row>
      <xdr:rowOff>74295</xdr:rowOff>
    </xdr:to>
    <xdr:graphicFrame macro="">
      <xdr:nvGraphicFramePr>
        <xdr:cNvPr id="2" name="グラフ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369570</xdr:colOff>
      <xdr:row>17</xdr:row>
      <xdr:rowOff>102876</xdr:rowOff>
    </xdr:from>
    <xdr:to>
      <xdr:col>35</xdr:col>
      <xdr:colOff>217170</xdr:colOff>
      <xdr:row>33</xdr:row>
      <xdr:rowOff>102876</xdr:rowOff>
    </xdr:to>
    <xdr:graphicFrame macro="">
      <xdr:nvGraphicFramePr>
        <xdr:cNvPr id="3" name="グラフ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595312</xdr:colOff>
      <xdr:row>32</xdr:row>
      <xdr:rowOff>47625</xdr:rowOff>
    </xdr:from>
    <xdr:to>
      <xdr:col>35</xdr:col>
      <xdr:colOff>442912</xdr:colOff>
      <xdr:row>48</xdr:row>
      <xdr:rowOff>47625</xdr:rowOff>
    </xdr:to>
    <xdr:graphicFrame macro="">
      <xdr:nvGraphicFramePr>
        <xdr:cNvPr id="5" name="グラフ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526732</xdr:colOff>
      <xdr:row>48</xdr:row>
      <xdr:rowOff>121926</xdr:rowOff>
    </xdr:from>
    <xdr:to>
      <xdr:col>35</xdr:col>
      <xdr:colOff>374332</xdr:colOff>
      <xdr:row>64</xdr:row>
      <xdr:rowOff>121926</xdr:rowOff>
    </xdr:to>
    <xdr:graphicFrame macro="">
      <xdr:nvGraphicFramePr>
        <xdr:cNvPr id="6" name="グラフ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175260</xdr:colOff>
      <xdr:row>65</xdr:row>
      <xdr:rowOff>121920</xdr:rowOff>
    </xdr:from>
    <xdr:to>
      <xdr:col>36</xdr:col>
      <xdr:colOff>22860</xdr:colOff>
      <xdr:row>81</xdr:row>
      <xdr:rowOff>121920</xdr:rowOff>
    </xdr:to>
    <xdr:graphicFrame macro="">
      <xdr:nvGraphicFramePr>
        <xdr:cNvPr id="9" name="グラフ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152400</xdr:colOff>
      <xdr:row>82</xdr:row>
      <xdr:rowOff>106680</xdr:rowOff>
    </xdr:from>
    <xdr:to>
      <xdr:col>36</xdr:col>
      <xdr:colOff>457200</xdr:colOff>
      <xdr:row>98</xdr:row>
      <xdr:rowOff>152400</xdr:rowOff>
    </xdr:to>
    <xdr:graphicFrame macro="">
      <xdr:nvGraphicFramePr>
        <xdr:cNvPr id="8" name="グラフ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510540</xdr:colOff>
      <xdr:row>1</xdr:row>
      <xdr:rowOff>34290</xdr:rowOff>
    </xdr:from>
    <xdr:to>
      <xdr:col>16</xdr:col>
      <xdr:colOff>205740</xdr:colOff>
      <xdr:row>17</xdr:row>
      <xdr:rowOff>95250</xdr:rowOff>
    </xdr:to>
    <xdr:graphicFrame macro="">
      <xdr:nvGraphicFramePr>
        <xdr:cNvPr id="3" name="グラフ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544830</xdr:colOff>
      <xdr:row>18</xdr:row>
      <xdr:rowOff>11430</xdr:rowOff>
    </xdr:from>
    <xdr:to>
      <xdr:col>16</xdr:col>
      <xdr:colOff>240030</xdr:colOff>
      <xdr:row>34</xdr:row>
      <xdr:rowOff>72390</xdr:rowOff>
    </xdr:to>
    <xdr:graphicFrame macro="">
      <xdr:nvGraphicFramePr>
        <xdr:cNvPr id="4" name="グラフ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548640</xdr:colOff>
      <xdr:row>34</xdr:row>
      <xdr:rowOff>121920</xdr:rowOff>
    </xdr:from>
    <xdr:to>
      <xdr:col>16</xdr:col>
      <xdr:colOff>243840</xdr:colOff>
      <xdr:row>51</xdr:row>
      <xdr:rowOff>15240</xdr:rowOff>
    </xdr:to>
    <xdr:graphicFrame macro="">
      <xdr:nvGraphicFramePr>
        <xdr:cNvPr id="6" name="グラフ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521970</xdr:colOff>
      <xdr:row>51</xdr:row>
      <xdr:rowOff>64770</xdr:rowOff>
    </xdr:from>
    <xdr:to>
      <xdr:col>16</xdr:col>
      <xdr:colOff>217170</xdr:colOff>
      <xdr:row>67</xdr:row>
      <xdr:rowOff>125730</xdr:rowOff>
    </xdr:to>
    <xdr:graphicFrame macro="">
      <xdr:nvGraphicFramePr>
        <xdr:cNvPr id="7" name="グラフ 6">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525779</xdr:colOff>
      <xdr:row>68</xdr:row>
      <xdr:rowOff>22860</xdr:rowOff>
    </xdr:from>
    <xdr:to>
      <xdr:col>17</xdr:col>
      <xdr:colOff>491066</xdr:colOff>
      <xdr:row>146</xdr:row>
      <xdr:rowOff>0</xdr:rowOff>
    </xdr:to>
    <xdr:graphicFrame macro="">
      <xdr:nvGraphicFramePr>
        <xdr:cNvPr id="8" name="グラフ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478369</xdr:colOff>
      <xdr:row>84</xdr:row>
      <xdr:rowOff>127007</xdr:rowOff>
    </xdr:from>
    <xdr:to>
      <xdr:col>16</xdr:col>
      <xdr:colOff>173569</xdr:colOff>
      <xdr:row>100</xdr:row>
      <xdr:rowOff>160874</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200025</xdr:colOff>
      <xdr:row>25</xdr:row>
      <xdr:rowOff>95250</xdr:rowOff>
    </xdr:from>
    <xdr:to>
      <xdr:col>14</xdr:col>
      <xdr:colOff>657225</xdr:colOff>
      <xdr:row>40</xdr:row>
      <xdr:rowOff>133350</xdr:rowOff>
    </xdr:to>
    <xdr:graphicFrame macro="">
      <xdr:nvGraphicFramePr>
        <xdr:cNvPr id="2" name="グラフ 2">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85725</xdr:colOff>
      <xdr:row>1</xdr:row>
      <xdr:rowOff>0</xdr:rowOff>
    </xdr:from>
    <xdr:to>
      <xdr:col>9</xdr:col>
      <xdr:colOff>542925</xdr:colOff>
      <xdr:row>17</xdr:row>
      <xdr:rowOff>0</xdr:rowOff>
    </xdr:to>
    <xdr:graphicFrame macro="">
      <xdr:nvGraphicFramePr>
        <xdr:cNvPr id="2" name="グラフ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133350</xdr:colOff>
      <xdr:row>17</xdr:row>
      <xdr:rowOff>38100</xdr:rowOff>
    </xdr:from>
    <xdr:to>
      <xdr:col>9</xdr:col>
      <xdr:colOff>590550</xdr:colOff>
      <xdr:row>33</xdr:row>
      <xdr:rowOff>38100</xdr:rowOff>
    </xdr:to>
    <xdr:graphicFrame macro="">
      <xdr:nvGraphicFramePr>
        <xdr:cNvPr id="3" name="グラフ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327660</xdr:colOff>
      <xdr:row>119</xdr:row>
      <xdr:rowOff>11430</xdr:rowOff>
    </xdr:from>
    <xdr:to>
      <xdr:col>22</xdr:col>
      <xdr:colOff>0</xdr:colOff>
      <xdr:row>135</xdr:row>
      <xdr:rowOff>72390</xdr:rowOff>
    </xdr:to>
    <xdr:graphicFrame macro="">
      <xdr:nvGraphicFramePr>
        <xdr:cNvPr id="2" name="グラフ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428625</xdr:colOff>
      <xdr:row>18</xdr:row>
      <xdr:rowOff>104775</xdr:rowOff>
    </xdr:from>
    <xdr:to>
      <xdr:col>18</xdr:col>
      <xdr:colOff>200025</xdr:colOff>
      <xdr:row>34</xdr:row>
      <xdr:rowOff>104775</xdr:rowOff>
    </xdr:to>
    <xdr:graphicFrame macro="">
      <xdr:nvGraphicFramePr>
        <xdr:cNvPr id="2" name="グラフ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404812</xdr:colOff>
      <xdr:row>2</xdr:row>
      <xdr:rowOff>28581</xdr:rowOff>
    </xdr:from>
    <xdr:to>
      <xdr:col>18</xdr:col>
      <xdr:colOff>176212</xdr:colOff>
      <xdr:row>18</xdr:row>
      <xdr:rowOff>28581</xdr:rowOff>
    </xdr:to>
    <xdr:graphicFrame macro="">
      <xdr:nvGraphicFramePr>
        <xdr:cNvPr id="3" name="グラフ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457200</xdr:colOff>
      <xdr:row>35</xdr:row>
      <xdr:rowOff>123831</xdr:rowOff>
    </xdr:from>
    <xdr:to>
      <xdr:col>18</xdr:col>
      <xdr:colOff>228600</xdr:colOff>
      <xdr:row>51</xdr:row>
      <xdr:rowOff>123831</xdr:rowOff>
    </xdr:to>
    <xdr:graphicFrame macro="">
      <xdr:nvGraphicFramePr>
        <xdr:cNvPr id="5" name="グラフ 4">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923925</xdr:colOff>
      <xdr:row>77</xdr:row>
      <xdr:rowOff>0</xdr:rowOff>
    </xdr:from>
    <xdr:to>
      <xdr:col>3</xdr:col>
      <xdr:colOff>1000125</xdr:colOff>
      <xdr:row>78</xdr:row>
      <xdr:rowOff>38100</xdr:rowOff>
    </xdr:to>
    <xdr:sp macro="" textlink="">
      <xdr:nvSpPr>
        <xdr:cNvPr id="2" name="Text Box 1">
          <a:extLst>
            <a:ext uri="{FF2B5EF4-FFF2-40B4-BE49-F238E27FC236}">
              <a16:creationId xmlns:a16="http://schemas.microsoft.com/office/drawing/2014/main" id="{00000000-0008-0000-1000-000002000000}"/>
            </a:ext>
          </a:extLst>
        </xdr:cNvPr>
        <xdr:cNvSpPr txBox="1">
          <a:spLocks noChangeArrowheads="1"/>
        </xdr:cNvSpPr>
      </xdr:nvSpPr>
      <xdr:spPr bwMode="auto">
        <a:xfrm>
          <a:off x="2743200" y="13716000"/>
          <a:ext cx="0" cy="209550"/>
        </a:xfrm>
        <a:prstGeom prst="rect">
          <a:avLst/>
        </a:prstGeom>
        <a:noFill/>
        <a:ln w="9525">
          <a:noFill/>
          <a:miter lim="800000"/>
          <a:headEnd/>
          <a:tailEnd/>
        </a:ln>
      </xdr:spPr>
    </xdr:sp>
    <xdr:clientData/>
  </xdr:twoCellAnchor>
  <xdr:twoCellAnchor editAs="oneCell">
    <xdr:from>
      <xdr:col>3</xdr:col>
      <xdr:colOff>923925</xdr:colOff>
      <xdr:row>78</xdr:row>
      <xdr:rowOff>0</xdr:rowOff>
    </xdr:from>
    <xdr:to>
      <xdr:col>3</xdr:col>
      <xdr:colOff>1000125</xdr:colOff>
      <xdr:row>79</xdr:row>
      <xdr:rowOff>38100</xdr:rowOff>
    </xdr:to>
    <xdr:sp macro="" textlink="">
      <xdr:nvSpPr>
        <xdr:cNvPr id="3" name="Text Box 1">
          <a:extLst>
            <a:ext uri="{FF2B5EF4-FFF2-40B4-BE49-F238E27FC236}">
              <a16:creationId xmlns:a16="http://schemas.microsoft.com/office/drawing/2014/main" id="{00000000-0008-0000-1000-000003000000}"/>
            </a:ext>
          </a:extLst>
        </xdr:cNvPr>
        <xdr:cNvSpPr txBox="1">
          <a:spLocks noChangeArrowheads="1"/>
        </xdr:cNvSpPr>
      </xdr:nvSpPr>
      <xdr:spPr bwMode="auto">
        <a:xfrm>
          <a:off x="2743200" y="13887450"/>
          <a:ext cx="0" cy="209550"/>
        </a:xfrm>
        <a:prstGeom prst="rect">
          <a:avLst/>
        </a:prstGeom>
        <a:noFill/>
        <a:ln w="9525">
          <a:no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274320</xdr:colOff>
      <xdr:row>15</xdr:row>
      <xdr:rowOff>80010</xdr:rowOff>
    </xdr:from>
    <xdr:to>
      <xdr:col>10</xdr:col>
      <xdr:colOff>579120</xdr:colOff>
      <xdr:row>31</xdr:row>
      <xdr:rowOff>140970</xdr:rowOff>
    </xdr:to>
    <xdr:graphicFrame macro="">
      <xdr:nvGraphicFramePr>
        <xdr:cNvPr id="2" name="グラフ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133350</xdr:colOff>
      <xdr:row>184</xdr:row>
      <xdr:rowOff>152400</xdr:rowOff>
    </xdr:from>
    <xdr:to>
      <xdr:col>11</xdr:col>
      <xdr:colOff>438150</xdr:colOff>
      <xdr:row>201</xdr:row>
      <xdr:rowOff>142875</xdr:rowOff>
    </xdr:to>
    <xdr:graphicFrame macro="">
      <xdr:nvGraphicFramePr>
        <xdr:cNvPr id="2" name="グラフ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323850</xdr:colOff>
      <xdr:row>118</xdr:row>
      <xdr:rowOff>9525</xdr:rowOff>
    </xdr:from>
    <xdr:to>
      <xdr:col>11</xdr:col>
      <xdr:colOff>95250</xdr:colOff>
      <xdr:row>134</xdr:row>
      <xdr:rowOff>9525</xdr:rowOff>
    </xdr:to>
    <xdr:graphicFrame macro="">
      <xdr:nvGraphicFramePr>
        <xdr:cNvPr id="2" name="グラフ 1">
          <a:extLst>
            <a:ext uri="{FF2B5EF4-FFF2-40B4-BE49-F238E27FC236}">
              <a16:creationId xmlns:a16="http://schemas.microsoft.com/office/drawing/2014/main" id="{00000000-0008-0000-1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128587</xdr:colOff>
      <xdr:row>14</xdr:row>
      <xdr:rowOff>28575</xdr:rowOff>
    </xdr:from>
    <xdr:to>
      <xdr:col>10</xdr:col>
      <xdr:colOff>585787</xdr:colOff>
      <xdr:row>30</xdr:row>
      <xdr:rowOff>28575</xdr:rowOff>
    </xdr:to>
    <xdr:graphicFrame macro="">
      <xdr:nvGraphicFramePr>
        <xdr:cNvPr id="3" name="グラフ 2">
          <a:extLst>
            <a:ext uri="{FF2B5EF4-FFF2-40B4-BE49-F238E27FC236}">
              <a16:creationId xmlns:a16="http://schemas.microsoft.com/office/drawing/2014/main" id="{00000000-0008-0000-1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457200</xdr:colOff>
      <xdr:row>127</xdr:row>
      <xdr:rowOff>152400</xdr:rowOff>
    </xdr:from>
    <xdr:to>
      <xdr:col>31</xdr:col>
      <xdr:colOff>295275</xdr:colOff>
      <xdr:row>151</xdr:row>
      <xdr:rowOff>104775</xdr:rowOff>
    </xdr:to>
    <xdr:graphicFrame macro="">
      <xdr:nvGraphicFramePr>
        <xdr:cNvPr id="2" name="グラフ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0.02833</cdr:x>
      <cdr:y>0.07938</cdr:y>
    </cdr:from>
    <cdr:to>
      <cdr:x>0.05845</cdr:x>
      <cdr:y>0.14605</cdr:y>
    </cdr:to>
    <cdr:sp macro="" textlink="">
      <cdr:nvSpPr>
        <cdr:cNvPr id="2" name="テキスト ボックス 1"/>
        <cdr:cNvSpPr txBox="1"/>
      </cdr:nvSpPr>
      <cdr:spPr>
        <a:xfrm xmlns:a="http://schemas.openxmlformats.org/drawingml/2006/main">
          <a:off x="150827" y="322836"/>
          <a:ext cx="160374" cy="271159"/>
        </a:xfrm>
        <a:prstGeom xmlns:a="http://schemas.openxmlformats.org/drawingml/2006/main" prst="rect">
          <a:avLst/>
        </a:prstGeom>
      </cdr:spPr>
      <cdr:txBody>
        <a:bodyPr xmlns:a="http://schemas.openxmlformats.org/drawingml/2006/main" vertOverflow="clip" wrap="square" lIns="0" tIns="0" rIns="0" bIns="0" rtlCol="0"/>
        <a:lstStyle xmlns:a="http://schemas.openxmlformats.org/drawingml/2006/main"/>
        <a:p xmlns:a="http://schemas.openxmlformats.org/drawingml/2006/main">
          <a:pPr algn="ctr"/>
          <a:r>
            <a:rPr lang="en-US" altLang="ja-JP" sz="1100">
              <a:latin typeface="ＭＳ 明朝" pitchFamily="17" charset="-128"/>
              <a:ea typeface="ＭＳ 明朝" pitchFamily="17" charset="-128"/>
            </a:rPr>
            <a:t>%</a:t>
          </a:r>
        </a:p>
      </cdr:txBody>
    </cdr:sp>
  </cdr:relSizeAnchor>
  <cdr:relSizeAnchor xmlns:cdr="http://schemas.openxmlformats.org/drawingml/2006/chartDrawing">
    <cdr:from>
      <cdr:x>0.36381</cdr:x>
      <cdr:y>0.63179</cdr:y>
    </cdr:from>
    <cdr:to>
      <cdr:x>0.58855</cdr:x>
      <cdr:y>0.69087</cdr:y>
    </cdr:to>
    <cdr:sp macro="" textlink="">
      <cdr:nvSpPr>
        <cdr:cNvPr id="3" name="テキスト ボックス 2"/>
        <cdr:cNvSpPr txBox="1"/>
      </cdr:nvSpPr>
      <cdr:spPr>
        <a:xfrm xmlns:a="http://schemas.openxmlformats.org/drawingml/2006/main">
          <a:off x="1937107" y="2569602"/>
          <a:ext cx="1196619" cy="240274"/>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nchor="ctr"/>
        <a:lstStyle xmlns:a="http://schemas.openxmlformats.org/drawingml/2006/main"/>
        <a:p xmlns:a="http://schemas.openxmlformats.org/drawingml/2006/main">
          <a:r>
            <a:rPr lang="ja-JP" altLang="en-US" sz="1100">
              <a:latin typeface="ＭＳ 明朝" pitchFamily="17" charset="-128"/>
              <a:ea typeface="ＭＳ 明朝" pitchFamily="17" charset="-128"/>
            </a:rPr>
            <a:t>需要不足失業率</a:t>
          </a:r>
        </a:p>
      </cdr:txBody>
    </cdr:sp>
  </cdr:relSizeAnchor>
  <cdr:relSizeAnchor xmlns:cdr="http://schemas.openxmlformats.org/drawingml/2006/chartDrawing">
    <cdr:from>
      <cdr:x>0.30845</cdr:x>
      <cdr:y>0.11602</cdr:y>
    </cdr:from>
    <cdr:to>
      <cdr:x>0.47764</cdr:x>
      <cdr:y>0.17096</cdr:y>
    </cdr:to>
    <cdr:sp macro="" textlink="">
      <cdr:nvSpPr>
        <cdr:cNvPr id="4" name="テキスト ボックス 1"/>
        <cdr:cNvSpPr txBox="1"/>
      </cdr:nvSpPr>
      <cdr:spPr>
        <a:xfrm xmlns:a="http://schemas.openxmlformats.org/drawingml/2006/main">
          <a:off x="1642351" y="471886"/>
          <a:ext cx="900848" cy="223451"/>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1100">
              <a:latin typeface="ＭＳ 明朝" pitchFamily="17" charset="-128"/>
              <a:ea typeface="ＭＳ 明朝" pitchFamily="17" charset="-128"/>
            </a:rPr>
            <a:t>完全失業率</a:t>
          </a:r>
        </a:p>
      </cdr:txBody>
    </cdr:sp>
  </cdr:relSizeAnchor>
  <cdr:relSizeAnchor xmlns:cdr="http://schemas.openxmlformats.org/drawingml/2006/chartDrawing">
    <cdr:from>
      <cdr:x>0.24508</cdr:x>
      <cdr:y>0.37254</cdr:y>
    </cdr:from>
    <cdr:to>
      <cdr:x>0.42218</cdr:x>
      <cdr:y>0.45199</cdr:y>
    </cdr:to>
    <cdr:sp macro="" textlink="">
      <cdr:nvSpPr>
        <cdr:cNvPr id="5" name="テキスト ボックス 1"/>
        <cdr:cNvSpPr txBox="1"/>
      </cdr:nvSpPr>
      <cdr:spPr>
        <a:xfrm xmlns:a="http://schemas.openxmlformats.org/drawingml/2006/main">
          <a:off x="1304926" y="1515172"/>
          <a:ext cx="942975" cy="323154"/>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1100">
              <a:latin typeface="ＭＳ 明朝" pitchFamily="17" charset="-128"/>
              <a:ea typeface="ＭＳ 明朝" pitchFamily="17" charset="-128"/>
            </a:rPr>
            <a:t>均衡失業率</a:t>
          </a:r>
        </a:p>
      </cdr:txBody>
    </cdr:sp>
  </cdr:relSizeAnchor>
  <cdr:relSizeAnchor xmlns:cdr="http://schemas.openxmlformats.org/drawingml/2006/chartDrawing">
    <cdr:from>
      <cdr:x>0.14123</cdr:x>
      <cdr:y>0.9314</cdr:y>
    </cdr:from>
    <cdr:to>
      <cdr:x>0.55622</cdr:x>
      <cdr:y>1</cdr:y>
    </cdr:to>
    <cdr:sp macro="" textlink="">
      <cdr:nvSpPr>
        <cdr:cNvPr id="6" name="テキスト ボックス 1"/>
        <cdr:cNvSpPr txBox="1"/>
      </cdr:nvSpPr>
      <cdr:spPr>
        <a:xfrm xmlns:a="http://schemas.openxmlformats.org/drawingml/2006/main">
          <a:off x="669925" y="3060699"/>
          <a:ext cx="1968500" cy="225426"/>
        </a:xfrm>
        <a:prstGeom xmlns:a="http://schemas.openxmlformats.org/drawingml/2006/main" prst="rect">
          <a:avLst/>
        </a:prstGeom>
        <a:solidFill xmlns:a="http://schemas.openxmlformats.org/drawingml/2006/main">
          <a:schemeClr val="bg1"/>
        </a:solidFill>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ja-JP" altLang="en-US" sz="900">
              <a:latin typeface="ＭＳ 明朝" pitchFamily="17" charset="-128"/>
              <a:ea typeface="ＭＳ 明朝" pitchFamily="17" charset="-128"/>
            </a:rPr>
            <a:t>各年縦線は第１四半期を示す。</a:t>
          </a:r>
        </a:p>
      </cdr:txBody>
    </cdr:sp>
  </cdr:relSizeAnchor>
</c:userShapes>
</file>

<file path=xl/drawings/drawing13.xml><?xml version="1.0" encoding="utf-8"?>
<xdr:wsDr xmlns:xdr="http://schemas.openxmlformats.org/drawingml/2006/spreadsheetDrawing" xmlns:a="http://schemas.openxmlformats.org/drawingml/2006/main">
  <xdr:twoCellAnchor>
    <xdr:from>
      <xdr:col>16</xdr:col>
      <xdr:colOff>259080</xdr:colOff>
      <xdr:row>9</xdr:row>
      <xdr:rowOff>72390</xdr:rowOff>
    </xdr:from>
    <xdr:to>
      <xdr:col>23</xdr:col>
      <xdr:colOff>563880</xdr:colOff>
      <xdr:row>25</xdr:row>
      <xdr:rowOff>133350</xdr:rowOff>
    </xdr:to>
    <xdr:graphicFrame macro="">
      <xdr:nvGraphicFramePr>
        <xdr:cNvPr id="2" name="グラフ 1">
          <a:extLst>
            <a:ext uri="{FF2B5EF4-FFF2-40B4-BE49-F238E27FC236}">
              <a16:creationId xmlns:a16="http://schemas.microsoft.com/office/drawing/2014/main" id="{00000000-0008-0000-1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862905/Desktop/gaku-jk_kan-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l_SA1980~1993"/>
      <sheetName val="real_SA1994~"/>
      <sheetName val="deflator1980~1993"/>
      <sheetName val="deflator1994~"/>
      <sheetName val="real_SA"/>
      <sheetName val="deflator"/>
      <sheetName val="1980~2015"/>
      <sheetName val="1980~2000real_SA"/>
      <sheetName val="d"/>
      <sheetName val="Sheet1"/>
    </sheetNames>
    <sheetDataSet>
      <sheetData sheetId="0" refreshError="1"/>
      <sheetData sheetId="1" refreshError="1"/>
      <sheetData sheetId="2" refreshError="1"/>
      <sheetData sheetId="3" refreshError="1"/>
      <sheetData sheetId="4">
        <row r="8">
          <cell r="B8">
            <v>264839.8</v>
          </cell>
          <cell r="C8">
            <v>159436.9</v>
          </cell>
          <cell r="F8">
            <v>19096.400000000001</v>
          </cell>
          <cell r="G8">
            <v>31381.9</v>
          </cell>
          <cell r="H8">
            <v>370.2</v>
          </cell>
          <cell r="I8">
            <v>41526.6</v>
          </cell>
          <cell r="J8">
            <v>25139.200000000001</v>
          </cell>
          <cell r="K8">
            <v>-368.8</v>
          </cell>
          <cell r="M8">
            <v>19328</v>
          </cell>
          <cell r="N8">
            <v>21073.4</v>
          </cell>
        </row>
        <row r="9">
          <cell r="B9">
            <v>263584</v>
          </cell>
          <cell r="C9">
            <v>159124.6</v>
          </cell>
          <cell r="F9">
            <v>18845.599999999999</v>
          </cell>
          <cell r="G9">
            <v>31745.7</v>
          </cell>
          <cell r="H9">
            <v>804.8</v>
          </cell>
          <cell r="I9">
            <v>41843.599999999999</v>
          </cell>
          <cell r="J9">
            <v>24061.5</v>
          </cell>
          <cell r="K9">
            <v>-339.5</v>
          </cell>
          <cell r="M9">
            <v>19604.2</v>
          </cell>
          <cell r="N9">
            <v>22081.200000000001</v>
          </cell>
        </row>
        <row r="10">
          <cell r="B10">
            <v>269830.2</v>
          </cell>
          <cell r="C10">
            <v>160870.20000000001</v>
          </cell>
          <cell r="F10">
            <v>18238.400000000001</v>
          </cell>
          <cell r="G10">
            <v>31733.4</v>
          </cell>
          <cell r="H10">
            <v>2141.6999999999998</v>
          </cell>
          <cell r="I10">
            <v>42303.4</v>
          </cell>
          <cell r="J10">
            <v>24005.599999999999</v>
          </cell>
          <cell r="K10">
            <v>-310</v>
          </cell>
          <cell r="M10">
            <v>19405.099999999999</v>
          </cell>
          <cell r="N10">
            <v>20701.400000000001</v>
          </cell>
        </row>
        <row r="11">
          <cell r="B11">
            <v>275879.8</v>
          </cell>
          <cell r="C11">
            <v>161947.1</v>
          </cell>
          <cell r="F11">
            <v>17763.5</v>
          </cell>
          <cell r="G11">
            <v>32443.4</v>
          </cell>
          <cell r="H11">
            <v>2117</v>
          </cell>
          <cell r="I11">
            <v>42817.3</v>
          </cell>
          <cell r="J11">
            <v>25603.9</v>
          </cell>
          <cell r="K11">
            <v>-432.5</v>
          </cell>
          <cell r="M11">
            <v>20721.400000000001</v>
          </cell>
          <cell r="N11">
            <v>20571.8</v>
          </cell>
        </row>
        <row r="12">
          <cell r="B12">
            <v>278114.09999999998</v>
          </cell>
          <cell r="C12">
            <v>162047.5</v>
          </cell>
          <cell r="F12">
            <v>17849.3</v>
          </cell>
          <cell r="G12">
            <v>32941.5</v>
          </cell>
          <cell r="H12">
            <v>1858.6</v>
          </cell>
          <cell r="I12">
            <v>43367.3</v>
          </cell>
          <cell r="J12">
            <v>26443.3</v>
          </cell>
          <cell r="K12">
            <v>-259.60000000000002</v>
          </cell>
          <cell r="M12">
            <v>21324.7</v>
          </cell>
          <cell r="N12">
            <v>20924</v>
          </cell>
        </row>
        <row r="13">
          <cell r="B13">
            <v>281180.79999999999</v>
          </cell>
          <cell r="C13">
            <v>163260.9</v>
          </cell>
          <cell r="F13">
            <v>18170.3</v>
          </cell>
          <cell r="G13">
            <v>32929.199999999997</v>
          </cell>
          <cell r="H13">
            <v>2497.9</v>
          </cell>
          <cell r="I13">
            <v>44303.3</v>
          </cell>
          <cell r="J13">
            <v>25383</v>
          </cell>
          <cell r="K13">
            <v>-303.10000000000002</v>
          </cell>
          <cell r="M13">
            <v>22357.8</v>
          </cell>
          <cell r="N13">
            <v>21597.9</v>
          </cell>
        </row>
        <row r="14">
          <cell r="B14">
            <v>280621.3</v>
          </cell>
          <cell r="C14">
            <v>164954.79999999999</v>
          </cell>
          <cell r="F14">
            <v>18287.7</v>
          </cell>
          <cell r="G14">
            <v>33397.699999999997</v>
          </cell>
          <cell r="H14">
            <v>128.69999999999999</v>
          </cell>
          <cell r="I14">
            <v>44788.5</v>
          </cell>
          <cell r="J14">
            <v>25789.9</v>
          </cell>
          <cell r="K14">
            <v>-267.10000000000002</v>
          </cell>
          <cell r="M14">
            <v>22989.7</v>
          </cell>
          <cell r="N14">
            <v>21637.1</v>
          </cell>
        </row>
        <row r="15">
          <cell r="B15">
            <v>282633.09999999998</v>
          </cell>
          <cell r="C15">
            <v>166655.5</v>
          </cell>
          <cell r="F15">
            <v>17486.5</v>
          </cell>
          <cell r="G15">
            <v>33921</v>
          </cell>
          <cell r="H15">
            <v>678.9</v>
          </cell>
          <cell r="I15">
            <v>45323.4</v>
          </cell>
          <cell r="J15">
            <v>25365.7</v>
          </cell>
          <cell r="K15">
            <v>-33.9</v>
          </cell>
          <cell r="M15">
            <v>22903</v>
          </cell>
          <cell r="N15">
            <v>22023.3</v>
          </cell>
        </row>
        <row r="16">
          <cell r="B16">
            <v>288152.90000000002</v>
          </cell>
          <cell r="C16">
            <v>169065.4</v>
          </cell>
          <cell r="F16">
            <v>17224.3</v>
          </cell>
          <cell r="G16">
            <v>33617.599999999999</v>
          </cell>
          <cell r="H16">
            <v>2980</v>
          </cell>
          <cell r="I16">
            <v>45866.8</v>
          </cell>
          <cell r="J16">
            <v>25143.9</v>
          </cell>
          <cell r="K16">
            <v>-137</v>
          </cell>
          <cell r="M16">
            <v>22917.7</v>
          </cell>
          <cell r="N16">
            <v>22390.2</v>
          </cell>
        </row>
        <row r="17">
          <cell r="B17">
            <v>289384.90000000002</v>
          </cell>
          <cell r="C17">
            <v>171825.7</v>
          </cell>
          <cell r="F17">
            <v>17488.5</v>
          </cell>
          <cell r="G17">
            <v>34404.800000000003</v>
          </cell>
          <cell r="H17">
            <v>707.7</v>
          </cell>
          <cell r="I17">
            <v>46180.5</v>
          </cell>
          <cell r="J17">
            <v>25177</v>
          </cell>
          <cell r="K17">
            <v>-91.7</v>
          </cell>
          <cell r="M17">
            <v>22696.5</v>
          </cell>
          <cell r="N17">
            <v>21426.6</v>
          </cell>
        </row>
        <row r="18">
          <cell r="B18">
            <v>290641.09999999998</v>
          </cell>
          <cell r="C18">
            <v>171230.8</v>
          </cell>
          <cell r="F18">
            <v>17887.599999999999</v>
          </cell>
          <cell r="G18">
            <v>34406</v>
          </cell>
          <cell r="H18">
            <v>1183.2</v>
          </cell>
          <cell r="I18">
            <v>46662.400000000001</v>
          </cell>
          <cell r="J18">
            <v>24978.7</v>
          </cell>
          <cell r="K18">
            <v>-368.3</v>
          </cell>
          <cell r="M18">
            <v>22729.4</v>
          </cell>
          <cell r="N18">
            <v>21189.200000000001</v>
          </cell>
        </row>
        <row r="19">
          <cell r="B19">
            <v>294689.3</v>
          </cell>
          <cell r="C19">
            <v>175786</v>
          </cell>
          <cell r="F19">
            <v>18345.7</v>
          </cell>
          <cell r="G19">
            <v>33796.800000000003</v>
          </cell>
          <cell r="H19">
            <v>808</v>
          </cell>
          <cell r="I19">
            <v>47017.7</v>
          </cell>
          <cell r="J19">
            <v>24839.4</v>
          </cell>
          <cell r="K19">
            <v>-372.6</v>
          </cell>
          <cell r="M19">
            <v>22590.1</v>
          </cell>
          <cell r="N19">
            <v>20618.900000000001</v>
          </cell>
        </row>
        <row r="20">
          <cell r="B20">
            <v>294511.5</v>
          </cell>
          <cell r="C20">
            <v>175653.4</v>
          </cell>
          <cell r="F20">
            <v>18364.599999999999</v>
          </cell>
          <cell r="G20">
            <v>33340.400000000001</v>
          </cell>
          <cell r="H20">
            <v>16.600000000000001</v>
          </cell>
          <cell r="I20">
            <v>48035.3</v>
          </cell>
          <cell r="J20">
            <v>24643.4</v>
          </cell>
          <cell r="K20">
            <v>-286.2</v>
          </cell>
          <cell r="M20">
            <v>22841.200000000001</v>
          </cell>
          <cell r="N20">
            <v>20233.3</v>
          </cell>
        </row>
        <row r="21">
          <cell r="B21">
            <v>297519</v>
          </cell>
          <cell r="C21">
            <v>176707.9</v>
          </cell>
          <cell r="F21">
            <v>16443.7</v>
          </cell>
          <cell r="G21">
            <v>34342.1</v>
          </cell>
          <cell r="H21">
            <v>611.1</v>
          </cell>
          <cell r="I21">
            <v>48941.8</v>
          </cell>
          <cell r="J21">
            <v>24500.7</v>
          </cell>
          <cell r="K21">
            <v>-347.7</v>
          </cell>
          <cell r="M21">
            <v>23171.5</v>
          </cell>
          <cell r="N21">
            <v>20187.599999999999</v>
          </cell>
        </row>
        <row r="22">
          <cell r="B22">
            <v>301652.09999999998</v>
          </cell>
          <cell r="C22">
            <v>179074.7</v>
          </cell>
          <cell r="F22">
            <v>16430</v>
          </cell>
          <cell r="G22">
            <v>34225.699999999997</v>
          </cell>
          <cell r="H22">
            <v>395.8</v>
          </cell>
          <cell r="I22">
            <v>49534.7</v>
          </cell>
          <cell r="J22">
            <v>24942.9</v>
          </cell>
          <cell r="K22">
            <v>-365.8</v>
          </cell>
          <cell r="M22">
            <v>24145.1</v>
          </cell>
          <cell r="N22">
            <v>20310.900000000001</v>
          </cell>
        </row>
        <row r="23">
          <cell r="B23">
            <v>304349.2</v>
          </cell>
          <cell r="C23">
            <v>179878.8</v>
          </cell>
          <cell r="F23">
            <v>16542.7</v>
          </cell>
          <cell r="G23">
            <v>34390.5</v>
          </cell>
          <cell r="H23">
            <v>1924.1</v>
          </cell>
          <cell r="I23">
            <v>49719.8</v>
          </cell>
          <cell r="J23">
            <v>24683.1</v>
          </cell>
          <cell r="K23">
            <v>-334.7</v>
          </cell>
          <cell r="M23">
            <v>25148.2</v>
          </cell>
          <cell r="N23">
            <v>21884</v>
          </cell>
        </row>
        <row r="24">
          <cell r="B24">
            <v>307771.8</v>
          </cell>
          <cell r="C24">
            <v>181536.1</v>
          </cell>
          <cell r="F24">
            <v>16559.5</v>
          </cell>
          <cell r="G24">
            <v>35671</v>
          </cell>
          <cell r="H24">
            <v>1323</v>
          </cell>
          <cell r="I24">
            <v>50221.4</v>
          </cell>
          <cell r="J24">
            <v>24362.6</v>
          </cell>
          <cell r="K24">
            <v>125.6</v>
          </cell>
          <cell r="M24">
            <v>26310.400000000001</v>
          </cell>
          <cell r="N24">
            <v>22512.9</v>
          </cell>
        </row>
        <row r="25">
          <cell r="B25">
            <v>312808.90000000002</v>
          </cell>
          <cell r="C25">
            <v>182749.8</v>
          </cell>
          <cell r="F25">
            <v>16418.099999999999</v>
          </cell>
          <cell r="G25">
            <v>36234.800000000003</v>
          </cell>
          <cell r="H25">
            <v>590.5</v>
          </cell>
          <cell r="I25">
            <v>50943.6</v>
          </cell>
          <cell r="J25">
            <v>27282</v>
          </cell>
          <cell r="K25">
            <v>-188.4</v>
          </cell>
          <cell r="M25">
            <v>27140.799999999999</v>
          </cell>
          <cell r="N25">
            <v>22597.200000000001</v>
          </cell>
        </row>
        <row r="26">
          <cell r="B26">
            <v>316263</v>
          </cell>
          <cell r="C26">
            <v>184939.9</v>
          </cell>
          <cell r="F26">
            <v>16510.8</v>
          </cell>
          <cell r="G26">
            <v>37810</v>
          </cell>
          <cell r="H26">
            <v>1864.6</v>
          </cell>
          <cell r="I26">
            <v>51040.800000000003</v>
          </cell>
          <cell r="J26">
            <v>24041.200000000001</v>
          </cell>
          <cell r="K26">
            <v>392</v>
          </cell>
          <cell r="M26">
            <v>27824.2</v>
          </cell>
          <cell r="N26">
            <v>23363</v>
          </cell>
        </row>
        <row r="27">
          <cell r="B27">
            <v>316577</v>
          </cell>
          <cell r="C27">
            <v>185103.4</v>
          </cell>
          <cell r="F27">
            <v>16376.7</v>
          </cell>
          <cell r="G27">
            <v>39480.1</v>
          </cell>
          <cell r="H27">
            <v>51.2</v>
          </cell>
          <cell r="I27">
            <v>50634.2</v>
          </cell>
          <cell r="J27">
            <v>23715.200000000001</v>
          </cell>
          <cell r="K27">
            <v>268.60000000000002</v>
          </cell>
          <cell r="M27">
            <v>28606.1</v>
          </cell>
          <cell r="N27">
            <v>22910.799999999999</v>
          </cell>
        </row>
        <row r="28">
          <cell r="B28">
            <v>324276.09999999998</v>
          </cell>
          <cell r="C28">
            <v>187510.5</v>
          </cell>
          <cell r="F28">
            <v>16585.5</v>
          </cell>
          <cell r="G28">
            <v>41875.5</v>
          </cell>
          <cell r="H28">
            <v>2000</v>
          </cell>
          <cell r="I28">
            <v>50826.9</v>
          </cell>
          <cell r="J28">
            <v>22650.400000000001</v>
          </cell>
          <cell r="K28">
            <v>250.3</v>
          </cell>
          <cell r="M28">
            <v>28471.599999999999</v>
          </cell>
          <cell r="N28">
            <v>22923.4</v>
          </cell>
        </row>
        <row r="29">
          <cell r="B29">
            <v>328831.7</v>
          </cell>
          <cell r="C29">
            <v>190297.3</v>
          </cell>
          <cell r="F29">
            <v>17203.2</v>
          </cell>
          <cell r="G29">
            <v>41642.699999999997</v>
          </cell>
          <cell r="H29">
            <v>480.7</v>
          </cell>
          <cell r="I29">
            <v>51209.1</v>
          </cell>
          <cell r="J29">
            <v>24645.7</v>
          </cell>
          <cell r="K29">
            <v>-404.1</v>
          </cell>
          <cell r="M29">
            <v>29535.9</v>
          </cell>
          <cell r="N29">
            <v>22557.8</v>
          </cell>
        </row>
        <row r="30">
          <cell r="B30">
            <v>335651.9</v>
          </cell>
          <cell r="C30">
            <v>190840.9</v>
          </cell>
          <cell r="F30">
            <v>17105</v>
          </cell>
          <cell r="G30">
            <v>43753.3</v>
          </cell>
          <cell r="H30">
            <v>2015.6</v>
          </cell>
          <cell r="I30">
            <v>51780.9</v>
          </cell>
          <cell r="J30">
            <v>24716.400000000001</v>
          </cell>
          <cell r="K30">
            <v>90.4</v>
          </cell>
          <cell r="M30">
            <v>28914.7</v>
          </cell>
          <cell r="N30">
            <v>21776.7</v>
          </cell>
        </row>
        <row r="31">
          <cell r="B31">
            <v>340507</v>
          </cell>
          <cell r="C31">
            <v>194915.20000000001</v>
          </cell>
          <cell r="F31">
            <v>16755.900000000001</v>
          </cell>
          <cell r="G31">
            <v>44556.6</v>
          </cell>
          <cell r="H31">
            <v>2189.1999999999998</v>
          </cell>
          <cell r="I31">
            <v>52121.5</v>
          </cell>
          <cell r="J31">
            <v>24303.8</v>
          </cell>
          <cell r="K31">
            <v>399</v>
          </cell>
          <cell r="M31">
            <v>28869.3</v>
          </cell>
          <cell r="N31">
            <v>21730</v>
          </cell>
        </row>
        <row r="32">
          <cell r="B32">
            <v>341487.3</v>
          </cell>
          <cell r="C32">
            <v>195560.5</v>
          </cell>
          <cell r="F32">
            <v>17088</v>
          </cell>
          <cell r="G32">
            <v>43722.7</v>
          </cell>
          <cell r="H32">
            <v>4121.8999999999996</v>
          </cell>
          <cell r="I32">
            <v>52205.1</v>
          </cell>
          <cell r="J32">
            <v>24877.599999999999</v>
          </cell>
          <cell r="K32">
            <v>-103.7</v>
          </cell>
          <cell r="M32">
            <v>27372.400000000001</v>
          </cell>
          <cell r="N32">
            <v>21685.3</v>
          </cell>
        </row>
        <row r="33">
          <cell r="B33">
            <v>340507.5</v>
          </cell>
          <cell r="C33">
            <v>196834.7</v>
          </cell>
          <cell r="F33">
            <v>17633.400000000001</v>
          </cell>
          <cell r="G33">
            <v>45802.1</v>
          </cell>
          <cell r="H33">
            <v>1329.6</v>
          </cell>
          <cell r="I33">
            <v>51890.6</v>
          </cell>
          <cell r="J33">
            <v>24965.200000000001</v>
          </cell>
          <cell r="K33">
            <v>1241</v>
          </cell>
          <cell r="M33">
            <v>27966.7</v>
          </cell>
          <cell r="N33">
            <v>23076.799999999999</v>
          </cell>
        </row>
        <row r="34">
          <cell r="B34">
            <v>343152.1</v>
          </cell>
          <cell r="C34">
            <v>199684.3</v>
          </cell>
          <cell r="F34">
            <v>18439.400000000001</v>
          </cell>
          <cell r="G34">
            <v>45609.4</v>
          </cell>
          <cell r="H34">
            <v>1266.7</v>
          </cell>
          <cell r="I34">
            <v>53330.1</v>
          </cell>
          <cell r="J34">
            <v>25802</v>
          </cell>
          <cell r="K34">
            <v>619.20000000000005</v>
          </cell>
          <cell r="M34">
            <v>27340.1</v>
          </cell>
          <cell r="N34">
            <v>23822</v>
          </cell>
        </row>
        <row r="35">
          <cell r="B35">
            <v>346751.7</v>
          </cell>
          <cell r="C35">
            <v>200219.6</v>
          </cell>
          <cell r="F35">
            <v>19064.7</v>
          </cell>
          <cell r="G35">
            <v>46324</v>
          </cell>
          <cell r="H35">
            <v>1243.2</v>
          </cell>
          <cell r="I35">
            <v>55600.6</v>
          </cell>
          <cell r="J35">
            <v>26106</v>
          </cell>
          <cell r="K35">
            <v>-707.4</v>
          </cell>
          <cell r="M35">
            <v>27314.799999999999</v>
          </cell>
          <cell r="N35">
            <v>23764.5</v>
          </cell>
        </row>
        <row r="36">
          <cell r="B36">
            <v>345435</v>
          </cell>
          <cell r="C36">
            <v>203032.9</v>
          </cell>
          <cell r="F36">
            <v>19439.5</v>
          </cell>
          <cell r="G36">
            <v>45455.8</v>
          </cell>
          <cell r="H36">
            <v>-275.10000000000002</v>
          </cell>
          <cell r="I36">
            <v>54386.7</v>
          </cell>
          <cell r="J36">
            <v>25755.599999999999</v>
          </cell>
          <cell r="K36">
            <v>-644.70000000000005</v>
          </cell>
          <cell r="M36">
            <v>27151.8</v>
          </cell>
          <cell r="N36">
            <v>23344.400000000001</v>
          </cell>
        </row>
        <row r="37">
          <cell r="B37">
            <v>352589.7</v>
          </cell>
          <cell r="C37">
            <v>204944.3</v>
          </cell>
          <cell r="F37">
            <v>20829.8</v>
          </cell>
          <cell r="G37">
            <v>47211</v>
          </cell>
          <cell r="H37">
            <v>1404.5</v>
          </cell>
          <cell r="I37">
            <v>55403.3</v>
          </cell>
          <cell r="J37">
            <v>25724.799999999999</v>
          </cell>
          <cell r="K37">
            <v>-526.1</v>
          </cell>
          <cell r="M37">
            <v>27233</v>
          </cell>
          <cell r="N37">
            <v>24869</v>
          </cell>
        </row>
        <row r="38">
          <cell r="B38">
            <v>359479</v>
          </cell>
          <cell r="C38">
            <v>207747.1</v>
          </cell>
          <cell r="F38">
            <v>22461.1</v>
          </cell>
          <cell r="G38">
            <v>48409.8</v>
          </cell>
          <cell r="H38">
            <v>1446.2</v>
          </cell>
          <cell r="I38">
            <v>55776.800000000003</v>
          </cell>
          <cell r="J38">
            <v>27131.3</v>
          </cell>
          <cell r="K38">
            <v>-310.39999999999998</v>
          </cell>
          <cell r="M38">
            <v>27624.7</v>
          </cell>
          <cell r="N38">
            <v>25849</v>
          </cell>
        </row>
        <row r="39">
          <cell r="B39">
            <v>368754.3</v>
          </cell>
          <cell r="C39">
            <v>211478.7</v>
          </cell>
          <cell r="F39">
            <v>24183.599999999999</v>
          </cell>
          <cell r="G39">
            <v>49374</v>
          </cell>
          <cell r="H39">
            <v>2419.9</v>
          </cell>
          <cell r="I39">
            <v>55684.800000000003</v>
          </cell>
          <cell r="J39">
            <v>29105.5</v>
          </cell>
          <cell r="K39">
            <v>479.9</v>
          </cell>
          <cell r="M39">
            <v>27941.9</v>
          </cell>
          <cell r="N39">
            <v>26759.200000000001</v>
          </cell>
        </row>
        <row r="40">
          <cell r="B40">
            <v>377068.6</v>
          </cell>
          <cell r="C40">
            <v>214099.1</v>
          </cell>
          <cell r="F40">
            <v>25241.599999999999</v>
          </cell>
          <cell r="G40">
            <v>51228.7</v>
          </cell>
          <cell r="H40">
            <v>4451.2</v>
          </cell>
          <cell r="I40">
            <v>56787.6</v>
          </cell>
          <cell r="J40">
            <v>29663.599999999999</v>
          </cell>
          <cell r="K40">
            <v>-329.7</v>
          </cell>
          <cell r="M40">
            <v>28093</v>
          </cell>
          <cell r="N40">
            <v>28229.5</v>
          </cell>
        </row>
        <row r="41">
          <cell r="B41">
            <v>377537.7</v>
          </cell>
          <cell r="C41">
            <v>217882.9</v>
          </cell>
          <cell r="F41">
            <v>24564</v>
          </cell>
          <cell r="G41">
            <v>53926.7</v>
          </cell>
          <cell r="H41">
            <v>1308.7</v>
          </cell>
          <cell r="I41">
            <v>57351.4</v>
          </cell>
          <cell r="J41">
            <v>29102.3</v>
          </cell>
          <cell r="K41">
            <v>-769.6</v>
          </cell>
          <cell r="M41">
            <v>28538.2</v>
          </cell>
          <cell r="N41">
            <v>29601.5</v>
          </cell>
        </row>
        <row r="42">
          <cell r="B42">
            <v>385157.6</v>
          </cell>
          <cell r="C42">
            <v>218400.4</v>
          </cell>
          <cell r="F42">
            <v>24001.5</v>
          </cell>
          <cell r="G42">
            <v>57619</v>
          </cell>
          <cell r="H42">
            <v>3161.7</v>
          </cell>
          <cell r="I42">
            <v>57808.5</v>
          </cell>
          <cell r="J42">
            <v>28471.7</v>
          </cell>
          <cell r="K42">
            <v>-705.9</v>
          </cell>
          <cell r="M42">
            <v>30208.9</v>
          </cell>
          <cell r="N42">
            <v>31077.7</v>
          </cell>
        </row>
        <row r="43">
          <cell r="B43">
            <v>389483</v>
          </cell>
          <cell r="C43">
            <v>220596.2</v>
          </cell>
          <cell r="F43">
            <v>24715.8</v>
          </cell>
          <cell r="G43">
            <v>59616.6</v>
          </cell>
          <cell r="H43">
            <v>2518.8000000000002</v>
          </cell>
          <cell r="I43">
            <v>58054.2</v>
          </cell>
          <cell r="J43">
            <v>27814.2</v>
          </cell>
          <cell r="K43">
            <v>-580</v>
          </cell>
          <cell r="M43">
            <v>30449.1</v>
          </cell>
          <cell r="N43">
            <v>30821.599999999999</v>
          </cell>
        </row>
        <row r="44">
          <cell r="B44">
            <v>400212.7</v>
          </cell>
          <cell r="C44">
            <v>227440.1</v>
          </cell>
          <cell r="F44">
            <v>24912.6</v>
          </cell>
          <cell r="G44">
            <v>65067.3</v>
          </cell>
          <cell r="H44">
            <v>1705</v>
          </cell>
          <cell r="I44">
            <v>58572.2</v>
          </cell>
          <cell r="J44">
            <v>28203.8</v>
          </cell>
          <cell r="K44">
            <v>-88.6</v>
          </cell>
          <cell r="M44">
            <v>31317.8</v>
          </cell>
          <cell r="N44">
            <v>34258.199999999997</v>
          </cell>
        </row>
        <row r="45">
          <cell r="B45">
            <v>394994.4</v>
          </cell>
          <cell r="C45">
            <v>223684.4</v>
          </cell>
          <cell r="F45">
            <v>24193.8</v>
          </cell>
          <cell r="G45">
            <v>62619.6</v>
          </cell>
          <cell r="H45">
            <v>3015.1</v>
          </cell>
          <cell r="I45">
            <v>59022.3</v>
          </cell>
          <cell r="J45">
            <v>27328.9</v>
          </cell>
          <cell r="K45">
            <v>-518.9</v>
          </cell>
          <cell r="M45">
            <v>32104.3</v>
          </cell>
          <cell r="N45">
            <v>34638.800000000003</v>
          </cell>
        </row>
        <row r="46">
          <cell r="B46">
            <v>401727.1</v>
          </cell>
          <cell r="C46">
            <v>228644.3</v>
          </cell>
          <cell r="F46">
            <v>24008</v>
          </cell>
          <cell r="G46">
            <v>64292.5</v>
          </cell>
          <cell r="H46">
            <v>2503.1</v>
          </cell>
          <cell r="I46">
            <v>59310.8</v>
          </cell>
          <cell r="J46">
            <v>28646.2</v>
          </cell>
          <cell r="K46">
            <v>-520.5</v>
          </cell>
          <cell r="M46">
            <v>32533.1</v>
          </cell>
          <cell r="N46">
            <v>35714</v>
          </cell>
        </row>
        <row r="47">
          <cell r="B47">
            <v>414055.2</v>
          </cell>
          <cell r="C47">
            <v>234698.5</v>
          </cell>
          <cell r="F47">
            <v>24232</v>
          </cell>
          <cell r="G47">
            <v>67790.100000000006</v>
          </cell>
          <cell r="H47">
            <v>4161.1000000000004</v>
          </cell>
          <cell r="I47">
            <v>59794.7</v>
          </cell>
          <cell r="J47">
            <v>28966.5</v>
          </cell>
          <cell r="K47">
            <v>-25.8</v>
          </cell>
          <cell r="M47">
            <v>32529.3</v>
          </cell>
          <cell r="N47">
            <v>36710.300000000003</v>
          </cell>
        </row>
        <row r="48">
          <cell r="B48">
            <v>411079</v>
          </cell>
          <cell r="C48">
            <v>233921.4</v>
          </cell>
          <cell r="F48">
            <v>24485.9</v>
          </cell>
          <cell r="G48">
            <v>67531.600000000006</v>
          </cell>
          <cell r="H48">
            <v>1059.3</v>
          </cell>
          <cell r="I48">
            <v>60127.9</v>
          </cell>
          <cell r="J48">
            <v>30262.7</v>
          </cell>
          <cell r="K48">
            <v>12.1</v>
          </cell>
          <cell r="M48">
            <v>33634.400000000001</v>
          </cell>
          <cell r="N48">
            <v>37602.800000000003</v>
          </cell>
        </row>
        <row r="49">
          <cell r="B49">
            <v>423493.4</v>
          </cell>
          <cell r="C49">
            <v>241485.4</v>
          </cell>
          <cell r="F49">
            <v>25009.5</v>
          </cell>
          <cell r="G49">
            <v>70536.7</v>
          </cell>
          <cell r="H49">
            <v>1943.6</v>
          </cell>
          <cell r="I49">
            <v>61113.3</v>
          </cell>
          <cell r="J49">
            <v>28986.400000000001</v>
          </cell>
          <cell r="K49">
            <v>-234.6</v>
          </cell>
          <cell r="M49">
            <v>34485.4</v>
          </cell>
          <cell r="N49">
            <v>38024</v>
          </cell>
        </row>
        <row r="50">
          <cell r="B50">
            <v>431371.4</v>
          </cell>
          <cell r="C50">
            <v>243815.2</v>
          </cell>
          <cell r="F50">
            <v>25865.599999999999</v>
          </cell>
          <cell r="G50">
            <v>72212.600000000006</v>
          </cell>
          <cell r="H50">
            <v>2804.5</v>
          </cell>
          <cell r="I50">
            <v>61317.4</v>
          </cell>
          <cell r="J50">
            <v>30022.3</v>
          </cell>
          <cell r="K50">
            <v>666.3</v>
          </cell>
          <cell r="M50">
            <v>34246.300000000003</v>
          </cell>
          <cell r="N50">
            <v>37561</v>
          </cell>
        </row>
        <row r="51">
          <cell r="B51">
            <v>430372.3</v>
          </cell>
          <cell r="C51">
            <v>241579.8</v>
          </cell>
          <cell r="F51">
            <v>25803.3</v>
          </cell>
          <cell r="G51">
            <v>73453</v>
          </cell>
          <cell r="H51">
            <v>1745.2</v>
          </cell>
          <cell r="I51">
            <v>62102.9</v>
          </cell>
          <cell r="J51">
            <v>31248.2</v>
          </cell>
          <cell r="K51">
            <v>136.19999999999999</v>
          </cell>
          <cell r="M51">
            <v>35509.800000000003</v>
          </cell>
          <cell r="N51">
            <v>39655.300000000003</v>
          </cell>
        </row>
        <row r="52">
          <cell r="B52">
            <v>434156</v>
          </cell>
          <cell r="C52">
            <v>242430.5</v>
          </cell>
          <cell r="F52">
            <v>25609.200000000001</v>
          </cell>
          <cell r="G52">
            <v>75627.199999999997</v>
          </cell>
          <cell r="H52">
            <v>899.2</v>
          </cell>
          <cell r="I52">
            <v>62919.199999999997</v>
          </cell>
          <cell r="J52">
            <v>30400.5</v>
          </cell>
          <cell r="K52">
            <v>-1111</v>
          </cell>
          <cell r="M52">
            <v>35531.5</v>
          </cell>
          <cell r="N52">
            <v>37297.800000000003</v>
          </cell>
        </row>
        <row r="53">
          <cell r="B53">
            <v>439233.8</v>
          </cell>
          <cell r="C53">
            <v>245994.6</v>
          </cell>
          <cell r="F53">
            <v>24677.4</v>
          </cell>
          <cell r="G53">
            <v>73978.5</v>
          </cell>
          <cell r="H53">
            <v>4116.8999999999996</v>
          </cell>
          <cell r="I53">
            <v>63211.5</v>
          </cell>
          <cell r="J53">
            <v>29342.3</v>
          </cell>
          <cell r="K53">
            <v>-110.7</v>
          </cell>
          <cell r="M53">
            <v>35709</v>
          </cell>
          <cell r="N53">
            <v>37070.699999999997</v>
          </cell>
        </row>
        <row r="54">
          <cell r="B54">
            <v>439251.9</v>
          </cell>
          <cell r="C54">
            <v>245676.6</v>
          </cell>
          <cell r="F54">
            <v>23346.400000000001</v>
          </cell>
          <cell r="G54">
            <v>74004.800000000003</v>
          </cell>
          <cell r="H54">
            <v>3685.7</v>
          </cell>
          <cell r="I54">
            <v>63917.7</v>
          </cell>
          <cell r="J54">
            <v>30758.6</v>
          </cell>
          <cell r="K54">
            <v>-316.39999999999998</v>
          </cell>
          <cell r="M54">
            <v>36556.5</v>
          </cell>
          <cell r="N54">
            <v>37970.1</v>
          </cell>
        </row>
        <row r="55">
          <cell r="B55">
            <v>441980.9</v>
          </cell>
          <cell r="C55">
            <v>248542</v>
          </cell>
          <cell r="F55">
            <v>22461.7</v>
          </cell>
          <cell r="G55">
            <v>73767.5</v>
          </cell>
          <cell r="H55">
            <v>2052.5</v>
          </cell>
          <cell r="I55">
            <v>64535.199999999997</v>
          </cell>
          <cell r="J55">
            <v>32615.4</v>
          </cell>
          <cell r="K55">
            <v>-460.9</v>
          </cell>
          <cell r="M55">
            <v>37414.400000000001</v>
          </cell>
          <cell r="N55">
            <v>38047.9</v>
          </cell>
        </row>
        <row r="56">
          <cell r="B56">
            <v>442620.8</v>
          </cell>
          <cell r="C56">
            <v>251959.5</v>
          </cell>
          <cell r="F56">
            <v>22408.5</v>
          </cell>
          <cell r="G56">
            <v>70498.600000000006</v>
          </cell>
          <cell r="H56">
            <v>1890.1</v>
          </cell>
          <cell r="I56">
            <v>64587.7</v>
          </cell>
          <cell r="J56">
            <v>33270.199999999997</v>
          </cell>
          <cell r="K56">
            <v>-247</v>
          </cell>
          <cell r="M56">
            <v>37581.9</v>
          </cell>
          <cell r="N56">
            <v>37596.1</v>
          </cell>
        </row>
        <row r="57">
          <cell r="B57">
            <v>442382.2</v>
          </cell>
          <cell r="C57">
            <v>250653</v>
          </cell>
          <cell r="F57">
            <v>22917.4</v>
          </cell>
          <cell r="G57">
            <v>70290.5</v>
          </cell>
          <cell r="H57">
            <v>-140.6</v>
          </cell>
          <cell r="I57">
            <v>64810.6</v>
          </cell>
          <cell r="J57">
            <v>36202.400000000001</v>
          </cell>
          <cell r="K57">
            <v>-334.7</v>
          </cell>
          <cell r="M57">
            <v>37831.9</v>
          </cell>
          <cell r="N57">
            <v>37584</v>
          </cell>
        </row>
        <row r="58">
          <cell r="B58">
            <v>444549.6</v>
          </cell>
          <cell r="C58">
            <v>251301.1</v>
          </cell>
          <cell r="F58">
            <v>22734.9</v>
          </cell>
          <cell r="G58">
            <v>68787.100000000006</v>
          </cell>
          <cell r="H58">
            <v>924.9</v>
          </cell>
          <cell r="I58">
            <v>65574.7</v>
          </cell>
          <cell r="J58">
            <v>36754.800000000003</v>
          </cell>
          <cell r="K58">
            <v>-374.2</v>
          </cell>
          <cell r="M58">
            <v>37979.800000000003</v>
          </cell>
          <cell r="N58">
            <v>36880.699999999997</v>
          </cell>
        </row>
        <row r="59">
          <cell r="B59">
            <v>441745.3</v>
          </cell>
          <cell r="C59">
            <v>249964.6</v>
          </cell>
          <cell r="F59">
            <v>22407.7</v>
          </cell>
          <cell r="G59">
            <v>66244.100000000006</v>
          </cell>
          <cell r="H59">
            <v>1040.2</v>
          </cell>
          <cell r="I59">
            <v>66413.2</v>
          </cell>
          <cell r="J59">
            <v>36267.300000000003</v>
          </cell>
          <cell r="K59">
            <v>337.7</v>
          </cell>
          <cell r="M59">
            <v>38476.800000000003</v>
          </cell>
          <cell r="N59">
            <v>36501.199999999997</v>
          </cell>
        </row>
        <row r="60">
          <cell r="B60">
            <v>446109.7</v>
          </cell>
          <cell r="C60">
            <v>253365.2</v>
          </cell>
          <cell r="F60">
            <v>21942.6</v>
          </cell>
          <cell r="G60">
            <v>68211</v>
          </cell>
          <cell r="H60">
            <v>-1588.6</v>
          </cell>
          <cell r="I60">
            <v>66599.3</v>
          </cell>
          <cell r="J60">
            <v>38468.300000000003</v>
          </cell>
          <cell r="K60">
            <v>304.89999999999998</v>
          </cell>
          <cell r="M60">
            <v>38895.9</v>
          </cell>
          <cell r="N60">
            <v>36689.699999999997</v>
          </cell>
        </row>
        <row r="61">
          <cell r="B61">
            <v>443035.3</v>
          </cell>
          <cell r="C61">
            <v>251670</v>
          </cell>
          <cell r="F61">
            <v>22210.7</v>
          </cell>
          <cell r="G61">
            <v>63580.7</v>
          </cell>
          <cell r="H61">
            <v>1019.9</v>
          </cell>
          <cell r="I61">
            <v>67268.5</v>
          </cell>
          <cell r="J61">
            <v>38997</v>
          </cell>
          <cell r="K61">
            <v>-138.69999999999999</v>
          </cell>
          <cell r="M61">
            <v>38225.4</v>
          </cell>
          <cell r="N61">
            <v>36562.6</v>
          </cell>
        </row>
        <row r="62">
          <cell r="B62">
            <v>441001.8</v>
          </cell>
          <cell r="C62">
            <v>252259.1</v>
          </cell>
          <cell r="F62">
            <v>23113</v>
          </cell>
          <cell r="G62">
            <v>59991.4</v>
          </cell>
          <cell r="H62">
            <v>525</v>
          </cell>
          <cell r="I62">
            <v>67953.7</v>
          </cell>
          <cell r="J62">
            <v>39910.300000000003</v>
          </cell>
          <cell r="K62">
            <v>-109.5</v>
          </cell>
          <cell r="M62">
            <v>38229.300000000003</v>
          </cell>
          <cell r="N62">
            <v>36883.4</v>
          </cell>
        </row>
        <row r="63">
          <cell r="B63">
            <v>443412.1</v>
          </cell>
          <cell r="C63">
            <v>257257.2</v>
          </cell>
          <cell r="F63">
            <v>24494.2</v>
          </cell>
          <cell r="G63">
            <v>56736.800000000003</v>
          </cell>
          <cell r="H63">
            <v>1211</v>
          </cell>
          <cell r="I63">
            <v>68186.399999999994</v>
          </cell>
          <cell r="J63">
            <v>40213</v>
          </cell>
          <cell r="K63">
            <v>282.3</v>
          </cell>
          <cell r="M63">
            <v>37434.800000000003</v>
          </cell>
          <cell r="N63">
            <v>37466.6</v>
          </cell>
        </row>
        <row r="64">
          <cell r="B64">
            <v>447219.4</v>
          </cell>
          <cell r="C64">
            <v>257601.7</v>
          </cell>
          <cell r="F64">
            <v>22996.1</v>
          </cell>
          <cell r="G64">
            <v>58663.9</v>
          </cell>
          <cell r="H64">
            <v>3077.1</v>
          </cell>
          <cell r="I64">
            <v>68733.8</v>
          </cell>
          <cell r="J64">
            <v>40134.199999999997</v>
          </cell>
          <cell r="K64">
            <v>-1114.5999999999999</v>
          </cell>
          <cell r="M64">
            <v>39120.9</v>
          </cell>
          <cell r="N64">
            <v>38897</v>
          </cell>
        </row>
        <row r="65">
          <cell r="B65">
            <v>442407.8</v>
          </cell>
          <cell r="C65">
            <v>257416.7</v>
          </cell>
          <cell r="F65">
            <v>24151.599999999999</v>
          </cell>
          <cell r="G65">
            <v>58136.5</v>
          </cell>
          <cell r="H65">
            <v>-3326</v>
          </cell>
          <cell r="I65">
            <v>69847.7</v>
          </cell>
          <cell r="J65">
            <v>41222.699999999997</v>
          </cell>
          <cell r="K65">
            <v>343.2</v>
          </cell>
          <cell r="M65">
            <v>39280.6</v>
          </cell>
          <cell r="N65">
            <v>39531.599999999999</v>
          </cell>
        </row>
        <row r="66">
          <cell r="B66">
            <v>451071.7</v>
          </cell>
          <cell r="C66">
            <v>262337.7</v>
          </cell>
          <cell r="F66">
            <v>26386.5</v>
          </cell>
          <cell r="G66">
            <v>57966.1</v>
          </cell>
          <cell r="H66">
            <v>-621</v>
          </cell>
          <cell r="I66">
            <v>70272.399999999994</v>
          </cell>
          <cell r="J66">
            <v>39702.199999999997</v>
          </cell>
          <cell r="K66">
            <v>220.2</v>
          </cell>
          <cell r="M66">
            <v>40054.699999999997</v>
          </cell>
          <cell r="N66">
            <v>40446.800000000003</v>
          </cell>
        </row>
        <row r="67">
          <cell r="B67">
            <v>446339.4</v>
          </cell>
          <cell r="C67">
            <v>259884.1</v>
          </cell>
          <cell r="F67">
            <v>25165.9</v>
          </cell>
          <cell r="G67">
            <v>58767.4</v>
          </cell>
          <cell r="H67">
            <v>-1731.9</v>
          </cell>
          <cell r="I67">
            <v>70338.2</v>
          </cell>
          <cell r="J67">
            <v>38928.6</v>
          </cell>
          <cell r="K67">
            <v>266.5</v>
          </cell>
          <cell r="M67">
            <v>40218.9</v>
          </cell>
          <cell r="N67">
            <v>40892.9</v>
          </cell>
        </row>
        <row r="68">
          <cell r="B68">
            <v>448995.4</v>
          </cell>
          <cell r="C68">
            <v>259550.5</v>
          </cell>
          <cell r="F68">
            <v>24271.4</v>
          </cell>
          <cell r="G68">
            <v>59012.9</v>
          </cell>
          <cell r="H68">
            <v>2320.6999999999998</v>
          </cell>
          <cell r="I68">
            <v>71794.899999999994</v>
          </cell>
          <cell r="J68">
            <v>37124.1</v>
          </cell>
          <cell r="K68">
            <v>-948.8</v>
          </cell>
          <cell r="M68">
            <v>40683.800000000003</v>
          </cell>
          <cell r="N68">
            <v>41921.4</v>
          </cell>
        </row>
        <row r="69">
          <cell r="B69">
            <v>455331.3</v>
          </cell>
          <cell r="C69">
            <v>263751.7</v>
          </cell>
          <cell r="F69">
            <v>23502.9</v>
          </cell>
          <cell r="G69">
            <v>61462.400000000001</v>
          </cell>
          <cell r="H69">
            <v>887.1</v>
          </cell>
          <cell r="I69">
            <v>72416.899999999994</v>
          </cell>
          <cell r="J69">
            <v>38415.800000000003</v>
          </cell>
          <cell r="K69">
            <v>-118.7</v>
          </cell>
          <cell r="M69">
            <v>41368.300000000003</v>
          </cell>
          <cell r="N69">
            <v>42984.1</v>
          </cell>
        </row>
        <row r="70">
          <cell r="B70">
            <v>458534.40000000002</v>
          </cell>
          <cell r="C70">
            <v>264735.3</v>
          </cell>
          <cell r="F70">
            <v>22925.4</v>
          </cell>
          <cell r="G70">
            <v>60486.8</v>
          </cell>
          <cell r="H70">
            <v>2127.1999999999998</v>
          </cell>
          <cell r="I70">
            <v>73417.399999999994</v>
          </cell>
          <cell r="J70">
            <v>41658.199999999997</v>
          </cell>
          <cell r="K70">
            <v>-246.8</v>
          </cell>
          <cell r="M70">
            <v>41697.800000000003</v>
          </cell>
          <cell r="N70">
            <v>45447.6</v>
          </cell>
        </row>
        <row r="71">
          <cell r="B71">
            <v>458607.3</v>
          </cell>
          <cell r="C71">
            <v>266670.59999999998</v>
          </cell>
          <cell r="F71">
            <v>23527.599999999999</v>
          </cell>
          <cell r="G71">
            <v>60546.400000000001</v>
          </cell>
          <cell r="H71">
            <v>1276.5999999999999</v>
          </cell>
          <cell r="I71">
            <v>73684.5</v>
          </cell>
          <cell r="J71">
            <v>41732.400000000001</v>
          </cell>
          <cell r="K71">
            <v>-146.5</v>
          </cell>
          <cell r="M71">
            <v>41578.199999999997</v>
          </cell>
          <cell r="N71">
            <v>47557.2</v>
          </cell>
        </row>
        <row r="72">
          <cell r="B72">
            <v>462159.6</v>
          </cell>
          <cell r="C72">
            <v>268137.2</v>
          </cell>
          <cell r="F72">
            <v>24574.400000000001</v>
          </cell>
          <cell r="G72">
            <v>58806.7</v>
          </cell>
          <cell r="H72">
            <v>1198</v>
          </cell>
          <cell r="I72">
            <v>74787.8</v>
          </cell>
          <cell r="J72">
            <v>44015.3</v>
          </cell>
          <cell r="K72">
            <v>279.5</v>
          </cell>
          <cell r="M72">
            <v>42582.9</v>
          </cell>
          <cell r="N72">
            <v>49210.1</v>
          </cell>
        </row>
        <row r="73">
          <cell r="B73">
            <v>466837.1</v>
          </cell>
          <cell r="C73">
            <v>268806.3</v>
          </cell>
          <cell r="F73">
            <v>25913</v>
          </cell>
          <cell r="G73">
            <v>61025</v>
          </cell>
          <cell r="H73">
            <v>3579.5</v>
          </cell>
          <cell r="I73">
            <v>74685.899999999994</v>
          </cell>
          <cell r="J73">
            <v>43302.1</v>
          </cell>
          <cell r="K73">
            <v>-172.9</v>
          </cell>
          <cell r="M73">
            <v>42607.199999999997</v>
          </cell>
          <cell r="N73">
            <v>50915.4</v>
          </cell>
        </row>
        <row r="74">
          <cell r="B74">
            <v>467005.7</v>
          </cell>
          <cell r="C74">
            <v>269664</v>
          </cell>
          <cell r="F74">
            <v>26977.8</v>
          </cell>
          <cell r="G74">
            <v>62665.2</v>
          </cell>
          <cell r="H74">
            <v>1400.3</v>
          </cell>
          <cell r="I74">
            <v>74712.3</v>
          </cell>
          <cell r="J74">
            <v>41152.699999999997</v>
          </cell>
          <cell r="K74">
            <v>-60.5</v>
          </cell>
          <cell r="M74">
            <v>43905.9</v>
          </cell>
          <cell r="N74">
            <v>51278.6</v>
          </cell>
        </row>
        <row r="75">
          <cell r="B75">
            <v>474000.1</v>
          </cell>
          <cell r="C75">
            <v>272473.59999999998</v>
          </cell>
          <cell r="F75">
            <v>27617.5</v>
          </cell>
          <cell r="G75">
            <v>63326.400000000001</v>
          </cell>
          <cell r="H75">
            <v>2874.4</v>
          </cell>
          <cell r="I75">
            <v>75824.800000000003</v>
          </cell>
          <cell r="J75">
            <v>40073</v>
          </cell>
          <cell r="K75">
            <v>-120.3</v>
          </cell>
          <cell r="M75">
            <v>45872</v>
          </cell>
          <cell r="N75">
            <v>52053.2</v>
          </cell>
        </row>
        <row r="76">
          <cell r="B76">
            <v>477562.2</v>
          </cell>
          <cell r="C76">
            <v>278325.90000000002</v>
          </cell>
          <cell r="F76">
            <v>26484.7</v>
          </cell>
          <cell r="G76">
            <v>65794.399999999994</v>
          </cell>
          <cell r="H76">
            <v>-270</v>
          </cell>
          <cell r="I76">
            <v>75540.600000000006</v>
          </cell>
          <cell r="J76">
            <v>39205.9</v>
          </cell>
          <cell r="K76">
            <v>-225.9</v>
          </cell>
          <cell r="M76">
            <v>47214.2</v>
          </cell>
          <cell r="N76">
            <v>52461.1</v>
          </cell>
        </row>
        <row r="77">
          <cell r="B77">
            <v>472991.9</v>
          </cell>
          <cell r="C77">
            <v>268648.7</v>
          </cell>
          <cell r="F77">
            <v>23517.3</v>
          </cell>
          <cell r="G77">
            <v>66469.8</v>
          </cell>
          <cell r="H77">
            <v>2892.3</v>
          </cell>
          <cell r="I77">
            <v>75755.899999999994</v>
          </cell>
          <cell r="J77">
            <v>39454.1</v>
          </cell>
          <cell r="K77">
            <v>-210.4</v>
          </cell>
          <cell r="M77">
            <v>49192.2</v>
          </cell>
          <cell r="N77">
            <v>51582.3</v>
          </cell>
        </row>
        <row r="78">
          <cell r="B78">
            <v>474916.4</v>
          </cell>
          <cell r="C78">
            <v>270881.3</v>
          </cell>
          <cell r="F78">
            <v>21833.9</v>
          </cell>
          <cell r="G78">
            <v>67133</v>
          </cell>
          <cell r="H78">
            <v>3988.2</v>
          </cell>
          <cell r="I78">
            <v>75403.8</v>
          </cell>
          <cell r="J78">
            <v>39795.1</v>
          </cell>
          <cell r="K78">
            <v>-22.7</v>
          </cell>
          <cell r="M78">
            <v>48468.1</v>
          </cell>
          <cell r="N78">
            <v>51484.7</v>
          </cell>
        </row>
        <row r="79">
          <cell r="B79">
            <v>474528.5</v>
          </cell>
          <cell r="C79">
            <v>270561.59999999998</v>
          </cell>
          <cell r="F79">
            <v>20804</v>
          </cell>
          <cell r="G79">
            <v>68062.3</v>
          </cell>
          <cell r="H79">
            <v>3751.1</v>
          </cell>
          <cell r="I79">
            <v>75667.8</v>
          </cell>
          <cell r="J79">
            <v>37617.9</v>
          </cell>
          <cell r="K79">
            <v>58</v>
          </cell>
          <cell r="M79">
            <v>49549.8</v>
          </cell>
          <cell r="N79">
            <v>50476.2</v>
          </cell>
        </row>
        <row r="80">
          <cell r="B80">
            <v>465556.8</v>
          </cell>
          <cell r="C80">
            <v>268512.5</v>
          </cell>
          <cell r="F80">
            <v>20679.099999999999</v>
          </cell>
          <cell r="G80">
            <v>65599.100000000006</v>
          </cell>
          <cell r="H80">
            <v>3010.8</v>
          </cell>
          <cell r="I80">
            <v>75743.100000000006</v>
          </cell>
          <cell r="J80">
            <v>35150.400000000001</v>
          </cell>
          <cell r="K80">
            <v>-46.1</v>
          </cell>
          <cell r="M80">
            <v>48124.3</v>
          </cell>
          <cell r="N80">
            <v>49979.1</v>
          </cell>
        </row>
        <row r="81">
          <cell r="B81">
            <v>463092.2</v>
          </cell>
          <cell r="C81">
            <v>268085.90000000002</v>
          </cell>
          <cell r="F81">
            <v>20206</v>
          </cell>
          <cell r="G81">
            <v>64032.9</v>
          </cell>
          <cell r="H81">
            <v>1539.6</v>
          </cell>
          <cell r="I81">
            <v>76491.199999999997</v>
          </cell>
          <cell r="J81">
            <v>34796.5</v>
          </cell>
          <cell r="K81">
            <v>58.3</v>
          </cell>
          <cell r="M81">
            <v>47306.400000000001</v>
          </cell>
          <cell r="N81">
            <v>47646.8</v>
          </cell>
        </row>
        <row r="82">
          <cell r="B82">
            <v>464389.3</v>
          </cell>
          <cell r="C82">
            <v>271437</v>
          </cell>
          <cell r="F82">
            <v>19642.8</v>
          </cell>
          <cell r="G82">
            <v>62806.5</v>
          </cell>
          <cell r="H82">
            <v>89.8</v>
          </cell>
          <cell r="I82">
            <v>76645.399999999994</v>
          </cell>
          <cell r="J82">
            <v>36514.699999999997</v>
          </cell>
          <cell r="K82">
            <v>-188.8</v>
          </cell>
          <cell r="M82">
            <v>47354.9</v>
          </cell>
          <cell r="N82">
            <v>47927.5</v>
          </cell>
        </row>
        <row r="83">
          <cell r="B83">
            <v>466963.5</v>
          </cell>
          <cell r="C83">
            <v>272242.59999999998</v>
          </cell>
          <cell r="F83">
            <v>18944.099999999999</v>
          </cell>
          <cell r="G83">
            <v>58966.6</v>
          </cell>
          <cell r="H83">
            <v>1826.5</v>
          </cell>
          <cell r="I83">
            <v>77264.2</v>
          </cell>
          <cell r="J83">
            <v>40605.1</v>
          </cell>
          <cell r="K83">
            <v>-364.8</v>
          </cell>
          <cell r="M83">
            <v>46466.5</v>
          </cell>
          <cell r="N83">
            <v>46640.7</v>
          </cell>
        </row>
        <row r="84">
          <cell r="B84">
            <v>462978.8</v>
          </cell>
          <cell r="C84">
            <v>271925.59999999998</v>
          </cell>
          <cell r="F84">
            <v>18839.400000000001</v>
          </cell>
          <cell r="G84">
            <v>60654.5</v>
          </cell>
          <cell r="H84">
            <v>-3510.5</v>
          </cell>
          <cell r="I84">
            <v>78269.2</v>
          </cell>
          <cell r="J84">
            <v>40678.9</v>
          </cell>
          <cell r="K84">
            <v>-292.89999999999998</v>
          </cell>
          <cell r="M84">
            <v>46537.1</v>
          </cell>
          <cell r="N84">
            <v>47777.4</v>
          </cell>
        </row>
        <row r="85">
          <cell r="B85">
            <v>464862</v>
          </cell>
          <cell r="C85">
            <v>273187.20000000001</v>
          </cell>
          <cell r="F85">
            <v>20269.5</v>
          </cell>
          <cell r="G85">
            <v>59787.5</v>
          </cell>
          <cell r="H85">
            <v>-3201.3</v>
          </cell>
          <cell r="I85">
            <v>79150</v>
          </cell>
          <cell r="J85">
            <v>39999.699999999997</v>
          </cell>
          <cell r="K85">
            <v>-119.8</v>
          </cell>
          <cell r="M85">
            <v>47021.8</v>
          </cell>
          <cell r="N85">
            <v>48803.3</v>
          </cell>
        </row>
        <row r="86">
          <cell r="B86">
            <v>463993.4</v>
          </cell>
          <cell r="C86">
            <v>273898.2</v>
          </cell>
          <cell r="F86">
            <v>20634.5</v>
          </cell>
          <cell r="G86">
            <v>61478.2</v>
          </cell>
          <cell r="H86">
            <v>-4250.8</v>
          </cell>
          <cell r="I86">
            <v>79793.600000000006</v>
          </cell>
          <cell r="J86">
            <v>35828</v>
          </cell>
          <cell r="K86">
            <v>-68.8</v>
          </cell>
          <cell r="M86">
            <v>48987</v>
          </cell>
          <cell r="N86">
            <v>50335</v>
          </cell>
        </row>
        <row r="87">
          <cell r="B87">
            <v>466522.2</v>
          </cell>
          <cell r="C87">
            <v>274593.09999999998</v>
          </cell>
          <cell r="F87">
            <v>19604.8</v>
          </cell>
          <cell r="G87">
            <v>61137.3</v>
          </cell>
          <cell r="H87">
            <v>-3709.9</v>
          </cell>
          <cell r="I87">
            <v>80167.600000000006</v>
          </cell>
          <cell r="J87">
            <v>38246.199999999997</v>
          </cell>
          <cell r="K87">
            <v>-288</v>
          </cell>
          <cell r="M87">
            <v>49979.7</v>
          </cell>
          <cell r="N87">
            <v>51469.8</v>
          </cell>
        </row>
        <row r="88">
          <cell r="B88">
            <v>474197</v>
          </cell>
          <cell r="C88">
            <v>275177.59999999998</v>
          </cell>
          <cell r="F88">
            <v>19837.599999999999</v>
          </cell>
          <cell r="G88">
            <v>64860.1</v>
          </cell>
          <cell r="H88">
            <v>-1587</v>
          </cell>
          <cell r="I88">
            <v>81180.5</v>
          </cell>
          <cell r="J88">
            <v>35563.300000000003</v>
          </cell>
          <cell r="K88">
            <v>121.4</v>
          </cell>
          <cell r="M88">
            <v>52611.4</v>
          </cell>
          <cell r="N88">
            <v>51989.4</v>
          </cell>
        </row>
        <row r="89">
          <cell r="B89">
            <v>475106.3</v>
          </cell>
          <cell r="C89">
            <v>273991.3</v>
          </cell>
          <cell r="F89">
            <v>20251.2</v>
          </cell>
          <cell r="G89">
            <v>62245.3</v>
          </cell>
          <cell r="H89">
            <v>1144.5999999999999</v>
          </cell>
          <cell r="I89">
            <v>82757.100000000006</v>
          </cell>
          <cell r="J89">
            <v>35952.400000000001</v>
          </cell>
          <cell r="K89">
            <v>-10.7</v>
          </cell>
          <cell r="M89">
            <v>54244.1</v>
          </cell>
          <cell r="N89">
            <v>54223.6</v>
          </cell>
        </row>
        <row r="90">
          <cell r="B90">
            <v>473643.6</v>
          </cell>
          <cell r="C90">
            <v>273121.3</v>
          </cell>
          <cell r="F90">
            <v>19743.8</v>
          </cell>
          <cell r="G90">
            <v>64598.1</v>
          </cell>
          <cell r="H90">
            <v>-1048.2</v>
          </cell>
          <cell r="I90">
            <v>83534.3</v>
          </cell>
          <cell r="J90">
            <v>35078.5</v>
          </cell>
          <cell r="K90">
            <v>-56.2</v>
          </cell>
          <cell r="M90">
            <v>55152.1</v>
          </cell>
          <cell r="N90">
            <v>55614</v>
          </cell>
        </row>
        <row r="91">
          <cell r="B91">
            <v>477101</v>
          </cell>
          <cell r="C91">
            <v>275202.90000000002</v>
          </cell>
          <cell r="F91">
            <v>20246.900000000001</v>
          </cell>
          <cell r="G91">
            <v>66885.600000000006</v>
          </cell>
          <cell r="H91">
            <v>-212.3</v>
          </cell>
          <cell r="I91">
            <v>84408.9</v>
          </cell>
          <cell r="J91">
            <v>33934.199999999997</v>
          </cell>
          <cell r="K91">
            <v>5</v>
          </cell>
          <cell r="M91">
            <v>54805.5</v>
          </cell>
          <cell r="N91">
            <v>57730</v>
          </cell>
        </row>
        <row r="92">
          <cell r="B92">
            <v>480178.8</v>
          </cell>
          <cell r="C92">
            <v>277683</v>
          </cell>
          <cell r="F92">
            <v>20092</v>
          </cell>
          <cell r="G92">
            <v>65872.7</v>
          </cell>
          <cell r="H92">
            <v>1697.6</v>
          </cell>
          <cell r="I92">
            <v>84929.9</v>
          </cell>
          <cell r="J92">
            <v>35441.699999999997</v>
          </cell>
          <cell r="K92">
            <v>-58.2</v>
          </cell>
          <cell r="M92">
            <v>52746.7</v>
          </cell>
          <cell r="N92">
            <v>57709.2</v>
          </cell>
        </row>
        <row r="93">
          <cell r="B93">
            <v>479308.9</v>
          </cell>
          <cell r="C93">
            <v>279569.09999999998</v>
          </cell>
          <cell r="F93">
            <v>18728.2</v>
          </cell>
          <cell r="G93">
            <v>65376.6</v>
          </cell>
          <cell r="H93">
            <v>1990.8</v>
          </cell>
          <cell r="I93">
            <v>86376.7</v>
          </cell>
          <cell r="J93">
            <v>33495.1</v>
          </cell>
          <cell r="K93">
            <v>-278.8</v>
          </cell>
          <cell r="M93">
            <v>50830.3</v>
          </cell>
          <cell r="N93">
            <v>56171</v>
          </cell>
        </row>
        <row r="94">
          <cell r="B94">
            <v>473929.1</v>
          </cell>
          <cell r="C94">
            <v>278443.8</v>
          </cell>
          <cell r="F94">
            <v>18623.099999999999</v>
          </cell>
          <cell r="G94">
            <v>64847.6</v>
          </cell>
          <cell r="H94">
            <v>-1790.3</v>
          </cell>
          <cell r="I94">
            <v>86651.8</v>
          </cell>
          <cell r="J94">
            <v>33336.1</v>
          </cell>
          <cell r="K94">
            <v>-293.5</v>
          </cell>
          <cell r="M94">
            <v>49646.1</v>
          </cell>
          <cell r="N94">
            <v>54713.3</v>
          </cell>
        </row>
        <row r="95">
          <cell r="B95">
            <v>473374.9</v>
          </cell>
          <cell r="C95">
            <v>279804.3</v>
          </cell>
          <cell r="F95">
            <v>18684.8</v>
          </cell>
          <cell r="G95">
            <v>61177.3</v>
          </cell>
          <cell r="H95">
            <v>-790.9</v>
          </cell>
          <cell r="I95">
            <v>87759</v>
          </cell>
          <cell r="J95">
            <v>32478.7</v>
          </cell>
          <cell r="K95">
            <v>10.199999999999999</v>
          </cell>
          <cell r="M95">
            <v>48640</v>
          </cell>
          <cell r="N95">
            <v>53081.3</v>
          </cell>
        </row>
        <row r="96">
          <cell r="B96">
            <v>472355.7</v>
          </cell>
          <cell r="C96">
            <v>279800.3</v>
          </cell>
          <cell r="F96">
            <v>18448.099999999999</v>
          </cell>
          <cell r="G96">
            <v>60551.5</v>
          </cell>
          <cell r="H96">
            <v>-3281.9</v>
          </cell>
          <cell r="I96">
            <v>87948.4</v>
          </cell>
          <cell r="J96">
            <v>32578.1</v>
          </cell>
          <cell r="K96">
            <v>-147.6</v>
          </cell>
          <cell r="M96">
            <v>51096.7</v>
          </cell>
          <cell r="N96">
            <v>53491.7</v>
          </cell>
        </row>
        <row r="97">
          <cell r="B97">
            <v>477346.6</v>
          </cell>
          <cell r="C97">
            <v>281835.90000000002</v>
          </cell>
          <cell r="F97">
            <v>18557.099999999999</v>
          </cell>
          <cell r="G97">
            <v>59959.4</v>
          </cell>
          <cell r="H97">
            <v>-2363.4</v>
          </cell>
          <cell r="I97">
            <v>88580.5</v>
          </cell>
          <cell r="J97">
            <v>32172.6</v>
          </cell>
          <cell r="K97">
            <v>-50.4</v>
          </cell>
          <cell r="M97">
            <v>54558.6</v>
          </cell>
          <cell r="N97">
            <v>54860.2</v>
          </cell>
        </row>
        <row r="98">
          <cell r="B98">
            <v>480320.4</v>
          </cell>
          <cell r="C98">
            <v>283687.2</v>
          </cell>
          <cell r="F98">
            <v>18405</v>
          </cell>
          <cell r="G98">
            <v>61559.5</v>
          </cell>
          <cell r="H98">
            <v>-2077.6999999999998</v>
          </cell>
          <cell r="I98">
            <v>89152.7</v>
          </cell>
          <cell r="J98">
            <v>31916.6</v>
          </cell>
          <cell r="K98">
            <v>-53.3</v>
          </cell>
          <cell r="M98">
            <v>55031.5</v>
          </cell>
          <cell r="N98">
            <v>56531.9</v>
          </cell>
        </row>
        <row r="99">
          <cell r="B99">
            <v>482169.4</v>
          </cell>
          <cell r="C99">
            <v>283009.5</v>
          </cell>
          <cell r="F99">
            <v>18058.7</v>
          </cell>
          <cell r="G99">
            <v>62198</v>
          </cell>
          <cell r="H99">
            <v>-37.1</v>
          </cell>
          <cell r="I99">
            <v>89033.1</v>
          </cell>
          <cell r="J99">
            <v>31266.799999999999</v>
          </cell>
          <cell r="K99">
            <v>-201.1</v>
          </cell>
          <cell r="M99">
            <v>56834.9</v>
          </cell>
          <cell r="N99">
            <v>57433</v>
          </cell>
        </row>
        <row r="100">
          <cell r="B100">
            <v>479459.9</v>
          </cell>
          <cell r="C100">
            <v>281810.5</v>
          </cell>
          <cell r="F100">
            <v>17890.099999999999</v>
          </cell>
          <cell r="G100">
            <v>62299.9</v>
          </cell>
          <cell r="H100">
            <v>-938.8</v>
          </cell>
          <cell r="I100">
            <v>89294.6</v>
          </cell>
          <cell r="J100">
            <v>29969.4</v>
          </cell>
          <cell r="K100">
            <v>-106.4</v>
          </cell>
          <cell r="M100">
            <v>57565.3</v>
          </cell>
          <cell r="N100">
            <v>57898.7</v>
          </cell>
        </row>
        <row r="101">
          <cell r="B101">
            <v>485574</v>
          </cell>
          <cell r="C101">
            <v>283333.09999999998</v>
          </cell>
          <cell r="F101">
            <v>18034.599999999999</v>
          </cell>
          <cell r="G101">
            <v>64163.4</v>
          </cell>
          <cell r="H101">
            <v>-819.1</v>
          </cell>
          <cell r="I101">
            <v>90405.5</v>
          </cell>
          <cell r="J101">
            <v>29897.1</v>
          </cell>
          <cell r="K101">
            <v>46.1</v>
          </cell>
          <cell r="M101">
            <v>57765.4</v>
          </cell>
          <cell r="N101">
            <v>56527.1</v>
          </cell>
        </row>
        <row r="102">
          <cell r="B102">
            <v>487507.1</v>
          </cell>
          <cell r="C102">
            <v>282989</v>
          </cell>
          <cell r="F102">
            <v>18495.400000000001</v>
          </cell>
          <cell r="G102">
            <v>63473.8</v>
          </cell>
          <cell r="H102">
            <v>1319.7</v>
          </cell>
          <cell r="I102">
            <v>90676.5</v>
          </cell>
          <cell r="J102">
            <v>29067.7</v>
          </cell>
          <cell r="K102">
            <v>-144.19999999999999</v>
          </cell>
          <cell r="M102">
            <v>59931.6</v>
          </cell>
          <cell r="N102">
            <v>57725.8</v>
          </cell>
        </row>
        <row r="103">
          <cell r="B103">
            <v>492597.8</v>
          </cell>
          <cell r="C103">
            <v>286136.7</v>
          </cell>
          <cell r="F103">
            <v>18045</v>
          </cell>
          <cell r="G103">
            <v>66818.3</v>
          </cell>
          <cell r="H103">
            <v>-500.1</v>
          </cell>
          <cell r="I103">
            <v>91018.6</v>
          </cell>
          <cell r="J103">
            <v>28086</v>
          </cell>
          <cell r="K103">
            <v>-490.5</v>
          </cell>
          <cell r="M103">
            <v>62812.2</v>
          </cell>
          <cell r="N103">
            <v>59073.4</v>
          </cell>
        </row>
        <row r="104">
          <cell r="B104">
            <v>497217.9</v>
          </cell>
          <cell r="C104">
            <v>287260.2</v>
          </cell>
          <cell r="F104">
            <v>18142.099999999999</v>
          </cell>
          <cell r="G104">
            <v>64068.9</v>
          </cell>
          <cell r="H104">
            <v>2418.8000000000002</v>
          </cell>
          <cell r="I104">
            <v>91582</v>
          </cell>
          <cell r="J104">
            <v>29038.9</v>
          </cell>
          <cell r="K104">
            <v>-410.3</v>
          </cell>
          <cell r="M104">
            <v>65981.600000000006</v>
          </cell>
          <cell r="N104">
            <v>60595.6</v>
          </cell>
        </row>
        <row r="105">
          <cell r="B105">
            <v>497629.5</v>
          </cell>
          <cell r="C105">
            <v>287077.09999999998</v>
          </cell>
          <cell r="F105">
            <v>18530.3</v>
          </cell>
          <cell r="G105">
            <v>66187.5</v>
          </cell>
          <cell r="H105">
            <v>1374.8</v>
          </cell>
          <cell r="I105">
            <v>91523.3</v>
          </cell>
          <cell r="J105">
            <v>26804.2</v>
          </cell>
          <cell r="K105">
            <v>-76.400000000000006</v>
          </cell>
          <cell r="M105">
            <v>68020</v>
          </cell>
          <cell r="N105">
            <v>61579.9</v>
          </cell>
        </row>
        <row r="106">
          <cell r="B106">
            <v>498269.2</v>
          </cell>
          <cell r="C106">
            <v>287282</v>
          </cell>
          <cell r="F106">
            <v>18597.400000000001</v>
          </cell>
          <cell r="G106">
            <v>66834.5</v>
          </cell>
          <cell r="H106">
            <v>2038.9</v>
          </cell>
          <cell r="I106">
            <v>91949</v>
          </cell>
          <cell r="J106">
            <v>26236.2</v>
          </cell>
          <cell r="K106">
            <v>-62.3</v>
          </cell>
          <cell r="M106">
            <v>68371</v>
          </cell>
          <cell r="N106">
            <v>62889.4</v>
          </cell>
        </row>
        <row r="107">
          <cell r="B107">
            <v>496982.8</v>
          </cell>
          <cell r="C107">
            <v>285630.90000000002</v>
          </cell>
          <cell r="F107">
            <v>18472.099999999999</v>
          </cell>
          <cell r="G107">
            <v>68255.8</v>
          </cell>
          <cell r="H107">
            <v>2434.6999999999998</v>
          </cell>
          <cell r="I107">
            <v>91798.3</v>
          </cell>
          <cell r="J107">
            <v>25615.9</v>
          </cell>
          <cell r="K107">
            <v>52.9</v>
          </cell>
          <cell r="M107">
            <v>69144.7</v>
          </cell>
          <cell r="N107">
            <v>64524.2</v>
          </cell>
        </row>
        <row r="108">
          <cell r="B108">
            <v>498010.4</v>
          </cell>
          <cell r="C108">
            <v>288519.59999999998</v>
          </cell>
          <cell r="F108">
            <v>18235.5</v>
          </cell>
          <cell r="G108">
            <v>68818.7</v>
          </cell>
          <cell r="H108">
            <v>-105.1</v>
          </cell>
          <cell r="I108">
            <v>92622.2</v>
          </cell>
          <cell r="J108">
            <v>24966.400000000001</v>
          </cell>
          <cell r="K108">
            <v>114.2</v>
          </cell>
          <cell r="M108">
            <v>68314.5</v>
          </cell>
          <cell r="N108">
            <v>63459.7</v>
          </cell>
        </row>
        <row r="109">
          <cell r="B109">
            <v>504583.8</v>
          </cell>
          <cell r="C109">
            <v>290483.20000000001</v>
          </cell>
          <cell r="F109">
            <v>17945.3</v>
          </cell>
          <cell r="G109">
            <v>70946.2</v>
          </cell>
          <cell r="H109">
            <v>2233.3000000000002</v>
          </cell>
          <cell r="I109">
            <v>92334.7</v>
          </cell>
          <cell r="J109">
            <v>23996.5</v>
          </cell>
          <cell r="K109">
            <v>-28.5</v>
          </cell>
          <cell r="M109">
            <v>71032.2</v>
          </cell>
          <cell r="N109">
            <v>64332.1</v>
          </cell>
        </row>
        <row r="110">
          <cell r="B110">
            <v>506337.1</v>
          </cell>
          <cell r="C110">
            <v>292330.2</v>
          </cell>
          <cell r="F110">
            <v>18343</v>
          </cell>
          <cell r="G110">
            <v>71487.399999999994</v>
          </cell>
          <cell r="H110">
            <v>485.3</v>
          </cell>
          <cell r="I110">
            <v>92236.1</v>
          </cell>
          <cell r="J110">
            <v>24489.5</v>
          </cell>
          <cell r="K110">
            <v>13.6</v>
          </cell>
          <cell r="M110">
            <v>73246.2</v>
          </cell>
          <cell r="N110">
            <v>66365.2</v>
          </cell>
        </row>
        <row r="111">
          <cell r="B111">
            <v>507250.7</v>
          </cell>
          <cell r="C111">
            <v>293422.8</v>
          </cell>
          <cell r="F111">
            <v>18568.8</v>
          </cell>
          <cell r="G111">
            <v>69360.899999999994</v>
          </cell>
          <cell r="H111">
            <v>82.6</v>
          </cell>
          <cell r="I111">
            <v>92523.3</v>
          </cell>
          <cell r="J111">
            <v>23607</v>
          </cell>
          <cell r="K111">
            <v>-3.5</v>
          </cell>
          <cell r="M111">
            <v>75719.899999999994</v>
          </cell>
          <cell r="N111">
            <v>66003.100000000006</v>
          </cell>
        </row>
        <row r="112">
          <cell r="B112">
            <v>509434.1</v>
          </cell>
          <cell r="C112">
            <v>294063.8</v>
          </cell>
          <cell r="F112">
            <v>18451.2</v>
          </cell>
          <cell r="G112">
            <v>70396.399999999994</v>
          </cell>
          <cell r="H112">
            <v>52.2</v>
          </cell>
          <cell r="I112">
            <v>92157.8</v>
          </cell>
          <cell r="J112">
            <v>24280.2</v>
          </cell>
          <cell r="K112">
            <v>40.4</v>
          </cell>
          <cell r="M112">
            <v>77119.7</v>
          </cell>
          <cell r="N112">
            <v>67103.600000000006</v>
          </cell>
        </row>
        <row r="113">
          <cell r="B113">
            <v>511633.1</v>
          </cell>
          <cell r="C113">
            <v>295065.09999999998</v>
          </cell>
          <cell r="F113">
            <v>18246.7</v>
          </cell>
          <cell r="G113">
            <v>72765.100000000006</v>
          </cell>
          <cell r="H113">
            <v>-732.1</v>
          </cell>
          <cell r="I113">
            <v>92625.9</v>
          </cell>
          <cell r="J113">
            <v>23358.5</v>
          </cell>
          <cell r="K113">
            <v>-18.5</v>
          </cell>
          <cell r="M113">
            <v>78627</v>
          </cell>
          <cell r="N113">
            <v>68291.399999999994</v>
          </cell>
        </row>
        <row r="114">
          <cell r="B114">
            <v>511209.2</v>
          </cell>
          <cell r="C114">
            <v>292248.2</v>
          </cell>
          <cell r="F114">
            <v>18365.099999999999</v>
          </cell>
          <cell r="G114">
            <v>73215.8</v>
          </cell>
          <cell r="H114">
            <v>637.1</v>
          </cell>
          <cell r="I114">
            <v>92629.1</v>
          </cell>
          <cell r="J114">
            <v>22022.5</v>
          </cell>
          <cell r="K114">
            <v>48.3</v>
          </cell>
          <cell r="M114">
            <v>80239.3</v>
          </cell>
          <cell r="N114">
            <v>68198.7</v>
          </cell>
        </row>
        <row r="115">
          <cell r="B115">
            <v>517767.9</v>
          </cell>
          <cell r="C115">
            <v>295888.90000000002</v>
          </cell>
          <cell r="F115">
            <v>18476.599999999999</v>
          </cell>
          <cell r="G115">
            <v>75807.600000000006</v>
          </cell>
          <cell r="H115">
            <v>211.1</v>
          </cell>
          <cell r="I115">
            <v>92420.2</v>
          </cell>
          <cell r="J115">
            <v>22189</v>
          </cell>
          <cell r="K115">
            <v>19</v>
          </cell>
          <cell r="M115">
            <v>81079.8</v>
          </cell>
          <cell r="N115">
            <v>68349.399999999994</v>
          </cell>
        </row>
        <row r="116">
          <cell r="B116">
            <v>522877.6</v>
          </cell>
          <cell r="C116">
            <v>296962.2</v>
          </cell>
          <cell r="F116">
            <v>18269.099999999999</v>
          </cell>
          <cell r="G116">
            <v>76806.600000000006</v>
          </cell>
          <cell r="H116">
            <v>1770.3</v>
          </cell>
          <cell r="I116">
            <v>92871.5</v>
          </cell>
          <cell r="J116">
            <v>22014.400000000001</v>
          </cell>
          <cell r="K116">
            <v>-100.7</v>
          </cell>
          <cell r="M116">
            <v>83117.5</v>
          </cell>
          <cell r="N116">
            <v>68960.3</v>
          </cell>
        </row>
        <row r="117">
          <cell r="B117">
            <v>523747.7</v>
          </cell>
          <cell r="C117">
            <v>297787.5</v>
          </cell>
          <cell r="F117">
            <v>17912</v>
          </cell>
          <cell r="G117">
            <v>75826</v>
          </cell>
          <cell r="H117">
            <v>1774.3</v>
          </cell>
          <cell r="I117">
            <v>93560.9</v>
          </cell>
          <cell r="J117">
            <v>21472.5</v>
          </cell>
          <cell r="K117">
            <v>83.6</v>
          </cell>
          <cell r="M117">
            <v>85146.5</v>
          </cell>
          <cell r="N117">
            <v>69936.600000000006</v>
          </cell>
        </row>
        <row r="118">
          <cell r="B118">
            <v>521686.1</v>
          </cell>
          <cell r="C118">
            <v>296446.40000000002</v>
          </cell>
          <cell r="F118">
            <v>16319.3</v>
          </cell>
          <cell r="G118">
            <v>75476.2</v>
          </cell>
          <cell r="H118">
            <v>979.1</v>
          </cell>
          <cell r="I118">
            <v>93351.5</v>
          </cell>
          <cell r="J118">
            <v>21269.3</v>
          </cell>
          <cell r="K118">
            <v>24.3</v>
          </cell>
          <cell r="M118">
            <v>86899.199999999997</v>
          </cell>
          <cell r="N118">
            <v>69254.2</v>
          </cell>
        </row>
        <row r="119">
          <cell r="B119">
            <v>526156.80000000005</v>
          </cell>
          <cell r="C119">
            <v>296812.3</v>
          </cell>
          <cell r="F119">
            <v>14017.5</v>
          </cell>
          <cell r="G119">
            <v>77850</v>
          </cell>
          <cell r="H119">
            <v>2130.6999999999998</v>
          </cell>
          <cell r="I119">
            <v>94120.1</v>
          </cell>
          <cell r="J119">
            <v>21628.2</v>
          </cell>
          <cell r="K119">
            <v>-18.2</v>
          </cell>
          <cell r="M119">
            <v>89449.2</v>
          </cell>
          <cell r="N119">
            <v>70031.399999999994</v>
          </cell>
        </row>
        <row r="120">
          <cell r="B120">
            <v>529643</v>
          </cell>
          <cell r="C120">
            <v>298694.2</v>
          </cell>
          <cell r="F120">
            <v>14569</v>
          </cell>
          <cell r="G120">
            <v>78528.100000000006</v>
          </cell>
          <cell r="H120">
            <v>1798</v>
          </cell>
          <cell r="I120">
            <v>94071.2</v>
          </cell>
          <cell r="J120">
            <v>20826.900000000001</v>
          </cell>
          <cell r="K120">
            <v>48.1</v>
          </cell>
          <cell r="M120">
            <v>92007.2</v>
          </cell>
          <cell r="N120">
            <v>71070.899999999994</v>
          </cell>
        </row>
        <row r="121">
          <cell r="B121">
            <v>523543</v>
          </cell>
          <cell r="C121">
            <v>294607.3</v>
          </cell>
          <cell r="F121">
            <v>15344.8</v>
          </cell>
          <cell r="G121">
            <v>76194.7</v>
          </cell>
          <cell r="H121">
            <v>3024.8</v>
          </cell>
          <cell r="I121">
            <v>92990.7</v>
          </cell>
          <cell r="J121">
            <v>19536</v>
          </cell>
          <cell r="K121">
            <v>43.8</v>
          </cell>
          <cell r="M121">
            <v>90131.8</v>
          </cell>
          <cell r="N121">
            <v>68807.7</v>
          </cell>
        </row>
        <row r="122">
          <cell r="B122">
            <v>517963.6</v>
          </cell>
          <cell r="C122">
            <v>293826.2</v>
          </cell>
          <cell r="F122">
            <v>15952.9</v>
          </cell>
          <cell r="G122">
            <v>74131.7</v>
          </cell>
          <cell r="H122">
            <v>-196.2</v>
          </cell>
          <cell r="I122">
            <v>92938.2</v>
          </cell>
          <cell r="J122">
            <v>19720.5</v>
          </cell>
          <cell r="K122">
            <v>23.3</v>
          </cell>
          <cell r="M122">
            <v>90293.2</v>
          </cell>
          <cell r="N122">
            <v>68979.7</v>
          </cell>
        </row>
        <row r="123">
          <cell r="B123">
            <v>500912.9</v>
          </cell>
          <cell r="C123">
            <v>290097.2</v>
          </cell>
          <cell r="F123">
            <v>15985.6</v>
          </cell>
          <cell r="G123">
            <v>68355.600000000006</v>
          </cell>
          <cell r="H123">
            <v>6498.5</v>
          </cell>
          <cell r="I123">
            <v>93354.5</v>
          </cell>
          <cell r="J123">
            <v>19696.8</v>
          </cell>
          <cell r="K123">
            <v>108.7</v>
          </cell>
          <cell r="M123">
            <v>77688</v>
          </cell>
          <cell r="N123">
            <v>70318.600000000006</v>
          </cell>
        </row>
        <row r="124">
          <cell r="B124">
            <v>480888.4</v>
          </cell>
          <cell r="C124">
            <v>287608.90000000002</v>
          </cell>
          <cell r="F124">
            <v>14692.8</v>
          </cell>
          <cell r="G124">
            <v>66465.5</v>
          </cell>
          <cell r="H124">
            <v>-2405.9</v>
          </cell>
          <cell r="I124">
            <v>94253.3</v>
          </cell>
          <cell r="J124">
            <v>20358.8</v>
          </cell>
          <cell r="K124">
            <v>-29.8</v>
          </cell>
          <cell r="M124">
            <v>57916.6</v>
          </cell>
          <cell r="N124">
            <v>58887.9</v>
          </cell>
        </row>
        <row r="125">
          <cell r="B125">
            <v>489233</v>
          </cell>
          <cell r="C125">
            <v>292500.5</v>
          </cell>
          <cell r="F125">
            <v>13144</v>
          </cell>
          <cell r="G125">
            <v>63019.4</v>
          </cell>
          <cell r="H125">
            <v>-4863.6000000000004</v>
          </cell>
          <cell r="I125">
            <v>94989.2</v>
          </cell>
          <cell r="J125">
            <v>21908.9</v>
          </cell>
          <cell r="K125">
            <v>-56</v>
          </cell>
          <cell r="M125">
            <v>63256.9</v>
          </cell>
          <cell r="N125">
            <v>56413.1</v>
          </cell>
        </row>
        <row r="126">
          <cell r="B126">
            <v>489570.4</v>
          </cell>
          <cell r="C126">
            <v>292403</v>
          </cell>
          <cell r="F126">
            <v>12181</v>
          </cell>
          <cell r="G126">
            <v>62605.7</v>
          </cell>
          <cell r="H126">
            <v>-6446.3</v>
          </cell>
          <cell r="I126">
            <v>96196.7</v>
          </cell>
          <cell r="J126">
            <v>21707.8</v>
          </cell>
          <cell r="K126">
            <v>-51.6</v>
          </cell>
          <cell r="M126">
            <v>69374.2</v>
          </cell>
          <cell r="N126">
            <v>59297.599999999999</v>
          </cell>
        </row>
        <row r="127">
          <cell r="B127">
            <v>497988.9</v>
          </cell>
          <cell r="C127">
            <v>296372.7</v>
          </cell>
          <cell r="F127">
            <v>11722.9</v>
          </cell>
          <cell r="G127">
            <v>62781.599999999999</v>
          </cell>
          <cell r="H127">
            <v>-5819.5</v>
          </cell>
          <cell r="I127">
            <v>96540.2</v>
          </cell>
          <cell r="J127">
            <v>22033</v>
          </cell>
          <cell r="K127">
            <v>-23.8</v>
          </cell>
          <cell r="M127">
            <v>74146</v>
          </cell>
          <cell r="N127">
            <v>60581.599999999999</v>
          </cell>
        </row>
        <row r="128">
          <cell r="B128">
            <v>505377.1</v>
          </cell>
          <cell r="C128">
            <v>298534.2</v>
          </cell>
          <cell r="F128">
            <v>12045.1</v>
          </cell>
          <cell r="G128">
            <v>61817.3</v>
          </cell>
          <cell r="H128">
            <v>-3003.2</v>
          </cell>
          <cell r="I128">
            <v>95958.8</v>
          </cell>
          <cell r="J128">
            <v>22722.6</v>
          </cell>
          <cell r="K128">
            <v>19</v>
          </cell>
          <cell r="M128">
            <v>78971.899999999994</v>
          </cell>
          <cell r="N128">
            <v>62195.1</v>
          </cell>
        </row>
        <row r="129">
          <cell r="B129">
            <v>510926.5</v>
          </cell>
          <cell r="C129">
            <v>298759.8</v>
          </cell>
          <cell r="F129">
            <v>12215.5</v>
          </cell>
          <cell r="G129">
            <v>64628.6</v>
          </cell>
          <cell r="H129">
            <v>-748.5</v>
          </cell>
          <cell r="I129">
            <v>97395.199999999997</v>
          </cell>
          <cell r="J129">
            <v>21365.8</v>
          </cell>
          <cell r="K129">
            <v>-61.2</v>
          </cell>
          <cell r="M129">
            <v>82654</v>
          </cell>
          <cell r="N129">
            <v>65437</v>
          </cell>
        </row>
        <row r="130">
          <cell r="B130">
            <v>518481</v>
          </cell>
          <cell r="C130">
            <v>302705.2</v>
          </cell>
          <cell r="F130">
            <v>12327.9</v>
          </cell>
          <cell r="G130">
            <v>65645</v>
          </cell>
          <cell r="H130">
            <v>806.3</v>
          </cell>
          <cell r="I130">
            <v>97738.6</v>
          </cell>
          <cell r="J130">
            <v>21364.400000000001</v>
          </cell>
          <cell r="K130">
            <v>-154.9</v>
          </cell>
          <cell r="M130">
            <v>84598.5</v>
          </cell>
          <cell r="N130">
            <v>66600.2</v>
          </cell>
        </row>
        <row r="131">
          <cell r="B131">
            <v>515752.1</v>
          </cell>
          <cell r="C131">
            <v>301264.90000000002</v>
          </cell>
          <cell r="F131">
            <v>12692.8</v>
          </cell>
          <cell r="G131">
            <v>64564.2</v>
          </cell>
          <cell r="H131">
            <v>910.4</v>
          </cell>
          <cell r="I131">
            <v>98141.5</v>
          </cell>
          <cell r="J131">
            <v>20674.900000000001</v>
          </cell>
          <cell r="K131">
            <v>-66.400000000000006</v>
          </cell>
          <cell r="M131">
            <v>84682.5</v>
          </cell>
          <cell r="N131">
            <v>67090.8</v>
          </cell>
        </row>
        <row r="132">
          <cell r="B132">
            <v>505962.6</v>
          </cell>
          <cell r="C132">
            <v>295972.8</v>
          </cell>
          <cell r="F132">
            <v>12853</v>
          </cell>
          <cell r="G132">
            <v>64687.6</v>
          </cell>
          <cell r="H132">
            <v>-1299</v>
          </cell>
          <cell r="I132">
            <v>98102.6</v>
          </cell>
          <cell r="J132">
            <v>19989.5</v>
          </cell>
          <cell r="K132">
            <v>-77.900000000000006</v>
          </cell>
          <cell r="M132">
            <v>83909.5</v>
          </cell>
          <cell r="N132">
            <v>67884.600000000006</v>
          </cell>
        </row>
        <row r="133">
          <cell r="B133">
            <v>502606.9</v>
          </cell>
          <cell r="C133">
            <v>299310.3</v>
          </cell>
          <cell r="F133">
            <v>12603.7</v>
          </cell>
          <cell r="G133">
            <v>64627.199999999997</v>
          </cell>
          <cell r="H133">
            <v>-3025.7</v>
          </cell>
          <cell r="I133">
            <v>98456.3</v>
          </cell>
          <cell r="J133">
            <v>20615.8</v>
          </cell>
          <cell r="K133">
            <v>37.799999999999997</v>
          </cell>
          <cell r="M133">
            <v>77749.5</v>
          </cell>
          <cell r="N133">
            <v>67813.2</v>
          </cell>
        </row>
        <row r="134">
          <cell r="B134">
            <v>516194.8</v>
          </cell>
          <cell r="C134">
            <v>304087</v>
          </cell>
          <cell r="F134">
            <v>13327.7</v>
          </cell>
          <cell r="G134">
            <v>66218.8</v>
          </cell>
          <cell r="H134">
            <v>-1008.6</v>
          </cell>
          <cell r="I134">
            <v>98575.8</v>
          </cell>
          <cell r="J134">
            <v>19948.5</v>
          </cell>
          <cell r="K134">
            <v>68.2</v>
          </cell>
          <cell r="M134">
            <v>85375</v>
          </cell>
          <cell r="N134">
            <v>70029.8</v>
          </cell>
        </row>
        <row r="135">
          <cell r="B135">
            <v>517296</v>
          </cell>
          <cell r="C135">
            <v>305294.59999999998</v>
          </cell>
          <cell r="F135">
            <v>13013.6</v>
          </cell>
          <cell r="G135">
            <v>71749.399999999994</v>
          </cell>
          <cell r="H135">
            <v>-1818.7</v>
          </cell>
          <cell r="I135">
            <v>98870</v>
          </cell>
          <cell r="J135">
            <v>18975</v>
          </cell>
          <cell r="K135">
            <v>3.8</v>
          </cell>
          <cell r="M135">
            <v>82689.100000000006</v>
          </cell>
          <cell r="N135">
            <v>71063.899999999994</v>
          </cell>
        </row>
        <row r="136">
          <cell r="B136">
            <v>522624.1</v>
          </cell>
          <cell r="C136">
            <v>306956.09999999998</v>
          </cell>
          <cell r="F136">
            <v>12736.3</v>
          </cell>
          <cell r="G136">
            <v>69159.3</v>
          </cell>
          <cell r="H136">
            <v>546.1</v>
          </cell>
          <cell r="I136">
            <v>100154.1</v>
          </cell>
          <cell r="J136">
            <v>20932.400000000001</v>
          </cell>
          <cell r="K136">
            <v>33.9</v>
          </cell>
          <cell r="M136">
            <v>84719.2</v>
          </cell>
          <cell r="N136">
            <v>72306.899999999994</v>
          </cell>
        </row>
        <row r="137">
          <cell r="B137">
            <v>519862.2</v>
          </cell>
          <cell r="C137">
            <v>309257.7</v>
          </cell>
          <cell r="F137">
            <v>13268</v>
          </cell>
          <cell r="G137">
            <v>69769.3</v>
          </cell>
          <cell r="H137">
            <v>-2220.6</v>
          </cell>
          <cell r="I137">
            <v>99595.3</v>
          </cell>
          <cell r="J137">
            <v>20576.400000000001</v>
          </cell>
          <cell r="K137">
            <v>-3.2</v>
          </cell>
          <cell r="M137">
            <v>84572.3</v>
          </cell>
          <cell r="N137">
            <v>74045.399999999994</v>
          </cell>
        </row>
        <row r="138">
          <cell r="B138">
            <v>517864.9</v>
          </cell>
          <cell r="C138">
            <v>308265</v>
          </cell>
          <cell r="F138">
            <v>13641.1</v>
          </cell>
          <cell r="G138">
            <v>69021.8</v>
          </cell>
          <cell r="H138">
            <v>-444.4</v>
          </cell>
          <cell r="I138">
            <v>100059.3</v>
          </cell>
          <cell r="J138">
            <v>19869.599999999999</v>
          </cell>
          <cell r="K138">
            <v>13.1</v>
          </cell>
          <cell r="M138">
            <v>81428.2</v>
          </cell>
          <cell r="N138">
            <v>73511.7</v>
          </cell>
        </row>
        <row r="139">
          <cell r="B139">
            <v>517174.9</v>
          </cell>
          <cell r="C139">
            <v>308298.59999999998</v>
          </cell>
          <cell r="F139">
            <v>13822.5</v>
          </cell>
          <cell r="G139">
            <v>68896.399999999994</v>
          </cell>
          <cell r="H139">
            <v>-1046.0999999999999</v>
          </cell>
          <cell r="I139">
            <v>100733.5</v>
          </cell>
          <cell r="J139">
            <v>19748.3</v>
          </cell>
          <cell r="K139">
            <v>-24.1</v>
          </cell>
          <cell r="M139">
            <v>78367.199999999997</v>
          </cell>
          <cell r="N139">
            <v>71654.899999999994</v>
          </cell>
        </row>
        <row r="140">
          <cell r="B140">
            <v>523955.4</v>
          </cell>
          <cell r="C140">
            <v>311990</v>
          </cell>
          <cell r="F140">
            <v>13939.7</v>
          </cell>
          <cell r="G140">
            <v>67694</v>
          </cell>
          <cell r="H140">
            <v>-1323.6</v>
          </cell>
          <cell r="I140">
            <v>101684</v>
          </cell>
          <cell r="J140">
            <v>20902.7</v>
          </cell>
          <cell r="K140">
            <v>-111.8</v>
          </cell>
          <cell r="M140">
            <v>81274.2</v>
          </cell>
          <cell r="N140">
            <v>72090.100000000006</v>
          </cell>
        </row>
        <row r="141">
          <cell r="B141">
            <v>527045.1</v>
          </cell>
          <cell r="C141">
            <v>315055.09999999998</v>
          </cell>
          <cell r="F141">
            <v>14148.2</v>
          </cell>
          <cell r="G141">
            <v>69540.399999999994</v>
          </cell>
          <cell r="H141">
            <v>-4148.6000000000004</v>
          </cell>
          <cell r="I141">
            <v>102163.1</v>
          </cell>
          <cell r="J141">
            <v>21456.2</v>
          </cell>
          <cell r="K141">
            <v>1.1000000000000001</v>
          </cell>
          <cell r="M141">
            <v>84015.7</v>
          </cell>
          <cell r="N141">
            <v>74562.600000000006</v>
          </cell>
        </row>
        <row r="142">
          <cell r="B142">
            <v>530176.4</v>
          </cell>
          <cell r="C142">
            <v>316080.09999999998</v>
          </cell>
          <cell r="F142">
            <v>14808.2</v>
          </cell>
          <cell r="G142">
            <v>70057.7</v>
          </cell>
          <cell r="H142">
            <v>-2835.9</v>
          </cell>
          <cell r="I142">
            <v>102127.3</v>
          </cell>
          <cell r="J142">
            <v>22565.3</v>
          </cell>
          <cell r="K142">
            <v>-90.1</v>
          </cell>
          <cell r="M142">
            <v>83833.600000000006</v>
          </cell>
          <cell r="N142">
            <v>75840.100000000006</v>
          </cell>
        </row>
        <row r="143">
          <cell r="B143">
            <v>529102.5</v>
          </cell>
          <cell r="C143">
            <v>315335</v>
          </cell>
          <cell r="F143">
            <v>15243</v>
          </cell>
          <cell r="G143">
            <v>71113.600000000006</v>
          </cell>
          <cell r="H143">
            <v>-2480.8000000000002</v>
          </cell>
          <cell r="I143">
            <v>102219.7</v>
          </cell>
          <cell r="J143">
            <v>22630.6</v>
          </cell>
          <cell r="K143">
            <v>43.9</v>
          </cell>
          <cell r="M143">
            <v>83689.100000000006</v>
          </cell>
          <cell r="N143">
            <v>77900.600000000006</v>
          </cell>
        </row>
        <row r="144">
          <cell r="B144">
            <v>535011</v>
          </cell>
          <cell r="C144">
            <v>321816.40000000002</v>
          </cell>
          <cell r="F144">
            <v>15553.3</v>
          </cell>
          <cell r="G144">
            <v>74682.5</v>
          </cell>
          <cell r="H144">
            <v>-5125.6000000000004</v>
          </cell>
          <cell r="I144">
            <v>101983.7</v>
          </cell>
          <cell r="J144">
            <v>22474.400000000001</v>
          </cell>
          <cell r="K144">
            <v>44.3</v>
          </cell>
          <cell r="M144">
            <v>88419.7</v>
          </cell>
          <cell r="N144">
            <v>82476.7</v>
          </cell>
        </row>
        <row r="145">
          <cell r="B145">
            <v>524635.69999999995</v>
          </cell>
          <cell r="C145">
            <v>305878.3</v>
          </cell>
          <cell r="F145">
            <v>13861.8</v>
          </cell>
          <cell r="G145">
            <v>71219.5</v>
          </cell>
          <cell r="H145">
            <v>719.6</v>
          </cell>
          <cell r="I145">
            <v>102099.4</v>
          </cell>
          <cell r="J145">
            <v>22527</v>
          </cell>
          <cell r="K145">
            <v>45.5</v>
          </cell>
          <cell r="M145">
            <v>88913.2</v>
          </cell>
          <cell r="N145">
            <v>79284.5</v>
          </cell>
        </row>
        <row r="146">
          <cell r="B146">
            <v>522875.5</v>
          </cell>
          <cell r="C146">
            <v>306822.7</v>
          </cell>
          <cell r="F146">
            <v>12988.1</v>
          </cell>
          <cell r="G146">
            <v>71186.7</v>
          </cell>
          <cell r="H146">
            <v>-1967</v>
          </cell>
          <cell r="I146">
            <v>102371.7</v>
          </cell>
          <cell r="J146">
            <v>22915.1</v>
          </cell>
          <cell r="K146">
            <v>67.400000000000006</v>
          </cell>
          <cell r="M146">
            <v>90501.5</v>
          </cell>
          <cell r="N146">
            <v>80004.3</v>
          </cell>
        </row>
        <row r="147">
          <cell r="B147">
            <v>524687.80000000005</v>
          </cell>
          <cell r="C147">
            <v>307751.7</v>
          </cell>
          <cell r="F147">
            <v>12908.1</v>
          </cell>
          <cell r="G147">
            <v>71352.399999999994</v>
          </cell>
          <cell r="H147">
            <v>-3035.2</v>
          </cell>
          <cell r="I147">
            <v>102699.1</v>
          </cell>
          <cell r="J147">
            <v>22978.9</v>
          </cell>
          <cell r="K147">
            <v>27.6</v>
          </cell>
          <cell r="M147">
            <v>93022.5</v>
          </cell>
          <cell r="N147">
            <v>80685.100000000006</v>
          </cell>
        </row>
        <row r="148">
          <cell r="B148">
            <v>530482.30000000005</v>
          </cell>
          <cell r="C148">
            <v>308819.20000000001</v>
          </cell>
          <cell r="F148">
            <v>13127.8</v>
          </cell>
          <cell r="G148">
            <v>73359</v>
          </cell>
          <cell r="H148">
            <v>-644.70000000000005</v>
          </cell>
          <cell r="I148">
            <v>102964</v>
          </cell>
          <cell r="J148">
            <v>22703.3</v>
          </cell>
          <cell r="K148">
            <v>70.5</v>
          </cell>
          <cell r="M148">
            <v>94550.3</v>
          </cell>
          <cell r="N148">
            <v>82135.3</v>
          </cell>
        </row>
        <row r="149">
          <cell r="B149">
            <v>528359.19999999995</v>
          </cell>
          <cell r="C149">
            <v>306500.2</v>
          </cell>
          <cell r="F149">
            <v>13382.5</v>
          </cell>
          <cell r="G149">
            <v>73306.3</v>
          </cell>
          <cell r="H149">
            <v>-264.7</v>
          </cell>
          <cell r="I149">
            <v>103399</v>
          </cell>
          <cell r="J149">
            <v>23289.5</v>
          </cell>
          <cell r="K149">
            <v>13</v>
          </cell>
          <cell r="M149">
            <v>90370.1</v>
          </cell>
          <cell r="N149">
            <v>80038.2</v>
          </cell>
        </row>
      </sheetData>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mhlw.go.jp/toukei/list/9-23-1.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jil.go.jp/kokunai/statistics/kako/documents/useful2014note3.pdf" TargetMode="External"/><Relationship Id="rId1" Type="http://schemas.openxmlformats.org/officeDocument/2006/relationships/hyperlink" Target="http://www.jil.go.jp/kokunai/statistics/kako/documents/08_p98-115.pdf" TargetMode="External"/><Relationship Id="rId4"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H20" sqref="H20"/>
    </sheetView>
  </sheetViews>
  <sheetFormatPr defaultRowHeight="13"/>
  <cols>
    <col min="1" max="1" width="8.7265625" customWidth="1"/>
  </cols>
  <sheetData>
    <row r="1" spans="1:2">
      <c r="A1" t="s">
        <v>1077</v>
      </c>
      <c r="B1" t="s">
        <v>1080</v>
      </c>
    </row>
    <row r="2" spans="1:2">
      <c r="B2" t="s">
        <v>1081</v>
      </c>
    </row>
    <row r="3" spans="1:2">
      <c r="B3" t="s">
        <v>1082</v>
      </c>
    </row>
    <row r="4" spans="1:2">
      <c r="B4" t="s">
        <v>1083</v>
      </c>
    </row>
    <row r="5" spans="1:2">
      <c r="B5" t="s">
        <v>1084</v>
      </c>
    </row>
    <row r="6" spans="1:2">
      <c r="B6" t="s">
        <v>1085</v>
      </c>
    </row>
    <row r="7" spans="1:2">
      <c r="A7" t="s">
        <v>1086</v>
      </c>
      <c r="B7" t="s">
        <v>1134</v>
      </c>
    </row>
    <row r="8" spans="1:2">
      <c r="B8" t="s">
        <v>1087</v>
      </c>
    </row>
    <row r="9" spans="1:2">
      <c r="A9" t="s">
        <v>1135</v>
      </c>
      <c r="B9" t="s">
        <v>1136</v>
      </c>
    </row>
    <row r="10" spans="1:2">
      <c r="A10" t="s">
        <v>1140</v>
      </c>
      <c r="B10" t="s">
        <v>1141</v>
      </c>
    </row>
    <row r="11" spans="1:2">
      <c r="B11" t="s">
        <v>1142</v>
      </c>
    </row>
  </sheetData>
  <phoneticPr fontI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Z140"/>
  <sheetViews>
    <sheetView workbookViewId="0">
      <pane xSplit="1" ySplit="1" topLeftCell="B131" activePane="bottomRight" state="frozen"/>
      <selection pane="topRight" activeCell="B1" sqref="B1"/>
      <selection pane="bottomLeft" activeCell="A2" sqref="A2"/>
      <selection pane="bottomRight" activeCell="K2" sqref="K2"/>
    </sheetView>
  </sheetViews>
  <sheetFormatPr defaultRowHeight="13"/>
  <cols>
    <col min="1" max="1" width="8.7265625" customWidth="1"/>
    <col min="21" max="21" width="9.90625" customWidth="1"/>
  </cols>
  <sheetData>
    <row r="1" spans="1:26">
      <c r="B1" t="s">
        <v>312</v>
      </c>
      <c r="C1" t="s">
        <v>313</v>
      </c>
      <c r="D1" t="s">
        <v>314</v>
      </c>
      <c r="E1" t="s">
        <v>315</v>
      </c>
      <c r="F1" t="s">
        <v>316</v>
      </c>
      <c r="G1" t="s">
        <v>513</v>
      </c>
      <c r="H1" t="s">
        <v>514</v>
      </c>
      <c r="I1" t="s">
        <v>317</v>
      </c>
      <c r="J1" t="s">
        <v>318</v>
      </c>
      <c r="K1" t="s">
        <v>1292</v>
      </c>
      <c r="L1" t="s">
        <v>360</v>
      </c>
      <c r="M1" t="s">
        <v>397</v>
      </c>
      <c r="N1" t="s">
        <v>399</v>
      </c>
      <c r="O1" t="s">
        <v>400</v>
      </c>
      <c r="P1" t="s">
        <v>515</v>
      </c>
      <c r="Q1" t="s">
        <v>516</v>
      </c>
      <c r="R1" t="s">
        <v>628</v>
      </c>
      <c r="S1" t="s">
        <v>517</v>
      </c>
      <c r="T1" t="s">
        <v>518</v>
      </c>
      <c r="U1" t="s">
        <v>595</v>
      </c>
      <c r="V1" t="s">
        <v>458</v>
      </c>
      <c r="W1" t="s">
        <v>634</v>
      </c>
      <c r="X1" t="s">
        <v>1139</v>
      </c>
      <c r="Y1" t="s">
        <v>1163</v>
      </c>
      <c r="Z1" t="s">
        <v>1164</v>
      </c>
    </row>
    <row r="2" spans="1:26">
      <c r="A2" s="1" t="s">
        <v>143</v>
      </c>
      <c r="B2">
        <f>Sheet2!B3/Sheet2!B2</f>
        <v>0.99114300068478955</v>
      </c>
      <c r="C2">
        <f>Sheet2!C3/Sheet2!C2</f>
        <v>0.99272413673345183</v>
      </c>
      <c r="D2">
        <f>Sheet2!D3/Sheet2!D2</f>
        <v>1.0209059517465782</v>
      </c>
      <c r="E2">
        <f>Sheet2!E3/Sheet2!E2</f>
        <v>0.9848785718762626</v>
      </c>
      <c r="F2">
        <f>Sheet2!H3/Sheet2!H2</f>
        <v>1.0100961897392127</v>
      </c>
      <c r="G2">
        <f>Sheet2!H3/Sheet2!H2</f>
        <v>1.0100961897392127</v>
      </c>
      <c r="H2">
        <f>Sheet2!I3/Sheet2!I2</f>
        <v>1.0434907076679947</v>
      </c>
      <c r="I2">
        <f>Sheet3!J2/100</f>
        <v>1.9699999999999999E-2</v>
      </c>
      <c r="J2">
        <f>Sheet3!K2</f>
        <v>1.0311791749999999</v>
      </c>
      <c r="K2">
        <f>Sheet3!M2</f>
        <v>1.0258136924803594</v>
      </c>
      <c r="L2" s="9">
        <f>四半期換算quadratic_match_average!C3</f>
        <v>3.8162643202069746E-2</v>
      </c>
      <c r="M2" s="38">
        <f>(Sheet7!F1)</f>
        <v>1.190703560679947</v>
      </c>
      <c r="N2">
        <f>(Sheet1!Z4/100)</f>
        <v>2.5581495060000001E-2</v>
      </c>
      <c r="O2">
        <f>(Sheet1!AA5/100)</f>
        <v>1.167</v>
      </c>
      <c r="P2">
        <f>Sheet2!M3/Sheet2!M2</f>
        <v>0.99234393404004706</v>
      </c>
      <c r="Q2">
        <f>Sheet2!L3/Sheet2!L2</f>
        <v>0.99940369707811572</v>
      </c>
      <c r="R2">
        <f>Sheet2!N3/Sheet2!N2</f>
        <v>1.0208092485549132</v>
      </c>
      <c r="S2">
        <f>Sheet2!Q3/Sheet2!Q2</f>
        <v>0.9797238271850911</v>
      </c>
      <c r="T2">
        <f>nme_R031.19341.20150829170329.0!D16</f>
        <v>0.94271702838063431</v>
      </c>
      <c r="U2">
        <f>1+FEDFUNDS!B64/100</f>
        <v>1.1269</v>
      </c>
      <c r="V2">
        <f>Sheet3!N2</f>
        <v>1.0277246653919694</v>
      </c>
      <c r="W2">
        <v>1.0880799999999999</v>
      </c>
      <c r="X2">
        <f>'firm''s_networth_loans'!L5</f>
        <v>1.0188642441826656</v>
      </c>
      <c r="Y2">
        <f>'firm''s_networth_loans'!M5</f>
        <v>1.0311924311328413</v>
      </c>
      <c r="Z2">
        <f>Sheet2!Y2/100</f>
        <v>1.262</v>
      </c>
    </row>
    <row r="3" spans="1:26">
      <c r="A3" s="1" t="s">
        <v>144</v>
      </c>
      <c r="B3">
        <f>Sheet2!B4/Sheet2!B3</f>
        <v>1.0158909643543039</v>
      </c>
      <c r="C3">
        <f>Sheet2!C4/Sheet2!C3</f>
        <v>0.99872227754935805</v>
      </c>
      <c r="D3">
        <f>Sheet2!D4/Sheet2!D3</f>
        <v>1.0327578589907829</v>
      </c>
      <c r="E3">
        <f>Sheet2!E4/Sheet2!E3</f>
        <v>0.9989342458819922</v>
      </c>
      <c r="F3">
        <f>Sheet2!H4/Sheet2!H3</f>
        <v>0.98229593599392073</v>
      </c>
      <c r="G3">
        <f>Sheet2!H4/Sheet2!H3</f>
        <v>0.98229593599392073</v>
      </c>
      <c r="H3">
        <f>Sheet2!I4/Sheet2!I3</f>
        <v>0.93036343244943376</v>
      </c>
      <c r="I3">
        <f>Sheet3!J3/100</f>
        <v>2.0299999999999999E-2</v>
      </c>
      <c r="J3">
        <f>Sheet3!K3</f>
        <v>1.0301595750000001</v>
      </c>
      <c r="K3">
        <f>Sheet3!M3</f>
        <v>1.0087527352297592</v>
      </c>
      <c r="L3" s="9">
        <f>四半期換算quadratic_match_average!C4</f>
        <v>3.8110442995284766E-2</v>
      </c>
      <c r="M3" s="38">
        <f>(Sheet7!F2)</f>
        <v>1.1899758177226984</v>
      </c>
      <c r="N3">
        <f>(Sheet1!Z5/100)</f>
        <v>2.5197437599999997E-2</v>
      </c>
      <c r="O3">
        <f>(Sheet1!AA6/100)</f>
        <v>1.1579999999999999</v>
      </c>
      <c r="P3">
        <f>Sheet2!M4/Sheet2!M3</f>
        <v>0.96795252225519279</v>
      </c>
      <c r="Q3">
        <f>Sheet2!L4/Sheet2!L3</f>
        <v>0.98269689737470167</v>
      </c>
      <c r="R3">
        <f>Sheet2!N4/Sheet2!N3</f>
        <v>1.0328425821064553</v>
      </c>
      <c r="S3">
        <f>Sheet2!Q4/Sheet2!Q3</f>
        <v>0.99848262052998771</v>
      </c>
      <c r="T3">
        <f>nme_R031.19341.20150829170329.0!D17</f>
        <v>0.95734691838977237</v>
      </c>
      <c r="U3">
        <f>1+FEDFUNDS!B65/100</f>
        <v>1.0984</v>
      </c>
      <c r="V3">
        <f>Sheet3!N3</f>
        <v>1.0046511627906978</v>
      </c>
      <c r="W3">
        <v>1.09179</v>
      </c>
      <c r="X3">
        <f>'firm''s_networth_loans'!L6</f>
        <v>0.99724739770355697</v>
      </c>
      <c r="Y3">
        <f>'firm''s_networth_loans'!M6</f>
        <v>1.0156703029193479</v>
      </c>
      <c r="Z3">
        <f>Sheet2!Y3/100</f>
        <v>1.22</v>
      </c>
    </row>
    <row r="4" spans="1:26">
      <c r="A4" s="1" t="s">
        <v>145</v>
      </c>
      <c r="B4">
        <f>Sheet2!B5/Sheet2!B4</f>
        <v>1.0230686435476997</v>
      </c>
      <c r="C4">
        <f>Sheet2!C5/Sheet2!C4</f>
        <v>1.0039976163328381</v>
      </c>
      <c r="D4">
        <f>Sheet2!D5/Sheet2!D4</f>
        <v>1.0208774272843795</v>
      </c>
      <c r="E4">
        <f>Sheet2!E5/Sheet2!E4</f>
        <v>1.0308009466156052</v>
      </c>
      <c r="F4">
        <f>Sheet2!H5/Sheet2!H4</f>
        <v>1.0685101106297967</v>
      </c>
      <c r="G4">
        <f>Sheet2!H5/Sheet2!H4</f>
        <v>1.0685101106297967</v>
      </c>
      <c r="H4">
        <f>Sheet2!I5/Sheet2!I4</f>
        <v>0.99436997702207097</v>
      </c>
      <c r="I4">
        <f>Sheet3!J4/100</f>
        <v>2.1700000000000001E-2</v>
      </c>
      <c r="J4">
        <f>Sheet3!K4</f>
        <v>1.0250204249999999</v>
      </c>
      <c r="K4">
        <f>Sheet3!M4</f>
        <v>1.0108459869848156</v>
      </c>
      <c r="L4" s="9">
        <f>四半期換算quadratic_match_average!C5</f>
        <v>3.8022287328834059E-2</v>
      </c>
      <c r="M4" s="38">
        <f>(Sheet7!F3)</f>
        <v>1.1892480747654499</v>
      </c>
      <c r="N4">
        <f>(Sheet1!Z6/100)</f>
        <v>2.4479970670000004E-2</v>
      </c>
      <c r="O4">
        <f>(Sheet1!AA7/100)</f>
        <v>1.1579999999999999</v>
      </c>
      <c r="P4">
        <f>Sheet2!M5/Sheet2!M4</f>
        <v>0.99754751686082155</v>
      </c>
      <c r="Q4">
        <f>Sheet2!L5/Sheet2!L4</f>
        <v>0.99757134183363705</v>
      </c>
      <c r="R4">
        <f>Sheet2!N5/Sheet2!N4</f>
        <v>1.0230263157894737</v>
      </c>
      <c r="S4">
        <f>Sheet2!Q5/Sheet2!Q4</f>
        <v>1.0185338952513747</v>
      </c>
      <c r="T4">
        <f>nme_R031.19341.20150829170329.0!D18</f>
        <v>0.93333954876002323</v>
      </c>
      <c r="U4">
        <f>1+FEDFUNDS!B66/100</f>
        <v>1.1585000000000001</v>
      </c>
      <c r="V4">
        <f>Sheet3!N4</f>
        <v>0.99814814814814812</v>
      </c>
      <c r="W4">
        <v>1.08599</v>
      </c>
      <c r="X4">
        <f>'firm''s_networth_loans'!L7</f>
        <v>1.0088327734182132</v>
      </c>
      <c r="Y4">
        <f>'firm''s_networth_loans'!M7</f>
        <v>1.0082146714718598</v>
      </c>
      <c r="Z4">
        <f>Sheet2!Y4/100</f>
        <v>1.244</v>
      </c>
    </row>
    <row r="5" spans="1:26">
      <c r="A5" s="1" t="s">
        <v>146</v>
      </c>
      <c r="B5">
        <f>Sheet2!B6/Sheet2!B5</f>
        <v>1.0048583095973798</v>
      </c>
      <c r="C5">
        <f>Sheet2!C6/Sheet2!C5</f>
        <v>0.99781830581472553</v>
      </c>
      <c r="D5">
        <f>Sheet2!D6/Sheet2!D5</f>
        <v>1.0036989151253735</v>
      </c>
      <c r="E5">
        <f>Sheet2!E6/Sheet2!E5</f>
        <v>1.0196904798108295</v>
      </c>
      <c r="F5">
        <f>Sheet2!H6/Sheet2!H5</f>
        <v>1.0258067653777092</v>
      </c>
      <c r="G5">
        <f>Sheet2!H6/Sheet2!H5</f>
        <v>1.0258067653777092</v>
      </c>
      <c r="H5">
        <f>Sheet2!I6/Sheet2!I5</f>
        <v>1.0138510168189241</v>
      </c>
      <c r="I5">
        <f>Sheet3!J5/100</f>
        <v>2.2000000000000002E-2</v>
      </c>
      <c r="J5">
        <f>Sheet3!K5</f>
        <v>1.02128825</v>
      </c>
      <c r="K5">
        <f>Sheet3!M5</f>
        <v>1.0042918454935621</v>
      </c>
      <c r="L5" s="9">
        <f>四半期換算quadratic_match_average!C6</f>
        <v>3.789820584871062E-2</v>
      </c>
      <c r="M5" s="38">
        <f>(Sheet7!F4)</f>
        <v>1.1885203318082016</v>
      </c>
      <c r="N5">
        <f>(Sheet1!Z7/100)</f>
        <v>2.377706299E-2</v>
      </c>
      <c r="O5">
        <f>(Sheet1!AA8/100)</f>
        <v>1.1559999999999999</v>
      </c>
      <c r="P5">
        <f>Sheet2!M6/Sheet2!M5</f>
        <v>1.0024585125998771</v>
      </c>
      <c r="Q5">
        <f>Sheet2!L6/Sheet2!L5</f>
        <v>1.0079123554473524</v>
      </c>
      <c r="R5">
        <f>Sheet2!N6/Sheet2!N5</f>
        <v>1.030010718113612</v>
      </c>
      <c r="S5">
        <f>Sheet2!Q6/Sheet2!Q5</f>
        <v>1.020688488279087</v>
      </c>
      <c r="T5">
        <f>nme_R031.19341.20150829170329.0!D19</f>
        <v>0.94394086068819671</v>
      </c>
      <c r="U5">
        <f>1+FEDFUNDS!B67/100</f>
        <v>1.1657</v>
      </c>
      <c r="V5">
        <f>Sheet3!N5</f>
        <v>1.0027829313543599</v>
      </c>
      <c r="W5">
        <v>1.08006</v>
      </c>
      <c r="X5">
        <f>'firm''s_networth_loans'!L8</f>
        <v>1.027187139261335</v>
      </c>
      <c r="Y5">
        <f>'firm''s_networth_loans'!M8</f>
        <v>1.0127925457104017</v>
      </c>
      <c r="Z5">
        <f>Sheet2!Y5/100</f>
        <v>1.226</v>
      </c>
    </row>
    <row r="6" spans="1:26">
      <c r="A6" s="1" t="s">
        <v>147</v>
      </c>
      <c r="B6">
        <f>Sheet2!B7/Sheet2!B6</f>
        <v>1.0096611639307562</v>
      </c>
      <c r="C6">
        <f>Sheet2!C7/Sheet2!C6</f>
        <v>1.0071671026113669</v>
      </c>
      <c r="D6">
        <f>Sheet2!D7/Sheet2!D6</f>
        <v>1.0166421422677372</v>
      </c>
      <c r="E6">
        <f>Sheet2!E7/Sheet2!E6</f>
        <v>0.99623992935556649</v>
      </c>
      <c r="F6">
        <f>Sheet2!H7/Sheet2!H6</f>
        <v>1.0470300199550608</v>
      </c>
      <c r="G6">
        <f>Sheet2!H7/Sheet2!H6</f>
        <v>1.0470300199550608</v>
      </c>
      <c r="H6">
        <f>Sheet2!I7/Sheet2!I6</f>
        <v>1.0308128212609844</v>
      </c>
      <c r="I6">
        <f>Sheet3!J6/100</f>
        <v>2.2700000000000001E-2</v>
      </c>
      <c r="J6">
        <f>Sheet3!K6</f>
        <v>1.017800075</v>
      </c>
      <c r="K6">
        <f>Sheet3!M6</f>
        <v>1.0042735042735043</v>
      </c>
      <c r="L6" s="9">
        <f>四半期換算quadratic_match_average!C7</f>
        <v>3.7738240242581211E-2</v>
      </c>
      <c r="M6" s="38">
        <f>(Sheet7!F5)</f>
        <v>1.1877925888509528</v>
      </c>
      <c r="N6">
        <f>(Sheet1!Z8/100)</f>
        <v>2.329765198E-2</v>
      </c>
      <c r="O6">
        <f>(Sheet1!AA9/100)</f>
        <v>1.1579999999999999</v>
      </c>
      <c r="P6">
        <f>Sheet2!M7/Sheet2!M6</f>
        <v>1.0331085223789087</v>
      </c>
      <c r="Q6">
        <f>Sheet2!L7/Sheet2!L6</f>
        <v>1.017512077294686</v>
      </c>
      <c r="R6">
        <f>Sheet2!N7/Sheet2!N6</f>
        <v>1.0228928199791885</v>
      </c>
      <c r="S6">
        <f>Sheet2!Q7/Sheet2!Q6</f>
        <v>0.99270611992706126</v>
      </c>
      <c r="T6">
        <f>nme_R031.19341.20150829170329.0!D20</f>
        <v>1.0300969993654256</v>
      </c>
      <c r="U6">
        <f>1+FEDFUNDS!B68/100</f>
        <v>1.1778</v>
      </c>
      <c r="V6">
        <f>Sheet3!N6</f>
        <v>1</v>
      </c>
      <c r="W6">
        <v>1.07548</v>
      </c>
      <c r="X6">
        <f>'firm''s_networth_loans'!L9</f>
        <v>1.0272328319547719</v>
      </c>
      <c r="Y6">
        <f>'firm''s_networth_loans'!M9</f>
        <v>1.0223105444429252</v>
      </c>
      <c r="Z6">
        <f>Sheet2!Y6/100</f>
        <v>1.21</v>
      </c>
    </row>
    <row r="7" spans="1:26">
      <c r="A7" s="1" t="s">
        <v>148</v>
      </c>
      <c r="B7">
        <f>Sheet2!B8/Sheet2!B7</f>
        <v>0.99633234969969564</v>
      </c>
      <c r="C7">
        <f>Sheet2!C8/Sheet2!C7</f>
        <v>1.0082854422313487</v>
      </c>
      <c r="D7">
        <f>Sheet2!D8/Sheet2!D7</f>
        <v>0.94475800543491273</v>
      </c>
      <c r="E7">
        <f>Sheet2!E8/Sheet2!E7</f>
        <v>1.0116727762298507</v>
      </c>
      <c r="F7">
        <f>Sheet2!H8/Sheet2!H7</f>
        <v>1.0265343793157753</v>
      </c>
      <c r="G7">
        <f>Sheet2!H8/Sheet2!H7</f>
        <v>1.0265343793157753</v>
      </c>
      <c r="H7">
        <f>Sheet2!I8/Sheet2!I7</f>
        <v>1.0001307673407698</v>
      </c>
      <c r="I7">
        <f>Sheet3!J7/100</f>
        <v>2.1700000000000001E-2</v>
      </c>
      <c r="J7">
        <f>Sheet3!K7</f>
        <v>1.01812725</v>
      </c>
      <c r="K7">
        <f>Sheet3!M7</f>
        <v>1.0085106382978724</v>
      </c>
      <c r="L7" s="9">
        <f>四半期換算quadratic_match_average!C8</f>
        <v>3.7542444185400092E-2</v>
      </c>
      <c r="M7" s="38">
        <f>(Sheet7!F6)</f>
        <v>1.1856673441625682</v>
      </c>
      <c r="N7">
        <f>(Sheet1!Z9/100)</f>
        <v>2.3715587610000002E-2</v>
      </c>
      <c r="O7">
        <f>(Sheet1!AA10/100)</f>
        <v>1.155</v>
      </c>
      <c r="P7">
        <f>Sheet2!M8/Sheet2!M7</f>
        <v>1.0005934718100891</v>
      </c>
      <c r="Q7">
        <f>Sheet2!L8/Sheet2!L7</f>
        <v>1.0154302670623145</v>
      </c>
      <c r="R7">
        <f>Sheet2!N8/Sheet2!N7</f>
        <v>1.0061037639877926</v>
      </c>
      <c r="S7">
        <f>Sheet2!Q8/Sheet2!Q7</f>
        <v>1.0114766292714767</v>
      </c>
      <c r="T7">
        <f>nme_R031.19341.20150829170329.0!D21</f>
        <v>1.0217673212300842</v>
      </c>
      <c r="U7">
        <f>1+FEDFUNDS!B69/100</f>
        <v>1.1758</v>
      </c>
      <c r="V7">
        <f>Sheet3!N7</f>
        <v>1</v>
      </c>
      <c r="W7">
        <v>1.0732900000000001</v>
      </c>
      <c r="X7">
        <f>'firm''s_networth_loans'!L10</f>
        <v>1.0244303963753993</v>
      </c>
      <c r="Y7">
        <f>'firm''s_networth_loans'!M10</f>
        <v>1.0300556663901368</v>
      </c>
      <c r="Z7">
        <f>Sheet2!Y7/100</f>
        <v>1.1990000000000001</v>
      </c>
    </row>
    <row r="8" spans="1:26">
      <c r="A8" s="1" t="s">
        <v>149</v>
      </c>
      <c r="B8">
        <f>Sheet2!B9/Sheet2!B8</f>
        <v>1.0041795728771681</v>
      </c>
      <c r="C8">
        <f>Sheet2!C9/Sheet2!C8</f>
        <v>1.0019259854047415</v>
      </c>
      <c r="D8">
        <f>Sheet2!D9/Sheet2!D8</f>
        <v>1.0289562612918552</v>
      </c>
      <c r="E8">
        <f>Sheet2!E9/Sheet2!E8</f>
        <v>1.0019083478885531</v>
      </c>
      <c r="F8">
        <f>Sheet2!H9/Sheet2!H8</f>
        <v>0.99327170006946452</v>
      </c>
      <c r="G8">
        <f>Sheet2!H9/Sheet2!H8</f>
        <v>0.99327170006946452</v>
      </c>
      <c r="H8">
        <f>Sheet2!I9/Sheet2!I8</f>
        <v>1.0148277525023568</v>
      </c>
      <c r="I8">
        <f>Sheet3!J8/100</f>
        <v>2.2000000000000002E-2</v>
      </c>
      <c r="J8">
        <f>Sheet3!K8</f>
        <v>1.017125675</v>
      </c>
      <c r="K8">
        <f>Sheet3!M8</f>
        <v>1.009493670886076</v>
      </c>
      <c r="L8" s="9">
        <f>四半期換算quadratic_match_average!C9</f>
        <v>3.731088326952714E-2</v>
      </c>
      <c r="M8" s="38">
        <f>(Sheet7!F7)</f>
        <v>1.1835420994741837</v>
      </c>
      <c r="N8">
        <f>(Sheet1!Z10/100)</f>
        <v>2.4602465569999999E-2</v>
      </c>
      <c r="O8">
        <f>(Sheet1!AA11/100)</f>
        <v>1.161</v>
      </c>
      <c r="P8">
        <f>Sheet2!M9/Sheet2!M8</f>
        <v>0.98932384341637025</v>
      </c>
      <c r="Q8">
        <f>Sheet2!L9/Sheet2!L8</f>
        <v>0.99123319696084167</v>
      </c>
      <c r="R8">
        <f>Sheet2!N9/Sheet2!N8</f>
        <v>0.99898887765419608</v>
      </c>
      <c r="S8">
        <f>Sheet2!Q9/Sheet2!Q8</f>
        <v>0.98832340272253838</v>
      </c>
      <c r="T8">
        <f>nme_R031.19341.20150829170329.0!D22</f>
        <v>0.98737881836473385</v>
      </c>
      <c r="U8">
        <f>1+FEDFUNDS!B70/100</f>
        <v>1.1358999999999999</v>
      </c>
      <c r="V8">
        <f>Sheet3!N8</f>
        <v>1.0046253469010176</v>
      </c>
      <c r="W8">
        <v>1.07243</v>
      </c>
      <c r="X8">
        <f>'firm''s_networth_loans'!L11</f>
        <v>1.0300008695392999</v>
      </c>
      <c r="Y8">
        <f>'firm''s_networth_loans'!M11</f>
        <v>1.0243266231146895</v>
      </c>
      <c r="Z8">
        <f>Sheet2!Y8/100</f>
        <v>1.17</v>
      </c>
    </row>
    <row r="9" spans="1:26">
      <c r="A9" s="1" t="s">
        <v>150</v>
      </c>
      <c r="B9">
        <f>Sheet2!B10/Sheet2!B9</f>
        <v>1.0162119167568868</v>
      </c>
      <c r="C9">
        <f>Sheet2!C10/Sheet2!C9</f>
        <v>1.0083708863027563</v>
      </c>
      <c r="D9">
        <f>Sheet2!D10/Sheet2!D9</f>
        <v>1.0542948212166909</v>
      </c>
      <c r="E9">
        <f>Sheet2!E10/Sheet2!E9</f>
        <v>0.9998279807678071</v>
      </c>
      <c r="F9">
        <f>Sheet2!H10/Sheet2!H9</f>
        <v>0.99738531062440583</v>
      </c>
      <c r="G9">
        <f>Sheet2!H10/Sheet2!H9</f>
        <v>0.99738531062440583</v>
      </c>
      <c r="H9">
        <f>Sheet2!I10/Sheet2!I9</f>
        <v>1.0133509730697534</v>
      </c>
      <c r="I9">
        <f>Sheet3!J9/100</f>
        <v>2.23E-2</v>
      </c>
      <c r="J9">
        <f>Sheet3!K9</f>
        <v>1.0165230750000001</v>
      </c>
      <c r="K9">
        <f>Sheet3!M9</f>
        <v>1.0031347962382444</v>
      </c>
      <c r="L9" s="9">
        <f>四半期換算quadratic_match_average!C10</f>
        <v>3.7058951843887855E-2</v>
      </c>
      <c r="M9" s="38">
        <f>(Sheet7!F8)</f>
        <v>1.1814168547857988</v>
      </c>
      <c r="N9">
        <f>(Sheet1!Z11/100)</f>
        <v>2.412059024E-2</v>
      </c>
      <c r="O9">
        <f>(Sheet1!AA12/100)</f>
        <v>1.155</v>
      </c>
      <c r="P9">
        <f>Sheet2!M10/Sheet2!M9</f>
        <v>1.0191846522781773</v>
      </c>
      <c r="Q9">
        <f>Sheet2!L10/Sheet2!L9</f>
        <v>1.0271226415094339</v>
      </c>
      <c r="R9">
        <f>Sheet2!N10/Sheet2!N9</f>
        <v>1.0091093117408907</v>
      </c>
      <c r="S9">
        <f>Sheet2!Q10/Sheet2!Q9</f>
        <v>0.98328043613612548</v>
      </c>
      <c r="T9">
        <f>nme_R031.19341.20150829170329.0!D23</f>
        <v>1.0187272896673809</v>
      </c>
      <c r="U9">
        <f>1+FEDFUNDS!B71/100</f>
        <v>1.1423000000000001</v>
      </c>
      <c r="V9">
        <f>Sheet3!N9</f>
        <v>1.0064456721915285</v>
      </c>
      <c r="W9">
        <v>1.0683199999999999</v>
      </c>
      <c r="X9">
        <f>'firm''s_networth_loans'!L12</f>
        <v>1.015156269978543</v>
      </c>
      <c r="Y9">
        <f>'firm''s_networth_loans'!M12</f>
        <v>1.0154560803184889</v>
      </c>
      <c r="Z9">
        <f>Sheet2!Y9/100</f>
        <v>1.179</v>
      </c>
    </row>
    <row r="10" spans="1:26">
      <c r="A10" s="1" t="s">
        <v>151</v>
      </c>
      <c r="B10">
        <f>Sheet2!B11/Sheet2!B10</f>
        <v>1.0011393248414753</v>
      </c>
      <c r="C10">
        <f>Sheet2!C11/Sheet2!C10</f>
        <v>1.0130619335261231</v>
      </c>
      <c r="D10">
        <f>Sheet2!D11/Sheet2!D10</f>
        <v>0.95642472685702029</v>
      </c>
      <c r="E10">
        <f>Sheet2!E11/Sheet2!E10</f>
        <v>1.0023922685616538</v>
      </c>
      <c r="F10">
        <f>Sheet2!H11/Sheet2!H10</f>
        <v>0.9872553815555869</v>
      </c>
      <c r="G10">
        <f>Sheet2!H11/Sheet2!H10</f>
        <v>0.9872553815555869</v>
      </c>
      <c r="H10">
        <f>Sheet2!I11/Sheet2!I10</f>
        <v>0.95397487925206392</v>
      </c>
      <c r="I10">
        <f>Sheet3!J10/100</f>
        <v>2.3300000000000001E-2</v>
      </c>
      <c r="J10">
        <f>Sheet3!K10</f>
        <v>1.0179305750000001</v>
      </c>
      <c r="K10">
        <f>Sheet3!M10</f>
        <v>0.99895833333333339</v>
      </c>
      <c r="L10" s="9">
        <f>四半期換算quadratic_match_average!C11</f>
        <v>3.6749969693512297E-2</v>
      </c>
      <c r="M10" s="38">
        <f>(Sheet7!F9)</f>
        <v>1.1792916100974145</v>
      </c>
      <c r="N10">
        <f>(Sheet1!Z12/100)</f>
        <v>2.3553835339999999E-2</v>
      </c>
      <c r="O10">
        <f>(Sheet1!AA13/100)</f>
        <v>1.1540000000000001</v>
      </c>
      <c r="P10">
        <f>Sheet2!M11/Sheet2!M10</f>
        <v>1.0188235294117647</v>
      </c>
      <c r="Q10">
        <f>Sheet2!L11/Sheet2!L10</f>
        <v>0.98909299655568328</v>
      </c>
      <c r="R10">
        <f>Sheet2!N11/Sheet2!N10</f>
        <v>1.0010030090270812</v>
      </c>
      <c r="S10">
        <f>Sheet2!Q11/Sheet2!Q10</f>
        <v>1.0054362934362935</v>
      </c>
      <c r="T10">
        <f>nme_R031.19341.20150829170329.0!D24</f>
        <v>1.0249236058059588</v>
      </c>
      <c r="U10">
        <f>1+FEDFUNDS!B72/100</f>
        <v>1.1451</v>
      </c>
      <c r="V10">
        <f>Sheet3!N10</f>
        <v>0.99451052150045749</v>
      </c>
      <c r="W10">
        <v>1.0660700000000001</v>
      </c>
      <c r="X10">
        <f>'firm''s_networth_loans'!L13</f>
        <v>1.0172285321717462</v>
      </c>
      <c r="Y10">
        <f>'firm''s_networth_loans'!M13</f>
        <v>1.0114357013346367</v>
      </c>
      <c r="Z10">
        <f>Sheet2!Y10/100</f>
        <v>1.1759999999999999</v>
      </c>
    </row>
    <row r="11" spans="1:26">
      <c r="A11" s="1" t="s">
        <v>152</v>
      </c>
      <c r="B11">
        <f>Sheet2!B12/Sheet2!B11</f>
        <v>1.0043932072466659</v>
      </c>
      <c r="C11">
        <f>Sheet2!C12/Sheet2!C11</f>
        <v>0.99901773661735349</v>
      </c>
      <c r="D11">
        <f>Sheet2!D12/Sheet2!D11</f>
        <v>1.013629118241304</v>
      </c>
      <c r="E11">
        <f>Sheet2!E12/Sheet2!E11</f>
        <v>1.0001502788435126</v>
      </c>
      <c r="F11">
        <f>Sheet2!H12/Sheet2!H11</f>
        <v>1.001501688056001</v>
      </c>
      <c r="G11">
        <f>Sheet2!H12/Sheet2!H11</f>
        <v>1.001501688056001</v>
      </c>
      <c r="H11">
        <f>Sheet2!I12/Sheet2!I11</f>
        <v>0.98897178720419265</v>
      </c>
      <c r="I11">
        <f>Sheet3!J11/100</f>
        <v>2.3700000000000002E-2</v>
      </c>
      <c r="J11">
        <f>Sheet3!K11</f>
        <v>1.0177957499999999</v>
      </c>
      <c r="K11">
        <f>Sheet3!M11</f>
        <v>1.003128258602711</v>
      </c>
      <c r="L11" s="9">
        <f>四半期換算quadratic_match_average!C12</f>
        <v>3.6399386974495962E-2</v>
      </c>
      <c r="M11" s="38">
        <f>(Sheet7!F10)</f>
        <v>1.1716590927818566</v>
      </c>
      <c r="N11">
        <f>(Sheet1!Z13/100)</f>
        <v>2.221566074E-2</v>
      </c>
      <c r="O11">
        <f>(Sheet1!AA14/100)</f>
        <v>1.1579999999999999</v>
      </c>
      <c r="P11">
        <f>Sheet2!M12/Sheet2!M11</f>
        <v>1.0161662817551964</v>
      </c>
      <c r="Q11">
        <f>Sheet2!L12/Sheet2!L11</f>
        <v>1.0011607661056297</v>
      </c>
      <c r="R11">
        <f>Sheet2!N12/Sheet2!N11</f>
        <v>1.0040080160320641</v>
      </c>
      <c r="S11">
        <f>Sheet2!Q12/Sheet2!Q11</f>
        <v>0.99640564037971191</v>
      </c>
      <c r="T11">
        <f>nme_R031.19341.20150829170329.0!D25</f>
        <v>1.0352941176470589</v>
      </c>
      <c r="U11">
        <f>1+FEDFUNDS!B73/100</f>
        <v>1.1101000000000001</v>
      </c>
      <c r="V11">
        <f>Sheet3!N11</f>
        <v>1.0055197792088315</v>
      </c>
      <c r="W11">
        <v>1.0654699999999999</v>
      </c>
      <c r="X11">
        <f>'firm''s_networth_loans'!L14</f>
        <v>1.0264930744583693</v>
      </c>
      <c r="Y11">
        <f>'firm''s_networth_loans'!M14</f>
        <v>1.0139971336118772</v>
      </c>
      <c r="Z11">
        <f>Sheet2!Y11/100</f>
        <v>1.157</v>
      </c>
    </row>
    <row r="12" spans="1:26">
      <c r="A12" s="1" t="s">
        <v>153</v>
      </c>
      <c r="B12">
        <f>Sheet2!B13/Sheet2!B12</f>
        <v>1.0034305980947458</v>
      </c>
      <c r="C12">
        <f>Sheet2!C13/Sheet2!C12</f>
        <v>1.0158806171745198</v>
      </c>
      <c r="D12">
        <f>Sheet2!D13/Sheet2!D12</f>
        <v>0.96227259893512607</v>
      </c>
      <c r="E12">
        <f>Sheet2!E13/Sheet2!E12</f>
        <v>0.9925858154010343</v>
      </c>
      <c r="F12">
        <f>Sheet2!H13/Sheet2!H12</f>
        <v>0.98358111886084576</v>
      </c>
      <c r="G12">
        <f>Sheet2!H13/Sheet2!H12</f>
        <v>0.98358111886084576</v>
      </c>
      <c r="H12">
        <f>Sheet2!I13/Sheet2!I12</f>
        <v>0.96301030306972168</v>
      </c>
      <c r="I12">
        <f>Sheet3!J12/100</f>
        <v>2.4700000000000003E-2</v>
      </c>
      <c r="J12">
        <f>Sheet3!K12</f>
        <v>1.0171030750000001</v>
      </c>
      <c r="K12">
        <f>Sheet3!M12</f>
        <v>0.99792099792099787</v>
      </c>
      <c r="L12" s="9">
        <f>四半期換算quadratic_match_average!C13</f>
        <v>3.6007339973344821E-2</v>
      </c>
      <c r="M12" s="38">
        <f>(Sheet7!F11)</f>
        <v>1.1640265754662984</v>
      </c>
      <c r="N12">
        <f>(Sheet1!Z14/100)</f>
        <v>2.2091177819999998E-2</v>
      </c>
      <c r="O12">
        <f>(Sheet1!AA15/100)</f>
        <v>1.1540000000000001</v>
      </c>
      <c r="P12">
        <f>Sheet2!M13/Sheet2!M12</f>
        <v>1.01875</v>
      </c>
      <c r="Q12">
        <f>Sheet2!L13/Sheet2!L12</f>
        <v>0.99072463768115948</v>
      </c>
      <c r="R12">
        <f>Sheet2!N13/Sheet2!N12</f>
        <v>1.0009980039920159</v>
      </c>
      <c r="S12">
        <f>Sheet2!Q13/Sheet2!Q12</f>
        <v>1.0009712030585189</v>
      </c>
      <c r="T12">
        <f>nme_R031.19341.20150829170329.0!D26</f>
        <v>0.98538723818801754</v>
      </c>
      <c r="U12">
        <f>1+FEDFUNDS!B74/100</f>
        <v>1.0929</v>
      </c>
      <c r="V12">
        <f>Sheet3!N12</f>
        <v>1.0036596523330283</v>
      </c>
      <c r="W12">
        <v>1.06507</v>
      </c>
      <c r="X12">
        <f>'firm''s_networth_loans'!L15</f>
        <v>1.0104529045812094</v>
      </c>
      <c r="Y12">
        <f>'firm''s_networth_loans'!M15</f>
        <v>1.0111636441522038</v>
      </c>
      <c r="Z12">
        <f>Sheet2!Y12/100</f>
        <v>1.161</v>
      </c>
    </row>
    <row r="13" spans="1:26">
      <c r="A13" s="1" t="s">
        <v>154</v>
      </c>
      <c r="B13">
        <f>Sheet2!B14/Sheet2!B13</f>
        <v>0.99050186430172371</v>
      </c>
      <c r="C13">
        <f>Sheet2!C14/Sheet2!C13</f>
        <v>0.99051936955251441</v>
      </c>
      <c r="D13">
        <f>Sheet2!D14/Sheet2!D13</f>
        <v>0.95536218735048384</v>
      </c>
      <c r="E13">
        <f>Sheet2!E14/Sheet2!E13</f>
        <v>1.0036888457351798</v>
      </c>
      <c r="F13">
        <f>Sheet2!H14/Sheet2!H13</f>
        <v>1.0021164007723091</v>
      </c>
      <c r="G13">
        <f>Sheet2!H14/Sheet2!H13</f>
        <v>1.0021164007723091</v>
      </c>
      <c r="H13">
        <f>Sheet2!I14/Sheet2!I13</f>
        <v>0.97256499754207182</v>
      </c>
      <c r="I13">
        <f>Sheet3!J13/100</f>
        <v>2.6699999999999998E-2</v>
      </c>
      <c r="J13">
        <f>Sheet3!K13</f>
        <v>1.016589175</v>
      </c>
      <c r="K13">
        <f>Sheet3!M13</f>
        <v>1.0083333333333333</v>
      </c>
      <c r="L13" s="9">
        <f>四半期換算quadratic_match_average!C14</f>
        <v>3.4825685428316655E-2</v>
      </c>
      <c r="M13" s="38">
        <f>(Sheet7!F12)</f>
        <v>1.1563940581507406</v>
      </c>
      <c r="N13">
        <f>(Sheet1!Z15/100)</f>
        <v>2.1974203089999998E-2</v>
      </c>
      <c r="O13">
        <f>(Sheet1!AA16/100)</f>
        <v>1.153</v>
      </c>
      <c r="P13">
        <f>Sheet2!M14/Sheet2!M13</f>
        <v>0.94645844952593405</v>
      </c>
      <c r="Q13">
        <f>Sheet2!L14/Sheet2!L13</f>
        <v>0.97717963721474543</v>
      </c>
      <c r="R13">
        <f>Sheet2!N14/Sheet2!N13</f>
        <v>1.0009970089730809</v>
      </c>
      <c r="S13">
        <f>Sheet2!Q14/Sheet2!Q13</f>
        <v>1.0131062204494001</v>
      </c>
      <c r="T13">
        <f>nme_R031.19341.20150829170329.0!D27</f>
        <v>0.91488413547237157</v>
      </c>
      <c r="U13">
        <f>1+FEDFUNDS!B75/100</f>
        <v>1.0865</v>
      </c>
      <c r="V13">
        <f>Sheet3!N13</f>
        <v>0.99817684594348222</v>
      </c>
      <c r="W13">
        <v>1.06474</v>
      </c>
      <c r="X13">
        <f>'firm''s_networth_loans'!L16</f>
        <v>1.0214895351077777</v>
      </c>
      <c r="Y13">
        <f>'firm''s_networth_loans'!M16</f>
        <v>1.0104956086858572</v>
      </c>
      <c r="Z13">
        <f>Sheet2!Y13/100</f>
        <v>1.1540000000000001</v>
      </c>
    </row>
    <row r="14" spans="1:26">
      <c r="A14" s="1" t="s">
        <v>155</v>
      </c>
      <c r="B14">
        <f>Sheet2!B15/Sheet2!B14</f>
        <v>1.0086669752218149</v>
      </c>
      <c r="C14">
        <f>Sheet2!C15/Sheet2!C14</f>
        <v>0.99401202998874738</v>
      </c>
      <c r="D14">
        <f>Sheet2!D15/Sheet2!D14</f>
        <v>1.0462496142716666</v>
      </c>
      <c r="E14">
        <f>Sheet2!E15/Sheet2!E14</f>
        <v>1.0081572118285786</v>
      </c>
      <c r="F14">
        <f>Sheet2!H15/Sheet2!H14</f>
        <v>1.0129093636829836</v>
      </c>
      <c r="G14">
        <f>Sheet2!H15/Sheet2!H14</f>
        <v>1.0129093636829836</v>
      </c>
      <c r="H14">
        <f>Sheet2!I15/Sheet2!I14</f>
        <v>0.99621556733959526</v>
      </c>
      <c r="I14">
        <f>Sheet3!J14/100</f>
        <v>2.6699999999999998E-2</v>
      </c>
      <c r="J14">
        <f>Sheet3!K14</f>
        <v>1.015477325</v>
      </c>
      <c r="K14">
        <f>Sheet3!M14</f>
        <v>1.0010330578512399</v>
      </c>
      <c r="L14" s="9">
        <f>四半期換算quadratic_match_average!C15</f>
        <v>3.4650951845789479E-2</v>
      </c>
      <c r="M14" s="38">
        <f>(Sheet7!F13)</f>
        <v>1.1487615408351828</v>
      </c>
      <c r="N14">
        <f>(Sheet1!Z16/100)</f>
        <v>2.1739074440000002E-2</v>
      </c>
      <c r="O14">
        <f>(Sheet1!AA17/100)</f>
        <v>1.155</v>
      </c>
      <c r="P14">
        <f>Sheet2!M15/Sheet2!M14</f>
        <v>0.97407189157336493</v>
      </c>
      <c r="Q14">
        <f>Sheet2!L15/Sheet2!L14</f>
        <v>0.98562874251497001</v>
      </c>
      <c r="R14">
        <f>Sheet2!N15/Sheet2!N14</f>
        <v>1.0029880478087649</v>
      </c>
      <c r="S14">
        <f>Sheet2!Q15/Sheet2!Q14</f>
        <v>1.0228177921011827</v>
      </c>
      <c r="T14">
        <f>nme_R031.19341.20150829170329.0!D28</f>
        <v>0.9893307468477216</v>
      </c>
      <c r="U14">
        <f>1+FEDFUNDS!B76/100</f>
        <v>1.0880000000000001</v>
      </c>
      <c r="V14">
        <f>Sheet3!N14</f>
        <v>0.99360730593607305</v>
      </c>
      <c r="W14">
        <v>1.0644499999999999</v>
      </c>
      <c r="X14">
        <f>'firm''s_networth_loans'!L17</f>
        <v>1.0258456628597927</v>
      </c>
      <c r="Y14">
        <f>'firm''s_networth_loans'!M17</f>
        <v>1.0144484112838497</v>
      </c>
      <c r="Z14">
        <f>Sheet2!Y14/100</f>
        <v>1.153</v>
      </c>
    </row>
    <row r="15" spans="1:26">
      <c r="A15" s="1" t="s">
        <v>156</v>
      </c>
      <c r="B15">
        <f>Sheet2!B16/Sheet2!B15</f>
        <v>1.0123437755231095</v>
      </c>
      <c r="C15">
        <f>Sheet2!C16/Sheet2!C15</f>
        <v>1.0106371580396096</v>
      </c>
      <c r="D15">
        <f>Sheet2!D16/Sheet2!D15</f>
        <v>0.98899775902714926</v>
      </c>
      <c r="E15">
        <f>Sheet2!E16/Sheet2!E15</f>
        <v>1.0123652951570432</v>
      </c>
      <c r="F15">
        <f>Sheet2!H16/Sheet2!H15</f>
        <v>1.0404260783347057</v>
      </c>
      <c r="G15">
        <f>Sheet2!H16/Sheet2!H15</f>
        <v>1.0404260783347057</v>
      </c>
      <c r="H15">
        <f>Sheet2!I16/Sheet2!I15</f>
        <v>1.00457148495977</v>
      </c>
      <c r="I15">
        <f>Sheet3!J15/100</f>
        <v>2.7000000000000003E-2</v>
      </c>
      <c r="J15">
        <f>Sheet3!K15</f>
        <v>1.0161469249999999</v>
      </c>
      <c r="K15">
        <f>Sheet3!M15</f>
        <v>1</v>
      </c>
      <c r="L15" s="9">
        <f>四半期換算quadratic_match_average!C16</f>
        <v>3.4733416442456422E-2</v>
      </c>
      <c r="M15" s="38">
        <f>(Sheet7!F14)</f>
        <v>1.1426078556416912</v>
      </c>
      <c r="N15">
        <f>(Sheet1!Z17/100)</f>
        <v>2.176320302E-2</v>
      </c>
      <c r="O15">
        <f>(Sheet1!AA18/100)</f>
        <v>1.1579999999999999</v>
      </c>
      <c r="P15">
        <f>Sheet2!M16/Sheet2!M15</f>
        <v>1.0048396854204475</v>
      </c>
      <c r="Q15">
        <f>Sheet2!L16/Sheet2!L15</f>
        <v>0.99149453219927097</v>
      </c>
      <c r="R15">
        <f>Sheet2!N16/Sheet2!N15</f>
        <v>1.009930486593843</v>
      </c>
      <c r="S15">
        <f>Sheet2!Q16/Sheet2!Q15</f>
        <v>1.0195740380185188</v>
      </c>
      <c r="T15">
        <f>nme_R031.19341.20150829170329.0!D29</f>
        <v>0.99683572119187835</v>
      </c>
      <c r="U15">
        <f>1+FEDFUNDS!B77/100</f>
        <v>1.0946</v>
      </c>
      <c r="V15">
        <f>Sheet3!N15</f>
        <v>0.99816176470588236</v>
      </c>
      <c r="W15">
        <v>1.0641700000000001</v>
      </c>
      <c r="X15">
        <f>'firm''s_networth_loans'!L18</f>
        <v>1.0272962513908546</v>
      </c>
      <c r="Y15">
        <f>'firm''s_networth_loans'!M18</f>
        <v>1.0273935685463809</v>
      </c>
      <c r="Z15">
        <f>Sheet2!Y15/100</f>
        <v>1.153</v>
      </c>
    </row>
    <row r="16" spans="1:26">
      <c r="A16" s="1" t="s">
        <v>157</v>
      </c>
      <c r="B16">
        <f>Sheet2!B17/Sheet2!B16</f>
        <v>1.0080176101557212</v>
      </c>
      <c r="C16">
        <f>Sheet2!C17/Sheet2!C16</f>
        <v>1.00376980833828</v>
      </c>
      <c r="D16">
        <f>Sheet2!D17/Sheet2!D16</f>
        <v>1.0479430763648898</v>
      </c>
      <c r="E16">
        <f>Sheet2!E17/Sheet2!E16</f>
        <v>0.99849693731517131</v>
      </c>
      <c r="F16">
        <f>Sheet2!H17/Sheet2!H16</f>
        <v>1.0405913345968565</v>
      </c>
      <c r="G16">
        <f>Sheet2!H17/Sheet2!H16</f>
        <v>1.0405913345968565</v>
      </c>
      <c r="H16">
        <f>Sheet2!I17/Sheet2!I16</f>
        <v>1.0764648320741141</v>
      </c>
      <c r="I16">
        <f>Sheet3!J16/100</f>
        <v>2.6000000000000002E-2</v>
      </c>
      <c r="J16">
        <f>Sheet3!K16</f>
        <v>1.015709175</v>
      </c>
      <c r="K16">
        <f>Sheet3!M16</f>
        <v>1.0030959752321982</v>
      </c>
      <c r="L16" s="9">
        <f>四半期換算quadratic_match_average!C17</f>
        <v>3.5073277144295534E-2</v>
      </c>
      <c r="M16" s="38">
        <f>(Sheet7!F15)</f>
        <v>1.1364541704481994</v>
      </c>
      <c r="N16">
        <f>(Sheet1!Z18/100)</f>
        <v>2.2057507909999999E-2</v>
      </c>
      <c r="O16">
        <f>(Sheet1!AA19/100)</f>
        <v>1.157</v>
      </c>
      <c r="P16">
        <f>Sheet2!M17/Sheet2!M16</f>
        <v>0.97892835641180009</v>
      </c>
      <c r="Q16">
        <f>Sheet2!L17/Sheet2!L16</f>
        <v>0.99142156862745112</v>
      </c>
      <c r="R16">
        <f>Sheet2!N17/Sheet2!N16</f>
        <v>1.0049164208456245</v>
      </c>
      <c r="S16">
        <f>Sheet2!Q17/Sheet2!Q16</f>
        <v>1.0206268221574344</v>
      </c>
      <c r="T16">
        <f>nme_R031.19341.20150829170329.0!D30</f>
        <v>0.95838598264678543</v>
      </c>
      <c r="U16">
        <f>1+FEDFUNDS!B78/100</f>
        <v>1.0943000000000001</v>
      </c>
      <c r="V16">
        <f>Sheet3!N16</f>
        <v>0.99907918968692455</v>
      </c>
      <c r="W16">
        <v>1.0625599999999999</v>
      </c>
      <c r="X16">
        <f>'firm''s_networth_loans'!L19</f>
        <v>1.0205544031188465</v>
      </c>
      <c r="Y16">
        <f>'firm''s_networth_loans'!M19</f>
        <v>1.0373183847738026</v>
      </c>
      <c r="Z16">
        <f>Sheet2!Y16/100</f>
        <v>1.155</v>
      </c>
    </row>
    <row r="17" spans="1:26">
      <c r="A17" s="1" t="s">
        <v>158</v>
      </c>
      <c r="B17">
        <f>Sheet2!B18/Sheet2!B17</f>
        <v>1.0134271908449712</v>
      </c>
      <c r="C17">
        <f>Sheet2!C18/Sheet2!C17</f>
        <v>1.0106986801000568</v>
      </c>
      <c r="D17">
        <f>Sheet2!D18/Sheet2!D17</f>
        <v>1.0209063847177502</v>
      </c>
      <c r="E17">
        <f>Sheet2!E18/Sheet2!E17</f>
        <v>1.010835563731072</v>
      </c>
      <c r="F17">
        <f>Sheet2!H18/Sheet2!H17</f>
        <v>1.0484710362468146</v>
      </c>
      <c r="G17">
        <f>Sheet2!H18/Sheet2!H17</f>
        <v>1.0484710362468146</v>
      </c>
      <c r="H17">
        <f>Sheet2!I18/Sheet2!I17</f>
        <v>1.0309571825618391</v>
      </c>
      <c r="I17">
        <f>Sheet3!J17/100</f>
        <v>2.7000000000000003E-2</v>
      </c>
      <c r="J17">
        <f>Sheet3!K17</f>
        <v>1.0154544249999999</v>
      </c>
      <c r="K17">
        <f>Sheet3!M17</f>
        <v>1.0072016460905351</v>
      </c>
      <c r="L17" s="9">
        <f>四半期換算quadratic_match_average!C18</f>
        <v>3.6387721526482397E-2</v>
      </c>
      <c r="M17" s="38">
        <f>(Sheet7!F16)</f>
        <v>1.1303004852547076</v>
      </c>
      <c r="N17">
        <f>(Sheet1!Z19/100)</f>
        <v>2.2960475090000002E-2</v>
      </c>
      <c r="O17">
        <f>(Sheet1!AA20/100)</f>
        <v>1.169</v>
      </c>
      <c r="P17">
        <f>Sheet2!M18/Sheet2!M17</f>
        <v>0.98585485854858557</v>
      </c>
      <c r="Q17">
        <f>Sheet2!L18/Sheet2!L17</f>
        <v>1.0043263288009887</v>
      </c>
      <c r="R17">
        <f>Sheet2!N18/Sheet2!N17</f>
        <v>1.0107632093933463</v>
      </c>
      <c r="S17">
        <f>Sheet2!Q18/Sheet2!Q17</f>
        <v>1.0198671713204315</v>
      </c>
      <c r="T17">
        <f>nme_R031.19341.20150829170329.0!D31</f>
        <v>0.97994056463595824</v>
      </c>
      <c r="U17">
        <f>1+FEDFUNDS!B79/100</f>
        <v>1.0969</v>
      </c>
      <c r="V17">
        <f>Sheet3!N17</f>
        <v>1.0009216589861751</v>
      </c>
      <c r="W17">
        <v>1.05992</v>
      </c>
      <c r="X17">
        <f>'firm''s_networth_loans'!L20</f>
        <v>1.0197014248520588</v>
      </c>
      <c r="Y17">
        <f>'firm''s_networth_loans'!M20</f>
        <v>1.0433106538794252</v>
      </c>
      <c r="Z17">
        <f>Sheet2!Y17/100</f>
        <v>1.1240000000000001</v>
      </c>
    </row>
    <row r="18" spans="1:26">
      <c r="A18" s="1" t="s">
        <v>159</v>
      </c>
      <c r="B18">
        <f>Sheet2!B19/Sheet2!B18</f>
        <v>1.0108715464339684</v>
      </c>
      <c r="C18">
        <f>Sheet2!C19/Sheet2!C18</f>
        <v>0.99997745972527996</v>
      </c>
      <c r="D18">
        <f>Sheet2!D19/Sheet2!D18</f>
        <v>0.99005813630248285</v>
      </c>
      <c r="E18">
        <f>Sheet2!E19/Sheet2!E18</f>
        <v>1.038893342106292</v>
      </c>
      <c r="F18">
        <f>Sheet2!H19/Sheet2!H18</f>
        <v>1.0259847127825417</v>
      </c>
      <c r="G18">
        <f>Sheet2!H19/Sheet2!H18</f>
        <v>1.0259847127825417</v>
      </c>
      <c r="H18">
        <f>Sheet2!I19/Sheet2!I18</f>
        <v>0.99831795710651816</v>
      </c>
      <c r="I18">
        <f>Sheet3!J18/100</f>
        <v>2.7300000000000001E-2</v>
      </c>
      <c r="J18">
        <f>Sheet3!K18</f>
        <v>1.0146107499999999</v>
      </c>
      <c r="K18">
        <f>Sheet3!M18</f>
        <v>1.0051072522982636</v>
      </c>
      <c r="L18" s="9">
        <f>四半期換算quadratic_match_average!C19</f>
        <v>3.6959862900901252E-2</v>
      </c>
      <c r="M18" s="38">
        <f>(Sheet7!F17)</f>
        <v>1.124146800061216</v>
      </c>
      <c r="N18">
        <f>(Sheet1!Z20/100)</f>
        <v>2.3367257360000001E-2</v>
      </c>
      <c r="O18">
        <f>(Sheet1!AA21/100)</f>
        <v>1.1659999999999999</v>
      </c>
      <c r="P18">
        <f>Sheet2!M19/Sheet2!M18</f>
        <v>1.0006238303181534</v>
      </c>
      <c r="Q18">
        <f>Sheet2!L19/Sheet2!L18</f>
        <v>0.99692307692307691</v>
      </c>
      <c r="R18">
        <f>Sheet2!N19/Sheet2!N18</f>
        <v>1.0067763794772508</v>
      </c>
      <c r="S18">
        <f>Sheet2!Q19/Sheet2!Q18</f>
        <v>1.017561549449626</v>
      </c>
      <c r="T18">
        <f>nme_R031.19341.20150829170329.0!D32</f>
        <v>0.99100130890052285</v>
      </c>
      <c r="U18">
        <f>1+FEDFUNDS!B80/100</f>
        <v>1.1055999999999999</v>
      </c>
      <c r="V18">
        <f>Sheet3!N18</f>
        <v>1.0046040515653776</v>
      </c>
      <c r="W18">
        <v>1.0593900000000001</v>
      </c>
      <c r="X18">
        <f>'firm''s_networth_loans'!L21</f>
        <v>1.01308461451678</v>
      </c>
      <c r="Y18">
        <f>'firm''s_networth_loans'!M21</f>
        <v>1.0230743864367629</v>
      </c>
      <c r="Z18">
        <f>Sheet2!Y18/100</f>
        <v>1.1459999999999999</v>
      </c>
    </row>
    <row r="19" spans="1:26">
      <c r="A19" s="1" t="s">
        <v>160</v>
      </c>
      <c r="B19">
        <f>Sheet2!B20/Sheet2!B19</f>
        <v>1.0068406567293278</v>
      </c>
      <c r="C19">
        <f>Sheet2!C20/Sheet2!C19</f>
        <v>1.0072583948520664</v>
      </c>
      <c r="D19">
        <f>Sheet2!D20/Sheet2!D19</f>
        <v>1.0728962378404683</v>
      </c>
      <c r="E19">
        <f>Sheet2!E20/Sheet2!E19</f>
        <v>0.96313496218098749</v>
      </c>
      <c r="F19">
        <f>Sheet2!H20/Sheet2!H19</f>
        <v>1.0209195037693743</v>
      </c>
      <c r="G19">
        <f>Sheet2!H20/Sheet2!H19</f>
        <v>1.0209195037693743</v>
      </c>
      <c r="H19">
        <f>Sheet2!I20/Sheet2!I19</f>
        <v>1.0295926619688032</v>
      </c>
      <c r="I19">
        <f>Sheet3!J19/100</f>
        <v>2.7300000000000001E-2</v>
      </c>
      <c r="J19">
        <f>Sheet3!K19</f>
        <v>1.015381925</v>
      </c>
      <c r="K19">
        <f>Sheet3!M19</f>
        <v>1.0030487804878048</v>
      </c>
      <c r="L19" s="9">
        <f>四半期換算quadratic_match_average!C20</f>
        <v>3.7504591043831748E-2</v>
      </c>
      <c r="M19" s="38">
        <f>(Sheet7!F18)</f>
        <v>1.1218675398314557</v>
      </c>
      <c r="N19">
        <f>(Sheet1!Z21/100)</f>
        <v>2.377318728E-2</v>
      </c>
      <c r="O19">
        <f>(Sheet1!AA22/100)</f>
        <v>1.1599999999999999</v>
      </c>
      <c r="P19">
        <f>Sheet2!M20/Sheet2!M19</f>
        <v>1.009351620947631</v>
      </c>
      <c r="Q19">
        <f>Sheet2!L20/Sheet2!L19</f>
        <v>1.0092592592592593</v>
      </c>
      <c r="R19">
        <f>Sheet2!N20/Sheet2!N19</f>
        <v>0.99807692307692308</v>
      </c>
      <c r="S19">
        <f>Sheet2!Q20/Sheet2!Q19</f>
        <v>1.0098403523259014</v>
      </c>
      <c r="T19">
        <f>nme_R031.19341.20150829170329.0!D33</f>
        <v>1.0282637954239569</v>
      </c>
      <c r="U19">
        <f>1+FEDFUNDS!B81/100</f>
        <v>1.1139000000000001</v>
      </c>
      <c r="V19">
        <f>Sheet3!N19</f>
        <v>1.004582951420715</v>
      </c>
      <c r="W19">
        <v>1.05914</v>
      </c>
      <c r="X19">
        <f>'firm''s_networth_loans'!L22</f>
        <v>1.0539033861875093</v>
      </c>
      <c r="Y19">
        <f>'firm''s_networth_loans'!M22</f>
        <v>1.0183275630751545</v>
      </c>
      <c r="Z19">
        <f>Sheet2!Y19/100</f>
        <v>1.147</v>
      </c>
    </row>
    <row r="20" spans="1:26">
      <c r="A20" s="1" t="s">
        <v>161</v>
      </c>
      <c r="B20">
        <f>Sheet2!B21/Sheet2!B20</f>
        <v>0.99854004837429733</v>
      </c>
      <c r="C20">
        <f>Sheet2!C21/Sheet2!C20</f>
        <v>0.99769522044578463</v>
      </c>
      <c r="D20">
        <f>Sheet2!D21/Sheet2!D20</f>
        <v>0.99394660440077942</v>
      </c>
      <c r="E20">
        <f>Sheet2!E21/Sheet2!E20</f>
        <v>0.98623577373535665</v>
      </c>
      <c r="F20">
        <f>Sheet2!H21/Sheet2!H20</f>
        <v>1.0255822147887583</v>
      </c>
      <c r="G20">
        <f>Sheet2!H21/Sheet2!H20</f>
        <v>1.0255822147887583</v>
      </c>
      <c r="H20">
        <f>Sheet2!I21/Sheet2!I20</f>
        <v>0.9782416733793623</v>
      </c>
      <c r="I20">
        <f>Sheet3!J20/100</f>
        <v>2.6699999999999998E-2</v>
      </c>
      <c r="J20">
        <f>Sheet3!K20</f>
        <v>1.0155527499999999</v>
      </c>
      <c r="K20">
        <f>Sheet3!M20</f>
        <v>1.0091185410334345</v>
      </c>
      <c r="L20" s="9">
        <f>四半期換算quadratic_match_average!C21</f>
        <v>3.8021764966222338E-2</v>
      </c>
      <c r="M20" s="38">
        <f>(Sheet7!F19)</f>
        <v>1.1195882796016956</v>
      </c>
      <c r="N20">
        <f>(Sheet1!Z22/100)</f>
        <v>2.4098620439999999E-2</v>
      </c>
      <c r="O20">
        <f>(Sheet1!AA23/100)</f>
        <v>1.1719999999999999</v>
      </c>
      <c r="P20">
        <f>Sheet2!M21/Sheet2!M20</f>
        <v>1.0061766522544782</v>
      </c>
      <c r="Q20">
        <f>Sheet2!L21/Sheet2!L20</f>
        <v>1.0079510703363914</v>
      </c>
      <c r="R20">
        <f>Sheet2!N21/Sheet2!N20</f>
        <v>0.99710982658959535</v>
      </c>
      <c r="S20">
        <f>Sheet2!Q21/Sheet2!Q20</f>
        <v>1.0079727427597955</v>
      </c>
      <c r="T20">
        <f>nme_R031.19341.20150829170329.0!D34</f>
        <v>0.99232053422370781</v>
      </c>
      <c r="U20">
        <f>1+FEDFUNDS!B82/100</f>
        <v>1.0927</v>
      </c>
      <c r="V20">
        <f>Sheet3!N20</f>
        <v>1.0018248175182483</v>
      </c>
      <c r="W20">
        <v>1.0589500000000001</v>
      </c>
      <c r="X20">
        <f>'firm''s_networth_loans'!L23</f>
        <v>0.9896547555915195</v>
      </c>
      <c r="Y20">
        <f>'firm''s_networth_loans'!M23</f>
        <v>1.0290062452601925</v>
      </c>
      <c r="Z20">
        <f>Sheet2!Y20/100</f>
        <v>1.1379999999999999</v>
      </c>
    </row>
    <row r="21" spans="1:26">
      <c r="A21" s="1" t="s">
        <v>162</v>
      </c>
      <c r="B21">
        <f>Sheet2!B22/Sheet2!B21</f>
        <v>1.0243714107522401</v>
      </c>
      <c r="C21">
        <f>Sheet2!C22/Sheet2!C21</f>
        <v>1.0130344224425147</v>
      </c>
      <c r="D21">
        <f>Sheet2!D22/Sheet2!D21</f>
        <v>1.1099485531636386</v>
      </c>
      <c r="E21">
        <f>Sheet2!E22/Sheet2!E21</f>
        <v>0.98811697400849607</v>
      </c>
      <c r="F21">
        <f>Sheet2!H22/Sheet2!H21</f>
        <v>0.99534832134779472</v>
      </c>
      <c r="G21">
        <f>Sheet2!H22/Sheet2!H21</f>
        <v>0.99534832134779472</v>
      </c>
      <c r="H21">
        <f>Sheet2!I22/Sheet2!I21</f>
        <v>1.000600339130377</v>
      </c>
      <c r="I21">
        <f>Sheet3!J21/100</f>
        <v>2.5699999999999997E-2</v>
      </c>
      <c r="J21">
        <f>Sheet3!K21</f>
        <v>1.015621825</v>
      </c>
      <c r="K21">
        <f>Sheet3!M21</f>
        <v>0.99899598393574307</v>
      </c>
      <c r="L21" s="9">
        <f>四半期換算quadratic_match_average!C22</f>
        <v>3.8859062344017037E-2</v>
      </c>
      <c r="M21" s="38">
        <f>(Sheet7!F20)</f>
        <v>1.1173090193719353</v>
      </c>
      <c r="N21">
        <f>(Sheet1!Z23/100)</f>
        <v>2.3856794350000002E-2</v>
      </c>
      <c r="O21">
        <f>(Sheet1!AA24/100)</f>
        <v>1.151</v>
      </c>
      <c r="P21">
        <f>Sheet2!M22/Sheet2!M21</f>
        <v>1.0178023327194599</v>
      </c>
      <c r="Q21">
        <f>Sheet2!L22/Sheet2!L21</f>
        <v>1.0127427184466018</v>
      </c>
      <c r="R21">
        <f>Sheet2!N22/Sheet2!N21</f>
        <v>0.99806763285024147</v>
      </c>
      <c r="S21">
        <f>Sheet2!Q22/Sheet2!Q21</f>
        <v>1.0099378042184965</v>
      </c>
      <c r="T21">
        <f>nme_R031.19341.20150829170329.0!D35</f>
        <v>1.0151682060842284</v>
      </c>
      <c r="U21">
        <f>1+FEDFUNDS!B83/100</f>
        <v>1.0848</v>
      </c>
      <c r="V21">
        <f>Sheet3!N21</f>
        <v>1</v>
      </c>
      <c r="W21">
        <v>1.0587899999999999</v>
      </c>
      <c r="X21">
        <f>'firm''s_networth_loans'!L24</f>
        <v>1.0515540929891403</v>
      </c>
      <c r="Y21">
        <f>'firm''s_networth_loans'!M24</f>
        <v>1.0478295344755322</v>
      </c>
      <c r="Z21">
        <f>Sheet2!Y21/100</f>
        <v>1.1520000000000001</v>
      </c>
    </row>
    <row r="22" spans="1:26">
      <c r="A22" s="1" t="s">
        <v>163</v>
      </c>
      <c r="B22">
        <f>Sheet2!B23/Sheet2!B22</f>
        <v>1.0145082691812983</v>
      </c>
      <c r="C22">
        <f>Sheet2!C23/Sheet2!C22</f>
        <v>1.0171418160663832</v>
      </c>
      <c r="D22">
        <f>Sheet2!D23/Sheet2!D22</f>
        <v>0.96050182467834255</v>
      </c>
      <c r="E22">
        <f>Sheet2!E23/Sheet2!E22</f>
        <v>1.0238351399215833</v>
      </c>
      <c r="F22">
        <f>Sheet2!H23/Sheet2!H22</f>
        <v>1.0378514350206571</v>
      </c>
      <c r="G22">
        <f>Sheet2!H23/Sheet2!H22</f>
        <v>1.0378514350206571</v>
      </c>
      <c r="H22">
        <f>Sheet2!I23/Sheet2!I22</f>
        <v>0.98449737834090101</v>
      </c>
      <c r="I22">
        <f>Sheet3!J22/100</f>
        <v>2.5699999999999997E-2</v>
      </c>
      <c r="J22">
        <f>Sheet3!K22</f>
        <v>1.0151714249999999</v>
      </c>
      <c r="K22">
        <f>Sheet3!M22</f>
        <v>1.0070351758793969</v>
      </c>
      <c r="L22" s="9">
        <f>四半期換算quadratic_match_average!C23</f>
        <v>3.9181861734263523E-2</v>
      </c>
      <c r="M22" s="38">
        <f>(Sheet7!F21)</f>
        <v>1.1150297591421749</v>
      </c>
      <c r="N22">
        <f>(Sheet1!Z24/100)</f>
        <v>2.365771476E-2</v>
      </c>
      <c r="O22">
        <f>(Sheet1!AA25/100)</f>
        <v>1.163</v>
      </c>
      <c r="P22">
        <f>Sheet2!M23/Sheet2!M22</f>
        <v>0.99336550060313622</v>
      </c>
      <c r="Q22">
        <f>Sheet2!L23/Sheet2!L22</f>
        <v>0.98382264829239052</v>
      </c>
      <c r="R22">
        <f>Sheet2!N23/Sheet2!N22</f>
        <v>1.000968054211036</v>
      </c>
      <c r="S22">
        <f>Sheet2!Q23/Sheet2!Q22</f>
        <v>1.0091572394403909</v>
      </c>
      <c r="T22">
        <f>nme_R031.19341.20150829170329.0!D36</f>
        <v>0.98753138075313973</v>
      </c>
      <c r="U22">
        <f>1+FEDFUNDS!B84/100</f>
        <v>1.0791999999999999</v>
      </c>
      <c r="V22">
        <f>Sheet3!N22</f>
        <v>0.99362477231329682</v>
      </c>
      <c r="W22">
        <v>1.0586599999999999</v>
      </c>
      <c r="X22">
        <f>'firm''s_networth_loans'!L25</f>
        <v>1.0180000726110014</v>
      </c>
      <c r="Y22">
        <f>'firm''s_networth_loans'!M25</f>
        <v>1.033418550236713</v>
      </c>
      <c r="Z22">
        <f>Sheet2!Y22/100</f>
        <v>1.157</v>
      </c>
    </row>
    <row r="23" spans="1:26">
      <c r="A23" s="1" t="s">
        <v>164</v>
      </c>
      <c r="B23">
        <f>Sheet2!B24/Sheet2!B23</f>
        <v>1.0186880326489924</v>
      </c>
      <c r="C23">
        <f>Sheet2!C24/Sheet2!C23</f>
        <v>1.0001312245944991</v>
      </c>
      <c r="D23">
        <f>Sheet2!D24/Sheet2!D23</f>
        <v>1.0843583515383206</v>
      </c>
      <c r="E23">
        <f>Sheet2!E24/Sheet2!E23</f>
        <v>1.01302817892274</v>
      </c>
      <c r="F23">
        <f>Sheet2!H24/Sheet2!H23</f>
        <v>0.97699930263440771</v>
      </c>
      <c r="G23">
        <f>Sheet2!H24/Sheet2!H23</f>
        <v>0.97699930263440771</v>
      </c>
      <c r="H23">
        <f>Sheet2!I24/Sheet2!I23</f>
        <v>0.9634320693168722</v>
      </c>
      <c r="I23">
        <f>Sheet3!J23/100</f>
        <v>2.6000000000000002E-2</v>
      </c>
      <c r="J23">
        <f>Sheet3!K23</f>
        <v>1.0156350750000001</v>
      </c>
      <c r="K23">
        <f>Sheet3!M23</f>
        <v>0.99301397205588815</v>
      </c>
      <c r="L23" s="9">
        <f>四半期換算quadratic_match_average!C24</f>
        <v>3.9336937935427807E-2</v>
      </c>
      <c r="M23" s="38">
        <f>(Sheet7!F22)</f>
        <v>1.108169611712978</v>
      </c>
      <c r="N23">
        <f>(Sheet1!Z25/100)</f>
        <v>2.3762084919999999E-2</v>
      </c>
      <c r="O23">
        <f>(Sheet1!AA26/100)</f>
        <v>1.159</v>
      </c>
      <c r="P23">
        <f>Sheet2!M24/Sheet2!M23</f>
        <v>0.95628415300546454</v>
      </c>
      <c r="Q23">
        <f>Sheet2!L24/Sheet2!L23</f>
        <v>0.96102314250913534</v>
      </c>
      <c r="R23">
        <f>Sheet2!N24/Sheet2!N23</f>
        <v>0.99323017408123793</v>
      </c>
      <c r="S23">
        <f>Sheet2!Q24/Sheet2!Q23</f>
        <v>1.0155613632444049</v>
      </c>
      <c r="T23">
        <f>nme_R031.19341.20150829170329.0!D37</f>
        <v>0.9767860062121948</v>
      </c>
      <c r="U23">
        <f>1+FEDFUNDS!B85/100</f>
        <v>1.079</v>
      </c>
      <c r="V23">
        <f>Sheet3!N23</f>
        <v>1.000916590284143</v>
      </c>
      <c r="W23">
        <v>1.0585800000000001</v>
      </c>
      <c r="X23">
        <f>'firm''s_networth_loans'!L26</f>
        <v>1.0165603748848731</v>
      </c>
      <c r="Y23">
        <f>'firm''s_networth_loans'!M26</f>
        <v>1.019377310449171</v>
      </c>
      <c r="Z23">
        <f>Sheet2!Y23/100</f>
        <v>1.153</v>
      </c>
    </row>
    <row r="24" spans="1:26">
      <c r="A24" s="1" t="s">
        <v>165</v>
      </c>
      <c r="B24">
        <f>Sheet2!B25/Sheet2!B24</f>
        <v>1.0134965900757931</v>
      </c>
      <c r="C24">
        <f>Sheet2!C25/Sheet2!C24</f>
        <v>1.0169428850033484</v>
      </c>
      <c r="D24">
        <f>Sheet2!D25/Sheet2!D24</f>
        <v>1.0203695249037588</v>
      </c>
      <c r="E24">
        <f>Sheet2!E25/Sheet2!E24</f>
        <v>1.0021320265072511</v>
      </c>
      <c r="F24">
        <f>Sheet2!H25/Sheet2!H24</f>
        <v>0.9974770684412726</v>
      </c>
      <c r="G24">
        <f>Sheet2!H25/Sheet2!H24</f>
        <v>0.9974770684412726</v>
      </c>
      <c r="H24">
        <f>Sheet2!I25/Sheet2!I24</f>
        <v>0.99690325826821702</v>
      </c>
      <c r="I24">
        <f>Sheet3!J24/100</f>
        <v>2.7699999999999999E-2</v>
      </c>
      <c r="J24">
        <f>Sheet3!K24</f>
        <v>1.0182045749999999</v>
      </c>
      <c r="K24">
        <f>Sheet3!M24</f>
        <v>1.0040201005025127</v>
      </c>
      <c r="L24" s="9">
        <f>四半期換算quadratic_match_average!C25</f>
        <v>3.9324047176817145E-2</v>
      </c>
      <c r="M24" s="38">
        <f>(Sheet7!F23)</f>
        <v>1.1013094642837811</v>
      </c>
      <c r="N24">
        <f>(Sheet1!Z26/100)</f>
        <v>2.3246550670000001E-2</v>
      </c>
      <c r="O24">
        <f>(Sheet1!AA27/100)</f>
        <v>1.163</v>
      </c>
      <c r="P24">
        <f>Sheet2!M25/Sheet2!M24</f>
        <v>0.91428571428571426</v>
      </c>
      <c r="Q24">
        <f>Sheet2!L25/Sheet2!L24</f>
        <v>0.95120405576679334</v>
      </c>
      <c r="R24">
        <f>Sheet2!N25/Sheet2!N24</f>
        <v>1.0058422590068159</v>
      </c>
      <c r="S24">
        <f>Sheet2!Q25/Sheet2!Q24</f>
        <v>1.0074981711777615</v>
      </c>
      <c r="T24">
        <f>nme_R031.19341.20150829170329.0!D38</f>
        <v>0.89436362307186124</v>
      </c>
      <c r="U24">
        <f>1+FEDFUNDS!B86/100</f>
        <v>1.081</v>
      </c>
      <c r="V24">
        <f>Sheet3!N24</f>
        <v>0.99725274725274726</v>
      </c>
      <c r="W24">
        <v>1.05863</v>
      </c>
      <c r="X24">
        <f>'firm''s_networth_loans'!L27</f>
        <v>1.0197265883620108</v>
      </c>
      <c r="Y24">
        <f>'firm''s_networth_loans'!M27</f>
        <v>1.007525311779053</v>
      </c>
      <c r="Z24">
        <f>Sheet2!Y24/100</f>
        <v>1.143</v>
      </c>
    </row>
    <row r="25" spans="1:26">
      <c r="A25" s="1" t="s">
        <v>166</v>
      </c>
      <c r="B25">
        <f>Sheet2!B26/Sheet2!B25</f>
        <v>0.99758454581529532</v>
      </c>
      <c r="C25">
        <f>Sheet2!C26/Sheet2!C25</f>
        <v>0.9993139662063617</v>
      </c>
      <c r="D25">
        <f>Sheet2!D26/Sheet2!D25</f>
        <v>1.018102565047696</v>
      </c>
      <c r="E25">
        <f>Sheet2!E26/Sheet2!E25</f>
        <v>0.9967238571664726</v>
      </c>
      <c r="F25">
        <f>Sheet2!H26/Sheet2!H25</f>
        <v>0.94314360520400531</v>
      </c>
      <c r="G25">
        <f>Sheet2!H26/Sheet2!H25</f>
        <v>0.94314360520400531</v>
      </c>
      <c r="H25">
        <f>Sheet2!I26/Sheet2!I25</f>
        <v>0.99267459771943789</v>
      </c>
      <c r="I25">
        <f>Sheet3!J25/100</f>
        <v>2.6699999999999998E-2</v>
      </c>
      <c r="J25">
        <f>Sheet3!K25</f>
        <v>1.0151325</v>
      </c>
      <c r="K25">
        <f>Sheet3!M25</f>
        <v>1.0060060060060059</v>
      </c>
      <c r="L25" s="9">
        <f>四半期換算quadratic_match_average!C26</f>
        <v>3.8885132225601859E-2</v>
      </c>
      <c r="M25" s="38">
        <f>(Sheet7!F24)</f>
        <v>1.0944493168545837</v>
      </c>
      <c r="N25">
        <f>(Sheet1!Z27/100)</f>
        <v>2.2721587909999997E-2</v>
      </c>
      <c r="O25">
        <f>(Sheet1!AA28/100)</f>
        <v>1.151</v>
      </c>
      <c r="P25">
        <f>Sheet2!M26/Sheet2!M25</f>
        <v>0.91666666666666663</v>
      </c>
      <c r="Q25">
        <f>Sheet2!L26/Sheet2!L25</f>
        <v>0.97001998667554967</v>
      </c>
      <c r="R25">
        <f>Sheet2!N26/Sheet2!N25</f>
        <v>0.98451113262342693</v>
      </c>
      <c r="S25">
        <f>Sheet2!Q26/Sheet2!Q25</f>
        <v>1.0092705443041257</v>
      </c>
      <c r="T25">
        <f>nme_R031.19341.20150829170329.0!D39</f>
        <v>0.93041763025438717</v>
      </c>
      <c r="U25">
        <f>1+FEDFUNDS!B87/100</f>
        <v>1.0783</v>
      </c>
      <c r="V25">
        <f>Sheet3!N25</f>
        <v>1.002754820936639</v>
      </c>
      <c r="W25">
        <v>1.0575699999999999</v>
      </c>
      <c r="X25">
        <f>'firm''s_networth_loans'!L28</f>
        <v>1.0296577420865909</v>
      </c>
      <c r="Y25">
        <f>'firm''s_networth_loans'!M28</f>
        <v>1.0046190523423371</v>
      </c>
      <c r="Z25">
        <f>Sheet2!Y25/100</f>
        <v>1.1440000000000001</v>
      </c>
    </row>
    <row r="26" spans="1:26">
      <c r="A26" s="1" t="s">
        <v>167</v>
      </c>
      <c r="B26">
        <f>Sheet2!B27/Sheet2!B26</f>
        <v>0.99736332237116421</v>
      </c>
      <c r="C26">
        <f>Sheet2!C27/Sheet2!C26</f>
        <v>1.0087920443755307</v>
      </c>
      <c r="D26">
        <f>Sheet2!D27/Sheet2!D26</f>
        <v>0.98532940711017303</v>
      </c>
      <c r="E26">
        <f>Sheet2!E27/Sheet2!E26</f>
        <v>1.0147574347517283</v>
      </c>
      <c r="F26">
        <f>Sheet2!H27/Sheet2!H26</f>
        <v>1.0219499194899386</v>
      </c>
      <c r="G26">
        <f>Sheet2!H27/Sheet2!H26</f>
        <v>1.0219499194899386</v>
      </c>
      <c r="H26">
        <f>Sheet2!I27/Sheet2!I26</f>
        <v>1.0644160618839462</v>
      </c>
      <c r="I26">
        <f>Sheet3!J26/100</f>
        <v>2.7699999999999999E-2</v>
      </c>
      <c r="J26">
        <f>Sheet3!K26</f>
        <v>1.0110893249999999</v>
      </c>
      <c r="K26">
        <f>Sheet3!M26</f>
        <v>1.0119402985074628</v>
      </c>
      <c r="L26" s="9">
        <f>四半期換算quadratic_match_average!C27</f>
        <v>3.8640006692600481E-2</v>
      </c>
      <c r="M26" s="38">
        <f>(Sheet7!F25)</f>
        <v>1.0875891694253867</v>
      </c>
      <c r="N26">
        <f>(Sheet1!Z28/100)</f>
        <v>2.2415788920000002E-2</v>
      </c>
      <c r="O26">
        <f>(Sheet1!AA29/100)</f>
        <v>1.1599999999999999</v>
      </c>
      <c r="P26">
        <f>Sheet2!M27/Sheet2!M26</f>
        <v>0.82500000000000007</v>
      </c>
      <c r="Q26">
        <f>Sheet2!L27/Sheet2!L26</f>
        <v>0.96085164835164838</v>
      </c>
      <c r="R26">
        <f>Sheet2!N27/Sheet2!N26</f>
        <v>0.98131760078662733</v>
      </c>
      <c r="S26">
        <f>Sheet2!Q27/Sheet2!Q26</f>
        <v>1.0045862720160326</v>
      </c>
      <c r="T26">
        <f>nme_R031.19341.20150829170329.0!D40</f>
        <v>0.91962219303183912</v>
      </c>
      <c r="U26">
        <f>1+FEDFUNDS!B88/100</f>
        <v>1.0691999999999999</v>
      </c>
      <c r="V26">
        <f>Sheet3!N26</f>
        <v>0.99358974358974361</v>
      </c>
      <c r="W26">
        <v>1.0519099999999999</v>
      </c>
      <c r="X26">
        <f>'firm''s_networth_loans'!L29</f>
        <v>1.0238192459403717</v>
      </c>
      <c r="Y26">
        <f>'firm''s_networth_loans'!M29</f>
        <v>1.0167778031101085</v>
      </c>
      <c r="Z26">
        <f>Sheet2!Y26/100</f>
        <v>1.129</v>
      </c>
    </row>
    <row r="27" spans="1:26">
      <c r="A27" s="1" t="s">
        <v>168</v>
      </c>
      <c r="B27">
        <f>Sheet2!B28/Sheet2!B27</f>
        <v>1.0022572576824873</v>
      </c>
      <c r="C27">
        <f>Sheet2!C28/Sheet2!C27</f>
        <v>1.0114848505156862</v>
      </c>
      <c r="D27">
        <f>Sheet2!D28/Sheet2!D27</f>
        <v>0.98913962093820829</v>
      </c>
      <c r="E27">
        <f>Sheet2!E28/Sheet2!E27</f>
        <v>1.0156025037648542</v>
      </c>
      <c r="F27">
        <f>Sheet2!H28/Sheet2!H27</f>
        <v>0.97225034490976836</v>
      </c>
      <c r="G27">
        <f>Sheet2!H28/Sheet2!H27</f>
        <v>0.97225034490976836</v>
      </c>
      <c r="H27">
        <f>Sheet2!I28/Sheet2!I27</f>
        <v>1.0266487082348215</v>
      </c>
      <c r="I27">
        <f>Sheet3!J27/100</f>
        <v>2.8300000000000002E-2</v>
      </c>
      <c r="J27">
        <f>Sheet3!K27</f>
        <v>1.0114063250000001</v>
      </c>
      <c r="K27">
        <f>Sheet3!M27</f>
        <v>1</v>
      </c>
      <c r="L27" s="9">
        <f>四半期換算quadratic_match_average!C28</f>
        <v>3.8330595165744219E-2</v>
      </c>
      <c r="M27" s="38">
        <f>(Sheet7!F26)</f>
        <v>1.0820758822044025</v>
      </c>
      <c r="N27">
        <f>(Sheet1!Z29/100)</f>
        <v>2.133649952E-2</v>
      </c>
      <c r="O27">
        <f>(Sheet1!AA30/100)</f>
        <v>1.1540000000000001</v>
      </c>
      <c r="P27">
        <f>Sheet2!M28/Sheet2!M27</f>
        <v>0.84940312213039482</v>
      </c>
      <c r="Q27">
        <f>Sheet2!L28/Sheet2!L27</f>
        <v>0.94781987133666901</v>
      </c>
      <c r="R27">
        <f>Sheet2!N28/Sheet2!N27</f>
        <v>0.99599198396793598</v>
      </c>
      <c r="S27">
        <f>Sheet2!Q28/Sheet2!Q27</f>
        <v>1.0100769840660886</v>
      </c>
      <c r="T27">
        <f>nme_R031.19341.20150829170329.0!D41</f>
        <v>0.93360196215837421</v>
      </c>
      <c r="U27">
        <f>1+FEDFUNDS!B89/100</f>
        <v>1.0621</v>
      </c>
      <c r="V27">
        <f>Sheet3!N27</f>
        <v>0.99262672811059915</v>
      </c>
      <c r="W27">
        <v>1.0480700000000001</v>
      </c>
      <c r="X27">
        <f>'firm''s_networth_loans'!L30</f>
        <v>1.0295645809286986</v>
      </c>
      <c r="Y27">
        <f>'firm''s_networth_loans'!M30</f>
        <v>1.0294107990687265</v>
      </c>
      <c r="Z27">
        <f>Sheet2!Y27/100</f>
        <v>1.137</v>
      </c>
    </row>
    <row r="28" spans="1:26">
      <c r="A28" s="1" t="s">
        <v>169</v>
      </c>
      <c r="B28">
        <f>Sheet2!B29/Sheet2!B28</f>
        <v>1.0104898090380332</v>
      </c>
      <c r="C28">
        <f>Sheet2!C29/Sheet2!C28</f>
        <v>1.0053208340038247</v>
      </c>
      <c r="D28">
        <f>Sheet2!D29/Sheet2!D28</f>
        <v>1.0147431206947677</v>
      </c>
      <c r="E28">
        <f>Sheet2!E29/Sheet2!E28</f>
        <v>1.0156473938355866</v>
      </c>
      <c r="F28">
        <f>Sheet2!H29/Sheet2!H28</f>
        <v>0.99907461933204333</v>
      </c>
      <c r="G28">
        <f>Sheet2!H29/Sheet2!H28</f>
        <v>0.99907461933204333</v>
      </c>
      <c r="H28">
        <f>Sheet2!I29/Sheet2!I28</f>
        <v>0.99758626479724632</v>
      </c>
      <c r="I28">
        <f>Sheet3!J28/100</f>
        <v>2.7999999999999997E-2</v>
      </c>
      <c r="J28">
        <f>Sheet3!K28</f>
        <v>1.010301825</v>
      </c>
      <c r="K28">
        <f>Sheet3!M28</f>
        <v>0.99705014749262544</v>
      </c>
      <c r="L28" s="9">
        <f>四半期換算quadratic_match_average!C29</f>
        <v>3.7957083725586704E-2</v>
      </c>
      <c r="M28" s="38">
        <f>(Sheet7!F27)</f>
        <v>1.0765625949834181</v>
      </c>
      <c r="N28">
        <f>(Sheet1!Z30/100)</f>
        <v>2.065927184E-2</v>
      </c>
      <c r="O28">
        <f>(Sheet1!AA31/100)</f>
        <v>1.151</v>
      </c>
      <c r="P28">
        <f>Sheet2!M29/Sheet2!M28</f>
        <v>1.0713513513513513</v>
      </c>
      <c r="Q28">
        <f>Sheet2!L29/Sheet2!L28</f>
        <v>1.0309200603318249</v>
      </c>
      <c r="R28">
        <f>Sheet2!N29/Sheet2!N28</f>
        <v>1.0030181086519114</v>
      </c>
      <c r="S28">
        <f>Sheet2!Q29/Sheet2!Q28</f>
        <v>1.0051781328336666</v>
      </c>
      <c r="T28">
        <f>nme_R031.19341.20150829170329.0!D42</f>
        <v>1.0404034266966407</v>
      </c>
      <c r="U28">
        <f>1+FEDFUNDS!B90/100</f>
        <v>1.0627</v>
      </c>
      <c r="V28">
        <f>Sheet3!N28</f>
        <v>0.99721448467966578</v>
      </c>
      <c r="W28">
        <v>1.04684</v>
      </c>
      <c r="X28">
        <f>'firm''s_networth_loans'!L31</f>
        <v>1.0354018087836214</v>
      </c>
      <c r="Y28">
        <f>'firm''s_networth_loans'!M31</f>
        <v>1.0392570794310454</v>
      </c>
      <c r="Z28">
        <f>Sheet2!Y28/100</f>
        <v>1.117</v>
      </c>
    </row>
    <row r="29" spans="1:26">
      <c r="A29" s="1" t="s">
        <v>170</v>
      </c>
      <c r="B29">
        <f>Sheet2!B30/Sheet2!B29</f>
        <v>0.99411121014774084</v>
      </c>
      <c r="C29">
        <f>Sheet2!C30/Sheet2!C29</f>
        <v>1.0124086157435443</v>
      </c>
      <c r="D29">
        <f>Sheet2!D30/Sheet2!D29</f>
        <v>0.94783468840807761</v>
      </c>
      <c r="E29">
        <f>Sheet2!E30/Sheet2!E29</f>
        <v>0.9794009465844995</v>
      </c>
      <c r="F29">
        <f>Sheet2!H30/Sheet2!H29</f>
        <v>0.99194554736128326</v>
      </c>
      <c r="G29">
        <f>Sheet2!H30/Sheet2!H29</f>
        <v>0.99194554736128326</v>
      </c>
      <c r="H29">
        <f>Sheet2!I30/Sheet2!I29</f>
        <v>0.98025996556744555</v>
      </c>
      <c r="I29">
        <f>Sheet3!J29/100</f>
        <v>2.9300000000000003E-2</v>
      </c>
      <c r="J29">
        <f>Sheet3!K29</f>
        <v>1.009995075</v>
      </c>
      <c r="K29">
        <f>Sheet3!M29</f>
        <v>1</v>
      </c>
      <c r="L29" s="9">
        <f>四半期換算quadratic_match_average!C30</f>
        <v>3.6743156281725309E-2</v>
      </c>
      <c r="M29" s="38">
        <f>(Sheet7!F28)</f>
        <v>1.0710493077624339</v>
      </c>
      <c r="N29">
        <f>(Sheet1!Z31/100)</f>
        <v>2.0990390229999999E-2</v>
      </c>
      <c r="O29">
        <f>(Sheet1!AA32/100)</f>
        <v>1.1520000000000001</v>
      </c>
      <c r="P29">
        <f>Sheet2!M30/Sheet2!M29</f>
        <v>1.0211907164480323</v>
      </c>
      <c r="Q29">
        <f>Sheet2!L30/Sheet2!L29</f>
        <v>0.98829553767373812</v>
      </c>
      <c r="R29">
        <f>Sheet2!N30/Sheet2!N29</f>
        <v>1.0120361083249749</v>
      </c>
      <c r="S29">
        <f>Sheet2!Q30/Sheet2!Q29</f>
        <v>1.0069903646325336</v>
      </c>
      <c r="T29">
        <f>nme_R031.19341.20150829170329.0!D43</f>
        <v>0.98746100311974994</v>
      </c>
      <c r="U29">
        <f>1+FEDFUNDS!B91/100</f>
        <v>1.0622</v>
      </c>
      <c r="V29">
        <f>Sheet3!N29</f>
        <v>1.0009310986964617</v>
      </c>
      <c r="W29">
        <v>1.0447500000000001</v>
      </c>
      <c r="X29">
        <f>'firm''s_networth_loans'!L32</f>
        <v>1.0204816746989502</v>
      </c>
      <c r="Y29">
        <f>'firm''s_networth_loans'!M32</f>
        <v>1.0407546806871359</v>
      </c>
      <c r="Z29">
        <f>Sheet2!Y29/100</f>
        <v>1.1079999999999999</v>
      </c>
    </row>
    <row r="30" spans="1:26">
      <c r="A30" s="1" t="s">
        <v>171</v>
      </c>
      <c r="B30">
        <f>Sheet2!B31/Sheet2!B30</f>
        <v>1.0163938578803642</v>
      </c>
      <c r="C30">
        <f>Sheet2!C31/Sheet2!C30</f>
        <v>1.0105474934673031</v>
      </c>
      <c r="D30">
        <f>Sheet2!D31/Sheet2!D30</f>
        <v>1.0714713200804196</v>
      </c>
      <c r="E30">
        <f>Sheet2!E31/Sheet2!E30</f>
        <v>1.0096028083112236</v>
      </c>
      <c r="F30">
        <f>Sheet2!H31/Sheet2!H30</f>
        <v>0.99874727983940925</v>
      </c>
      <c r="G30">
        <f>Sheet2!H31/Sheet2!H30</f>
        <v>0.99874727983940925</v>
      </c>
      <c r="H30">
        <f>Sheet2!I31/Sheet2!I30</f>
        <v>1.0608020628826484</v>
      </c>
      <c r="I30">
        <f>Sheet3!J30/100</f>
        <v>0.03</v>
      </c>
      <c r="J30">
        <f>Sheet3!K30</f>
        <v>1.008204425</v>
      </c>
      <c r="K30">
        <f>Sheet3!M30</f>
        <v>0.99704142011834307</v>
      </c>
      <c r="L30" s="9">
        <f>四半期換算quadratic_match_average!C31</f>
        <v>3.6553271252216524E-2</v>
      </c>
      <c r="M30" s="38">
        <f>(Sheet7!F29)</f>
        <v>1.0655360205414499</v>
      </c>
      <c r="N30">
        <f>(Sheet1!Z32/100)</f>
        <v>2.1556491069999999E-2</v>
      </c>
      <c r="O30">
        <f>(Sheet1!AA33/100)</f>
        <v>1.1579999999999999</v>
      </c>
      <c r="P30">
        <f>Sheet2!M31/Sheet2!M30</f>
        <v>1.00098814229249</v>
      </c>
      <c r="Q30">
        <f>Sheet2!L31/Sheet2!L30</f>
        <v>0.96817172464840873</v>
      </c>
      <c r="R30">
        <f>Sheet2!N31/Sheet2!N30</f>
        <v>1.0158572844400395</v>
      </c>
      <c r="S30">
        <f>Sheet2!Q31/Sheet2!Q30</f>
        <v>1.011219512195122</v>
      </c>
      <c r="T30">
        <f>nme_R031.19341.20150829170329.0!D44</f>
        <v>0.94828469022017403</v>
      </c>
      <c r="U30">
        <f>1+FEDFUNDS!B92/100</f>
        <v>1.0665</v>
      </c>
      <c r="V30">
        <f>Sheet3!N30</f>
        <v>0.9925581395348837</v>
      </c>
      <c r="W30">
        <v>1.0417400000000001</v>
      </c>
      <c r="X30">
        <f>'firm''s_networth_loans'!L33</f>
        <v>1.0388799196526732</v>
      </c>
      <c r="Y30">
        <f>'firm''s_networth_loans'!M33</f>
        <v>1.0296728941944193</v>
      </c>
      <c r="Z30">
        <f>Sheet2!Y30/100</f>
        <v>1.109</v>
      </c>
    </row>
    <row r="31" spans="1:26">
      <c r="A31" s="1" t="s">
        <v>172</v>
      </c>
      <c r="B31">
        <f>Sheet2!B32/Sheet2!B31</f>
        <v>1.0170278375265338</v>
      </c>
      <c r="C31">
        <f>Sheet2!C32/Sheet2!C31</f>
        <v>1.017127991190758</v>
      </c>
      <c r="D31">
        <f>Sheet2!D32/Sheet2!D31</f>
        <v>1.0229905260869749</v>
      </c>
      <c r="E31">
        <f>Sheet2!E32/Sheet2!E31</f>
        <v>1.0222357679321279</v>
      </c>
      <c r="F31">
        <f>Sheet2!H32/Sheet2!H31</f>
        <v>1.0118846809036832</v>
      </c>
      <c r="G31">
        <f>Sheet2!H32/Sheet2!H31</f>
        <v>1.0118846809036832</v>
      </c>
      <c r="H31">
        <f>Sheet2!I32/Sheet2!I31</f>
        <v>1.0368462493800039</v>
      </c>
      <c r="I31">
        <f>Sheet3!J31/100</f>
        <v>2.7699999999999999E-2</v>
      </c>
      <c r="J31">
        <f>Sheet3!K31</f>
        <v>1.008122325</v>
      </c>
      <c r="K31">
        <f>Sheet3!M31</f>
        <v>1.0019782393669634</v>
      </c>
      <c r="L31" s="9">
        <f>四半期換算quadratic_match_average!C32</f>
        <v>3.6609393707890736E-2</v>
      </c>
      <c r="M31" s="38">
        <f>(Sheet7!F30)</f>
        <v>1.057763524040144</v>
      </c>
      <c r="N31">
        <f>(Sheet1!Z33/100)</f>
        <v>2.2220206369999999E-2</v>
      </c>
      <c r="O31">
        <f>(Sheet1!AA34/100)</f>
        <v>1.159</v>
      </c>
      <c r="P31">
        <f>Sheet2!M32/Sheet2!M31</f>
        <v>1.0315893385982231</v>
      </c>
      <c r="Q31">
        <f>Sheet2!L32/Sheet2!L31</f>
        <v>1.0099388379204892</v>
      </c>
      <c r="R31">
        <f>Sheet2!N32/Sheet2!N31</f>
        <v>1.0117073170731707</v>
      </c>
      <c r="S31">
        <f>Sheet2!Q32/Sheet2!Q31</f>
        <v>1.0090665083429193</v>
      </c>
      <c r="T31">
        <f>nme_R031.19341.20150829170329.0!D45</f>
        <v>1.0311510031678988</v>
      </c>
      <c r="U31">
        <f>1+FEDFUNDS!B93/100</f>
        <v>1.0684</v>
      </c>
      <c r="V31">
        <f>Sheet3!N31</f>
        <v>1.0065604498594189</v>
      </c>
      <c r="W31">
        <v>1.0405</v>
      </c>
      <c r="X31">
        <f>'firm''s_networth_loans'!L34</f>
        <v>1.0243774776368146</v>
      </c>
      <c r="Y31">
        <f>'firm''s_networth_loans'!M34</f>
        <v>1.0248087144632256</v>
      </c>
      <c r="Z31">
        <f>Sheet2!Y31/100</f>
        <v>1.1100000000000001</v>
      </c>
    </row>
    <row r="32" spans="1:26">
      <c r="A32" s="1" t="s">
        <v>173</v>
      </c>
      <c r="B32">
        <f>Sheet2!B33/Sheet2!B32</f>
        <v>1.0205065633691324</v>
      </c>
      <c r="C32">
        <f>Sheet2!C33/Sheet2!C32</f>
        <v>1.0184074242700367</v>
      </c>
      <c r="D32">
        <f>Sheet2!D33/Sheet2!D32</f>
        <v>1.0335069849155374</v>
      </c>
      <c r="E32">
        <f>Sheet2!E33/Sheet2!E32</f>
        <v>1.0270262908689909</v>
      </c>
      <c r="F32">
        <f>Sheet2!H33/Sheet2!H32</f>
        <v>1.0062608994936868</v>
      </c>
      <c r="G32">
        <f>Sheet2!H33/Sheet2!H32</f>
        <v>1.0062608994936868</v>
      </c>
      <c r="H32">
        <f>Sheet2!I33/Sheet2!I32</f>
        <v>1.029868115786565</v>
      </c>
      <c r="I32">
        <f>Sheet3!J32/100</f>
        <v>2.7000000000000003E-2</v>
      </c>
      <c r="J32">
        <f>Sheet3!K32</f>
        <v>1.0088124249999999</v>
      </c>
      <c r="K32">
        <f>Sheet3!M32</f>
        <v>0.99901283316880563</v>
      </c>
      <c r="L32" s="9">
        <f>四半期換算quadratic_match_average!C33</f>
        <v>3.6911652724419097E-2</v>
      </c>
      <c r="M32" s="38">
        <f>(Sheet7!F31)</f>
        <v>1.0499910275388378</v>
      </c>
      <c r="N32">
        <f>(Sheet1!Z34/100)</f>
        <v>2.3933984210000002E-2</v>
      </c>
      <c r="O32">
        <f>(Sheet1!AA35/100)</f>
        <v>1.1679999999999999</v>
      </c>
      <c r="P32">
        <f>Sheet2!M33/Sheet2!M32</f>
        <v>0.96459330143540667</v>
      </c>
      <c r="Q32">
        <f>Sheet2!L33/Sheet2!L32</f>
        <v>0.98183194549583641</v>
      </c>
      <c r="R32">
        <f>Sheet2!N33/Sheet2!N32</f>
        <v>1.0048216007714561</v>
      </c>
      <c r="S32">
        <f>Sheet2!Q33/Sheet2!Q32</f>
        <v>1.0165113998529052</v>
      </c>
      <c r="T32">
        <f>nme_R031.19341.20150829170329.0!D46</f>
        <v>0.94895062072036918</v>
      </c>
      <c r="U32">
        <f>1+FEDFUNDS!B94/100</f>
        <v>1.0691999999999999</v>
      </c>
      <c r="V32">
        <f>Sheet3!N32</f>
        <v>1.0046554934823091</v>
      </c>
      <c r="W32">
        <v>1.04036</v>
      </c>
      <c r="X32">
        <f>'firm''s_networth_loans'!L35</f>
        <v>1.0277094168470766</v>
      </c>
      <c r="Y32">
        <f>'firm''s_networth_loans'!M35</f>
        <v>1.0418567028307146</v>
      </c>
      <c r="Z32">
        <f>Sheet2!Y32/100</f>
        <v>1.109</v>
      </c>
    </row>
    <row r="33" spans="1:26">
      <c r="A33" s="1" t="s">
        <v>174</v>
      </c>
      <c r="B33">
        <f>Sheet2!B34/Sheet2!B33</f>
        <v>1.0199809177481913</v>
      </c>
      <c r="C33">
        <f>Sheet2!C34/Sheet2!C33</f>
        <v>1.0130601136065231</v>
      </c>
      <c r="D33">
        <f>Sheet2!D34/Sheet2!D33</f>
        <v>1.0723303657836982</v>
      </c>
      <c r="E33">
        <f>Sheet2!E34/Sheet2!E33</f>
        <v>1.0074490124157862</v>
      </c>
      <c r="F33">
        <f>Sheet2!H34/Sheet2!H33</f>
        <v>1.0028845869183289</v>
      </c>
      <c r="G33">
        <f>Sheet2!H34/Sheet2!H33</f>
        <v>1.0028845869183289</v>
      </c>
      <c r="H33">
        <f>Sheet2!I34/Sheet2!I33</f>
        <v>1.0522982112150361</v>
      </c>
      <c r="I33">
        <f>Sheet3!J33/100</f>
        <v>2.6699999999999998E-2</v>
      </c>
      <c r="J33">
        <f>Sheet3!K33</f>
        <v>1.0087214250000001</v>
      </c>
      <c r="K33">
        <f>Sheet3!M33</f>
        <v>1.0019762845849802</v>
      </c>
      <c r="L33" s="9">
        <f>四半期換算quadratic_match_average!C34</f>
        <v>3.8212407200546417E-2</v>
      </c>
      <c r="M33" s="38">
        <f>(Sheet7!F32)</f>
        <v>1.0422185310375318</v>
      </c>
      <c r="N33">
        <f>(Sheet1!Z35/100)</f>
        <v>2.597936143E-2</v>
      </c>
      <c r="O33">
        <f>(Sheet1!AA36/100)</f>
        <v>1.179</v>
      </c>
      <c r="P33">
        <f>Sheet2!M34/Sheet2!M33</f>
        <v>0.96825396825396826</v>
      </c>
      <c r="Q33">
        <f>Sheet2!L34/Sheet2!L33</f>
        <v>0.98149575944487288</v>
      </c>
      <c r="R33">
        <f>Sheet2!N34/Sheet2!N33</f>
        <v>1.0057581573896353</v>
      </c>
      <c r="S33">
        <f>Sheet2!Q34/Sheet2!Q33</f>
        <v>1.0056194001953525</v>
      </c>
      <c r="T33">
        <f>nme_R031.19341.20150829170329.0!D47</f>
        <v>0.95756703449011182</v>
      </c>
      <c r="U33">
        <f>1+FEDFUNDS!B95/100</f>
        <v>1.0666</v>
      </c>
      <c r="V33">
        <f>Sheet3!N33</f>
        <v>1.0009267840593141</v>
      </c>
      <c r="W33">
        <v>1.0401899999999999</v>
      </c>
      <c r="X33">
        <f>'firm''s_networth_loans'!L36</f>
        <v>1.0302409409288438</v>
      </c>
      <c r="Y33">
        <f>'firm''s_networth_loans'!M36</f>
        <v>1.0595867329849646</v>
      </c>
      <c r="Z33">
        <f>Sheet2!Y33/100</f>
        <v>1.1159999999999999</v>
      </c>
    </row>
    <row r="34" spans="1:26">
      <c r="A34" s="1" t="s">
        <v>175</v>
      </c>
      <c r="B34">
        <f>Sheet2!B35/Sheet2!B34</f>
        <v>0.99757025777459662</v>
      </c>
      <c r="C34">
        <f>Sheet2!C35/Sheet2!C34</f>
        <v>1.0092612838762087</v>
      </c>
      <c r="D34">
        <f>Sheet2!D35/Sheet2!D34</f>
        <v>0.98837691181025733</v>
      </c>
      <c r="E34">
        <f>Sheet2!E35/Sheet2!E34</f>
        <v>0.99127051637980246</v>
      </c>
      <c r="F34">
        <f>Sheet2!H35/Sheet2!H34</f>
        <v>1.0121199680720951</v>
      </c>
      <c r="G34">
        <f>Sheet2!H35/Sheet2!H34</f>
        <v>1.0121199680720951</v>
      </c>
      <c r="H34">
        <f>Sheet2!I35/Sheet2!I34</f>
        <v>1.0447540605222894</v>
      </c>
      <c r="I34">
        <f>Sheet3!J34/100</f>
        <v>2.4700000000000003E-2</v>
      </c>
      <c r="J34">
        <f>Sheet3!K34</f>
        <v>1.0083309250000001</v>
      </c>
      <c r="K34">
        <f>Sheet3!M34</f>
        <v>0.99901380670611428</v>
      </c>
      <c r="L34" s="9">
        <f>四半期換算quadratic_match_average!C35</f>
        <v>3.8709848148562265E-2</v>
      </c>
      <c r="M34" s="38">
        <f>(Sheet7!F33)</f>
        <v>1.0344460345362259</v>
      </c>
      <c r="N34">
        <f>(Sheet1!Z36/100)</f>
        <v>2.7749320899999999E-2</v>
      </c>
      <c r="O34">
        <f>(Sheet1!AA37/100)</f>
        <v>1.1520000000000001</v>
      </c>
      <c r="P34">
        <f>Sheet2!M35/Sheet2!M34</f>
        <v>1.0040983606557377</v>
      </c>
      <c r="Q34">
        <f>Sheet2!L35/Sheet2!L34</f>
        <v>0.99371563236449334</v>
      </c>
      <c r="R34">
        <f>Sheet2!N35/Sheet2!N34</f>
        <v>1.0162213740458015</v>
      </c>
      <c r="S34">
        <f>Sheet2!Q35/Sheet2!Q34</f>
        <v>1.0132145383905125</v>
      </c>
      <c r="T34">
        <f>nme_R031.19341.20150829170329.0!D48</f>
        <v>0.98493121915362758</v>
      </c>
      <c r="U34">
        <f>1+FEDFUNDS!B96/100</f>
        <v>1.0716000000000001</v>
      </c>
      <c r="V34">
        <f>Sheet3!N34</f>
        <v>0.99629629629629624</v>
      </c>
      <c r="W34">
        <v>1.0400499999999999</v>
      </c>
      <c r="X34">
        <f>'firm''s_networth_loans'!L37</f>
        <v>1.0373033631310746</v>
      </c>
      <c r="Y34">
        <f>'firm''s_networth_loans'!M37</f>
        <v>1.0547261325481017</v>
      </c>
      <c r="Z34">
        <f>Sheet2!Y34/100</f>
        <v>1.0840000000000001</v>
      </c>
    </row>
    <row r="35" spans="1:26">
      <c r="A35" s="1" t="s">
        <v>176</v>
      </c>
      <c r="B35">
        <f>Sheet2!B36/Sheet2!B35</f>
        <v>1.0173751396968356</v>
      </c>
      <c r="C35">
        <f>Sheet2!C36/Sheet2!C35</f>
        <v>0.99706244625181173</v>
      </c>
      <c r="D35">
        <f>Sheet2!D36/Sheet2!D35</f>
        <v>1.0973651632555248</v>
      </c>
      <c r="E35">
        <f>Sheet2!E36/Sheet2!E35</f>
        <v>0.99596961888247459</v>
      </c>
      <c r="F35">
        <f>Sheet2!H36/Sheet2!H35</f>
        <v>1.0556289921074133</v>
      </c>
      <c r="G35">
        <f>Sheet2!H36/Sheet2!H35</f>
        <v>1.0556289921074133</v>
      </c>
      <c r="H35">
        <f>Sheet2!I36/Sheet2!I35</f>
        <v>1.0469793749621463</v>
      </c>
      <c r="I35">
        <f>Sheet3!J35/100</f>
        <v>2.53E-2</v>
      </c>
      <c r="J35">
        <f>Sheet3!K35</f>
        <v>1.0094453249999999</v>
      </c>
      <c r="K35">
        <f>Sheet3!M35</f>
        <v>1.0029615004935835</v>
      </c>
      <c r="L35" s="9">
        <f>四半期換算quadratic_match_average!C36</f>
        <v>3.9154103428075127E-2</v>
      </c>
      <c r="M35" s="38">
        <f>(Sheet7!F34)</f>
        <v>1.0258974477683829</v>
      </c>
      <c r="N35">
        <f>(Sheet1!Z37/100)</f>
        <v>2.948528508E-2</v>
      </c>
      <c r="O35">
        <f>(Sheet1!AA38/100)</f>
        <v>1.1599999999999999</v>
      </c>
      <c r="P35">
        <f>Sheet2!M36/Sheet2!M35</f>
        <v>1.0255102040816326</v>
      </c>
      <c r="Q35">
        <f>Sheet2!L36/Sheet2!L35</f>
        <v>1.0229249011857708</v>
      </c>
      <c r="R35">
        <f>Sheet2!N36/Sheet2!N35</f>
        <v>1.0140845070422535</v>
      </c>
      <c r="S35">
        <f>Sheet2!Q36/Sheet2!Q35</f>
        <v>1.005775489673945</v>
      </c>
      <c r="T35">
        <f>nme_R031.19341.20150829170329.0!D49</f>
        <v>1.032527377209151</v>
      </c>
      <c r="U35">
        <f>1+FEDFUNDS!B97/100</f>
        <v>1.0798000000000001</v>
      </c>
      <c r="V35">
        <f>Sheet3!N35</f>
        <v>1</v>
      </c>
      <c r="W35">
        <v>1.04027</v>
      </c>
      <c r="X35">
        <f>'firm''s_networth_loans'!L38</f>
        <v>1.0435255868924709</v>
      </c>
      <c r="Y35">
        <f>'firm''s_networth_loans'!M38</f>
        <v>1.0274988600980921</v>
      </c>
      <c r="Z35">
        <f>Sheet2!Y35/100</f>
        <v>1.1020000000000001</v>
      </c>
    </row>
    <row r="36" spans="1:26">
      <c r="A36" s="1" t="s">
        <v>177</v>
      </c>
      <c r="B36">
        <f>Sheet2!B37/Sheet2!B36</f>
        <v>1.0086662038597076</v>
      </c>
      <c r="C36">
        <f>Sheet2!C37/Sheet2!C36</f>
        <v>1.0094392995037043</v>
      </c>
      <c r="D36">
        <f>Sheet2!D37/Sheet2!D36</f>
        <v>1.0196962826505653</v>
      </c>
      <c r="E36">
        <f>Sheet2!E37/Sheet2!E36</f>
        <v>0.99413198503978606</v>
      </c>
      <c r="F36">
        <f>Sheet2!H37/Sheet2!H36</f>
        <v>1.0053956086494966</v>
      </c>
      <c r="G36">
        <f>Sheet2!H37/Sheet2!H36</f>
        <v>1.0053956086494966</v>
      </c>
      <c r="H36">
        <f>Sheet2!I37/Sheet2!I36</f>
        <v>0.98924472909232852</v>
      </c>
      <c r="I36">
        <f>Sheet3!J36/100</f>
        <v>2.4E-2</v>
      </c>
      <c r="J36">
        <f>Sheet3!K36</f>
        <v>1.009721425</v>
      </c>
      <c r="K36">
        <f>Sheet3!M36</f>
        <v>1.0049212598425197</v>
      </c>
      <c r="L36" s="9">
        <f>四半期換算quadratic_match_average!C37</f>
        <v>3.9544950765668774E-2</v>
      </c>
      <c r="M36" s="38">
        <f>(Sheet7!F35)</f>
        <v>1.0173488610005399</v>
      </c>
      <c r="N36">
        <f>(Sheet1!Z38/100)</f>
        <v>3.0825197320000001E-2</v>
      </c>
      <c r="O36">
        <f>(Sheet1!AA39/100)</f>
        <v>1.155</v>
      </c>
      <c r="P36">
        <f>Sheet2!M37/Sheet2!M36</f>
        <v>0.95024875621890548</v>
      </c>
      <c r="Q36">
        <f>Sheet2!L37/Sheet2!L36</f>
        <v>0.98995363214837706</v>
      </c>
      <c r="R36">
        <f>Sheet2!N37/Sheet2!N36</f>
        <v>1.0046296296296295</v>
      </c>
      <c r="S36">
        <f>Sheet2!Q37/Sheet2!Q36</f>
        <v>1.0132497087652825</v>
      </c>
      <c r="T36">
        <f>nme_R031.19341.20150829170329.0!D50</f>
        <v>0.95828354719725806</v>
      </c>
      <c r="U36">
        <f>1+FEDFUNDS!B98/100</f>
        <v>1.0847</v>
      </c>
      <c r="V36">
        <f>Sheet3!N36</f>
        <v>1.0009293680297398</v>
      </c>
      <c r="W36">
        <v>1.04033</v>
      </c>
      <c r="X36">
        <f>'firm''s_networth_loans'!L39</f>
        <v>1.0301465350168186</v>
      </c>
      <c r="Y36">
        <f>'firm''s_networth_loans'!M39</f>
        <v>1.0031606987692456</v>
      </c>
      <c r="Z36">
        <f>Sheet2!Y36/100</f>
        <v>1.095</v>
      </c>
    </row>
    <row r="37" spans="1:26">
      <c r="A37" s="1" t="s">
        <v>178</v>
      </c>
      <c r="B37">
        <f>Sheet2!B38/Sheet2!B37</f>
        <v>1.0237458970843685</v>
      </c>
      <c r="C37">
        <f>Sheet2!C38/Sheet2!C37</f>
        <v>1.0248940626338701</v>
      </c>
      <c r="D37">
        <f>Sheet2!D38/Sheet2!D37</f>
        <v>1.0706488433839958</v>
      </c>
      <c r="E37">
        <f>Sheet2!E38/Sheet2!E37</f>
        <v>1.0126417408883277</v>
      </c>
      <c r="F37">
        <f>Sheet2!H38/Sheet2!H37</f>
        <v>1.0247232747174635</v>
      </c>
      <c r="G37">
        <f>Sheet2!H38/Sheet2!H37</f>
        <v>1.0247232747174635</v>
      </c>
      <c r="H37">
        <f>Sheet2!I38/Sheet2!I37</f>
        <v>1.1073863736856313</v>
      </c>
      <c r="I37">
        <f>Sheet3!J37/100</f>
        <v>2.3300000000000001E-2</v>
      </c>
      <c r="J37">
        <f>Sheet3!K37</f>
        <v>1.0097729</v>
      </c>
      <c r="K37">
        <f>Sheet3!M37</f>
        <v>1.0048971596474046</v>
      </c>
      <c r="L37" s="9">
        <f>四半期換算quadratic_match_average!C38</f>
        <v>3.9911534462722775E-2</v>
      </c>
      <c r="M37" s="38">
        <f>(Sheet7!F36)</f>
        <v>1.0088002742326969</v>
      </c>
      <c r="N37">
        <f>(Sheet1!Z39/100)</f>
        <v>3.1798772439999998E-2</v>
      </c>
      <c r="O37">
        <f>(Sheet1!AA40/100)</f>
        <v>1.153</v>
      </c>
      <c r="P37">
        <f>Sheet2!M38/Sheet2!M37</f>
        <v>1.0125654450261781</v>
      </c>
      <c r="Q37">
        <f>Sheet2!L38/Sheet2!L37</f>
        <v>1.0078064012490242</v>
      </c>
      <c r="R37">
        <f>Sheet2!N38/Sheet2!N37</f>
        <v>1.0221198156682028</v>
      </c>
      <c r="S37">
        <f>Sheet2!Q38/Sheet2!Q37</f>
        <v>1.0100802471286394</v>
      </c>
      <c r="T37">
        <f>nme_R031.19341.20150829170329.0!D51</f>
        <v>1.0180346943092859</v>
      </c>
      <c r="U37">
        <f>1+FEDFUNDS!B99/100</f>
        <v>1.0944</v>
      </c>
      <c r="V37">
        <f>Sheet3!N37</f>
        <v>1.0064995357474467</v>
      </c>
      <c r="W37">
        <v>1.0405500000000001</v>
      </c>
      <c r="X37">
        <f>'firm''s_networth_loans'!L40</f>
        <v>1.0135122564167893</v>
      </c>
      <c r="Y37">
        <f>'firm''s_networth_loans'!M40</f>
        <v>0.98214847636989877</v>
      </c>
      <c r="Z37">
        <f>Sheet2!Y37/100</f>
        <v>1.101</v>
      </c>
    </row>
    <row r="38" spans="1:26">
      <c r="A38" s="1" t="s">
        <v>179</v>
      </c>
      <c r="B38">
        <f>Sheet2!B39/Sheet2!B38</f>
        <v>0.97975685702451798</v>
      </c>
      <c r="C38">
        <f>Sheet2!C39/Sheet2!C38</f>
        <v>0.97509878940620787</v>
      </c>
      <c r="D38">
        <f>Sheet2!D39/Sheet2!D38</f>
        <v>0.97578785355616993</v>
      </c>
      <c r="E38">
        <f>Sheet2!E39/Sheet2!E38</f>
        <v>0.98290832170716491</v>
      </c>
      <c r="F38">
        <f>Sheet2!H39/Sheet2!H38</f>
        <v>1.017630694295163</v>
      </c>
      <c r="G38">
        <f>Sheet2!H39/Sheet2!H38</f>
        <v>1.017630694295163</v>
      </c>
      <c r="H38">
        <f>Sheet2!I39/Sheet2!I38</f>
        <v>1.0037291500081391</v>
      </c>
      <c r="I38">
        <f>Sheet3!J38/100</f>
        <v>2.3E-2</v>
      </c>
      <c r="J38">
        <f>Sheet3!K38</f>
        <v>1.0109021</v>
      </c>
      <c r="K38">
        <f>Sheet3!M38</f>
        <v>1.0107212475633529</v>
      </c>
      <c r="L38" s="9">
        <f>四半期換算quadratic_match_average!C39</f>
        <v>4.0183282452854852E-2</v>
      </c>
      <c r="M38" s="38">
        <f>(Sheet7!F37)</f>
        <v>1.0002516874648537</v>
      </c>
      <c r="N38">
        <f>(Sheet1!Z40/100)</f>
        <v>3.2247624859999997E-2</v>
      </c>
      <c r="O38">
        <f>(Sheet1!AA41/100)</f>
        <v>1.145</v>
      </c>
      <c r="P38">
        <f>Sheet2!M39/Sheet2!M38</f>
        <v>1.0651499482936917</v>
      </c>
      <c r="Q38">
        <f>Sheet2!L39/Sheet2!L38</f>
        <v>1.0193648334624321</v>
      </c>
      <c r="R38">
        <f>Sheet2!N39/Sheet2!N38</f>
        <v>1.0171325518485121</v>
      </c>
      <c r="S38">
        <f>Sheet2!Q39/Sheet2!Q38</f>
        <v>1.0078641479931476</v>
      </c>
      <c r="T38">
        <f>nme_R031.19341.20150829170329.0!D52</f>
        <v>1.0591530360743895</v>
      </c>
      <c r="U38">
        <f>1+FEDFUNDS!B100/100</f>
        <v>1.0972999999999999</v>
      </c>
      <c r="V38">
        <f>Sheet3!N38</f>
        <v>1.0175276752767526</v>
      </c>
      <c r="W38">
        <v>1.04227</v>
      </c>
      <c r="X38">
        <f>'firm''s_networth_loans'!L41</f>
        <v>0.99851023063556488</v>
      </c>
      <c r="Y38">
        <f>'firm''s_networth_loans'!M41</f>
        <v>1.0303719555405693</v>
      </c>
      <c r="Z38">
        <f>Sheet2!Y38/100</f>
        <v>1.085</v>
      </c>
    </row>
    <row r="39" spans="1:26">
      <c r="A39" s="1" t="s">
        <v>180</v>
      </c>
      <c r="B39">
        <f>Sheet2!B40/Sheet2!B39</f>
        <v>1.0123074651297626</v>
      </c>
      <c r="C39">
        <f>Sheet2!C40/Sheet2!C39</f>
        <v>1.01451195865223</v>
      </c>
      <c r="D39">
        <f>Sheet2!D40/Sheet2!D39</f>
        <v>1.0129467120957043</v>
      </c>
      <c r="E39">
        <f>Sheet2!E40/Sheet2!E39</f>
        <v>1.0139446849259333</v>
      </c>
      <c r="F39">
        <f>Sheet2!H40/Sheet2!H39</f>
        <v>1.0086360617428549</v>
      </c>
      <c r="G39">
        <f>Sheet2!H40/Sheet2!H39</f>
        <v>1.0086360617428549</v>
      </c>
      <c r="H39">
        <f>Sheet2!I40/Sheet2!I39</f>
        <v>1.026237556961451</v>
      </c>
      <c r="I39">
        <f>Sheet3!J39/100</f>
        <v>2.2000000000000002E-2</v>
      </c>
      <c r="J39">
        <f>Sheet3!K39</f>
        <v>1.01295815</v>
      </c>
      <c r="K39">
        <f>Sheet3!M39</f>
        <v>1.0057859209257474</v>
      </c>
      <c r="L39" s="9">
        <f>四半期換算quadratic_match_average!C40</f>
        <v>4.038933716393045E-2</v>
      </c>
      <c r="M39" s="38">
        <f>(Sheet7!F38)</f>
        <v>0.99309370320433477</v>
      </c>
      <c r="N39">
        <f>(Sheet1!Z41/100)</f>
        <v>3.3097200809999998E-2</v>
      </c>
      <c r="O39">
        <f>(Sheet1!AA42/100)</f>
        <v>1.145</v>
      </c>
      <c r="P39">
        <f>Sheet2!M40/Sheet2!M39</f>
        <v>1.0145631067961165</v>
      </c>
      <c r="Q39">
        <f>Sheet2!L40/Sheet2!L39</f>
        <v>1.0091185410334347</v>
      </c>
      <c r="R39">
        <f>Sheet2!N40/Sheet2!N39</f>
        <v>0.99645390070921991</v>
      </c>
      <c r="S39">
        <f>Sheet2!Q40/Sheet2!Q39</f>
        <v>1.0074605582870375</v>
      </c>
      <c r="T39">
        <f>nme_R031.19341.20150829170329.0!D53</f>
        <v>1.0330420693246929</v>
      </c>
      <c r="U39">
        <f>1+FEDFUNDS!B101/100</f>
        <v>1.0908</v>
      </c>
      <c r="V39">
        <f>Sheet3!N39</f>
        <v>1.0072529465095195</v>
      </c>
      <c r="W39">
        <v>1.0467299999999999</v>
      </c>
      <c r="X39">
        <f>'firm''s_networth_loans'!L42</f>
        <v>1.0066072581137366</v>
      </c>
      <c r="Y39">
        <f>'firm''s_networth_loans'!M42</f>
        <v>1.0464624973784273</v>
      </c>
      <c r="Z39">
        <f>Sheet2!Y39/100</f>
        <v>1.1200000000000001</v>
      </c>
    </row>
    <row r="40" spans="1:26">
      <c r="A40" s="1" t="s">
        <v>181</v>
      </c>
      <c r="B40">
        <f>Sheet2!B41/Sheet2!B40</f>
        <v>1.0270953635567406</v>
      </c>
      <c r="C40">
        <f>Sheet2!C41/Sheet2!C40</f>
        <v>1.0212771356868493</v>
      </c>
      <c r="D40">
        <f>Sheet2!D41/Sheet2!D40</f>
        <v>1.0734302786168206</v>
      </c>
      <c r="E40">
        <f>Sheet2!E41/Sheet2!E40</f>
        <v>1.0113181503720567</v>
      </c>
      <c r="F40">
        <f>Sheet2!H41/Sheet2!H40</f>
        <v>0.99639817840743017</v>
      </c>
      <c r="G40">
        <f>Sheet2!H41/Sheet2!H40</f>
        <v>0.99639817840743017</v>
      </c>
      <c r="H40">
        <f>Sheet2!I41/Sheet2!I40</f>
        <v>1.0243139670085677</v>
      </c>
      <c r="I40">
        <f>Sheet3!J40/100</f>
        <v>2.1700000000000001E-2</v>
      </c>
      <c r="J40">
        <f>Sheet3!K40</f>
        <v>1.0150884250000001</v>
      </c>
      <c r="K40">
        <f>Sheet3!M40</f>
        <v>1.0057526366251199</v>
      </c>
      <c r="L40" s="9">
        <f>四半期換算quadratic_match_average!C41</f>
        <v>4.0529571491911054E-2</v>
      </c>
      <c r="M40" s="38">
        <f>(Sheet7!F39)</f>
        <v>0.98593571894381582</v>
      </c>
      <c r="N40">
        <f>(Sheet1!Z42/100)</f>
        <v>3.3618704730000004E-2</v>
      </c>
      <c r="O40">
        <f>(Sheet1!AA43/100)</f>
        <v>1.1420000000000001</v>
      </c>
      <c r="P40">
        <f>Sheet2!M41/Sheet2!M40</f>
        <v>1.0047846889952152</v>
      </c>
      <c r="Q40">
        <f>Sheet2!L41/Sheet2!L40</f>
        <v>1.0082831325301205</v>
      </c>
      <c r="R40">
        <f>Sheet2!N41/Sheet2!N40</f>
        <v>1.0035587188612098</v>
      </c>
      <c r="S40">
        <f>Sheet2!Q41/Sheet2!Q40</f>
        <v>1.0021174205967278</v>
      </c>
      <c r="T40">
        <f>nme_R031.19341.20150829170329.0!D54</f>
        <v>1.0209736500059075</v>
      </c>
      <c r="U40">
        <f>1+FEDFUNDS!B102/100</f>
        <v>1.0861000000000001</v>
      </c>
      <c r="V40">
        <f>Sheet3!N40</f>
        <v>1.0045004500450045</v>
      </c>
      <c r="W40">
        <v>1.0512999999999999</v>
      </c>
      <c r="X40">
        <f>'firm''s_networth_loans'!L43</f>
        <v>1.0407182440453686</v>
      </c>
      <c r="Y40">
        <f>'firm''s_networth_loans'!M43</f>
        <v>1.025659979610132</v>
      </c>
      <c r="Z40">
        <f>Sheet2!Y40/100</f>
        <v>1.107</v>
      </c>
    </row>
    <row r="41" spans="1:26">
      <c r="A41" s="1" t="s">
        <v>182</v>
      </c>
      <c r="B41">
        <f>Sheet2!B42/Sheet2!B41</f>
        <v>0.9882247776789681</v>
      </c>
      <c r="C41">
        <f>Sheet2!C42/Sheet2!C41</f>
        <v>0.99336821316469082</v>
      </c>
      <c r="D41">
        <f>Sheet2!D42/Sheet2!D41</f>
        <v>0.94889279809070426</v>
      </c>
      <c r="E41">
        <f>Sheet2!E42/Sheet2!E41</f>
        <v>1.0140822489307342</v>
      </c>
      <c r="F41">
        <f>Sheet2!H42/Sheet2!H41</f>
        <v>1.0291949759432593</v>
      </c>
      <c r="G41">
        <f>Sheet2!H42/Sheet2!H41</f>
        <v>1.0291949759432593</v>
      </c>
      <c r="H41">
        <f>Sheet2!I42/Sheet2!I41</f>
        <v>1.0195791405719534</v>
      </c>
      <c r="I41">
        <f>Sheet3!J41/100</f>
        <v>2.1299999999999999E-2</v>
      </c>
      <c r="J41">
        <f>Sheet3!K41</f>
        <v>1.01629065</v>
      </c>
      <c r="K41">
        <f>Sheet3!M41</f>
        <v>1.005719733079123</v>
      </c>
      <c r="L41" s="9">
        <f>四半期換算quadratic_match_average!C42</f>
        <v>4.053027465512915E-2</v>
      </c>
      <c r="M41" s="38">
        <f>(Sheet7!F40)</f>
        <v>0.9787777346832971</v>
      </c>
      <c r="N41">
        <f>(Sheet1!Z43/100)</f>
        <v>3.3541001530000003E-2</v>
      </c>
      <c r="O41">
        <f>(Sheet1!AA44/100)</f>
        <v>1.1359999999999999</v>
      </c>
      <c r="P41">
        <f>Sheet2!M42/Sheet2!M41</f>
        <v>1.0323809523809524</v>
      </c>
      <c r="Q41">
        <f>Sheet2!L42/Sheet2!L41</f>
        <v>1.0134428678117997</v>
      </c>
      <c r="R41">
        <f>Sheet2!N42/Sheet2!N41</f>
        <v>1.0150709219858156</v>
      </c>
      <c r="S41">
        <f>Sheet2!Q42/Sheet2!Q41</f>
        <v>1.0109489051094891</v>
      </c>
      <c r="T41">
        <f>nme_R031.19341.20150829170329.0!D55</f>
        <v>1.054185351270553</v>
      </c>
      <c r="U41">
        <f>1+FEDFUNDS!B103/100</f>
        <v>1.0825</v>
      </c>
      <c r="V41">
        <f>Sheet3!N41</f>
        <v>1.0062724014336917</v>
      </c>
      <c r="W41">
        <v>1.0595399999999999</v>
      </c>
      <c r="X41">
        <f>'firm''s_networth_loans'!L44</f>
        <v>1.0162788371347682</v>
      </c>
      <c r="Y41">
        <f>'firm''s_networth_loans'!M44</f>
        <v>0.9768676449203294</v>
      </c>
      <c r="Z41">
        <f>Sheet2!Y41/100</f>
        <v>1.1079999999999999</v>
      </c>
    </row>
    <row r="42" spans="1:26">
      <c r="A42" s="1" t="s">
        <v>183</v>
      </c>
      <c r="B42">
        <f>Sheet2!B43/Sheet2!B42</f>
        <v>1.0256062913247568</v>
      </c>
      <c r="C42">
        <f>Sheet2!C43/Sheet2!C42</f>
        <v>1.026699723705597</v>
      </c>
      <c r="D42">
        <f>Sheet2!D43/Sheet2!D42</f>
        <v>1.0519928839245394</v>
      </c>
      <c r="E42">
        <f>Sheet2!E43/Sheet2!E42</f>
        <v>0.98962118035197388</v>
      </c>
      <c r="F42">
        <f>Sheet2!H43/Sheet2!H42</f>
        <v>1.0207300589471269</v>
      </c>
      <c r="G42">
        <f>Sheet2!H43/Sheet2!H42</f>
        <v>1.0207300589471269</v>
      </c>
      <c r="H42">
        <f>Sheet2!I43/Sheet2!I42</f>
        <v>1.006692742609979</v>
      </c>
      <c r="I42">
        <f>Sheet3!J42/100</f>
        <v>2.1299999999999999E-2</v>
      </c>
      <c r="J42">
        <f>Sheet3!K42</f>
        <v>1.017750425</v>
      </c>
      <c r="K42">
        <f>Sheet3!M42</f>
        <v>1.0047393364928909</v>
      </c>
      <c r="L42" s="9">
        <f>四半期換算quadratic_match_average!C43</f>
        <v>4.0568095442272023E-2</v>
      </c>
      <c r="M42" s="38">
        <f>(Sheet7!F41)</f>
        <v>0.97161975042277804</v>
      </c>
      <c r="N42">
        <f>(Sheet1!Z44/100)</f>
        <v>3.3613363489999999E-2</v>
      </c>
      <c r="O42">
        <f>(Sheet1!AA45/100)</f>
        <v>1.137</v>
      </c>
      <c r="P42">
        <f>Sheet2!M43/Sheet2!M42</f>
        <v>1.0230627306273063</v>
      </c>
      <c r="Q42">
        <f>Sheet2!L43/Sheet2!L42</f>
        <v>1.0073691967575533</v>
      </c>
      <c r="R42">
        <f>Sheet2!N43/Sheet2!N42</f>
        <v>0.99825327510917028</v>
      </c>
      <c r="S42">
        <f>Sheet2!Q43/Sheet2!Q42</f>
        <v>1.0038671748387746</v>
      </c>
      <c r="T42">
        <f>nme_R031.19341.20150829170329.0!D56</f>
        <v>1.0518178840484778</v>
      </c>
      <c r="U42">
        <f>1+FEDFUNDS!B104/100</f>
        <v>1.0824</v>
      </c>
      <c r="V42">
        <f>Sheet3!N42</f>
        <v>1.0080142475512022</v>
      </c>
      <c r="W42">
        <v>1.0674300000000001</v>
      </c>
      <c r="X42">
        <f>'firm''s_networth_loans'!L45</f>
        <v>1.0341729047042933</v>
      </c>
      <c r="Y42">
        <f>'firm''s_networth_loans'!M45</f>
        <v>0.98268038198281416</v>
      </c>
      <c r="Z42">
        <f>Sheet2!Y42/100</f>
        <v>1.119</v>
      </c>
    </row>
    <row r="43" spans="1:26">
      <c r="A43" s="1" t="s">
        <v>184</v>
      </c>
      <c r="B43">
        <f>Sheet2!B44/Sheet2!B43</f>
        <v>1.0142554014660063</v>
      </c>
      <c r="C43">
        <f>Sheet2!C44/Sheet2!C43</f>
        <v>1.0076361812353538</v>
      </c>
      <c r="D43">
        <f>Sheet2!D44/Sheet2!D43</f>
        <v>1.0305828634111283</v>
      </c>
      <c r="E43">
        <f>Sheet2!E44/Sheet2!E43</f>
        <v>1.0194541913701736</v>
      </c>
      <c r="F43">
        <f>Sheet2!H44/Sheet2!H43</f>
        <v>0.98882859466821338</v>
      </c>
      <c r="G43">
        <f>Sheet2!H44/Sheet2!H43</f>
        <v>0.98882859466821338</v>
      </c>
      <c r="H43">
        <f>Sheet2!I44/Sheet2!I43</f>
        <v>0.98360781928503016</v>
      </c>
      <c r="I43">
        <f>Sheet3!J43/100</f>
        <v>2.07E-2</v>
      </c>
      <c r="J43">
        <f>Sheet3!K43</f>
        <v>1.018603025</v>
      </c>
      <c r="K43">
        <f>Sheet3!M43</f>
        <v>1.0018867924528303</v>
      </c>
      <c r="L43" s="9">
        <f>四半期換算quadratic_match_average!C44</f>
        <v>4.0569413869259607E-2</v>
      </c>
      <c r="M43" s="38">
        <f>(Sheet7!F42)</f>
        <v>0.96516570863303031</v>
      </c>
      <c r="N43">
        <f>(Sheet1!Z45/100)</f>
        <v>3.3671957869999998E-2</v>
      </c>
      <c r="O43">
        <f>(Sheet1!AA46/100)</f>
        <v>1.1299999999999999</v>
      </c>
      <c r="P43">
        <f>Sheet2!M44/Sheet2!M43</f>
        <v>0.98737601442741207</v>
      </c>
      <c r="Q43">
        <f>Sheet2!L44/Sheet2!L43</f>
        <v>0.97293343087051942</v>
      </c>
      <c r="R43">
        <f>Sheet2!N44/Sheet2!N43</f>
        <v>1.0192475940507437</v>
      </c>
      <c r="S43">
        <f>Sheet2!Q44/Sheet2!Q43</f>
        <v>1.0002449424941824</v>
      </c>
      <c r="T43">
        <f>nme_R031.19341.20150829170329.0!D57</f>
        <v>0.95591458450748257</v>
      </c>
      <c r="U43">
        <f>1+FEDFUNDS!B105/100</f>
        <v>1.0815999999999999</v>
      </c>
      <c r="V43">
        <f>Sheet3!N43</f>
        <v>1.0044169611307421</v>
      </c>
      <c r="W43">
        <v>1.0716399999999999</v>
      </c>
      <c r="X43">
        <f>'firm''s_networth_loans'!L46</f>
        <v>1.005404342884235</v>
      </c>
      <c r="Y43">
        <f>'firm''s_networth_loans'!M46</f>
        <v>0.99671762557072863</v>
      </c>
      <c r="Z43">
        <f>Sheet2!Y43/100</f>
        <v>1.121</v>
      </c>
    </row>
    <row r="44" spans="1:26">
      <c r="A44" s="1" t="s">
        <v>185</v>
      </c>
      <c r="B44">
        <f>Sheet2!B45/Sheet2!B44</f>
        <v>0.99328963595669684</v>
      </c>
      <c r="C44">
        <f>Sheet2!C45/Sheet2!C44</f>
        <v>0.98711299012576381</v>
      </c>
      <c r="D44">
        <f>Sheet2!D45/Sheet2!D44</f>
        <v>0.99799901975619709</v>
      </c>
      <c r="E44">
        <f>Sheet2!E45/Sheet2!E44</f>
        <v>1.0116246613224991</v>
      </c>
      <c r="F44">
        <f>Sheet2!H45/Sheet2!H44</f>
        <v>1.0323275325593082</v>
      </c>
      <c r="G44">
        <f>Sheet2!H45/Sheet2!H44</f>
        <v>1.0323275325593082</v>
      </c>
      <c r="H44">
        <f>Sheet2!I45/Sheet2!I44</f>
        <v>1.0511072568465187</v>
      </c>
      <c r="I44">
        <f>Sheet3!J44/100</f>
        <v>2.07E-2</v>
      </c>
      <c r="J44">
        <f>Sheet3!K44</f>
        <v>1.0197738000000001</v>
      </c>
      <c r="K44">
        <f>Sheet3!M44</f>
        <v>1.012241054613936</v>
      </c>
      <c r="L44" s="9">
        <f>四半期換算quadratic_match_average!C45</f>
        <v>4.0534229484677997E-2</v>
      </c>
      <c r="M44" s="38">
        <f>(Sheet7!F43)</f>
        <v>0.95871166684328235</v>
      </c>
      <c r="N44">
        <f>(Sheet1!Z46/100)</f>
        <v>3.4651197269999996E-2</v>
      </c>
      <c r="O44">
        <f>(Sheet1!AA47/100)</f>
        <v>1.1279999999999999</v>
      </c>
      <c r="P44">
        <f>Sheet2!M45/Sheet2!M44</f>
        <v>1.0073059360730594</v>
      </c>
      <c r="Q44">
        <f>Sheet2!L45/Sheet2!L44</f>
        <v>0.97142857142857131</v>
      </c>
      <c r="R44">
        <f>Sheet2!N45/Sheet2!N44</f>
        <v>1.0291845493562233</v>
      </c>
      <c r="S44">
        <f>Sheet2!Q45/Sheet2!Q44</f>
        <v>0.99148476719464818</v>
      </c>
      <c r="T44">
        <f>nme_R031.19341.20150829170329.0!D58</f>
        <v>0.91892047416273392</v>
      </c>
      <c r="U44">
        <f>1+FEDFUNDS!B106/100</f>
        <v>1.0773999999999999</v>
      </c>
      <c r="V44">
        <f>Sheet3!N44</f>
        <v>1.0079155672823219</v>
      </c>
      <c r="W44">
        <v>1.0786</v>
      </c>
      <c r="X44">
        <f>'firm''s_networth_loans'!L47</f>
        <v>0.96083876350006336</v>
      </c>
      <c r="Y44">
        <f>'firm''s_networth_loans'!M47</f>
        <v>1.0217650290111815</v>
      </c>
      <c r="Z44">
        <f>Sheet2!Y44/100</f>
        <v>1.1340000000000001</v>
      </c>
    </row>
    <row r="45" spans="1:26">
      <c r="A45" s="1" t="s">
        <v>186</v>
      </c>
      <c r="B45">
        <f>Sheet2!B46/Sheet2!B45</f>
        <v>1.0027985902893655</v>
      </c>
      <c r="C45">
        <f>Sheet2!C46/Sheet2!C45</f>
        <v>0.99650019408969681</v>
      </c>
      <c r="D45">
        <f>Sheet2!D46/Sheet2!D45</f>
        <v>1.0116168554943086</v>
      </c>
      <c r="E45">
        <f>Sheet2!E46/Sheet2!E45</f>
        <v>0.98046365785164302</v>
      </c>
      <c r="F45">
        <f>Sheet2!H46/Sheet2!H45</f>
        <v>0.99466659866840568</v>
      </c>
      <c r="G45">
        <f>Sheet2!H46/Sheet2!H45</f>
        <v>0.99466659866840568</v>
      </c>
      <c r="H45">
        <f>Sheet2!I46/Sheet2!I45</f>
        <v>0.93496250506495038</v>
      </c>
      <c r="I45">
        <f>Sheet3!J45/100</f>
        <v>2.1000000000000001E-2</v>
      </c>
      <c r="J45">
        <f>Sheet3!K45</f>
        <v>1.02020135</v>
      </c>
      <c r="K45">
        <f>Sheet3!M45</f>
        <v>1.0074418604651163</v>
      </c>
      <c r="L45" s="9">
        <f>四半期換算quadratic_match_average!C46</f>
        <v>4.060746854112629E-2</v>
      </c>
      <c r="M45" s="38">
        <f>(Sheet7!F44)</f>
        <v>0.95225762505353462</v>
      </c>
      <c r="N45">
        <f>(Sheet1!Z47/100)</f>
        <v>3.4158470830000003E-2</v>
      </c>
      <c r="O45">
        <f>(Sheet1!AA48/100)</f>
        <v>1.1140000000000001</v>
      </c>
      <c r="P45">
        <f>Sheet2!M46/Sheet2!M45</f>
        <v>0.98005439709882136</v>
      </c>
      <c r="Q45">
        <f>Sheet2!L46/Sheet2!L45</f>
        <v>1.0100619195046441</v>
      </c>
      <c r="R45">
        <f>Sheet2!N46/Sheet2!N45</f>
        <v>0.97998331943286066</v>
      </c>
      <c r="S45">
        <f>Sheet2!Q46/Sheet2!Q45</f>
        <v>0.99530727260480056</v>
      </c>
      <c r="T45">
        <f>nme_R031.19341.20150829170329.0!D59</f>
        <v>1.0140039677908741</v>
      </c>
      <c r="U45">
        <f>1+FEDFUNDS!B107/100</f>
        <v>1.0643</v>
      </c>
      <c r="V45">
        <f>Sheet3!N45</f>
        <v>1.0069808027923213</v>
      </c>
      <c r="W45">
        <v>1.08158</v>
      </c>
      <c r="X45">
        <f>'firm''s_networth_loans'!L48</f>
        <v>1.0126505285786425</v>
      </c>
      <c r="Y45">
        <f>'firm''s_networth_loans'!M48</f>
        <v>1.0312283868151833</v>
      </c>
      <c r="Z45">
        <f>Sheet2!Y45/100</f>
        <v>1.1520000000000001</v>
      </c>
    </row>
    <row r="46" spans="1:26">
      <c r="A46" s="1" t="s">
        <v>187</v>
      </c>
      <c r="B46">
        <f>Sheet2!B47/Sheet2!B46</f>
        <v>1.0068203412599654</v>
      </c>
      <c r="C46">
        <f>Sheet2!C47/Sheet2!C46</f>
        <v>1.0049541423752815</v>
      </c>
      <c r="D46">
        <f>Sheet2!D47/Sheet2!D46</f>
        <v>1.0155848323345145</v>
      </c>
      <c r="E46">
        <f>Sheet2!E47/Sheet2!E46</f>
        <v>0.99771071745384698</v>
      </c>
      <c r="F46">
        <f>Sheet2!H47/Sheet2!H46</f>
        <v>1.0001524016080583</v>
      </c>
      <c r="G46">
        <f>Sheet2!H47/Sheet2!H46</f>
        <v>1.0001524016080583</v>
      </c>
      <c r="H46">
        <f>Sheet2!I47/Sheet2!I46</f>
        <v>0.98912142004871162</v>
      </c>
      <c r="I46">
        <f>Sheet3!J46/100</f>
        <v>2.1000000000000001E-2</v>
      </c>
      <c r="J46">
        <f>Sheet3!K46</f>
        <v>1.020079175</v>
      </c>
      <c r="K46">
        <f>Sheet3!M46</f>
        <v>1.0046168051708217</v>
      </c>
      <c r="L46" s="9">
        <f>四半期換算quadratic_match_average!C47</f>
        <v>4.0441324191799355E-2</v>
      </c>
      <c r="M46" s="38">
        <f>(Sheet7!F45)</f>
        <v>0.94580358326378688</v>
      </c>
      <c r="N46">
        <f>(Sheet1!Z48/100)</f>
        <v>3.3892329360000001E-2</v>
      </c>
      <c r="O46">
        <f>(Sheet1!AA49/100)</f>
        <v>1.1120000000000001</v>
      </c>
      <c r="P46">
        <f>Sheet2!M47/Sheet2!M46</f>
        <v>0.96577243293247006</v>
      </c>
      <c r="Q46">
        <f>Sheet2!L47/Sheet2!L46</f>
        <v>0.9923371647509579</v>
      </c>
      <c r="R46">
        <f>Sheet2!N47/Sheet2!N46</f>
        <v>0.9897872340425532</v>
      </c>
      <c r="S46">
        <f>Sheet2!Q47/Sheet2!Q46</f>
        <v>1.0077603320700235</v>
      </c>
      <c r="T46">
        <f>nme_R031.19341.20150829170329.0!D60</f>
        <v>0.99075037576598513</v>
      </c>
      <c r="U46">
        <f>1+FEDFUNDS!B108/100</f>
        <v>1.0586</v>
      </c>
      <c r="V46">
        <f>Sheet3!N46</f>
        <v>1.0017331022530329</v>
      </c>
      <c r="W46">
        <v>1.0804100000000001</v>
      </c>
      <c r="X46">
        <f>'firm''s_networth_loans'!L49</f>
        <v>0.9831374229788763</v>
      </c>
      <c r="Y46">
        <f>'firm''s_networth_loans'!M49</f>
        <v>1.0114091428002674</v>
      </c>
      <c r="Z46">
        <f>Sheet2!Y46/100</f>
        <v>1.147</v>
      </c>
    </row>
    <row r="47" spans="1:26">
      <c r="A47" s="1" t="s">
        <v>188</v>
      </c>
      <c r="B47">
        <f>Sheet2!B48/Sheet2!B47</f>
        <v>0.99548908712310769</v>
      </c>
      <c r="C47">
        <f>Sheet2!C48/Sheet2!C47</f>
        <v>0.98938355358128072</v>
      </c>
      <c r="D47">
        <f>Sheet2!D48/Sheet2!D47</f>
        <v>0.99028698254264058</v>
      </c>
      <c r="E47">
        <f>Sheet2!E48/Sheet2!E47</f>
        <v>1.0160885995544509</v>
      </c>
      <c r="F47">
        <f>Sheet2!H48/Sheet2!H47</f>
        <v>1.0190735457685847</v>
      </c>
      <c r="G47">
        <f>Sheet2!H48/Sheet2!H47</f>
        <v>1.0190735457685847</v>
      </c>
      <c r="H47">
        <f>Sheet2!I48/Sheet2!I47</f>
        <v>1.0195993772107008</v>
      </c>
      <c r="I47">
        <f>Sheet3!J47/100</f>
        <v>2.1000000000000001E-2</v>
      </c>
      <c r="J47">
        <f>Sheet3!K47</f>
        <v>1.01815185</v>
      </c>
      <c r="K47">
        <f>Sheet3!M47</f>
        <v>1.0036764705882353</v>
      </c>
      <c r="L47" s="9">
        <f>四半期換算quadratic_match_average!C48</f>
        <v>4.0180890194970065E-2</v>
      </c>
      <c r="M47" s="38">
        <f>(Sheet7!F46)</f>
        <v>0.94496807292538976</v>
      </c>
      <c r="N47">
        <f>(Sheet1!Z49/100)</f>
        <v>3.3185828619999996E-2</v>
      </c>
      <c r="O47">
        <f>(Sheet1!AA50/100)</f>
        <v>1.1020000000000001</v>
      </c>
      <c r="P47">
        <f>Sheet2!M48/Sheet2!M47</f>
        <v>0.98946360153256696</v>
      </c>
      <c r="Q47">
        <f>Sheet2!L48/Sheet2!L47</f>
        <v>0.9984555984555985</v>
      </c>
      <c r="R47">
        <f>Sheet2!N48/Sheet2!N47</f>
        <v>0.99828030954428204</v>
      </c>
      <c r="S47">
        <f>Sheet2!Q48/Sheet2!Q47</f>
        <v>1.0048016654727794</v>
      </c>
      <c r="T47">
        <f>nme_R031.19341.20150829170329.0!D61</f>
        <v>0.9839590443686006</v>
      </c>
      <c r="U47">
        <f>1+FEDFUNDS!B109/100</f>
        <v>1.0564</v>
      </c>
      <c r="V47">
        <f>Sheet3!N47</f>
        <v>1.0069204152249136</v>
      </c>
      <c r="W47">
        <v>1.0777399999999999</v>
      </c>
      <c r="X47">
        <f>'firm''s_networth_loans'!L50</f>
        <v>0.996487790157641</v>
      </c>
      <c r="Y47">
        <f>'firm''s_networth_loans'!M50</f>
        <v>0.98431868069809214</v>
      </c>
      <c r="Z47">
        <f>Sheet2!Y47/100</f>
        <v>1.1619999999999999</v>
      </c>
    </row>
    <row r="48" spans="1:26">
      <c r="A48" s="1" t="s">
        <v>189</v>
      </c>
      <c r="B48">
        <f>Sheet2!B49/Sheet2!B48</f>
        <v>1.0043656418056375</v>
      </c>
      <c r="C48">
        <f>Sheet2!C49/Sheet2!C48</f>
        <v>1.0055132626938459</v>
      </c>
      <c r="D48">
        <f>Sheet2!D49/Sheet2!D48</f>
        <v>0.97413210753839097</v>
      </c>
      <c r="E48">
        <f>Sheet2!E49/Sheet2!E48</f>
        <v>1.0228094576325746</v>
      </c>
      <c r="F48">
        <f>Sheet2!H49/Sheet2!H48</f>
        <v>1.0215889121561352</v>
      </c>
      <c r="G48">
        <f>Sheet2!H49/Sheet2!H48</f>
        <v>1.0215889121561352</v>
      </c>
      <c r="H48">
        <f>Sheet2!I49/Sheet2!I48</f>
        <v>1.0002094304490601</v>
      </c>
      <c r="I48">
        <f>Sheet3!J48/100</f>
        <v>2.07E-2</v>
      </c>
      <c r="J48">
        <f>Sheet3!K48</f>
        <v>1.0161372</v>
      </c>
      <c r="K48">
        <f>Sheet3!M48</f>
        <v>1.0091575091575091</v>
      </c>
      <c r="L48" s="9">
        <f>四半期換算quadratic_match_average!C49</f>
        <v>3.9826396628761196E-2</v>
      </c>
      <c r="M48" s="38">
        <f>(Sheet7!F47)</f>
        <v>0.94413256258699285</v>
      </c>
      <c r="N48">
        <f>(Sheet1!Z50/100)</f>
        <v>3.2769093470000003E-2</v>
      </c>
      <c r="O48">
        <f>(Sheet1!AA51/100)</f>
        <v>1.103</v>
      </c>
      <c r="P48">
        <f>Sheet2!M49/Sheet2!M48</f>
        <v>0.98160696999031949</v>
      </c>
      <c r="Q48">
        <f>Sheet2!L49/Sheet2!L48</f>
        <v>0.98530549110595511</v>
      </c>
      <c r="R48">
        <f>Sheet2!N49/Sheet2!N48</f>
        <v>1.000861326442722</v>
      </c>
      <c r="S48">
        <f>Sheet2!Q49/Sheet2!Q48</f>
        <v>1.0043554298062893</v>
      </c>
      <c r="T48">
        <f>nme_R031.19341.20150829170329.0!D62</f>
        <v>0.97121705983094797</v>
      </c>
      <c r="U48">
        <f>1+FEDFUNDS!B110/100</f>
        <v>1.0482</v>
      </c>
      <c r="V48">
        <f>Sheet3!N48</f>
        <v>1.0017182130584192</v>
      </c>
      <c r="W48">
        <v>1.0727100000000001</v>
      </c>
      <c r="X48">
        <f>'firm''s_networth_loans'!L51</f>
        <v>0.98623902480885517</v>
      </c>
      <c r="Y48">
        <f>'firm''s_networth_loans'!M51</f>
        <v>0.97148279367188217</v>
      </c>
      <c r="Z48">
        <f>Sheet2!Y48/100</f>
        <v>1.1830000000000001</v>
      </c>
    </row>
    <row r="49" spans="1:26">
      <c r="A49" s="1" t="s">
        <v>190</v>
      </c>
      <c r="B49">
        <f>Sheet2!B50/Sheet2!B49</f>
        <v>0.99622033709382896</v>
      </c>
      <c r="C49">
        <f>Sheet2!C50/Sheet2!C49</f>
        <v>1.0071295149391419</v>
      </c>
      <c r="D49">
        <f>Sheet2!D50/Sheet2!D49</f>
        <v>0.94976045655713459</v>
      </c>
      <c r="E49">
        <f>Sheet2!E50/Sheet2!E49</f>
        <v>1.0042577473296208</v>
      </c>
      <c r="F49">
        <f>Sheet2!H50/Sheet2!H49</f>
        <v>0.99923361133686039</v>
      </c>
      <c r="G49">
        <f>Sheet2!H50/Sheet2!H49</f>
        <v>0.99923361133686039</v>
      </c>
      <c r="H49">
        <f>Sheet2!I50/Sheet2!I49</f>
        <v>0.98296757259511425</v>
      </c>
      <c r="I49">
        <f>Sheet3!J49/100</f>
        <v>2.07E-2</v>
      </c>
      <c r="J49">
        <f>Sheet3!K49</f>
        <v>1.01385835</v>
      </c>
      <c r="K49">
        <f>Sheet3!M49</f>
        <v>1.001814882032668</v>
      </c>
      <c r="L49" s="9">
        <f>四半期換算quadratic_match_average!C50</f>
        <v>3.9078905620339666E-2</v>
      </c>
      <c r="M49" s="38">
        <f>(Sheet7!F48)</f>
        <v>0.94329705224859584</v>
      </c>
      <c r="N49">
        <f>(Sheet1!Z51/100)</f>
        <v>3.1529165749999997E-2</v>
      </c>
      <c r="O49">
        <f>(Sheet1!AA52/100)</f>
        <v>1.0920000000000001</v>
      </c>
      <c r="P49">
        <f>Sheet2!M50/Sheet2!M49</f>
        <v>0.97435897435897423</v>
      </c>
      <c r="Q49">
        <f>Sheet2!L50/Sheet2!L49</f>
        <v>0.98744113029827307</v>
      </c>
      <c r="R49">
        <f>Sheet2!N50/Sheet2!N49</f>
        <v>0.9974182444061962</v>
      </c>
      <c r="S49">
        <f>Sheet2!Q50/Sheet2!Q49</f>
        <v>1.011822900492436</v>
      </c>
      <c r="T49">
        <f>nme_R031.19341.20150829170329.0!D63</f>
        <v>0.99183561643835738</v>
      </c>
      <c r="U49">
        <f>1+FEDFUNDS!B111/100</f>
        <v>1.0402</v>
      </c>
      <c r="V49">
        <f>Sheet3!N49</f>
        <v>1.0025728987993139</v>
      </c>
      <c r="W49">
        <v>1.06521</v>
      </c>
      <c r="X49">
        <f>'firm''s_networth_loans'!L52</f>
        <v>0.98963532300727552</v>
      </c>
      <c r="Y49">
        <f>'firm''s_networth_loans'!M52</f>
        <v>0.96277963817066547</v>
      </c>
      <c r="Z49">
        <f>Sheet2!Y49/100</f>
        <v>1.1740000000000002</v>
      </c>
    </row>
    <row r="50" spans="1:26">
      <c r="A50" s="1" t="s">
        <v>191</v>
      </c>
      <c r="B50">
        <f>Sheet2!B51/Sheet2!B50</f>
        <v>1.0016407376264063</v>
      </c>
      <c r="C50">
        <f>Sheet2!C51/Sheet2!C50</f>
        <v>0.99926759044035285</v>
      </c>
      <c r="D50">
        <f>Sheet2!D51/Sheet2!D50</f>
        <v>0.97118604410879683</v>
      </c>
      <c r="E50">
        <f>Sheet2!E51/Sheet2!E50</f>
        <v>1.0336742809874435</v>
      </c>
      <c r="F50">
        <f>Sheet2!H51/Sheet2!H50</f>
        <v>1.0088476217308711</v>
      </c>
      <c r="G50">
        <f>Sheet2!H51/Sheet2!H50</f>
        <v>1.0088476217308711</v>
      </c>
      <c r="H50">
        <f>Sheet2!I51/Sheet2!I50</f>
        <v>1.0018584313633301</v>
      </c>
      <c r="I50">
        <f>Sheet3!J50/100</f>
        <v>2.1000000000000001E-2</v>
      </c>
      <c r="J50">
        <f>Sheet3!K50</f>
        <v>1.0117007499999999</v>
      </c>
      <c r="K50">
        <f>Sheet3!M50</f>
        <v>1.0081521739130435</v>
      </c>
      <c r="L50" s="9">
        <f>四半期換算quadratic_match_average!C51</f>
        <v>3.865728080698938E-2</v>
      </c>
      <c r="M50" s="38">
        <f>(Sheet7!F49)</f>
        <v>0.94246154191019871</v>
      </c>
      <c r="N50">
        <f>(Sheet1!Z52/100)</f>
        <v>2.9887236309999999E-2</v>
      </c>
      <c r="O50">
        <f>(Sheet1!AA53/100)</f>
        <v>1.085</v>
      </c>
      <c r="P50">
        <f>Sheet2!M51/Sheet2!M50</f>
        <v>1.013157894736842</v>
      </c>
      <c r="Q50">
        <f>Sheet2!L51/Sheet2!L50</f>
        <v>1.0063593004769475</v>
      </c>
      <c r="R50">
        <f>Sheet2!N51/Sheet2!N50</f>
        <v>1.0112165660051768</v>
      </c>
      <c r="S50">
        <f>Sheet2!Q51/Sheet2!Q50</f>
        <v>1.0110161131206841</v>
      </c>
      <c r="T50">
        <f>nme_R031.19341.20150829170329.0!D64</f>
        <v>1.0146780829534081</v>
      </c>
      <c r="U50">
        <f>1+FEDFUNDS!B112/100</f>
        <v>1.0377000000000001</v>
      </c>
      <c r="V50">
        <f>Sheet3!N50</f>
        <v>1.001710863986313</v>
      </c>
      <c r="W50">
        <v>1.0592600000000001</v>
      </c>
      <c r="X50">
        <f>'firm''s_networth_loans'!L53</f>
        <v>0.98980915495734012</v>
      </c>
      <c r="Y50">
        <f>'firm''s_networth_loans'!M53</f>
        <v>0.9726679118776328</v>
      </c>
      <c r="Z50">
        <f>Sheet2!Y50/100</f>
        <v>1.2009999999999998</v>
      </c>
    </row>
    <row r="51" spans="1:26">
      <c r="A51" s="1" t="s">
        <v>192</v>
      </c>
      <c r="B51">
        <f>Sheet2!B52/Sheet2!B51</f>
        <v>1.0027124923197417</v>
      </c>
      <c r="C51">
        <f>Sheet2!C52/Sheet2!C51</f>
        <v>0.99952200582156969</v>
      </c>
      <c r="D51">
        <f>Sheet2!D52/Sheet2!D51</f>
        <v>0.99159500914476395</v>
      </c>
      <c r="E51">
        <f>Sheet2!E52/Sheet2!E51</f>
        <v>1.0104801325728872</v>
      </c>
      <c r="F51">
        <f>Sheet2!H52/Sheet2!H51</f>
        <v>1.001724662578743</v>
      </c>
      <c r="G51">
        <f>Sheet2!H52/Sheet2!H51</f>
        <v>1.001724662578743</v>
      </c>
      <c r="H51">
        <f>Sheet2!I52/Sheet2!I51</f>
        <v>0.97915174423636919</v>
      </c>
      <c r="I51">
        <f>Sheet3!J51/100</f>
        <v>2.1700000000000001E-2</v>
      </c>
      <c r="J51">
        <f>Sheet3!K51</f>
        <v>1.010503825</v>
      </c>
      <c r="K51">
        <f>Sheet3!M51</f>
        <v>0.99640610961365683</v>
      </c>
      <c r="L51" s="9">
        <f>四半期換算quadratic_match_average!C52</f>
        <v>3.8261750232209124E-2</v>
      </c>
      <c r="M51" s="38">
        <f>(Sheet7!F50)</f>
        <v>0.94049480207912739</v>
      </c>
      <c r="N51">
        <f>(Sheet1!Z53/100)</f>
        <v>2.7924176179999999E-2</v>
      </c>
      <c r="O51">
        <f>(Sheet1!AA54/100)</f>
        <v>1.069</v>
      </c>
      <c r="P51">
        <f>Sheet2!M52/Sheet2!M51</f>
        <v>1.0039960039960041</v>
      </c>
      <c r="Q51">
        <f>Sheet2!L52/Sheet2!L51</f>
        <v>0.9928909952606636</v>
      </c>
      <c r="R51">
        <f>Sheet2!N52/Sheet2!N51</f>
        <v>1.0059726962457338</v>
      </c>
      <c r="S51">
        <f>Sheet2!Q52/Sheet2!Q51</f>
        <v>1.0097251585623679</v>
      </c>
      <c r="T51">
        <f>nme_R031.19341.20150829170329.0!D65</f>
        <v>0.98753637511667425</v>
      </c>
      <c r="U51">
        <f>1+FEDFUNDS!B113/100</f>
        <v>1.0326</v>
      </c>
      <c r="V51">
        <f>Sheet3!N51</f>
        <v>0.99658411614005127</v>
      </c>
      <c r="W51">
        <v>1.0553699999999999</v>
      </c>
      <c r="X51">
        <f>'firm''s_networth_loans'!L54</f>
        <v>0.99376844135847497</v>
      </c>
      <c r="Y51">
        <f>'firm''s_networth_loans'!M54</f>
        <v>0.98502593098943303</v>
      </c>
      <c r="Z51">
        <f>Sheet2!Y51/100</f>
        <v>1.1840000000000002</v>
      </c>
    </row>
    <row r="52" spans="1:26">
      <c r="A52" s="1" t="s">
        <v>193</v>
      </c>
      <c r="B52">
        <f>Sheet2!B53/Sheet2!B52</f>
        <v>0.98703746359159472</v>
      </c>
      <c r="C52">
        <f>Sheet2!C53/Sheet2!C52</f>
        <v>0.98727295828326223</v>
      </c>
      <c r="D52">
        <f>Sheet2!D53/Sheet2!D52</f>
        <v>0.95871190239119253</v>
      </c>
      <c r="E52">
        <f>Sheet2!E53/Sheet2!E52</f>
        <v>1.0036587465475308</v>
      </c>
      <c r="F52">
        <f>Sheet2!H53/Sheet2!H52</f>
        <v>1.0063016752509939</v>
      </c>
      <c r="G52">
        <f>Sheet2!H53/Sheet2!H52</f>
        <v>1.0063016752509939</v>
      </c>
      <c r="H52">
        <f>Sheet2!I53/Sheet2!I52</f>
        <v>0.98308237542368049</v>
      </c>
      <c r="I52">
        <f>Sheet3!J52/100</f>
        <v>2.2700000000000001E-2</v>
      </c>
      <c r="J52">
        <f>Sheet3!K52</f>
        <v>1.0097636249999999</v>
      </c>
      <c r="K52">
        <f>Sheet3!M52</f>
        <v>1.0018034265103697</v>
      </c>
      <c r="L52" s="9">
        <f>四半期換算quadratic_match_average!C53</f>
        <v>3.7892217865226452E-2</v>
      </c>
      <c r="M52" s="38">
        <f>(Sheet7!F51)</f>
        <v>0.93852806224805618</v>
      </c>
      <c r="N52">
        <f>(Sheet1!Z54/100)</f>
        <v>2.6722970169999999E-2</v>
      </c>
      <c r="O52">
        <f>(Sheet1!AA55/100)</f>
        <v>1.0720000000000001</v>
      </c>
      <c r="P52">
        <f>Sheet2!M53/Sheet2!M52</f>
        <v>0.9761194029850746</v>
      </c>
      <c r="Q52">
        <f>Sheet2!L53/Sheet2!L52</f>
        <v>0.98249801113762925</v>
      </c>
      <c r="R52">
        <f>Sheet2!N53/Sheet2!N52</f>
        <v>0.99915182357930443</v>
      </c>
      <c r="S52">
        <f>Sheet2!Q53/Sheet2!Q52</f>
        <v>1.0100180389125113</v>
      </c>
      <c r="T52">
        <f>nme_R031.19341.20150829170329.0!D66</f>
        <v>0.94701539101497456</v>
      </c>
      <c r="U52">
        <f>1+FEDFUNDS!B114/100</f>
        <v>1.0304</v>
      </c>
      <c r="V52">
        <f>Sheet3!N52</f>
        <v>1</v>
      </c>
      <c r="W52">
        <v>1.05209</v>
      </c>
      <c r="X52">
        <f>'firm''s_networth_loans'!L55</f>
        <v>1.0049843591433261</v>
      </c>
      <c r="Y52">
        <f>'firm''s_networth_loans'!M55</f>
        <v>1.0022380679646696</v>
      </c>
      <c r="Z52">
        <f>Sheet2!Y52/100</f>
        <v>1.1840000000000002</v>
      </c>
    </row>
    <row r="53" spans="1:26">
      <c r="A53" s="1" t="s">
        <v>194</v>
      </c>
      <c r="B53">
        <f>Sheet2!B54/Sheet2!B53</f>
        <v>1.0139108380046917</v>
      </c>
      <c r="C53">
        <f>Sheet2!C54/Sheet2!C53</f>
        <v>1.0148120471695878</v>
      </c>
      <c r="D53">
        <f>Sheet2!D54/Sheet2!D53</f>
        <v>0.99411487338535875</v>
      </c>
      <c r="E53">
        <f>Sheet2!E54/Sheet2!E53</f>
        <v>1.0269359631375736</v>
      </c>
      <c r="F53">
        <f>Sheet2!H54/Sheet2!H53</f>
        <v>1.0149272554687636</v>
      </c>
      <c r="G53">
        <f>Sheet2!H54/Sheet2!H53</f>
        <v>1.0149272554687636</v>
      </c>
      <c r="H53">
        <f>Sheet2!I54/Sheet2!I53</f>
        <v>1.0091763277301602</v>
      </c>
      <c r="I53">
        <f>Sheet3!J53/100</f>
        <v>2.3E-2</v>
      </c>
      <c r="J53">
        <f>Sheet3!K53</f>
        <v>1.008474925</v>
      </c>
      <c r="K53">
        <f>Sheet3!M53</f>
        <v>1.0045004500450045</v>
      </c>
      <c r="L53" s="9">
        <f>四半期換算quadratic_match_average!C54</f>
        <v>3.748608603958703E-2</v>
      </c>
      <c r="M53" s="38">
        <f>(Sheet7!F52)</f>
        <v>0.93656132241698486</v>
      </c>
      <c r="N53">
        <f>(Sheet1!Z55/100)</f>
        <v>2.52936211E-2</v>
      </c>
      <c r="O53">
        <f>(Sheet1!AA56/100)</f>
        <v>1.0620000000000001</v>
      </c>
      <c r="P53">
        <f>Sheet2!M54/Sheet2!M53</f>
        <v>0.97553516819571873</v>
      </c>
      <c r="Q53">
        <f>Sheet2!L54/Sheet2!L53</f>
        <v>0.97732793522267214</v>
      </c>
      <c r="R53">
        <f>Sheet2!N54/Sheet2!N53</f>
        <v>1.00509337860781</v>
      </c>
      <c r="S53">
        <f>Sheet2!Q54/Sheet2!Q53</f>
        <v>1.0018710466167013</v>
      </c>
      <c r="T53">
        <f>nme_R031.19341.20150829170329.0!D67</f>
        <v>0.95562732919254745</v>
      </c>
      <c r="U53">
        <f>1+FEDFUNDS!B115/100</f>
        <v>1.0304</v>
      </c>
      <c r="V53">
        <f>Sheet3!N53</f>
        <v>1</v>
      </c>
      <c r="W53">
        <v>1.04914</v>
      </c>
      <c r="X53">
        <f>'firm''s_networth_loans'!L56</f>
        <v>1.0079799544132262</v>
      </c>
      <c r="Y53">
        <f>'firm''s_networth_loans'!M56</f>
        <v>1.0159225937411498</v>
      </c>
      <c r="Z53">
        <f>Sheet2!Y53/100</f>
        <v>1.2009999999999998</v>
      </c>
    </row>
    <row r="54" spans="1:26">
      <c r="A54" s="1" t="s">
        <v>195</v>
      </c>
      <c r="B54">
        <f>Sheet2!B55/Sheet2!B54</f>
        <v>0.99095776195492746</v>
      </c>
      <c r="C54">
        <f>Sheet2!C55/Sheet2!C54</f>
        <v>0.99266198913536219</v>
      </c>
      <c r="D54">
        <f>Sheet2!D55/Sheet2!D54</f>
        <v>0.9675529849171175</v>
      </c>
      <c r="E54">
        <f>Sheet2!E55/Sheet2!E54</f>
        <v>1.0049773281761691</v>
      </c>
      <c r="F54">
        <f>Sheet2!H55/Sheet2!H54</f>
        <v>0.98063342640625151</v>
      </c>
      <c r="G54">
        <f>Sheet2!H55/Sheet2!H54</f>
        <v>0.98063342640625151</v>
      </c>
      <c r="H54">
        <f>Sheet2!I55/Sheet2!I54</f>
        <v>0.99437773061708923</v>
      </c>
      <c r="I54">
        <f>Sheet3!J54/100</f>
        <v>2.4300000000000002E-2</v>
      </c>
      <c r="J54">
        <f>Sheet3!K54</f>
        <v>1.00783545</v>
      </c>
      <c r="K54">
        <f>Sheet3!M54</f>
        <v>0.99551971326164879</v>
      </c>
      <c r="L54" s="9">
        <f>四半期換算quadratic_match_average!C55</f>
        <v>3.7193327359824058E-2</v>
      </c>
      <c r="M54" s="38">
        <f>(Sheet7!F53)</f>
        <v>0.93459458258591366</v>
      </c>
      <c r="N54">
        <f>(Sheet1!Z56/100)</f>
        <v>2.4038112960000003E-2</v>
      </c>
      <c r="O54">
        <f>(Sheet1!AA57/100)</f>
        <v>1.05</v>
      </c>
      <c r="P54">
        <f>Sheet2!M55/Sheet2!M54</f>
        <v>0.95924764890282121</v>
      </c>
      <c r="Q54">
        <f>Sheet2!L55/Sheet2!L54</f>
        <v>0.95857497928748969</v>
      </c>
      <c r="R54">
        <f>Sheet2!N55/Sheet2!N54</f>
        <v>1.0092905405405406</v>
      </c>
      <c r="S54">
        <f>Sheet2!Q55/Sheet2!Q54</f>
        <v>1.0059422119884127</v>
      </c>
      <c r="T54">
        <f>nme_R031.19341.20150829170329.0!D68</f>
        <v>0.91402488872740484</v>
      </c>
      <c r="U54">
        <f>1+FEDFUNDS!B116/100</f>
        <v>1.03</v>
      </c>
      <c r="V54">
        <f>Sheet3!N54</f>
        <v>0.99485861182519275</v>
      </c>
      <c r="W54">
        <v>1.0457399999999999</v>
      </c>
      <c r="X54">
        <f>'firm''s_networth_loans'!L57</f>
        <v>1.0026924218603508</v>
      </c>
      <c r="Y54">
        <f>'firm''s_networth_loans'!M57</f>
        <v>1.0110466280359043</v>
      </c>
      <c r="Z54">
        <f>Sheet2!Y54/100</f>
        <v>1.2009999999999998</v>
      </c>
    </row>
    <row r="55" spans="1:26">
      <c r="A55" s="1" t="s">
        <v>196</v>
      </c>
      <c r="B55">
        <f>Sheet2!B56/Sheet2!B55</f>
        <v>0.99304899990213513</v>
      </c>
      <c r="C55">
        <f>Sheet2!C56/Sheet2!C55</f>
        <v>1.003060560778757</v>
      </c>
      <c r="D55">
        <f>Sheet2!D56/Sheet2!D55</f>
        <v>0.93455567826736563</v>
      </c>
      <c r="E55">
        <f>Sheet2!E56/Sheet2!E55</f>
        <v>1.0129289744807701</v>
      </c>
      <c r="F55">
        <f>Sheet2!H56/Sheet2!H55</f>
        <v>0.99772982488830053</v>
      </c>
      <c r="G55">
        <f>Sheet2!H56/Sheet2!H55</f>
        <v>0.99772982488830053</v>
      </c>
      <c r="H55">
        <f>Sheet2!I56/Sheet2!I55</f>
        <v>1.0063812220299002</v>
      </c>
      <c r="I55">
        <f>Sheet3!J55/100</f>
        <v>2.53E-2</v>
      </c>
      <c r="J55">
        <f>Sheet3!K55</f>
        <v>1.00755065</v>
      </c>
      <c r="K55">
        <f>Sheet3!M55</f>
        <v>1.0027002700270029</v>
      </c>
      <c r="L55" s="9">
        <f>四半期換算quadratic_match_average!C56</f>
        <v>3.6951227881155124E-2</v>
      </c>
      <c r="M55" s="38">
        <f>(Sheet7!F54)</f>
        <v>0.93320540412819852</v>
      </c>
      <c r="N55">
        <f>(Sheet1!Z57/100)</f>
        <v>2.2547494499999998E-2</v>
      </c>
      <c r="O55">
        <f>(Sheet1!AA58/100)</f>
        <v>1.0549999999999999</v>
      </c>
      <c r="P55">
        <f>Sheet2!M56/Sheet2!M55</f>
        <v>0.96514161220043571</v>
      </c>
      <c r="Q55">
        <f>Sheet2!L56/Sheet2!L55</f>
        <v>0.98703543647363867</v>
      </c>
      <c r="R55">
        <f>Sheet2!N56/Sheet2!N55</f>
        <v>0.99497907949790798</v>
      </c>
      <c r="S55">
        <f>Sheet2!Q56/Sheet2!Q55</f>
        <v>1.0048733663147011</v>
      </c>
      <c r="T55">
        <f>nme_R031.19341.20150829170329.0!D69</f>
        <v>0.94218836920706839</v>
      </c>
      <c r="U55">
        <f>1+FEDFUNDS!B117/100</f>
        <v>1.0306</v>
      </c>
      <c r="V55">
        <f>Sheet3!N55</f>
        <v>0.99913867355727826</v>
      </c>
      <c r="W55">
        <v>1.04426</v>
      </c>
      <c r="X55">
        <f>'firm''s_networth_loans'!L58</f>
        <v>1.0011343218938074</v>
      </c>
      <c r="Y55">
        <f>'firm''s_networth_loans'!M58</f>
        <v>1.0004179935219535</v>
      </c>
      <c r="Z55">
        <f>Sheet2!Y55/100</f>
        <v>1.1879999999999999</v>
      </c>
    </row>
    <row r="56" spans="1:26">
      <c r="A56" s="1" t="s">
        <v>197</v>
      </c>
      <c r="B56">
        <f>Sheet2!B57/Sheet2!B56</f>
        <v>1.0006279077542477</v>
      </c>
      <c r="C56">
        <f>Sheet2!C57/Sheet2!C56</f>
        <v>1.018243342872968</v>
      </c>
      <c r="D56">
        <f>Sheet2!D57/Sheet2!D56</f>
        <v>0.95294821517997486</v>
      </c>
      <c r="E56">
        <f>Sheet2!E57/Sheet2!E56</f>
        <v>1.0037520384086358</v>
      </c>
      <c r="F56">
        <f>Sheet2!H57/Sheet2!H56</f>
        <v>0.97450619553057138</v>
      </c>
      <c r="G56">
        <f>Sheet2!H57/Sheet2!H56</f>
        <v>0.97450619553057138</v>
      </c>
      <c r="H56">
        <f>Sheet2!I57/Sheet2!I56</f>
        <v>1.0109246083942349</v>
      </c>
      <c r="I56">
        <f>Sheet3!J56/100</f>
        <v>2.7300000000000001E-2</v>
      </c>
      <c r="J56">
        <f>Sheet3!K56</f>
        <v>1.006045375</v>
      </c>
      <c r="K56">
        <f>Sheet3!M56</f>
        <v>1.0017953321364452</v>
      </c>
      <c r="L56" s="9">
        <f>四半期換算quadratic_match_average!C57</f>
        <v>3.6759673182163E-2</v>
      </c>
      <c r="M56" s="38">
        <f>(Sheet7!F55)</f>
        <v>0.93181622567048361</v>
      </c>
      <c r="N56">
        <f>(Sheet1!Z58/100)</f>
        <v>2.0845808570000002E-2</v>
      </c>
      <c r="O56">
        <f>(Sheet1!AA59/100)</f>
        <v>1.0490000000000002</v>
      </c>
      <c r="P56">
        <f>Sheet2!M57/Sheet2!M56</f>
        <v>0.99097065462753953</v>
      </c>
      <c r="Q56">
        <f>Sheet2!L57/Sheet2!L56</f>
        <v>1.0122591943957968</v>
      </c>
      <c r="R56">
        <f>Sheet2!N57/Sheet2!N56</f>
        <v>1</v>
      </c>
      <c r="S56">
        <f>Sheet2!Q57/Sheet2!Q56</f>
        <v>1.0133525083190746</v>
      </c>
      <c r="T56">
        <f>nme_R031.19341.20150829170329.0!D70</f>
        <v>1.0222659667541563</v>
      </c>
      <c r="U56">
        <f>1+FEDFUNDS!B118/100</f>
        <v>1.0299</v>
      </c>
      <c r="V56">
        <f>Sheet3!N56</f>
        <v>0.99741379310344835</v>
      </c>
      <c r="W56">
        <v>1.0404100000000001</v>
      </c>
      <c r="X56">
        <f>'firm''s_networth_loans'!L59</f>
        <v>0.98750269691009196</v>
      </c>
      <c r="Y56">
        <f>'firm''s_networth_loans'!M59</f>
        <v>0.99187696783169943</v>
      </c>
      <c r="Z56">
        <f>Sheet2!Y56/100</f>
        <v>1.2009999999999998</v>
      </c>
    </row>
    <row r="57" spans="1:26">
      <c r="A57" s="1" t="s">
        <v>198</v>
      </c>
      <c r="B57">
        <f>Sheet2!B58/Sheet2!B57</f>
        <v>1.0098009847318967</v>
      </c>
      <c r="C57">
        <f>Sheet2!C58/Sheet2!C57</f>
        <v>0.99710495481203121</v>
      </c>
      <c r="D57">
        <f>Sheet2!D58/Sheet2!D57</f>
        <v>1.0667420187426548</v>
      </c>
      <c r="E57">
        <f>Sheet2!E58/Sheet2!E57</f>
        <v>0.99265253253164243</v>
      </c>
      <c r="F57">
        <f>Sheet2!H58/Sheet2!H57</f>
        <v>1.0462994948221207</v>
      </c>
      <c r="G57">
        <f>Sheet2!H58/Sheet2!H57</f>
        <v>1.0462994948221207</v>
      </c>
      <c r="H57">
        <f>Sheet2!I58/Sheet2!I57</f>
        <v>1.0394282558746997</v>
      </c>
      <c r="I57">
        <f>Sheet3!J57/100</f>
        <v>2.87E-2</v>
      </c>
      <c r="J57">
        <f>Sheet3!K57</f>
        <v>1.0054890000000001</v>
      </c>
      <c r="K57">
        <f>Sheet3!M57</f>
        <v>0.99731182795698925</v>
      </c>
      <c r="L57" s="9">
        <f>四半期換算quadratic_match_average!C58</f>
        <v>3.6511252394250682E-2</v>
      </c>
      <c r="M57" s="38">
        <f>(Sheet7!F56)</f>
        <v>0.93042704721276848</v>
      </c>
      <c r="N57">
        <f>(Sheet1!Z59/100)</f>
        <v>2.003150909E-2</v>
      </c>
      <c r="O57">
        <f>(Sheet1!AA60/100)</f>
        <v>1.0529999999999999</v>
      </c>
      <c r="P57">
        <f>Sheet2!M58/Sheet2!M57</f>
        <v>0.97038724373576313</v>
      </c>
      <c r="Q57">
        <f>Sheet2!L58/Sheet2!L57</f>
        <v>0.98529411764705888</v>
      </c>
      <c r="R57">
        <f>Sheet2!N58/Sheet2!N57</f>
        <v>1.0042052144659377</v>
      </c>
      <c r="S57">
        <f>Sheet2!Q58/Sheet2!Q57</f>
        <v>1.0098099135028746</v>
      </c>
      <c r="T57">
        <f>nme_R031.19341.20150829170329.0!D71</f>
        <v>0.98670580110497186</v>
      </c>
      <c r="U57">
        <f>1+FEDFUNDS!B119/100</f>
        <v>1.0321</v>
      </c>
      <c r="V57">
        <f>Sheet3!N57</f>
        <v>0.99913569576490913</v>
      </c>
      <c r="W57">
        <v>1.0371699999999999</v>
      </c>
      <c r="X57">
        <f>'firm''s_networth_loans'!L60</f>
        <v>0.99737723001536194</v>
      </c>
      <c r="Y57">
        <f>'firm''s_networth_loans'!M60</f>
        <v>0.99801592488908064</v>
      </c>
      <c r="Z57">
        <f>Sheet2!Y57/100</f>
        <v>1.181</v>
      </c>
    </row>
    <row r="58" spans="1:26">
      <c r="A58" s="1" t="s">
        <v>199</v>
      </c>
      <c r="B58">
        <f>Sheet2!B59/Sheet2!B58</f>
        <v>0.98756119516322305</v>
      </c>
      <c r="C58">
        <f>Sheet2!C59/Sheet2!C58</f>
        <v>1.0017546636933798</v>
      </c>
      <c r="D58">
        <f>Sheet2!D59/Sheet2!D58</f>
        <v>0.88624129096835547</v>
      </c>
      <c r="E58">
        <f>Sheet2!E59/Sheet2!E58</f>
        <v>1.0322124683540554</v>
      </c>
      <c r="F58">
        <f>Sheet2!H59/Sheet2!H58</f>
        <v>1.0023771346370896</v>
      </c>
      <c r="G58">
        <f>Sheet2!H59/Sheet2!H58</f>
        <v>1.0023771346370896</v>
      </c>
      <c r="H58">
        <f>Sheet2!I59/Sheet2!I58</f>
        <v>1.0145890277079712</v>
      </c>
      <c r="I58">
        <f>Sheet3!J58/100</f>
        <v>2.7999999999999997E-2</v>
      </c>
      <c r="J58">
        <f>Sheet3!K58</f>
        <v>1.0051156750000001</v>
      </c>
      <c r="K58">
        <f>Sheet3!M58</f>
        <v>1.0062893081761006</v>
      </c>
      <c r="L58" s="9">
        <f>四半期換算quadratic_match_average!C59</f>
        <v>3.646348217065265E-2</v>
      </c>
      <c r="M58" s="38">
        <f>(Sheet7!F57)</f>
        <v>0.92903786875505345</v>
      </c>
      <c r="N58">
        <f>(Sheet1!Z60/100)</f>
        <v>1.981798005E-2</v>
      </c>
      <c r="O58">
        <f>(Sheet1!AA61/100)</f>
        <v>1.046</v>
      </c>
      <c r="P58">
        <f>Sheet2!M59/Sheet2!M58</f>
        <v>1.0305164319248825</v>
      </c>
      <c r="Q58">
        <f>Sheet2!L59/Sheet2!L58</f>
        <v>1</v>
      </c>
      <c r="R58">
        <f>Sheet2!N59/Sheet2!N58</f>
        <v>1.0050251256281406</v>
      </c>
      <c r="S58">
        <f>Sheet2!Q59/Sheet2!Q58</f>
        <v>1.0136640610574259</v>
      </c>
      <c r="T58">
        <f>nme_R031.19341.20150829170329.0!D72</f>
        <v>0.9564068692206078</v>
      </c>
      <c r="U58">
        <f>1+FEDFUNDS!B120/100</f>
        <v>1.0394000000000001</v>
      </c>
      <c r="V58">
        <f>Sheet3!N58</f>
        <v>0.99826989619377171</v>
      </c>
      <c r="W58">
        <v>1.0358499999999999</v>
      </c>
      <c r="X58">
        <f>'firm''s_networth_loans'!L61</f>
        <v>0.99819525486988037</v>
      </c>
      <c r="Y58">
        <f>'firm''s_networth_loans'!M61</f>
        <v>1.0148557488462273</v>
      </c>
      <c r="Z58">
        <f>Sheet2!Y58/100</f>
        <v>1.204</v>
      </c>
    </row>
    <row r="59" spans="1:26">
      <c r="A59" s="1" t="s">
        <v>200</v>
      </c>
      <c r="B59">
        <f>Sheet2!B60/Sheet2!B59</f>
        <v>1.0216254460264993</v>
      </c>
      <c r="C59">
        <f>Sheet2!C60/Sheet2!C59</f>
        <v>1.0274680458284107</v>
      </c>
      <c r="D59">
        <f>Sheet2!D60/Sheet2!D59</f>
        <v>1.0483382860980319</v>
      </c>
      <c r="E59">
        <f>Sheet2!E60/Sheet2!E59</f>
        <v>0.99104138342053449</v>
      </c>
      <c r="F59">
        <f>Sheet2!H60/Sheet2!H59</f>
        <v>1.0217491068279969</v>
      </c>
      <c r="G59">
        <f>Sheet2!H60/Sheet2!H59</f>
        <v>1.0217491068279969</v>
      </c>
      <c r="H59">
        <f>Sheet2!I60/Sheet2!I59</f>
        <v>1.0252001747571424</v>
      </c>
      <c r="I59">
        <f>Sheet3!J59/100</f>
        <v>2.9700000000000001E-2</v>
      </c>
      <c r="J59">
        <f>Sheet3!K59</f>
        <v>1.0051746500000001</v>
      </c>
      <c r="K59">
        <f>Sheet3!M59</f>
        <v>0.99464285714285716</v>
      </c>
      <c r="L59" s="9">
        <f>四半期換算quadratic_match_average!C60</f>
        <v>3.6508953218079898E-2</v>
      </c>
      <c r="M59" s="38">
        <f>(Sheet7!F58)</f>
        <v>0.92617475305662489</v>
      </c>
      <c r="N59">
        <f>(Sheet1!Z61/100)</f>
        <v>1.977122374E-2</v>
      </c>
      <c r="O59">
        <f>(Sheet1!AA62/100)</f>
        <v>1.0509999999999999</v>
      </c>
      <c r="P59">
        <f>Sheet2!M60/Sheet2!M59</f>
        <v>1</v>
      </c>
      <c r="Q59">
        <f>Sheet2!L60/Sheet2!L59</f>
        <v>0.97717295873573307</v>
      </c>
      <c r="R59">
        <f>Sheet2!N60/Sheet2!N59</f>
        <v>1.0083333333333333</v>
      </c>
      <c r="S59">
        <f>Sheet2!Q60/Sheet2!Q59</f>
        <v>1.005899973687939</v>
      </c>
      <c r="T59">
        <f>nme_R031.19341.20150829170329.0!D73</f>
        <v>0.97129109863672891</v>
      </c>
      <c r="U59">
        <f>1+FEDFUNDS!B121/100</f>
        <v>1.0448999999999999</v>
      </c>
      <c r="V59">
        <f>Sheet3!N59</f>
        <v>0.99566724436741771</v>
      </c>
      <c r="W59">
        <v>1.0354399999999999</v>
      </c>
      <c r="X59">
        <f>'firm''s_networth_loans'!L62</f>
        <v>1.0112747082575073</v>
      </c>
      <c r="Y59">
        <f>'firm''s_networth_loans'!M62</f>
        <v>1.0167596028151415</v>
      </c>
      <c r="Z59">
        <f>Sheet2!Y59/100</f>
        <v>1.214</v>
      </c>
    </row>
    <row r="60" spans="1:26">
      <c r="A60" s="1" t="s">
        <v>201</v>
      </c>
      <c r="B60">
        <f>Sheet2!B61/Sheet2!B60</f>
        <v>0.98910662683192418</v>
      </c>
      <c r="C60">
        <f>Sheet2!C61/Sheet2!C60</f>
        <v>0.98687313244359254</v>
      </c>
      <c r="D60">
        <f>Sheet2!D61/Sheet2!D60</f>
        <v>0.99419690209020173</v>
      </c>
      <c r="E60">
        <f>Sheet2!E61/Sheet2!E60</f>
        <v>0.99359303398712295</v>
      </c>
      <c r="F60">
        <f>Sheet2!H61/Sheet2!H60</f>
        <v>1.0036913280364805</v>
      </c>
      <c r="G60">
        <f>Sheet2!H61/Sheet2!H60</f>
        <v>1.0036913280364805</v>
      </c>
      <c r="H60">
        <f>Sheet2!I61/Sheet2!I60</f>
        <v>1.0106184203316544</v>
      </c>
      <c r="I60">
        <f>Sheet3!J60/100</f>
        <v>2.9300000000000003E-2</v>
      </c>
      <c r="J60">
        <f>Sheet3!K60</f>
        <v>1.0055074500000001</v>
      </c>
      <c r="K60">
        <f>Sheet3!M60</f>
        <v>1.0008976660682225</v>
      </c>
      <c r="L60" s="9">
        <f>四半期換算quadratic_match_average!C61</f>
        <v>3.6647705154973842E-2</v>
      </c>
      <c r="M60" s="38">
        <f>(Sheet7!F59)</f>
        <v>0.92331163735819621</v>
      </c>
      <c r="N60">
        <f>(Sheet1!Z62/100)</f>
        <v>2.0048784319999999E-2</v>
      </c>
      <c r="O60">
        <f>(Sheet1!AA63/100)</f>
        <v>1.0490000000000002</v>
      </c>
      <c r="P60">
        <f>Sheet2!M61/Sheet2!M60</f>
        <v>0.99544419134396367</v>
      </c>
      <c r="Q60">
        <f>Sheet2!L61/Sheet2!L60</f>
        <v>0.99550763701707101</v>
      </c>
      <c r="R60">
        <f>Sheet2!N61/Sheet2!N60</f>
        <v>1.0033057851239671</v>
      </c>
      <c r="S60">
        <f>Sheet2!Q61/Sheet2!Q60</f>
        <v>1.0113484310391661</v>
      </c>
      <c r="T60">
        <f>nme_R031.19341.20150829170329.0!D74</f>
        <v>1.0015259818488467</v>
      </c>
      <c r="U60">
        <f>1+FEDFUNDS!B122/100</f>
        <v>1.0517000000000001</v>
      </c>
      <c r="V60">
        <f>Sheet3!N60</f>
        <v>0.99564838990426463</v>
      </c>
      <c r="W60">
        <v>1.0351399999999999</v>
      </c>
      <c r="X60">
        <f>'firm''s_networth_loans'!L63</f>
        <v>1.0042469343513134</v>
      </c>
      <c r="Y60">
        <f>'firm''s_networth_loans'!M63</f>
        <v>1.001210057855233</v>
      </c>
      <c r="Z60">
        <f>Sheet2!Y60/100</f>
        <v>1.1990000000000001</v>
      </c>
    </row>
    <row r="61" spans="1:26">
      <c r="A61" s="1" t="s">
        <v>202</v>
      </c>
      <c r="B61">
        <f>Sheet2!B62/Sheet2!B61</f>
        <v>1.0037448284465249</v>
      </c>
      <c r="C61">
        <f>Sheet2!C62/Sheet2!C61</f>
        <v>0.99350832832303304</v>
      </c>
      <c r="D61">
        <f>Sheet2!D62/Sheet2!D61</f>
        <v>1.0730003354374549</v>
      </c>
      <c r="E61">
        <f>Sheet2!E62/Sheet2!E61</f>
        <v>0.98356799382848625</v>
      </c>
      <c r="F61">
        <f>Sheet2!H62/Sheet2!H61</f>
        <v>1.0093411435942488</v>
      </c>
      <c r="G61">
        <f>Sheet2!H62/Sheet2!H61</f>
        <v>1.0093411435942488</v>
      </c>
      <c r="H61">
        <f>Sheet2!I62/Sheet2!I61</f>
        <v>1.0229031633938113</v>
      </c>
      <c r="I61">
        <f>Sheet3!J61/100</f>
        <v>3.0299999999999997E-2</v>
      </c>
      <c r="J61">
        <f>Sheet3!K61</f>
        <v>1.0053867750000001</v>
      </c>
      <c r="K61">
        <f>Sheet3!M61</f>
        <v>0.99372197309417043</v>
      </c>
      <c r="L61" s="9">
        <f>四半期換算quadratic_match_average!C62</f>
        <v>3.7430160068255391E-2</v>
      </c>
      <c r="M61" s="38">
        <f>(Sheet7!F60)</f>
        <v>0.92044852165976765</v>
      </c>
      <c r="N61">
        <f>(Sheet1!Z63/100)</f>
        <v>2.0051849869999999E-2</v>
      </c>
      <c r="O61">
        <f>(Sheet1!AA64/100)</f>
        <v>1.0529999999999999</v>
      </c>
      <c r="P61">
        <f>Sheet2!M62/Sheet2!M61</f>
        <v>0.99313501144164751</v>
      </c>
      <c r="Q61">
        <f>Sheet2!L62/Sheet2!L61</f>
        <v>0.99007220216606506</v>
      </c>
      <c r="R61">
        <f>Sheet2!N62/Sheet2!N61</f>
        <v>1.0164744645799011</v>
      </c>
      <c r="S61">
        <f>Sheet2!Q62/Sheet2!Q61</f>
        <v>1.0034220343198208</v>
      </c>
      <c r="T61">
        <f>nme_R031.19341.20150829170329.0!D75</f>
        <v>0.96925112875603336</v>
      </c>
      <c r="U61">
        <f>1+FEDFUNDS!B123/100</f>
        <v>1.0581</v>
      </c>
      <c r="V61">
        <f>Sheet3!N61</f>
        <v>0.99825174825174823</v>
      </c>
      <c r="W61">
        <v>1.0348200000000001</v>
      </c>
      <c r="X61">
        <f>'firm''s_networth_loans'!L64</f>
        <v>0.99856322634096029</v>
      </c>
      <c r="Y61">
        <f>'firm''s_networth_loans'!M64</f>
        <v>0.99846650114808666</v>
      </c>
      <c r="Z61">
        <f>Sheet2!Y61/100</f>
        <v>1.1970000000000001</v>
      </c>
    </row>
    <row r="62" spans="1:26">
      <c r="A62" s="1" t="s">
        <v>203</v>
      </c>
      <c r="B62">
        <f>Sheet2!B63/Sheet2!B62</f>
        <v>1.0141569748377244</v>
      </c>
      <c r="C62">
        <f>Sheet2!C63/Sheet2!C62</f>
        <v>1.0121401600203095</v>
      </c>
      <c r="D62">
        <f>Sheet2!D63/Sheet2!D62</f>
        <v>1.0166093198457877</v>
      </c>
      <c r="E62">
        <f>Sheet2!E63/Sheet2!E62</f>
        <v>1.0254587711720433</v>
      </c>
      <c r="F62">
        <f>Sheet2!H63/Sheet2!H62</f>
        <v>1.0168706953798736</v>
      </c>
      <c r="G62">
        <f>Sheet2!H63/Sheet2!H62</f>
        <v>1.0168706953798736</v>
      </c>
      <c r="H62">
        <f>Sheet2!I63/Sheet2!I62</f>
        <v>1.0253960221353067</v>
      </c>
      <c r="I62">
        <f>Sheet3!J62/100</f>
        <v>3.0699999999999998E-2</v>
      </c>
      <c r="J62">
        <f>Sheet3!K62</f>
        <v>1.0033002499999999</v>
      </c>
      <c r="K62">
        <f>Sheet3!M62</f>
        <v>0.99909747292418782</v>
      </c>
      <c r="L62" s="9">
        <f>四半期換算quadratic_match_average!C63</f>
        <v>3.7536020246533575E-2</v>
      </c>
      <c r="M62" s="38">
        <f>(Sheet7!F61)</f>
        <v>0.91758540596133908</v>
      </c>
      <c r="N62">
        <f>(Sheet1!Z64/100)</f>
        <v>2.0554776920000004E-2</v>
      </c>
      <c r="O62">
        <f>(Sheet1!AA65/100)</f>
        <v>1.0509999999999999</v>
      </c>
      <c r="P62">
        <f>Sheet2!M63/Sheet2!M62</f>
        <v>0.96198156682027658</v>
      </c>
      <c r="Q62">
        <f>Sheet2!L63/Sheet2!L62</f>
        <v>0.95806745670009108</v>
      </c>
      <c r="R62">
        <f>Sheet2!N63/Sheet2!N62</f>
        <v>1.0121555915721232</v>
      </c>
      <c r="S62">
        <f>Sheet2!Q63/Sheet2!Q62</f>
        <v>1.0034896747266258</v>
      </c>
      <c r="T62">
        <f>nme_R031.19341.20150829170329.0!D76</f>
        <v>0.89242418979471272</v>
      </c>
      <c r="U62">
        <f>1+FEDFUNDS!B124/100</f>
        <v>1.0602</v>
      </c>
      <c r="V62">
        <f>Sheet3!N62</f>
        <v>0.99387040280210159</v>
      </c>
      <c r="W62">
        <v>1.0317700000000001</v>
      </c>
      <c r="X62">
        <f>'firm''s_networth_loans'!L65</f>
        <v>0.99223087672719346</v>
      </c>
      <c r="Y62">
        <f>'firm''s_networth_loans'!M65</f>
        <v>1.0146566149893175</v>
      </c>
      <c r="Z62">
        <f>Sheet2!Y62/100</f>
        <v>1.2009999999999998</v>
      </c>
    </row>
    <row r="63" spans="1:26">
      <c r="A63" s="1" t="s">
        <v>204</v>
      </c>
      <c r="B63">
        <f>Sheet2!B64/Sheet2!B63</f>
        <v>1.0036129078345934</v>
      </c>
      <c r="C63">
        <f>Sheet2!C64/Sheet2!C63</f>
        <v>0.99801107728389504</v>
      </c>
      <c r="D63">
        <f>Sheet2!D64/Sheet2!D63</f>
        <v>1.0008299533227574</v>
      </c>
      <c r="E63">
        <f>Sheet2!E64/Sheet2!E63</f>
        <v>1.0336418993572478</v>
      </c>
      <c r="F63">
        <f>Sheet2!H64/Sheet2!H63</f>
        <v>1.0045401245210479</v>
      </c>
      <c r="G63">
        <f>Sheet2!H64/Sheet2!H63</f>
        <v>1.0045401245210479</v>
      </c>
      <c r="H63">
        <f>Sheet2!I64/Sheet2!I63</f>
        <v>1.0537193051512657</v>
      </c>
      <c r="I63">
        <f>Sheet3!J63/100</f>
        <v>3.1699999999999999E-2</v>
      </c>
      <c r="J63">
        <f>Sheet3!K63</f>
        <v>1.001866675</v>
      </c>
      <c r="K63">
        <f>Sheet3!M63</f>
        <v>1</v>
      </c>
      <c r="L63" s="9">
        <f>四半期換算quadratic_match_average!C64</f>
        <v>3.7515063139234917E-2</v>
      </c>
      <c r="M63" s="38">
        <f>(Sheet7!F62)</f>
        <v>0.91218421308697761</v>
      </c>
      <c r="N63">
        <f>(Sheet1!Z65/100)</f>
        <v>2.0640554749999998E-2</v>
      </c>
      <c r="O63">
        <f>(Sheet1!AA66/100)</f>
        <v>1.0529999999999999</v>
      </c>
      <c r="P63">
        <f>Sheet2!M64/Sheet2!M63</f>
        <v>1.045508982035928</v>
      </c>
      <c r="Q63">
        <f>Sheet2!L64/Sheet2!L63</f>
        <v>1.0523311132254995</v>
      </c>
      <c r="R63">
        <f>Sheet2!N64/Sheet2!N63</f>
        <v>1.0024019215372297</v>
      </c>
      <c r="S63">
        <f>Sheet2!Q64/Sheet2!Q63</f>
        <v>1.0085654162673752</v>
      </c>
      <c r="T63">
        <f>nme_R031.19341.20150829170329.0!D77</f>
        <v>1.1038726993865042</v>
      </c>
      <c r="U63">
        <f>1+FEDFUNDS!B125/100</f>
        <v>1.0580000000000001</v>
      </c>
      <c r="V63">
        <f>Sheet3!N63</f>
        <v>0.99911894273127755</v>
      </c>
      <c r="W63">
        <v>1.02732</v>
      </c>
      <c r="X63">
        <f>'firm''s_networth_loans'!L66</f>
        <v>1.0209500191127392</v>
      </c>
      <c r="Y63">
        <f>'firm''s_networth_loans'!M66</f>
        <v>1.022289057419449</v>
      </c>
      <c r="Z63">
        <f>Sheet2!Y63/100</f>
        <v>1.1919999999999999</v>
      </c>
    </row>
    <row r="64" spans="1:26">
      <c r="A64" s="1" t="s">
        <v>205</v>
      </c>
      <c r="B64">
        <f>Sheet2!B65/Sheet2!B64</f>
        <v>1.0014181211508999</v>
      </c>
      <c r="C64">
        <f>Sheet2!C65/Sheet2!C64</f>
        <v>1.0100911977855822</v>
      </c>
      <c r="D64">
        <f>Sheet2!D65/Sheet2!D64</f>
        <v>0.98861007462588768</v>
      </c>
      <c r="E64">
        <f>Sheet2!E65/Sheet2!E64</f>
        <v>1.0051095028357264</v>
      </c>
      <c r="F64">
        <f>Sheet2!H65/Sheet2!H64</f>
        <v>0.9983870684080598</v>
      </c>
      <c r="G64">
        <f>Sheet2!H65/Sheet2!H64</f>
        <v>0.9983870684080598</v>
      </c>
      <c r="H64">
        <f>Sheet2!I65/Sheet2!I64</f>
        <v>1.0477356665830293</v>
      </c>
      <c r="I64">
        <f>Sheet3!J64/100</f>
        <v>3.3300000000000003E-2</v>
      </c>
      <c r="J64">
        <f>Sheet3!K64</f>
        <v>1.0010083249999999</v>
      </c>
      <c r="K64">
        <f>Sheet3!M64</f>
        <v>1</v>
      </c>
      <c r="L64" s="9">
        <f>四半期換算quadratic_match_average!C65</f>
        <v>3.736731358953771E-2</v>
      </c>
      <c r="M64" s="38">
        <f>(Sheet7!F63)</f>
        <v>0.90678302021261614</v>
      </c>
      <c r="N64">
        <f>(Sheet1!Z66/100)</f>
        <v>2.0316768579999998E-2</v>
      </c>
      <c r="O64">
        <f>(Sheet1!AA67/100)</f>
        <v>1.0569999999999999</v>
      </c>
      <c r="P64">
        <f>Sheet2!M65/Sheet2!M64</f>
        <v>1.0206185567010309</v>
      </c>
      <c r="Q64">
        <f>Sheet2!L65/Sheet2!L64</f>
        <v>1.0280289330922243</v>
      </c>
      <c r="R64">
        <f>Sheet2!N65/Sheet2!N64</f>
        <v>1.0023961661341854</v>
      </c>
      <c r="S64">
        <f>Sheet2!Q65/Sheet2!Q64</f>
        <v>1.0070919206958704</v>
      </c>
      <c r="T64">
        <f>nme_R031.19341.20150829170329.0!D78</f>
        <v>1.0768849615988099</v>
      </c>
      <c r="U64">
        <f>1+FEDFUNDS!B126/100</f>
        <v>1.0571999999999999</v>
      </c>
      <c r="V64">
        <f>Sheet3!N64</f>
        <v>0.99735449735449722</v>
      </c>
      <c r="W64">
        <v>1.0232699999999999</v>
      </c>
      <c r="X64">
        <f>'firm''s_networth_loans'!L67</f>
        <v>0.98756190225916196</v>
      </c>
      <c r="Y64">
        <f>'firm''s_networth_loans'!M67</f>
        <v>1.0183379614151107</v>
      </c>
      <c r="Z64">
        <f>Sheet2!Y64/100</f>
        <v>1.21</v>
      </c>
    </row>
    <row r="65" spans="1:26">
      <c r="A65" s="1" t="s">
        <v>206</v>
      </c>
      <c r="B65">
        <f>Sheet2!B66/Sheet2!B65</f>
        <v>1.0071873256661523</v>
      </c>
      <c r="C65">
        <f>Sheet2!C66/Sheet2!C65</f>
        <v>1.0081019530133088</v>
      </c>
      <c r="D65">
        <f>Sheet2!D66/Sheet2!D65</f>
        <v>0.97005069229849805</v>
      </c>
      <c r="E65">
        <f>Sheet2!E66/Sheet2!E65</f>
        <v>1.0324992500661336</v>
      </c>
      <c r="F65">
        <f>Sheet2!H66/Sheet2!H65</f>
        <v>1.0235964888128006</v>
      </c>
      <c r="G65">
        <f>Sheet2!H66/Sheet2!H65</f>
        <v>1.0235964888128006</v>
      </c>
      <c r="H65">
        <f>Sheet2!I66/Sheet2!I65</f>
        <v>1.0341825544248147</v>
      </c>
      <c r="I65">
        <f>Sheet3!J65/100</f>
        <v>3.3700000000000001E-2</v>
      </c>
      <c r="J65">
        <f>Sheet3!K65</f>
        <v>1.0010083249999999</v>
      </c>
      <c r="K65">
        <f>Sheet3!M65</f>
        <v>0.99548328816621501</v>
      </c>
      <c r="L65" s="9">
        <f>四半期換算quadratic_match_average!C66</f>
        <v>3.6330973487536E-2</v>
      </c>
      <c r="M65" s="38">
        <f>(Sheet7!F64)</f>
        <v>0.90138182733825456</v>
      </c>
      <c r="N65">
        <f>(Sheet1!Z67/100)</f>
        <v>2.065544385E-2</v>
      </c>
      <c r="O65">
        <f>(Sheet1!AA68/100)</f>
        <v>1.0590000000000002</v>
      </c>
      <c r="P65">
        <f>Sheet2!M66/Sheet2!M65</f>
        <v>1.0168350168350169</v>
      </c>
      <c r="Q65">
        <f>Sheet2!L66/Sheet2!L65</f>
        <v>1.003518029903254</v>
      </c>
      <c r="R65">
        <f>Sheet2!N66/Sheet2!N65</f>
        <v>1.0063745019920318</v>
      </c>
      <c r="S65">
        <f>Sheet2!Q66/Sheet2!Q65</f>
        <v>1.0065653814729798</v>
      </c>
      <c r="T65">
        <f>nme_R031.19341.20150829170329.0!D79</f>
        <v>1.0315188687281716</v>
      </c>
      <c r="U65">
        <f>1+FEDFUNDS!B127/100</f>
        <v>1.0536000000000001</v>
      </c>
      <c r="V65">
        <f>Sheet3!N65</f>
        <v>0.99734748010610086</v>
      </c>
      <c r="W65">
        <v>1.02182</v>
      </c>
      <c r="X65">
        <f>'firm''s_networth_loans'!L68</f>
        <v>1.0217242753116282</v>
      </c>
      <c r="Y65">
        <f>'firm''s_networth_loans'!M68</f>
        <v>1.0265861100504186</v>
      </c>
      <c r="Z65">
        <f>Sheet2!Y65/100</f>
        <v>1.202</v>
      </c>
    </row>
    <row r="66" spans="1:26">
      <c r="A66" s="1" t="s">
        <v>207</v>
      </c>
      <c r="B66">
        <f>Sheet2!B67/Sheet2!B66</f>
        <v>1.0062022599119698</v>
      </c>
      <c r="C66">
        <f>Sheet2!C67/Sheet2!C66</f>
        <v>1.0029529217883908</v>
      </c>
      <c r="D66">
        <f>Sheet2!D67/Sheet2!D66</f>
        <v>1.0724805021080073</v>
      </c>
      <c r="E66">
        <f>Sheet2!E67/Sheet2!E66</f>
        <v>0.98551798087546116</v>
      </c>
      <c r="F66">
        <f>Sheet2!H67/Sheet2!H66</f>
        <v>0.99668899881808914</v>
      </c>
      <c r="G66">
        <f>Sheet2!H67/Sheet2!H66</f>
        <v>0.99668899881808914</v>
      </c>
      <c r="H66">
        <f>Sheet2!I67/Sheet2!I66</f>
        <v>1.030639580348174</v>
      </c>
      <c r="I66">
        <f>Sheet3!J66/100</f>
        <v>3.4000000000000002E-2</v>
      </c>
      <c r="J66">
        <f>Sheet3!K66</f>
        <v>1.0010333250000001</v>
      </c>
      <c r="K66">
        <f>Sheet3!M66</f>
        <v>1</v>
      </c>
      <c r="L66" s="9">
        <f>四半期換算quadratic_match_average!C67</f>
        <v>3.623545571666853E-2</v>
      </c>
      <c r="M66" s="38">
        <f>(Sheet7!F65)</f>
        <v>0.89598063446389298</v>
      </c>
      <c r="N66">
        <f>(Sheet1!Z68/100)</f>
        <v>2.1583943149999996E-2</v>
      </c>
      <c r="O66">
        <f>(Sheet1!AA69/100)</f>
        <v>1.0549999999999999</v>
      </c>
      <c r="P66">
        <f>Sheet2!M67/Sheet2!M66</f>
        <v>1.0242825607064019</v>
      </c>
      <c r="Q66">
        <f>Sheet2!L67/Sheet2!L66</f>
        <v>1.0008764241893078</v>
      </c>
      <c r="R66">
        <f>Sheet2!N67/Sheet2!N66</f>
        <v>1.0118764845605701</v>
      </c>
      <c r="S66">
        <f>Sheet2!Q67/Sheet2!Q66</f>
        <v>1.0174611303835264</v>
      </c>
      <c r="T66">
        <f>nme_R031.19341.20150829170329.0!D80</f>
        <v>1.0098933241569175</v>
      </c>
      <c r="U66">
        <f>1+FEDFUNDS!B128/100</f>
        <v>1.0524</v>
      </c>
      <c r="V66">
        <f>Sheet3!N66</f>
        <v>0.99468085106382986</v>
      </c>
      <c r="W66">
        <v>1.02142</v>
      </c>
      <c r="X66">
        <f>'firm''s_networth_loans'!L69</f>
        <v>1.0026431633765507</v>
      </c>
      <c r="Y66">
        <f>'firm''s_networth_loans'!M69</f>
        <v>0.98604867973464472</v>
      </c>
      <c r="Z66">
        <f>Sheet2!Y66/100</f>
        <v>1.1879999999999999</v>
      </c>
    </row>
    <row r="67" spans="1:26">
      <c r="A67" s="1" t="s">
        <v>208</v>
      </c>
      <c r="B67">
        <f>Sheet2!B68/Sheet2!B67</f>
        <v>0.99535615494650531</v>
      </c>
      <c r="C67">
        <f>Sheet2!C68/Sheet2!C67</f>
        <v>1.0014873275519529</v>
      </c>
      <c r="D67">
        <f>Sheet2!D68/Sheet2!D67</f>
        <v>0.98669547796662493</v>
      </c>
      <c r="E67">
        <f>Sheet2!E68/Sheet2!E67</f>
        <v>0.97801646697349542</v>
      </c>
      <c r="F67">
        <f>Sheet2!H68/Sheet2!H67</f>
        <v>1.0253250707551147</v>
      </c>
      <c r="G67">
        <f>Sheet2!H68/Sheet2!H67</f>
        <v>1.0253250707551147</v>
      </c>
      <c r="H67">
        <f>Sheet2!I68/Sheet2!I67</f>
        <v>1.0020945199567681</v>
      </c>
      <c r="I67">
        <f>Sheet3!J67/100</f>
        <v>3.3300000000000003E-2</v>
      </c>
      <c r="J67">
        <f>Sheet3!K67</f>
        <v>1.001016675</v>
      </c>
      <c r="K67">
        <f>Sheet3!M67</f>
        <v>0.999092558983666</v>
      </c>
      <c r="L67" s="9">
        <f>四半期換算quadratic_match_average!C68</f>
        <v>3.6317977532153933E-2</v>
      </c>
      <c r="M67" s="38">
        <f>(Sheet7!F66)</f>
        <v>0.89022155270271708</v>
      </c>
      <c r="N67">
        <f>(Sheet1!Z69/100)</f>
        <v>2.282089197E-2</v>
      </c>
      <c r="O67">
        <f>(Sheet1!AA70/100)</f>
        <v>1.0529999999999999</v>
      </c>
      <c r="P67">
        <f>Sheet2!M68/Sheet2!M67</f>
        <v>1.0043103448275863</v>
      </c>
      <c r="Q67">
        <f>Sheet2!L68/Sheet2!L67</f>
        <v>0.98336252189141848</v>
      </c>
      <c r="R67">
        <f>Sheet2!N68/Sheet2!N67</f>
        <v>1.0031298904538339</v>
      </c>
      <c r="S67">
        <f>Sheet2!Q68/Sheet2!Q67</f>
        <v>1.0092502896651281</v>
      </c>
      <c r="T67">
        <f>nme_R031.19341.20150829170329.0!D81</f>
        <v>1.0140894220283523</v>
      </c>
      <c r="U67">
        <f>1+FEDFUNDS!B129/100</f>
        <v>1.0530999999999999</v>
      </c>
      <c r="V67">
        <f>Sheet3!N67</f>
        <v>0.99910873440285197</v>
      </c>
      <c r="W67">
        <v>1.0212300000000001</v>
      </c>
      <c r="X67">
        <f>'firm''s_networth_loans'!L70</f>
        <v>0.98167919646958424</v>
      </c>
      <c r="Y67">
        <f>'firm''s_networth_loans'!M70</f>
        <v>0.9957211788360627</v>
      </c>
      <c r="Z67">
        <f>Sheet2!Y67/100</f>
        <v>1.2050000000000001</v>
      </c>
    </row>
    <row r="68" spans="1:26">
      <c r="A68" s="1" t="s">
        <v>209</v>
      </c>
      <c r="B68">
        <f>Sheet2!B69/Sheet2!B68</f>
        <v>1.0155349645389933</v>
      </c>
      <c r="C68">
        <f>Sheet2!C69/Sheet2!C68</f>
        <v>1.0121838331795727</v>
      </c>
      <c r="D68">
        <f>Sheet2!D69/Sheet2!D68</f>
        <v>1.0338978837635222</v>
      </c>
      <c r="E68">
        <f>Sheet2!E69/Sheet2!E68</f>
        <v>1.0003163340801278</v>
      </c>
      <c r="F68">
        <f>Sheet2!H69/Sheet2!H68</f>
        <v>1.0453540841559175</v>
      </c>
      <c r="G68">
        <f>Sheet2!H69/Sheet2!H68</f>
        <v>1.0453540841559175</v>
      </c>
      <c r="H68">
        <f>Sheet2!I69/Sheet2!I68</f>
        <v>1.0156636327097184</v>
      </c>
      <c r="I68">
        <f>Sheet3!J68/100</f>
        <v>3.3700000000000001E-2</v>
      </c>
      <c r="J68">
        <f>Sheet3!K68</f>
        <v>1.001058325</v>
      </c>
      <c r="K68">
        <f>Sheet3!M68</f>
        <v>0.9972752043596731</v>
      </c>
      <c r="L68" s="9">
        <f>四半期換算quadratic_match_average!C69</f>
        <v>3.6578676240771824E-2</v>
      </c>
      <c r="M68" s="38">
        <f>(Sheet7!F67)</f>
        <v>0.8844624709415414</v>
      </c>
      <c r="N68">
        <f>(Sheet1!Z70/100)</f>
        <v>2.3792603790000002E-2</v>
      </c>
      <c r="O68">
        <f>(Sheet1!AA71/100)</f>
        <v>1.06</v>
      </c>
      <c r="P68">
        <f>Sheet2!M69/Sheet2!M68</f>
        <v>1.0214592274678111</v>
      </c>
      <c r="Q68">
        <f>Sheet2!L69/Sheet2!L68</f>
        <v>1.0097951914514693</v>
      </c>
      <c r="R68">
        <f>Sheet2!N69/Sheet2!N68</f>
        <v>1.0015600624024963</v>
      </c>
      <c r="S68">
        <f>Sheet2!Q69/Sheet2!Q68</f>
        <v>1.0105676214853014</v>
      </c>
      <c r="T68">
        <f>nme_R031.19341.20150829170329.0!D82</f>
        <v>1.030846710733397</v>
      </c>
      <c r="U68">
        <f>1+FEDFUNDS!B130/100</f>
        <v>1.0528</v>
      </c>
      <c r="V68">
        <f>Sheet3!N68</f>
        <v>1.0026761819803747</v>
      </c>
      <c r="W68">
        <v>1.02088</v>
      </c>
      <c r="X68">
        <f>'firm''s_networth_loans'!L71</f>
        <v>0.9867931392449798</v>
      </c>
      <c r="Y68">
        <f>'firm''s_networth_loans'!M71</f>
        <v>1.0255685962509486</v>
      </c>
      <c r="Z68">
        <f>Sheet2!Y68/100</f>
        <v>1.204</v>
      </c>
    </row>
    <row r="69" spans="1:26">
      <c r="A69" s="1" t="s">
        <v>210</v>
      </c>
      <c r="B69">
        <f>Sheet2!B70/Sheet2!B69</f>
        <v>1.0009726722699992</v>
      </c>
      <c r="C69">
        <f>Sheet2!C70/Sheet2!C69</f>
        <v>1.0091312617722099</v>
      </c>
      <c r="D69">
        <f>Sheet2!D70/Sheet2!D69</f>
        <v>0.98335544106894279</v>
      </c>
      <c r="E69">
        <f>Sheet2!E70/Sheet2!E69</f>
        <v>0.98272082002340488</v>
      </c>
      <c r="F69">
        <f>Sheet2!H70/Sheet2!H69</f>
        <v>1.0225761746972941</v>
      </c>
      <c r="G69">
        <f>Sheet2!H70/Sheet2!H69</f>
        <v>1.0225761746972941</v>
      </c>
      <c r="H69">
        <f>Sheet2!I70/Sheet2!I69</f>
        <v>1.0012918227216292</v>
      </c>
      <c r="I69">
        <f>Sheet3!J69/100</f>
        <v>3.3300000000000003E-2</v>
      </c>
      <c r="J69">
        <f>Sheet3!K69</f>
        <v>1.0010916750000001</v>
      </c>
      <c r="K69">
        <f>Sheet3!M69</f>
        <v>1</v>
      </c>
      <c r="L69" s="9">
        <f>四半期換算quadratic_match_average!C70</f>
        <v>3.8002831719614161E-2</v>
      </c>
      <c r="M69" s="38">
        <f>(Sheet7!F68)</f>
        <v>0.87870338918036572</v>
      </c>
      <c r="N69">
        <f>(Sheet1!Z71/100)</f>
        <v>2.4675633399999997E-2</v>
      </c>
      <c r="O69">
        <f>(Sheet1!AA72/100)</f>
        <v>1.044</v>
      </c>
      <c r="P69">
        <f>Sheet2!M70/Sheet2!M69</f>
        <v>1.0451680672268908</v>
      </c>
      <c r="Q69">
        <f>Sheet2!L70/Sheet2!L69</f>
        <v>1.0229276895943562</v>
      </c>
      <c r="R69">
        <f>Sheet2!N70/Sheet2!N69</f>
        <v>1.0007788161993769</v>
      </c>
      <c r="S69">
        <f>Sheet2!Q70/Sheet2!Q69</f>
        <v>1.0076170256352952</v>
      </c>
      <c r="T69">
        <f>nme_R031.19341.20150829170329.0!D83</f>
        <v>1.0502975347123831</v>
      </c>
      <c r="U69">
        <f>1+FEDFUNDS!B131/100</f>
        <v>1.0528</v>
      </c>
      <c r="V69">
        <f>Sheet3!N69</f>
        <v>1.0017793594306048</v>
      </c>
      <c r="W69">
        <v>1.0205500000000001</v>
      </c>
      <c r="X69">
        <f>'firm''s_networth_loans'!L72</f>
        <v>1.0028012146714782</v>
      </c>
      <c r="Y69">
        <f>'firm''s_networth_loans'!M72</f>
        <v>0.99916721112282036</v>
      </c>
      <c r="Z69">
        <f>Sheet2!Y69/100</f>
        <v>1.1890000000000001</v>
      </c>
    </row>
    <row r="70" spans="1:26">
      <c r="A70" s="1" t="s">
        <v>211</v>
      </c>
      <c r="B70">
        <f>Sheet2!B71/Sheet2!B70</f>
        <v>0.98795131134139658</v>
      </c>
      <c r="C70">
        <f>Sheet2!C71/Sheet2!C70</f>
        <v>0.95611777388120944</v>
      </c>
      <c r="D70">
        <f>Sheet2!D71/Sheet2!D70</f>
        <v>1.055919871996549</v>
      </c>
      <c r="E70">
        <f>Sheet2!E71/Sheet2!E70</f>
        <v>1.0016696100105458</v>
      </c>
      <c r="F70">
        <f>Sheet2!H71/Sheet2!H70</f>
        <v>1.0392867563565866</v>
      </c>
      <c r="G70">
        <f>Sheet2!H71/Sheet2!H70</f>
        <v>1.0392867563565866</v>
      </c>
      <c r="H70">
        <f>Sheet2!I71/Sheet2!I70</f>
        <v>0.98078788596960564</v>
      </c>
      <c r="I70">
        <f>Sheet3!J70/100</f>
        <v>3.3300000000000003E-2</v>
      </c>
      <c r="J70">
        <f>Sheet3!K70</f>
        <v>1.0010916750000001</v>
      </c>
      <c r="K70">
        <f>Sheet3!M70</f>
        <v>1.0127504553734064</v>
      </c>
      <c r="L70" s="9">
        <f>四半期換算quadratic_match_average!C71</f>
        <v>3.8228327493652237E-2</v>
      </c>
      <c r="M70" s="38">
        <f>(Sheet7!F69)</f>
        <v>0.87294430741918982</v>
      </c>
      <c r="N70">
        <f>(Sheet1!Z72/100)</f>
        <v>2.4722471709999999E-2</v>
      </c>
      <c r="O70">
        <f>(Sheet1!AA73/100)</f>
        <v>1.0590000000000002</v>
      </c>
      <c r="P70">
        <f>Sheet2!M71/Sheet2!M70</f>
        <v>0.98894472361809049</v>
      </c>
      <c r="Q70">
        <f>Sheet2!L71/Sheet2!L70</f>
        <v>0.99396551724137927</v>
      </c>
      <c r="R70">
        <f>Sheet2!N71/Sheet2!N70</f>
        <v>0.98988326848249031</v>
      </c>
      <c r="S70">
        <f>Sheet2!Q71/Sheet2!Q70</f>
        <v>1.0150911661691728</v>
      </c>
      <c r="T70">
        <f>nme_R031.19341.20150829170329.0!D84</f>
        <v>0.97392024285911416</v>
      </c>
      <c r="U70">
        <f>1+FEDFUNDS!B132/100</f>
        <v>1.0551999999999999</v>
      </c>
      <c r="V70">
        <f>Sheet3!N70</f>
        <v>1.0062166962699823</v>
      </c>
      <c r="W70">
        <v>1.0203</v>
      </c>
      <c r="X70">
        <f>'firm''s_networth_loans'!L73</f>
        <v>1.0103972712515144</v>
      </c>
      <c r="Y70">
        <f>'firm''s_networth_loans'!M73</f>
        <v>1.0003657601009559</v>
      </c>
      <c r="Z70">
        <f>Sheet2!Y70/100</f>
        <v>1.2</v>
      </c>
    </row>
    <row r="71" spans="1:26">
      <c r="A71" s="1" t="s">
        <v>212</v>
      </c>
      <c r="B71">
        <f>Sheet2!B72/Sheet2!B71</f>
        <v>1.0043201187969675</v>
      </c>
      <c r="C71">
        <f>Sheet2!C72/Sheet2!C71</f>
        <v>1.0021305440939641</v>
      </c>
      <c r="D71">
        <f>Sheet2!D72/Sheet2!D71</f>
        <v>1.0256177808553484</v>
      </c>
      <c r="E71">
        <f>Sheet2!E72/Sheet2!E71</f>
        <v>1.0017863621842122</v>
      </c>
      <c r="F71">
        <f>Sheet2!H72/Sheet2!H71</f>
        <v>0.98552682229142097</v>
      </c>
      <c r="G71">
        <f>Sheet2!H72/Sheet2!H71</f>
        <v>0.98552682229142097</v>
      </c>
      <c r="H71">
        <f>Sheet2!I72/Sheet2!I71</f>
        <v>0.99835772471620021</v>
      </c>
      <c r="I71">
        <f>Sheet3!J71/100</f>
        <v>3.4300000000000004E-2</v>
      </c>
      <c r="J71">
        <f>Sheet3!K71</f>
        <v>1.0010916750000001</v>
      </c>
      <c r="K71">
        <f>Sheet3!M71</f>
        <v>0.99730215827338131</v>
      </c>
      <c r="L71" s="9">
        <f>四半期換算quadratic_match_average!C72</f>
        <v>3.8238205298904315E-2</v>
      </c>
      <c r="M71" s="38">
        <f>(Sheet7!F70)</f>
        <v>0.87128963833474304</v>
      </c>
      <c r="N71">
        <f>(Sheet1!Z73/100)</f>
        <v>2.491853758E-2</v>
      </c>
      <c r="O71">
        <f>(Sheet1!AA74/100)</f>
        <v>1.0429999999999999</v>
      </c>
      <c r="P71">
        <f>Sheet2!M72/Sheet2!M71</f>
        <v>0.97967479674796754</v>
      </c>
      <c r="Q71">
        <f>Sheet2!L72/Sheet2!L71</f>
        <v>0.98178664353859502</v>
      </c>
      <c r="R71">
        <f>Sheet2!N72/Sheet2!N71</f>
        <v>1</v>
      </c>
      <c r="S71">
        <f>Sheet2!Q72/Sheet2!Q71</f>
        <v>1.0127273720434806</v>
      </c>
      <c r="T71">
        <f>nme_R031.19341.20150829170329.0!D85</f>
        <v>0.95897843059415111</v>
      </c>
      <c r="U71">
        <f>1+FEDFUNDS!B133/100</f>
        <v>1.0552999999999999</v>
      </c>
      <c r="V71">
        <f>Sheet3!N71</f>
        <v>0.99382171226831417</v>
      </c>
      <c r="W71">
        <v>1.02013</v>
      </c>
      <c r="X71">
        <f>'firm''s_networth_loans'!L74</f>
        <v>1.0094022780208094</v>
      </c>
      <c r="Y71">
        <f>'firm''s_networth_loans'!M74</f>
        <v>0.99454852498479451</v>
      </c>
      <c r="Z71">
        <f>Sheet2!Y71/100</f>
        <v>1.1840000000000002</v>
      </c>
    </row>
    <row r="72" spans="1:26">
      <c r="A72" s="1" t="s">
        <v>213</v>
      </c>
      <c r="B72">
        <f>Sheet2!B73/Sheet2!B72</f>
        <v>0.99947756524116238</v>
      </c>
      <c r="C72">
        <f>Sheet2!C73/Sheet2!C72</f>
        <v>0.9956825980407874</v>
      </c>
      <c r="D72">
        <f>Sheet2!D73/Sheet2!D72</f>
        <v>1.0100301299198406</v>
      </c>
      <c r="E72">
        <f>Sheet2!E73/Sheet2!E72</f>
        <v>0.98437948917225826</v>
      </c>
      <c r="F72">
        <f>Sheet2!H73/Sheet2!H72</f>
        <v>1.0226189274700999</v>
      </c>
      <c r="G72">
        <f>Sheet2!H73/Sheet2!H72</f>
        <v>1.0226189274700999</v>
      </c>
      <c r="H72">
        <f>Sheet2!I73/Sheet2!I72</f>
        <v>0.98070046710028358</v>
      </c>
      <c r="I72">
        <f>Sheet3!J72/100</f>
        <v>3.5000000000000003E-2</v>
      </c>
      <c r="J72">
        <f>Sheet3!K72</f>
        <v>1.001058325</v>
      </c>
      <c r="K72">
        <f>Sheet3!M72</f>
        <v>1.0009017132551847</v>
      </c>
      <c r="L72" s="9">
        <f>四半期換算quadratic_match_average!C73</f>
        <v>3.8032445212878851E-2</v>
      </c>
      <c r="M72" s="38">
        <f>(Sheet7!F71)</f>
        <v>0.86963496925029604</v>
      </c>
      <c r="N72">
        <f>(Sheet1!Z74/100)</f>
        <v>2.4845450489999997E-2</v>
      </c>
      <c r="O72">
        <f>(Sheet1!AA75/100)</f>
        <v>1.04</v>
      </c>
      <c r="P72">
        <f>Sheet2!M73/Sheet2!M72</f>
        <v>1.0165975103734439</v>
      </c>
      <c r="Q72">
        <f>Sheet2!L73/Sheet2!L72</f>
        <v>1.0379858657243817</v>
      </c>
      <c r="R72">
        <f>Sheet2!N73/Sheet2!N72</f>
        <v>1.0023584905660377</v>
      </c>
      <c r="S72">
        <f>Sheet2!Q73/Sheet2!Q72</f>
        <v>1.0077580007191658</v>
      </c>
      <c r="T72">
        <f>nme_R031.19341.20150829170329.0!D86</f>
        <v>1.0202511138112595</v>
      </c>
      <c r="U72">
        <f>1+FEDFUNDS!B134/100</f>
        <v>1.0550999999999999</v>
      </c>
      <c r="V72">
        <f>Sheet3!N72</f>
        <v>0.99644760213143879</v>
      </c>
      <c r="W72">
        <v>1.0198199999999999</v>
      </c>
      <c r="X72">
        <f>'firm''s_networth_loans'!L75</f>
        <v>1.0203191126973796</v>
      </c>
      <c r="Y72">
        <f>'firm''s_networth_loans'!M75</f>
        <v>0.99062500505997519</v>
      </c>
      <c r="Z72">
        <f>Sheet2!Y72/100</f>
        <v>1.179</v>
      </c>
    </row>
    <row r="73" spans="1:26">
      <c r="A73" s="1" t="s">
        <v>214</v>
      </c>
      <c r="B73">
        <f>Sheet2!B74/Sheet2!B73</f>
        <v>0.9798378514957562</v>
      </c>
      <c r="C73">
        <f>Sheet2!C74/Sheet2!C73</f>
        <v>0.9912683446865086</v>
      </c>
      <c r="D73">
        <f>Sheet2!D74/Sheet2!D73</f>
        <v>0.95416863512143746</v>
      </c>
      <c r="E73">
        <f>Sheet2!E74/Sheet2!E73</f>
        <v>0.97672423618139392</v>
      </c>
      <c r="F73">
        <f>Sheet2!H74/Sheet2!H73</f>
        <v>0.96998799369576627</v>
      </c>
      <c r="G73">
        <f>Sheet2!H74/Sheet2!H73</f>
        <v>0.96998799369576627</v>
      </c>
      <c r="H73">
        <f>Sheet2!I74/Sheet2!I73</f>
        <v>0.98888460975515613</v>
      </c>
      <c r="I73">
        <f>Sheet3!J73/100</f>
        <v>3.6699999999999997E-2</v>
      </c>
      <c r="J73">
        <f>Sheet3!K73</f>
        <v>1.001083325</v>
      </c>
      <c r="K73">
        <f>Sheet3!M73</f>
        <v>1</v>
      </c>
      <c r="L73" s="9">
        <f>四半期換算quadratic_match_average!C74</f>
        <v>3.6723893801489771E-2</v>
      </c>
      <c r="M73" s="38">
        <f>(Sheet7!F72)</f>
        <v>0.86798030016584915</v>
      </c>
      <c r="N73">
        <f>(Sheet1!Z75/100)</f>
        <v>2.406444001E-2</v>
      </c>
      <c r="O73">
        <f>(Sheet1!AA76/100)</f>
        <v>1.034</v>
      </c>
      <c r="P73">
        <f>Sheet2!M74/Sheet2!M73</f>
        <v>0.97857142857142865</v>
      </c>
      <c r="Q73">
        <f>Sheet2!L74/Sheet2!L73</f>
        <v>0.99489361702127665</v>
      </c>
      <c r="R73">
        <f>Sheet2!N74/Sheet2!N73</f>
        <v>0.98039215686274506</v>
      </c>
      <c r="S73">
        <f>Sheet2!Q74/Sheet2!Q73</f>
        <v>1.0098926879744523</v>
      </c>
      <c r="T73">
        <f>nme_R031.19341.20150829170329.0!D87</f>
        <v>0.95974603723059593</v>
      </c>
      <c r="U73">
        <f>1+FEDFUNDS!B135/100</f>
        <v>1.0551999999999999</v>
      </c>
      <c r="V73">
        <f>Sheet3!N73</f>
        <v>0.99643493761140811</v>
      </c>
      <c r="W73">
        <v>1.0199400000000001</v>
      </c>
      <c r="X73">
        <f>'firm''s_networth_loans'!L76</f>
        <v>0.9831433999041358</v>
      </c>
      <c r="Y73">
        <f>'firm''s_networth_loans'!M76</f>
        <v>1.0008333559140941</v>
      </c>
      <c r="Z73">
        <f>Sheet2!Y73/100</f>
        <v>1.1840000000000002</v>
      </c>
    </row>
    <row r="74" spans="1:26">
      <c r="A74" s="1" t="s">
        <v>215</v>
      </c>
      <c r="B74">
        <f>Sheet2!B75/Sheet2!B74</f>
        <v>0.99422349117319253</v>
      </c>
      <c r="C74">
        <f>Sheet2!C75/Sheet2!C74</f>
        <v>0.99640522193057168</v>
      </c>
      <c r="D74">
        <f>Sheet2!D75/Sheet2!D74</f>
        <v>0.95526569975929954</v>
      </c>
      <c r="E74">
        <f>Sheet2!E75/Sheet2!E74</f>
        <v>1.0040106919019243</v>
      </c>
      <c r="F74">
        <f>Sheet2!H75/Sheet2!H74</f>
        <v>0.98252747303236065</v>
      </c>
      <c r="G74">
        <f>Sheet2!H75/Sheet2!H74</f>
        <v>0.98252747303236065</v>
      </c>
      <c r="H74">
        <f>Sheet2!I75/Sheet2!I74</f>
        <v>0.95287193462684983</v>
      </c>
      <c r="I74">
        <f>Sheet3!J74/100</f>
        <v>4.07E-2</v>
      </c>
      <c r="J74">
        <f>Sheet3!K74</f>
        <v>1.001041675</v>
      </c>
      <c r="K74">
        <f>Sheet3!M74</f>
        <v>0.99729729729729732</v>
      </c>
      <c r="L74" s="9">
        <f>四半期換算quadratic_match_average!C75</f>
        <v>3.6444318643280016E-2</v>
      </c>
      <c r="M74" s="38">
        <f>(Sheet7!F73)</f>
        <v>0.86632563108140237</v>
      </c>
      <c r="N74">
        <f>(Sheet1!Z76/100)</f>
        <v>2.215387089E-2</v>
      </c>
      <c r="O74">
        <f>(Sheet1!AA77/100)</f>
        <v>1.038</v>
      </c>
      <c r="P74">
        <f>Sheet2!M75/Sheet2!M74</f>
        <v>1.0093847758081333</v>
      </c>
      <c r="Q74">
        <f>Sheet2!L75/Sheet2!L74</f>
        <v>1.0188195038494439</v>
      </c>
      <c r="R74">
        <f>Sheet2!N75/Sheet2!N74</f>
        <v>0.99920000000000009</v>
      </c>
      <c r="S74">
        <f>Sheet2!Q75/Sheet2!Q74</f>
        <v>1.0096986185210048</v>
      </c>
      <c r="T74">
        <f>nme_R031.19341.20150829170329.0!D88</f>
        <v>1.0721959803649166</v>
      </c>
      <c r="U74">
        <f>1+FEDFUNDS!B136/100</f>
        <v>1.0549999999999999</v>
      </c>
      <c r="V74">
        <f>Sheet3!N74</f>
        <v>0.99552772808586765</v>
      </c>
      <c r="W74">
        <v>1.0196799999999999</v>
      </c>
      <c r="X74">
        <f>'firm''s_networth_loans'!L77</f>
        <v>1.0084745769380823</v>
      </c>
      <c r="Y74">
        <f>'firm''s_networth_loans'!M77</f>
        <v>0.99440560408450041</v>
      </c>
      <c r="Z74">
        <f>Sheet2!Y74/100</f>
        <v>1.17</v>
      </c>
    </row>
    <row r="75" spans="1:26">
      <c r="A75" s="1" t="s">
        <v>216</v>
      </c>
      <c r="B75">
        <f>Sheet2!B76/Sheet2!B75</f>
        <v>1.004277550568395</v>
      </c>
      <c r="C75">
        <f>Sheet2!C76/Sheet2!C75</f>
        <v>1.0111571185111843</v>
      </c>
      <c r="D75">
        <f>Sheet2!D76/Sheet2!D75</f>
        <v>0.96059953561398526</v>
      </c>
      <c r="E75">
        <f>Sheet2!E76/Sheet2!E75</f>
        <v>1.0160908078523816</v>
      </c>
      <c r="F75">
        <f>Sheet2!H76/Sheet2!H75</f>
        <v>1.0024992130162729</v>
      </c>
      <c r="G75">
        <f>Sheet2!H76/Sheet2!H75</f>
        <v>1.0024992130162729</v>
      </c>
      <c r="H75">
        <f>Sheet2!I76/Sheet2!I75</f>
        <v>1.0073724134291628</v>
      </c>
      <c r="I75">
        <f>Sheet3!J75/100</f>
        <v>4.2699999999999995E-2</v>
      </c>
      <c r="J75">
        <f>Sheet3!K75</f>
        <v>1.0009083249999999</v>
      </c>
      <c r="K75">
        <f>Sheet3!M75</f>
        <v>0.99728997289972898</v>
      </c>
      <c r="L75" s="9">
        <f>四半期換算quadratic_match_average!C76</f>
        <v>3.6304622274063503E-2</v>
      </c>
      <c r="M75" s="38">
        <f>(Sheet7!F74)</f>
        <v>0.86431054795973605</v>
      </c>
      <c r="N75">
        <f>(Sheet1!Z77/100)</f>
        <v>2.0860973160000001E-2</v>
      </c>
      <c r="O75">
        <f>(Sheet1!AA78/100)</f>
        <v>1.0290000000000001</v>
      </c>
      <c r="P75">
        <f>Sheet2!M76/Sheet2!M75</f>
        <v>1.0092975206611572</v>
      </c>
      <c r="Q75">
        <f>Sheet2!L76/Sheet2!L75</f>
        <v>1.0058774139378674</v>
      </c>
      <c r="R75">
        <f>Sheet2!N76/Sheet2!N75</f>
        <v>0.99519615692554031</v>
      </c>
      <c r="S75">
        <f>Sheet2!Q76/Sheet2!Q75</f>
        <v>1.0130872189659699</v>
      </c>
      <c r="T75">
        <f>nme_R031.19341.20150829170329.0!D89</f>
        <v>1.0182486914697979</v>
      </c>
      <c r="U75">
        <f>1+FEDFUNDS!B137/100</f>
        <v>1.0552999999999999</v>
      </c>
      <c r="V75">
        <f>Sheet3!N75</f>
        <v>0.99640610961365683</v>
      </c>
      <c r="W75">
        <v>1.01946</v>
      </c>
      <c r="X75">
        <f>'firm''s_networth_loans'!L78</f>
        <v>1.0033723846457989</v>
      </c>
      <c r="Y75">
        <f>'firm''s_networth_loans'!M78</f>
        <v>0.98874102561294941</v>
      </c>
      <c r="Z75">
        <f>Sheet2!Y75/100</f>
        <v>1.167</v>
      </c>
    </row>
    <row r="76" spans="1:26">
      <c r="A76" s="1" t="s">
        <v>217</v>
      </c>
      <c r="B76">
        <f>Sheet2!B77/Sheet2!B76</f>
        <v>1.00711511992624</v>
      </c>
      <c r="C76">
        <f>Sheet2!C77/Sheet2!C76</f>
        <v>1.0019310877840062</v>
      </c>
      <c r="D76">
        <f>Sheet2!D77/Sheet2!D76</f>
        <v>0.96807181738301995</v>
      </c>
      <c r="E76">
        <f>Sheet2!E77/Sheet2!E76</f>
        <v>1.0417529950990805</v>
      </c>
      <c r="F76">
        <f>Sheet2!H77/Sheet2!H76</f>
        <v>0.98277346675394417</v>
      </c>
      <c r="G76">
        <f>Sheet2!H77/Sheet2!H76</f>
        <v>0.98277346675394417</v>
      </c>
      <c r="H76">
        <f>Sheet2!I77/Sheet2!I76</f>
        <v>0.97467240228998608</v>
      </c>
      <c r="I76">
        <f>Sheet3!J76/100</f>
        <v>4.4000000000000004E-2</v>
      </c>
      <c r="J76">
        <f>Sheet3!K76</f>
        <v>1.000541675</v>
      </c>
      <c r="K76">
        <f>Sheet3!M76</f>
        <v>1.0009057971014492</v>
      </c>
      <c r="L76" s="9">
        <f>四半期換算quadratic_match_average!C77</f>
        <v>3.6304622274063503E-2</v>
      </c>
      <c r="M76" s="38">
        <f>(Sheet7!F75)</f>
        <v>0.86229546483806985</v>
      </c>
      <c r="N76">
        <f>(Sheet1!Z78/100)</f>
        <v>1.9823690559999999E-2</v>
      </c>
      <c r="O76">
        <f>(Sheet1!AA79/100)</f>
        <v>1.0369999999999999</v>
      </c>
      <c r="P76">
        <f>Sheet2!M77/Sheet2!M76</f>
        <v>0.91709314227226191</v>
      </c>
      <c r="Q76">
        <f>Sheet2!L77/Sheet2!L76</f>
        <v>0.92988313856427385</v>
      </c>
      <c r="R76">
        <f>Sheet2!N77/Sheet2!N76</f>
        <v>0.99356395816572807</v>
      </c>
      <c r="S76">
        <f>Sheet2!Q77/Sheet2!Q76</f>
        <v>1.0164153843496884</v>
      </c>
      <c r="T76">
        <f>nme_R031.19341.20150829170329.0!D90</f>
        <v>0.87817300923433639</v>
      </c>
      <c r="U76">
        <f>1+FEDFUNDS!B138/100</f>
        <v>1.0486</v>
      </c>
      <c r="V76">
        <f>Sheet3!N76</f>
        <v>0.99098286744815145</v>
      </c>
      <c r="W76">
        <v>1.01895</v>
      </c>
      <c r="X76">
        <f>'firm''s_networth_loans'!L79</f>
        <v>1.0357564169339468</v>
      </c>
      <c r="Y76">
        <f>'firm''s_networth_loans'!M79</f>
        <v>1.008193914404778</v>
      </c>
      <c r="Z76">
        <f>Sheet2!Y76/100</f>
        <v>1.157</v>
      </c>
    </row>
    <row r="77" spans="1:26">
      <c r="A77" s="1" t="s">
        <v>218</v>
      </c>
      <c r="B77">
        <f>Sheet2!B78/Sheet2!B77</f>
        <v>0.99186173328662819</v>
      </c>
      <c r="C77">
        <f>Sheet2!C78/Sheet2!C77</f>
        <v>0.9989495589548113</v>
      </c>
      <c r="D77">
        <f>Sheet2!D78/Sheet2!D77</f>
        <v>0.94034953267686416</v>
      </c>
      <c r="E77">
        <f>Sheet2!E78/Sheet2!E77</f>
        <v>1.0101950649853695</v>
      </c>
      <c r="F77">
        <f>Sheet2!H78/Sheet2!H77</f>
        <v>1.0019183270069998</v>
      </c>
      <c r="G77">
        <f>Sheet2!H78/Sheet2!H77</f>
        <v>1.0019183270069998</v>
      </c>
      <c r="H77">
        <f>Sheet2!I78/Sheet2!I77</f>
        <v>1.0247794739871625</v>
      </c>
      <c r="I77">
        <f>Sheet3!J77/100</f>
        <v>4.5999999999999999E-2</v>
      </c>
      <c r="J77">
        <f>Sheet3!K77</f>
        <v>1.0003</v>
      </c>
      <c r="K77">
        <f>Sheet3!M77</f>
        <v>0.99547511312217196</v>
      </c>
      <c r="L77" s="9">
        <f>四半期換算quadratic_match_average!C78</f>
        <v>3.6575339194295231E-2</v>
      </c>
      <c r="M77" s="38">
        <f>(Sheet7!F76)</f>
        <v>0.86028038171640353</v>
      </c>
      <c r="N77">
        <f>(Sheet1!Z79/100)</f>
        <v>1.9316480800000001E-2</v>
      </c>
      <c r="O77">
        <f>(Sheet1!AA80/100)</f>
        <v>1.0270000000000001</v>
      </c>
      <c r="P77">
        <f>Sheet2!M78/Sheet2!M77</f>
        <v>0.9609375</v>
      </c>
      <c r="Q77">
        <f>Sheet2!L78/Sheet2!L77</f>
        <v>0.96768402154398558</v>
      </c>
      <c r="R77">
        <f>Sheet2!N78/Sheet2!N77</f>
        <v>0.99271255060728736</v>
      </c>
      <c r="S77">
        <f>Sheet2!Q78/Sheet2!Q77</f>
        <v>1.0079859311680699</v>
      </c>
      <c r="T77">
        <f>nme_R031.19341.20150829170329.0!D91</f>
        <v>0.96303238156005733</v>
      </c>
      <c r="U77">
        <f>1+FEDFUNDS!B139/100</f>
        <v>1.0472999999999999</v>
      </c>
      <c r="V77">
        <f>Sheet3!N77</f>
        <v>0.99272065514103724</v>
      </c>
      <c r="W77">
        <v>1.0185999999999999</v>
      </c>
      <c r="X77">
        <f>'firm''s_networth_loans'!L80</f>
        <v>0.9215514907795701</v>
      </c>
      <c r="Y77">
        <f>'firm''s_networth_loans'!M80</f>
        <v>0.99738068616303088</v>
      </c>
      <c r="Z77">
        <f>Sheet2!Y77/100</f>
        <v>0</v>
      </c>
    </row>
    <row r="78" spans="1:26">
      <c r="A78" s="1" t="s">
        <v>219</v>
      </c>
      <c r="B78">
        <f>Sheet2!B79/Sheet2!B78</f>
        <v>1.0038158043602428</v>
      </c>
      <c r="C78">
        <f>Sheet2!C79/Sheet2!C78</f>
        <v>1.0090042341945631</v>
      </c>
      <c r="D78">
        <f>Sheet2!D79/Sheet2!D78</f>
        <v>0.98999039430099789</v>
      </c>
      <c r="E78">
        <f>Sheet2!E79/Sheet2!E78</f>
        <v>1.0029063490196199</v>
      </c>
      <c r="F78">
        <f>Sheet2!H79/Sheet2!H78</f>
        <v>1.0101619858445461</v>
      </c>
      <c r="G78">
        <f>Sheet2!H79/Sheet2!H78</f>
        <v>1.0101619858445461</v>
      </c>
      <c r="H78">
        <f>Sheet2!I79/Sheet2!I78</f>
        <v>1.0212163626084676</v>
      </c>
      <c r="I78">
        <f>Sheet3!J78/100</f>
        <v>4.7300000000000002E-2</v>
      </c>
      <c r="J78">
        <f>Sheet3!K78</f>
        <v>1.0000249999999999</v>
      </c>
      <c r="K78">
        <f>Sheet3!M78</f>
        <v>0.99545454545454548</v>
      </c>
      <c r="L78" s="9">
        <f>四半期換算quadratic_match_average!C79</f>
        <v>3.6802568191119711E-2</v>
      </c>
      <c r="M78" s="38">
        <f>(Sheet7!F77)</f>
        <v>0.8582652985947371</v>
      </c>
      <c r="N78">
        <f>(Sheet1!Z80/100)</f>
        <v>1.949956014E-2</v>
      </c>
      <c r="O78">
        <f>(Sheet1!AA81/100)</f>
        <v>1.0190000000000001</v>
      </c>
      <c r="P78">
        <f>Sheet2!M79/Sheet2!M78</f>
        <v>1.0290360046457607</v>
      </c>
      <c r="Q78">
        <f>Sheet2!L79/Sheet2!L78</f>
        <v>1.0120593692022264</v>
      </c>
      <c r="R78">
        <f>Sheet2!N79/Sheet2!N78</f>
        <v>1.0154975530179446</v>
      </c>
      <c r="S78">
        <f>Sheet2!Q79/Sheet2!Q78</f>
        <v>1.0082429391387897</v>
      </c>
      <c r="T78">
        <f>nme_R031.19341.20150829170329.0!D92</f>
        <v>1.0279998360185303</v>
      </c>
      <c r="U78">
        <f>1+FEDFUNDS!B140/100</f>
        <v>1.0475000000000001</v>
      </c>
      <c r="V78">
        <f>Sheet3!N78</f>
        <v>0.99633363886342807</v>
      </c>
      <c r="W78">
        <v>1.0178</v>
      </c>
      <c r="X78">
        <f>'firm''s_networth_loans'!L81</f>
        <v>1.0224313188384189</v>
      </c>
      <c r="Y78">
        <f>'firm''s_networth_loans'!M81</f>
        <v>1.0268544076159247</v>
      </c>
      <c r="Z78">
        <f>Sheet2!Y78/100</f>
        <v>0</v>
      </c>
    </row>
    <row r="79" spans="1:26">
      <c r="A79" s="1" t="s">
        <v>220</v>
      </c>
      <c r="B79">
        <f>Sheet2!B80/Sheet2!B79</f>
        <v>0.99735181318792787</v>
      </c>
      <c r="C79">
        <f>Sheet2!C80/Sheet2!C79</f>
        <v>1.0028826407497584</v>
      </c>
      <c r="D79">
        <f>Sheet2!D80/Sheet2!D79</f>
        <v>1.0105413984880507</v>
      </c>
      <c r="E79">
        <f>Sheet2!E80/Sheet2!E79</f>
        <v>0.97002969573339859</v>
      </c>
      <c r="F79">
        <f>Sheet2!H80/Sheet2!H79</f>
        <v>1.040979599819539</v>
      </c>
      <c r="G79">
        <f>Sheet2!H80/Sheet2!H79</f>
        <v>1.040979599819539</v>
      </c>
      <c r="H79">
        <f>Sheet2!I80/Sheet2!I79</f>
        <v>1.0305795218152893</v>
      </c>
      <c r="I79">
        <f>Sheet3!J79/100</f>
        <v>4.7E-2</v>
      </c>
      <c r="J79">
        <f>Sheet3!K79</f>
        <v>1.0000249999999999</v>
      </c>
      <c r="K79">
        <f>Sheet3!M79</f>
        <v>0.99543378995433784</v>
      </c>
      <c r="L79" s="9">
        <f>四半期換算quadratic_match_average!C80</f>
        <v>3.7117458692022209E-2</v>
      </c>
      <c r="M79" s="38">
        <f>(Sheet7!F78)</f>
        <v>0.85128554567751691</v>
      </c>
      <c r="N79">
        <f>(Sheet1!Z81/100)</f>
        <v>1.913308142E-2</v>
      </c>
      <c r="O79">
        <f>(Sheet1!AA82/100)</f>
        <v>1.0290000000000001</v>
      </c>
      <c r="P79">
        <f>Sheet2!M80/Sheet2!M79</f>
        <v>0.99548532731376982</v>
      </c>
      <c r="Q79">
        <f>Sheet2!L80/Sheet2!L79</f>
        <v>0.97250229147571032</v>
      </c>
      <c r="R79">
        <f>Sheet2!N80/Sheet2!N79</f>
        <v>1.0192771084337351</v>
      </c>
      <c r="S79">
        <f>Sheet2!Q80/Sheet2!Q79</f>
        <v>1.01258934169279</v>
      </c>
      <c r="T79">
        <f>nme_R031.19341.20150829170329.0!D93</f>
        <v>0.93366761080915528</v>
      </c>
      <c r="U79">
        <f>1+FEDFUNDS!B141/100</f>
        <v>1.0508999999999999</v>
      </c>
      <c r="V79">
        <f>Sheet3!N79</f>
        <v>0.99908003679852797</v>
      </c>
      <c r="W79">
        <v>1.01772</v>
      </c>
      <c r="X79">
        <f>'firm''s_networth_loans'!L82</f>
        <v>0.98669368038294503</v>
      </c>
      <c r="Y79">
        <f>'firm''s_networth_loans'!M82</f>
        <v>1.0353551870002653</v>
      </c>
      <c r="Z79">
        <f>Sheet2!Y79/100</f>
        <v>0</v>
      </c>
    </row>
    <row r="80" spans="1:26">
      <c r="A80" s="1" t="s">
        <v>221</v>
      </c>
      <c r="B80">
        <f>Sheet2!B81/Sheet2!B80</f>
        <v>1.0071273862130314</v>
      </c>
      <c r="C80">
        <f>Sheet2!C81/Sheet2!C80</f>
        <v>1.0005296046018117</v>
      </c>
      <c r="D80">
        <f>Sheet2!D81/Sheet2!D80</f>
        <v>1.0051688763125532</v>
      </c>
      <c r="E80">
        <f>Sheet2!E81/Sheet2!E80</f>
        <v>1.0239722398908904</v>
      </c>
      <c r="F80">
        <f>Sheet2!H81/Sheet2!H80</f>
        <v>1.0219665824439046</v>
      </c>
      <c r="G80">
        <f>Sheet2!H81/Sheet2!H80</f>
        <v>1.0219665824439046</v>
      </c>
      <c r="H80">
        <f>Sheet2!I81/Sheet2!I80</f>
        <v>1.024250775484312</v>
      </c>
      <c r="I80">
        <f>Sheet3!J80/100</f>
        <v>4.6300000000000001E-2</v>
      </c>
      <c r="J80">
        <f>Sheet3!K80</f>
        <v>1.0000249999999999</v>
      </c>
      <c r="K80">
        <f>Sheet3!M80</f>
        <v>0.99724770642201832</v>
      </c>
      <c r="L80" s="9">
        <f>四半期換算quadratic_match_average!C81</f>
        <v>3.7520268890292141E-2</v>
      </c>
      <c r="M80" s="38">
        <f>(Sheet7!F79)</f>
        <v>0.8443057927602966</v>
      </c>
      <c r="N80">
        <f>(Sheet1!Z82/100)</f>
        <v>1.9365642370000002E-2</v>
      </c>
      <c r="O80">
        <f>(Sheet1!AA83/100)</f>
        <v>1.022</v>
      </c>
      <c r="P80">
        <f>Sheet2!M81/Sheet2!M80</f>
        <v>0.98072562358276638</v>
      </c>
      <c r="Q80">
        <f>Sheet2!L81/Sheet2!L80</f>
        <v>0.98397737983034883</v>
      </c>
      <c r="R80">
        <f>Sheet2!N81/Sheet2!N80</f>
        <v>1.0078802206461781</v>
      </c>
      <c r="S80">
        <f>Sheet2!Q81/Sheet2!Q80</f>
        <v>1.0173531135712575</v>
      </c>
      <c r="T80">
        <f>nme_R031.19341.20150829170329.0!D94</f>
        <v>0.92318021201413503</v>
      </c>
      <c r="U80">
        <f>1+FEDFUNDS!B142/100</f>
        <v>1.0530999999999999</v>
      </c>
      <c r="V80">
        <f>Sheet3!N80</f>
        <v>0.99539594843462242</v>
      </c>
      <c r="W80">
        <v>1.0176700000000001</v>
      </c>
      <c r="X80">
        <f>'firm''s_networth_loans'!L83</f>
        <v>1.0173426500567966</v>
      </c>
      <c r="Y80">
        <f>'firm''s_networth_loans'!M83</f>
        <v>1.0436111261494163</v>
      </c>
      <c r="Z80">
        <f>Sheet2!Y80/100</f>
        <v>0</v>
      </c>
    </row>
    <row r="81" spans="1:26">
      <c r="A81" s="1" t="s">
        <v>222</v>
      </c>
      <c r="B81">
        <f>Sheet2!B82/Sheet2!B81</f>
        <v>1.0190085052200157</v>
      </c>
      <c r="C81">
        <f>Sheet2!C82/Sheet2!C81</f>
        <v>1.0053010727752361</v>
      </c>
      <c r="D81">
        <f>Sheet2!D82/Sheet2!D81</f>
        <v>1.1045650065447894</v>
      </c>
      <c r="E81">
        <f>Sheet2!E82/Sheet2!E81</f>
        <v>0.99181749721988444</v>
      </c>
      <c r="F81">
        <f>Sheet2!H82/Sheet2!H81</f>
        <v>1.0553038812621867</v>
      </c>
      <c r="G81">
        <f>Sheet2!H82/Sheet2!H81</f>
        <v>1.0553038812621867</v>
      </c>
      <c r="H81">
        <f>Sheet2!I82/Sheet2!I81</f>
        <v>1.0126366612882505</v>
      </c>
      <c r="I81">
        <f>Sheet3!J81/100</f>
        <v>4.8300000000000003E-2</v>
      </c>
      <c r="J81">
        <f>Sheet3!K81</f>
        <v>1.000033325</v>
      </c>
      <c r="K81">
        <f>Sheet3!M81</f>
        <v>0.99724011039558424</v>
      </c>
      <c r="L81" s="9">
        <f>四半期換算quadratic_match_average!C82</f>
        <v>3.8362549133466817E-2</v>
      </c>
      <c r="M81" s="38">
        <f>(Sheet7!F80)</f>
        <v>0.83732603984307619</v>
      </c>
      <c r="N81">
        <f>(Sheet1!Z83/100)</f>
        <v>2.0232294979999999E-2</v>
      </c>
      <c r="O81">
        <f>(Sheet1!AA84/100)</f>
        <v>1.04</v>
      </c>
      <c r="P81">
        <f>Sheet2!M82/Sheet2!M81</f>
        <v>1.0138728323699422</v>
      </c>
      <c r="Q81">
        <f>Sheet2!L82/Sheet2!L81</f>
        <v>0.98659003831417624</v>
      </c>
      <c r="R81">
        <f>Sheet2!N82/Sheet2!N81</f>
        <v>1.013291634089132</v>
      </c>
      <c r="S81">
        <f>Sheet2!Q82/Sheet2!Q81</f>
        <v>1.0029050660131622</v>
      </c>
      <c r="T81">
        <f>nme_R031.19341.20150829170329.0!D95</f>
        <v>1.0177659497950076</v>
      </c>
      <c r="U81">
        <f>1+FEDFUNDS!B143/100</f>
        <v>1.0568</v>
      </c>
      <c r="V81">
        <f>Sheet3!N81</f>
        <v>1.0027752081406107</v>
      </c>
      <c r="W81">
        <v>1.01739</v>
      </c>
      <c r="X81">
        <f>'firm''s_networth_loans'!L84</f>
        <v>1.0048088459459663</v>
      </c>
      <c r="Y81">
        <f>'firm''s_networth_loans'!M84</f>
        <v>0.98329649680858922</v>
      </c>
      <c r="Z81">
        <f>Sheet2!Y81/100</f>
        <v>0</v>
      </c>
    </row>
    <row r="82" spans="1:26">
      <c r="A82" s="1" t="s">
        <v>223</v>
      </c>
      <c r="B82">
        <f>Sheet2!B83/Sheet2!B82</f>
        <v>1.0017692943698633</v>
      </c>
      <c r="C82">
        <f>Sheet2!C83/Sheet2!C82</f>
        <v>0.99723322116432289</v>
      </c>
      <c r="D82">
        <f>Sheet2!D83/Sheet2!D82</f>
        <v>1.0016977136303302</v>
      </c>
      <c r="E82">
        <f>Sheet2!E83/Sheet2!E82</f>
        <v>1.0155395706306913</v>
      </c>
      <c r="F82">
        <f>Sheet2!H83/Sheet2!H82</f>
        <v>1.0308806265138366</v>
      </c>
      <c r="G82">
        <f>Sheet2!H83/Sheet2!H82</f>
        <v>1.0308806265138366</v>
      </c>
      <c r="H82">
        <f>Sheet2!I83/Sheet2!I82</f>
        <v>1.0428198061017551</v>
      </c>
      <c r="I82">
        <f>Sheet3!J82/100</f>
        <v>4.7E-2</v>
      </c>
      <c r="J82">
        <f>Sheet3!K82</f>
        <v>1.0000249999999999</v>
      </c>
      <c r="K82">
        <f>Sheet3!M82</f>
        <v>0.99630996309963094</v>
      </c>
      <c r="L82" s="9">
        <f>四半期換算quadratic_match_average!C83</f>
        <v>3.8802114751276151E-2</v>
      </c>
      <c r="M82" s="38">
        <f>(Sheet7!F81)</f>
        <v>0.83034628692585588</v>
      </c>
      <c r="N82">
        <f>(Sheet1!Z84/100)</f>
        <v>2.1720291989999998E-2</v>
      </c>
      <c r="O82">
        <f>(Sheet1!AA85/100)</f>
        <v>1.03</v>
      </c>
      <c r="P82">
        <f>Sheet2!M83/Sheet2!M82</f>
        <v>0.98175598631698968</v>
      </c>
      <c r="Q82">
        <f>Sheet2!L83/Sheet2!L82</f>
        <v>0.98349514563106788</v>
      </c>
      <c r="R82">
        <f>Sheet2!N83/Sheet2!N82</f>
        <v>1.0185185185185186</v>
      </c>
      <c r="S82">
        <f>Sheet2!Q83/Sheet2!Q82</f>
        <v>1.018884870257543</v>
      </c>
      <c r="T82">
        <f>nme_R031.19341.20150829170329.0!D96</f>
        <v>0.97956739237652402</v>
      </c>
      <c r="U82">
        <f>1+FEDFUNDS!B144/100</f>
        <v>1.0627</v>
      </c>
      <c r="V82">
        <f>Sheet3!N82</f>
        <v>0.99538745387453875</v>
      </c>
      <c r="W82">
        <v>1.0172000000000001</v>
      </c>
      <c r="X82">
        <f>'firm''s_networth_loans'!L85</f>
        <v>0.98374431295896447</v>
      </c>
      <c r="Y82">
        <f>'firm''s_networth_loans'!M85</f>
        <v>0.97138062899895827</v>
      </c>
      <c r="Z82">
        <f>Sheet2!Y82/100</f>
        <v>0</v>
      </c>
    </row>
    <row r="83" spans="1:26">
      <c r="A83" s="1" t="s">
        <v>224</v>
      </c>
      <c r="B83">
        <f>Sheet2!B84/Sheet2!B83</f>
        <v>0.99687706539131749</v>
      </c>
      <c r="C83">
        <f>Sheet2!C84/Sheet2!C83</f>
        <v>0.99527464313180625</v>
      </c>
      <c r="D83">
        <f>Sheet2!D84/Sheet2!D83</f>
        <v>1.0024795575244914</v>
      </c>
      <c r="E83">
        <f>Sheet2!E84/Sheet2!E83</f>
        <v>0.99875767114193081</v>
      </c>
      <c r="F83">
        <f>Sheet2!H84/Sheet2!H83</f>
        <v>1.0166940127543402</v>
      </c>
      <c r="G83">
        <f>Sheet2!H84/Sheet2!H83</f>
        <v>1.0166940127543402</v>
      </c>
      <c r="H83">
        <f>Sheet2!I84/Sheet2!I83</f>
        <v>1.0255964412665437</v>
      </c>
      <c r="I83">
        <f>Sheet3!J83/100</f>
        <v>4.6699999999999998E-2</v>
      </c>
      <c r="J83">
        <f>Sheet3!K83</f>
        <v>1.0003166750000001</v>
      </c>
      <c r="K83">
        <f>Sheet3!M83</f>
        <v>0.99814814814814812</v>
      </c>
      <c r="L83" s="9">
        <f>四半期換算quadratic_match_average!C84</f>
        <v>3.9189431962263432E-2</v>
      </c>
      <c r="M83" s="38">
        <f>(Sheet7!F82)</f>
        <v>0.82262213541956886</v>
      </c>
      <c r="N83">
        <f>(Sheet1!Z85/100)</f>
        <v>2.313181089E-2</v>
      </c>
      <c r="O83">
        <f>(Sheet1!AA86/100)</f>
        <v>1.0290000000000001</v>
      </c>
      <c r="P83">
        <f>Sheet2!M84/Sheet2!M83</f>
        <v>1.0150987224157957</v>
      </c>
      <c r="Q83">
        <f>Sheet2!L84/Sheet2!L83</f>
        <v>1.001974333662389</v>
      </c>
      <c r="R83">
        <f>Sheet2!N84/Sheet2!N83</f>
        <v>1.0136363636363637</v>
      </c>
      <c r="S83">
        <f>Sheet2!Q84/Sheet2!Q83</f>
        <v>1.0012070676990272</v>
      </c>
      <c r="T83">
        <f>nme_R031.19341.20150829170329.0!D97</f>
        <v>0.99603494859468711</v>
      </c>
      <c r="U83">
        <f>1+FEDFUNDS!B145/100</f>
        <v>1.0651999999999999</v>
      </c>
      <c r="V83">
        <f>Sheet3!N83</f>
        <v>0.99814643188137164</v>
      </c>
      <c r="W83">
        <v>1.01728</v>
      </c>
      <c r="X83">
        <f>'firm''s_networth_loans'!L86</f>
        <v>1.0209704199104404</v>
      </c>
      <c r="Y83">
        <f>'firm''s_networth_loans'!M86</f>
        <v>1.0095687546176317</v>
      </c>
      <c r="Z83">
        <f>Sheet2!Y83/100</f>
        <v>0</v>
      </c>
    </row>
    <row r="84" spans="1:26">
      <c r="A84" s="1" t="s">
        <v>225</v>
      </c>
      <c r="B84">
        <f>Sheet2!B85/Sheet2!B84</f>
        <v>1.0023604568961355</v>
      </c>
      <c r="C84">
        <f>Sheet2!C85/Sheet2!C84</f>
        <v>1.0038789581990661</v>
      </c>
      <c r="D84">
        <f>Sheet2!D85/Sheet2!D84</f>
        <v>1.0440044541523095</v>
      </c>
      <c r="E84">
        <f>Sheet2!E85/Sheet2!E84</f>
        <v>0.99334663738615925</v>
      </c>
      <c r="F84">
        <f>Sheet2!H85/Sheet2!H84</f>
        <v>0.98884304363514119</v>
      </c>
      <c r="G84">
        <f>Sheet2!H85/Sheet2!H84</f>
        <v>0.98884304363514119</v>
      </c>
      <c r="H84">
        <f>Sheet2!I85/Sheet2!I84</f>
        <v>1.0329580794734741</v>
      </c>
      <c r="I84">
        <f>Sheet3!J84/100</f>
        <v>4.7300000000000002E-2</v>
      </c>
      <c r="J84">
        <f>Sheet3!K84</f>
        <v>1.000575</v>
      </c>
      <c r="K84">
        <f>Sheet3!M84</f>
        <v>0.99721706864564008</v>
      </c>
      <c r="L84" s="9">
        <f>四半期換算quadratic_match_average!C85</f>
        <v>3.9524310543995411E-2</v>
      </c>
      <c r="M84" s="38">
        <f>(Sheet7!F83)</f>
        <v>0.81489798391328172</v>
      </c>
      <c r="N84">
        <f>(Sheet1!Z86/100)</f>
        <v>2.4947290130000001E-2</v>
      </c>
      <c r="O84">
        <f>(Sheet1!AA87/100)</f>
        <v>1.0329999999999999</v>
      </c>
      <c r="P84">
        <f>Sheet2!M85/Sheet2!M84</f>
        <v>1.0160183066361554</v>
      </c>
      <c r="Q84">
        <f>Sheet2!L85/Sheet2!L84</f>
        <v>1.0216748768472907</v>
      </c>
      <c r="R84">
        <f>Sheet2!N85/Sheet2!N84</f>
        <v>1.0127055306427504</v>
      </c>
      <c r="S84">
        <f>Sheet2!Q85/Sheet2!Q84</f>
        <v>1.0056790691402873</v>
      </c>
      <c r="T84">
        <f>nme_R031.19341.20150829170329.0!D98</f>
        <v>0.99901847372664532</v>
      </c>
      <c r="U84">
        <f>1+FEDFUNDS!B146/100</f>
        <v>1.0647</v>
      </c>
      <c r="V84">
        <f>Sheet3!N84</f>
        <v>0.99442896935933145</v>
      </c>
      <c r="W84">
        <v>1.0176499999999999</v>
      </c>
      <c r="X84">
        <f>'firm''s_networth_loans'!L87</f>
        <v>0.99173817729067237</v>
      </c>
      <c r="Y84">
        <f>'firm''s_networth_loans'!M87</f>
        <v>0.98313346504813326</v>
      </c>
      <c r="Z84">
        <f>Sheet2!Y84/100</f>
        <v>0</v>
      </c>
    </row>
    <row r="85" spans="1:26">
      <c r="A85" s="1" t="s">
        <v>226</v>
      </c>
      <c r="B85">
        <f>Sheet2!B86/Sheet2!B85</f>
        <v>1.0081284633651995</v>
      </c>
      <c r="C85">
        <f>Sheet2!C86/Sheet2!C85</f>
        <v>1.0095498174873248</v>
      </c>
      <c r="D85">
        <f>Sheet2!D86/Sheet2!D85</f>
        <v>1.0151427507962958</v>
      </c>
      <c r="E85">
        <f>Sheet2!E86/Sheet2!E85</f>
        <v>1.0183004402549203</v>
      </c>
      <c r="F85">
        <f>Sheet2!H86/Sheet2!H85</f>
        <v>0.96403848458031882</v>
      </c>
      <c r="J85">
        <f>Sheet3!K85</f>
        <v>1.0004583250000001</v>
      </c>
      <c r="K85">
        <f>Sheet3!M85</f>
        <v>0.99906976744186049</v>
      </c>
      <c r="M85" s="38"/>
      <c r="O85">
        <f>(Sheet1!AA88/100)</f>
        <v>1.0290000000000001</v>
      </c>
      <c r="V85">
        <f>Sheet3!N85</f>
        <v>0.99253034547152197</v>
      </c>
    </row>
    <row r="86" spans="1:26">
      <c r="A86" s="1" t="s">
        <v>227</v>
      </c>
      <c r="B86">
        <f>Sheet2!B87/Sheet2!B86</f>
        <v>1.0027733349872441</v>
      </c>
      <c r="C86">
        <f>Sheet2!C87/Sheet2!C86</f>
        <v>1.0063553386186848</v>
      </c>
      <c r="D86">
        <f>Sheet2!D87/Sheet2!D86</f>
        <v>1.0015766818368526</v>
      </c>
      <c r="E86">
        <f>Sheet2!E87/Sheet2!E86</f>
        <v>0.99857807448843283</v>
      </c>
      <c r="F86">
        <f>Sheet2!H87/Sheet2!H86</f>
        <v>0.96809425894910772</v>
      </c>
      <c r="J86">
        <f>Sheet3!K86</f>
        <v>1.0000249999999999</v>
      </c>
      <c r="K86">
        <f>Sheet3!M86</f>
        <v>0.9916201117318435</v>
      </c>
      <c r="O86">
        <f>(Sheet1!AA89/100)</f>
        <v>1.0270000000000001</v>
      </c>
      <c r="V86">
        <f>Sheet3!N86</f>
        <v>0.99435559736594548</v>
      </c>
    </row>
    <row r="87" spans="1:26">
      <c r="A87" s="1" t="s">
        <v>228</v>
      </c>
      <c r="B87">
        <f>Sheet2!B88/Sheet2!B87</f>
        <v>0.99097842357178856</v>
      </c>
      <c r="C87">
        <f>Sheet2!C88/Sheet2!C87</f>
        <v>0.99809357034564894</v>
      </c>
      <c r="D87">
        <f>Sheet2!D88/Sheet2!D87</f>
        <v>0.93810597226863857</v>
      </c>
      <c r="E87">
        <f>Sheet2!E88/Sheet2!E87</f>
        <v>1.0030772665843282</v>
      </c>
      <c r="F87">
        <f>Sheet2!H88/Sheet2!H87</f>
        <v>0.97887847992903432</v>
      </c>
      <c r="J87">
        <f>Sheet3!K87</f>
        <v>1.000019175</v>
      </c>
      <c r="K87">
        <f>Sheet3!M87</f>
        <v>0.99530516431924887</v>
      </c>
      <c r="O87">
        <f>(Sheet1!AA90/100)</f>
        <v>1.02</v>
      </c>
      <c r="V87">
        <f>Sheet3!N87</f>
        <v>0.99148533585619669</v>
      </c>
    </row>
    <row r="88" spans="1:26">
      <c r="A88" s="1" t="s">
        <v>229</v>
      </c>
      <c r="B88">
        <f>Sheet2!B89/Sheet2!B88</f>
        <v>0.99720169617555321</v>
      </c>
      <c r="C88">
        <f>Sheet2!C89/Sheet2!C88</f>
        <v>1.0031488285479115</v>
      </c>
      <c r="D88">
        <f>Sheet2!D89/Sheet2!D88</f>
        <v>0.95608152561047954</v>
      </c>
      <c r="E88">
        <f>Sheet2!E89/Sheet2!E88</f>
        <v>1.0029858973890324</v>
      </c>
      <c r="F88">
        <f>Sheet2!H89/Sheet2!H88</f>
        <v>0.97813677320752346</v>
      </c>
      <c r="J88">
        <f>Sheet3!K88</f>
        <v>1.0000024999999999</v>
      </c>
      <c r="K88">
        <f>Sheet3!M88</f>
        <v>0.99716981132075477</v>
      </c>
      <c r="O88">
        <f>(Sheet1!AA91/100)</f>
        <v>1.0290000000000001</v>
      </c>
      <c r="V88">
        <f>Sheet3!N88</f>
        <v>0.99332061068702282</v>
      </c>
    </row>
    <row r="89" spans="1:26">
      <c r="A89" s="1" t="s">
        <v>230</v>
      </c>
      <c r="B89">
        <f>Sheet2!B90/Sheet2!B89</f>
        <v>1.0017529693699012</v>
      </c>
      <c r="C89">
        <f>Sheet2!C90/Sheet2!C89</f>
        <v>1.0031048965405238</v>
      </c>
      <c r="D89">
        <f>Sheet2!D90/Sheet2!D89</f>
        <v>0.95209813560716816</v>
      </c>
      <c r="E89">
        <f>Sheet2!E90/Sheet2!E89</f>
        <v>1.0050081283124108</v>
      </c>
      <c r="F89">
        <f>Sheet2!H90/Sheet2!H89</f>
        <v>1.0546199704276868</v>
      </c>
      <c r="J89">
        <f>Sheet3!K89</f>
        <v>1.0000024999999999</v>
      </c>
      <c r="K89">
        <f>Sheet3!M89</f>
        <v>1.0009460737937559</v>
      </c>
      <c r="O89">
        <f>(Sheet1!AA92/100)</f>
        <v>1.0109999999999999</v>
      </c>
      <c r="V89">
        <f>Sheet3!N89</f>
        <v>0.99615754082612884</v>
      </c>
    </row>
    <row r="90" spans="1:26">
      <c r="A90" s="1" t="s">
        <v>231</v>
      </c>
      <c r="B90">
        <f>Sheet2!B91/Sheet2!B90</f>
        <v>1.0166793401497451</v>
      </c>
      <c r="C90">
        <f>Sheet2!C91/Sheet2!C90</f>
        <v>1.0132835936340128</v>
      </c>
      <c r="D90">
        <f>Sheet2!D91/Sheet2!D90</f>
        <v>1.0117832804932785</v>
      </c>
      <c r="E90">
        <f>Sheet2!E91/Sheet2!E90</f>
        <v>1.00875555592041</v>
      </c>
      <c r="F90">
        <f>Sheet2!H91/Sheet2!H90</f>
        <v>1.0742112343885337</v>
      </c>
      <c r="J90">
        <f>Sheet3!K90</f>
        <v>1.0000024999999999</v>
      </c>
      <c r="K90">
        <f>Sheet3!M90</f>
        <v>0.98865784499054821</v>
      </c>
      <c r="O90">
        <f>(Sheet1!AA93/100)</f>
        <v>1.016</v>
      </c>
      <c r="V90">
        <f>Sheet3!N90</f>
        <v>0.99324975891996137</v>
      </c>
    </row>
    <row r="91" spans="1:26">
      <c r="A91" s="1" t="s">
        <v>232</v>
      </c>
      <c r="B91">
        <f>Sheet2!B92/Sheet2!B91</f>
        <v>1.0052213671217769</v>
      </c>
      <c r="C91">
        <f>Sheet2!C92/Sheet2!C91</f>
        <v>1.0046486767555147</v>
      </c>
      <c r="D91">
        <f>Sheet2!D92/Sheet2!D91</f>
        <v>1.0317067979197219</v>
      </c>
      <c r="E91">
        <f>Sheet2!E92/Sheet2!E91</f>
        <v>1.0015907884474247</v>
      </c>
      <c r="F91">
        <f>Sheet2!H92/Sheet2!H91</f>
        <v>1.0076568133841151</v>
      </c>
      <c r="J91">
        <f>Sheet3!K91</f>
        <v>1.0000024999999999</v>
      </c>
      <c r="K91">
        <f>Sheet3!M91</f>
        <v>0.9952198852772467</v>
      </c>
      <c r="O91">
        <f>(Sheet1!AA94/100)</f>
        <v>1.02</v>
      </c>
      <c r="V91">
        <f>Sheet3!N91</f>
        <v>0.99611650485436887</v>
      </c>
    </row>
    <row r="92" spans="1:26">
      <c r="A92" s="1" t="s">
        <v>233</v>
      </c>
      <c r="B92">
        <f>Sheet2!B93/Sheet2!B92</f>
        <v>1.0053082257933839</v>
      </c>
      <c r="C92">
        <f>Sheet2!C93/Sheet2!C92</f>
        <v>0.99805849897630139</v>
      </c>
      <c r="D92">
        <f>Sheet2!D93/Sheet2!D92</f>
        <v>1.0465592355284989</v>
      </c>
      <c r="E92">
        <f>Sheet2!E93/Sheet2!E92</f>
        <v>0.99386294170613165</v>
      </c>
      <c r="F92">
        <f>Sheet2!H93/Sheet2!H92</f>
        <v>1.0342710598159672</v>
      </c>
      <c r="J92">
        <f>Sheet3!K92</f>
        <v>1.0000024999999999</v>
      </c>
      <c r="K92">
        <f>Sheet3!M92</f>
        <v>0.9971181556195966</v>
      </c>
      <c r="O92">
        <f>(Sheet1!AA95/100)</f>
        <v>1.024</v>
      </c>
      <c r="V92">
        <f>Sheet3!N92</f>
        <v>0.99512670565302142</v>
      </c>
    </row>
    <row r="93" spans="1:26">
      <c r="A93" s="1" t="s">
        <v>234</v>
      </c>
      <c r="B93">
        <f>Sheet2!B94/Sheet2!B93</f>
        <v>0.99517074316710019</v>
      </c>
      <c r="C93">
        <f>Sheet2!C94/Sheet2!C93</f>
        <v>0.99624850085644101</v>
      </c>
      <c r="D93">
        <f>Sheet2!D94/Sheet2!D93</f>
        <v>0.98791776978216483</v>
      </c>
      <c r="E93">
        <f>Sheet2!E94/Sheet2!E93</f>
        <v>0.99295149452388143</v>
      </c>
      <c r="F93">
        <f>Sheet2!H94/Sheet2!H93</f>
        <v>1.0136560729891075</v>
      </c>
      <c r="J93">
        <f>Sheet3!K93</f>
        <v>1.0000024999999999</v>
      </c>
      <c r="K93">
        <f>Sheet3!M93</f>
        <v>0.99229287090558771</v>
      </c>
      <c r="O93">
        <f>(Sheet1!AA96/100)</f>
        <v>1.016</v>
      </c>
      <c r="V93">
        <f>Sheet3!N93</f>
        <v>0.99412340842311464</v>
      </c>
    </row>
    <row r="94" spans="1:26">
      <c r="A94" s="1" t="s">
        <v>235</v>
      </c>
      <c r="B94">
        <f>Sheet2!B95/Sheet2!B94</f>
        <v>1.0105249630576538</v>
      </c>
      <c r="C94">
        <f>Sheet2!C95/Sheet2!C94</f>
        <v>1.0033512675233858</v>
      </c>
      <c r="D94">
        <f>Sheet2!D95/Sheet2!D94</f>
        <v>1.0300500254708362</v>
      </c>
      <c r="E94">
        <f>Sheet2!E95/Sheet2!E94</f>
        <v>1.0077749719938744</v>
      </c>
      <c r="F94">
        <f>Sheet2!H95/Sheet2!H94</f>
        <v>1.001269356829503</v>
      </c>
      <c r="J94">
        <f>Sheet3!K94</f>
        <v>1.0000024999999999</v>
      </c>
      <c r="K94">
        <f>Sheet3!M94</f>
        <v>1</v>
      </c>
      <c r="O94">
        <f>(Sheet1!AA97/100)</f>
        <v>1.0249999999999999</v>
      </c>
      <c r="V94">
        <f>Sheet3!N94</f>
        <v>0.99408866995073897</v>
      </c>
    </row>
    <row r="95" spans="1:26">
      <c r="A95" s="1" t="s">
        <v>236</v>
      </c>
      <c r="B95">
        <f>Sheet2!B96/Sheet2!B95</f>
        <v>1.0076591448438887</v>
      </c>
      <c r="C95">
        <f>Sheet2!C96/Sheet2!C95</f>
        <v>1.0040521518720944</v>
      </c>
      <c r="D95">
        <f>Sheet2!D96/Sheet2!D95</f>
        <v>1.0266254564216315</v>
      </c>
      <c r="E95">
        <f>Sheet2!E96/Sheet2!E95</f>
        <v>0.99741961847105776</v>
      </c>
      <c r="F95">
        <f>Sheet2!H96/Sheet2!H95</f>
        <v>1.0413008364031944</v>
      </c>
      <c r="J95">
        <f>Sheet3!K95</f>
        <v>1.0000024999999999</v>
      </c>
      <c r="K95">
        <f>Sheet3!M95</f>
        <v>0.99708737864077668</v>
      </c>
      <c r="O95">
        <f>(Sheet1!AA98/100)</f>
        <v>1.018</v>
      </c>
      <c r="V95">
        <f>Sheet3!N95</f>
        <v>1</v>
      </c>
    </row>
    <row r="96" spans="1:26">
      <c r="A96" s="1" t="s">
        <v>237</v>
      </c>
      <c r="B96">
        <f>Sheet2!B97/Sheet2!B96</f>
        <v>1.0117487129105498</v>
      </c>
      <c r="C96">
        <f>Sheet2!C97/Sheet2!C96</f>
        <v>1.0102512013906513</v>
      </c>
      <c r="D96">
        <f>Sheet2!D97/Sheet2!D96</f>
        <v>1.0248550081562167</v>
      </c>
      <c r="E96">
        <f>Sheet2!E97/Sheet2!E96</f>
        <v>0.993038933731478</v>
      </c>
      <c r="F96">
        <f>Sheet2!H97/Sheet2!H96</f>
        <v>1.0494198395266021</v>
      </c>
      <c r="J96">
        <f>Sheet3!K96</f>
        <v>1.0000024999999999</v>
      </c>
      <c r="K96">
        <f>Sheet3!M96</f>
        <v>0.99123661148977604</v>
      </c>
      <c r="O96">
        <f>(Sheet1!AA99/100)</f>
        <v>1.022</v>
      </c>
      <c r="V96">
        <f>Sheet3!N96</f>
        <v>0.99405351833498501</v>
      </c>
    </row>
    <row r="97" spans="1:22">
      <c r="A97" s="1" t="s">
        <v>238</v>
      </c>
      <c r="B97">
        <f>Sheet2!B98/Sheet2!B97</f>
        <v>1.0095915424927875</v>
      </c>
      <c r="C97">
        <f>Sheet2!C98/Sheet2!C97</f>
        <v>1.0042240947454999</v>
      </c>
      <c r="D97">
        <f>Sheet2!D98/Sheet2!D97</f>
        <v>1.0027669143476854</v>
      </c>
      <c r="E97">
        <f>Sheet2!E98/Sheet2!E97</f>
        <v>1.0136729642858382</v>
      </c>
      <c r="F97">
        <f>Sheet2!H98/Sheet2!H97</f>
        <v>1.0506794895980509</v>
      </c>
      <c r="J97">
        <f>Sheet3!K97</f>
        <v>1.0000024999999999</v>
      </c>
      <c r="K97">
        <f>Sheet3!M97</f>
        <v>0.99705304518664051</v>
      </c>
      <c r="O97">
        <f>(Sheet1!AA100/100)</f>
        <v>1.0369999999999999</v>
      </c>
      <c r="V97">
        <f>Sheet3!N97</f>
        <v>1.0009970089730809</v>
      </c>
    </row>
    <row r="98" spans="1:22">
      <c r="A98" s="1" t="s">
        <v>239</v>
      </c>
      <c r="B98">
        <f>Sheet2!B99/Sheet2!B98</f>
        <v>1.0018220507795952</v>
      </c>
      <c r="C98">
        <f>Sheet2!C99/Sheet2!C98</f>
        <v>1.001665662696114</v>
      </c>
      <c r="D98">
        <f>Sheet2!D99/Sheet2!D98</f>
        <v>1.0171718663475977</v>
      </c>
      <c r="E98">
        <f>Sheet2!E99/Sheet2!E98</f>
        <v>0.98467666981501623</v>
      </c>
      <c r="F98">
        <f>Sheet2!H99/Sheet2!H98</f>
        <v>1.03191757380185</v>
      </c>
      <c r="J98">
        <f>Sheet3!K98</f>
        <v>1.0000024999999999</v>
      </c>
      <c r="K98">
        <f>Sheet3!M98</f>
        <v>0.99704433497536948</v>
      </c>
      <c r="O98">
        <f>(Sheet1!AA101/100)</f>
        <v>1.022</v>
      </c>
      <c r="V98">
        <f>Sheet3!N98</f>
        <v>0.99800796812749004</v>
      </c>
    </row>
    <row r="99" spans="1:22">
      <c r="A99" s="1" t="s">
        <v>240</v>
      </c>
      <c r="B99">
        <f>Sheet2!B100/Sheet2!B99</f>
        <v>1.0001413919092612</v>
      </c>
      <c r="C99">
        <f>Sheet2!C100/Sheet2!C99</f>
        <v>0.99974638005413241</v>
      </c>
      <c r="D99">
        <f>Sheet2!D100/Sheet2!D99</f>
        <v>1.018240985390481</v>
      </c>
      <c r="E99">
        <f>Sheet2!E100/Sheet2!E99</f>
        <v>0.99777447131866182</v>
      </c>
      <c r="F99">
        <f>Sheet2!H100/Sheet2!H99</f>
        <v>1.0040117169428664</v>
      </c>
      <c r="J99">
        <f>Sheet3!K99</f>
        <v>1.0000024999999999</v>
      </c>
      <c r="K99">
        <f>Sheet3!M99</f>
        <v>0.99901185770750978</v>
      </c>
      <c r="O99">
        <f>(Sheet1!AA102/100)</f>
        <v>1.0249999999999999</v>
      </c>
      <c r="V99">
        <f>Sheet3!N99</f>
        <v>0.99900199600798389</v>
      </c>
    </row>
    <row r="100" spans="1:22">
      <c r="A100" s="1" t="s">
        <v>241</v>
      </c>
      <c r="B100">
        <f>Sheet2!B101/Sheet2!B100</f>
        <v>1.0014231728360574</v>
      </c>
      <c r="C100">
        <f>Sheet2!C101/Sheet2!C100</f>
        <v>0.99818443977310423</v>
      </c>
      <c r="D100">
        <f>Sheet2!D101/Sheet2!D100</f>
        <v>1.0305044019843987</v>
      </c>
      <c r="E100">
        <f>Sheet2!E101/Sheet2!E100</f>
        <v>0.99844113924242883</v>
      </c>
      <c r="F100">
        <f>Sheet2!H101/Sheet2!H100</f>
        <v>1.0153769151502658</v>
      </c>
      <c r="J100">
        <f>Sheet3!K100</f>
        <v>1.0000024999999999</v>
      </c>
      <c r="K100">
        <f>Sheet3!M100</f>
        <v>1</v>
      </c>
      <c r="O100">
        <f>(Sheet1!AA103/100)</f>
        <v>1.018</v>
      </c>
      <c r="V100">
        <f>Sheet3!N100</f>
        <v>0.99700299700299699</v>
      </c>
    </row>
    <row r="101" spans="1:22">
      <c r="A101" s="1" t="s">
        <v>242</v>
      </c>
      <c r="B101">
        <f>Sheet2!B102/Sheet2!B101</f>
        <v>1.0000147238131489</v>
      </c>
      <c r="C101">
        <f>Sheet2!C102/Sheet2!C101</f>
        <v>1.0066544740505583</v>
      </c>
      <c r="D101">
        <f>Sheet2!D102/Sheet2!D101</f>
        <v>0.97004300803472976</v>
      </c>
      <c r="E101">
        <f>Sheet2!E102/Sheet2!E101</f>
        <v>0.99995369118939703</v>
      </c>
      <c r="F101">
        <f>Sheet2!H102/Sheet2!H101</f>
        <v>0.98596917627164993</v>
      </c>
      <c r="J101">
        <f>Sheet3!K101</f>
        <v>1.0000024999999999</v>
      </c>
      <c r="K101">
        <f>Sheet3!M101</f>
        <v>0.99505440158259151</v>
      </c>
      <c r="O101">
        <f>(Sheet1!AA104/100)</f>
        <v>1.0209999999999999</v>
      </c>
      <c r="V101">
        <f>Sheet3!N101</f>
        <v>1</v>
      </c>
    </row>
    <row r="102" spans="1:22">
      <c r="A102" s="1" t="s">
        <v>243</v>
      </c>
      <c r="B102">
        <f>Sheet2!B103/Sheet2!B102</f>
        <v>1.0116753251475683</v>
      </c>
      <c r="C102">
        <f>Sheet2!C103/Sheet2!C102</f>
        <v>1.0039428167552973</v>
      </c>
      <c r="D102">
        <f>Sheet2!D103/Sheet2!D102</f>
        <v>1.0633910535943867</v>
      </c>
      <c r="E102">
        <f>Sheet2!E103/Sheet2!E102</f>
        <v>0.98661853414977074</v>
      </c>
      <c r="F102">
        <f>Sheet2!H103/Sheet2!H102</f>
        <v>1.0382182018238457</v>
      </c>
      <c r="J102">
        <f>Sheet3!K102</f>
        <v>1.0000024999999999</v>
      </c>
      <c r="K102">
        <f>Sheet3!M102</f>
        <v>0.99602385685884698</v>
      </c>
      <c r="O102">
        <f>(Sheet1!AA105/100)</f>
        <v>1.018</v>
      </c>
      <c r="V102">
        <f>Sheet3!N102</f>
        <v>1.0020040080160322</v>
      </c>
    </row>
    <row r="103" spans="1:22">
      <c r="A103" s="1" t="s">
        <v>244</v>
      </c>
      <c r="B103">
        <f>Sheet2!B104/Sheet2!B103</f>
        <v>1.0012157859780355</v>
      </c>
      <c r="C103">
        <f>Sheet2!C104/Sheet2!C103</f>
        <v>1.0050103415190885</v>
      </c>
      <c r="D103">
        <f>Sheet2!D104/Sheet2!D103</f>
        <v>0.98129502940988078</v>
      </c>
      <c r="E103">
        <f>Sheet2!E104/Sheet2!E103</f>
        <v>1.0014935516377907</v>
      </c>
      <c r="F103">
        <f>Sheet2!H104/Sheet2!H103</f>
        <v>1.0288476603843735</v>
      </c>
      <c r="J103">
        <f>Sheet3!K103</f>
        <v>1.0000024999999999</v>
      </c>
      <c r="K103">
        <f>Sheet3!M103</f>
        <v>0.99600798403193602</v>
      </c>
      <c r="O103">
        <f>(Sheet1!AA106/100)</f>
        <v>1.022</v>
      </c>
      <c r="V103">
        <f>Sheet3!N103</f>
        <v>0.99900000000000011</v>
      </c>
    </row>
    <row r="104" spans="1:22">
      <c r="A104" s="1" t="s">
        <v>245</v>
      </c>
      <c r="B104">
        <f>Sheet2!B105/Sheet2!B104</f>
        <v>1.0032045089207018</v>
      </c>
      <c r="C104">
        <f>Sheet2!C105/Sheet2!C104</f>
        <v>1.0056472743381173</v>
      </c>
      <c r="D104">
        <f>Sheet2!D105/Sheet2!D104</f>
        <v>0.96620743827696431</v>
      </c>
      <c r="E104">
        <f>Sheet2!E105/Sheet2!E104</f>
        <v>0.99614444219255749</v>
      </c>
      <c r="F104">
        <f>Sheet2!H105/Sheet2!H104</f>
        <v>1.0352172582078316</v>
      </c>
      <c r="J104">
        <f>Sheet3!K104</f>
        <v>1.0000024999999999</v>
      </c>
      <c r="K104">
        <f>Sheet3!M104</f>
        <v>0.99699398797595196</v>
      </c>
      <c r="O104">
        <f>(Sheet1!AA107/100)</f>
        <v>1.02</v>
      </c>
      <c r="V104">
        <f>Sheet3!N104</f>
        <v>1.003003003003003</v>
      </c>
    </row>
    <row r="105" spans="1:22">
      <c r="A105" s="1" t="s">
        <v>246</v>
      </c>
      <c r="B105">
        <f>Sheet2!B106/Sheet2!B105</f>
        <v>1.0040478608654924</v>
      </c>
      <c r="C105">
        <f>Sheet2!C106/Sheet2!C105</f>
        <v>1.0014217606075559</v>
      </c>
      <c r="D105">
        <f>Sheet2!D106/Sheet2!D105</f>
        <v>1.0142145198165602</v>
      </c>
      <c r="E105">
        <f>Sheet2!E106/Sheet2!E105</f>
        <v>1.0027715313581049</v>
      </c>
      <c r="F105">
        <f>Sheet2!H106/Sheet2!H105</f>
        <v>1.0182264117281028</v>
      </c>
      <c r="J105">
        <f>Sheet3!K105</f>
        <v>1.0000024999999999</v>
      </c>
      <c r="K105">
        <f>Sheet3!M105</f>
        <v>0.99698492462311561</v>
      </c>
      <c r="O105">
        <f>(Sheet1!AA108/100)</f>
        <v>1.0290000000000001</v>
      </c>
      <c r="V105">
        <f>Sheet3!N105</f>
        <v>1.0029940119760479</v>
      </c>
    </row>
    <row r="106" spans="1:22">
      <c r="A106" s="1" t="s">
        <v>247</v>
      </c>
      <c r="B106">
        <f>Sheet2!B107/Sheet2!B106</f>
        <v>1.005373936415157</v>
      </c>
      <c r="C106">
        <f>Sheet2!C107/Sheet2!C106</f>
        <v>1.0036051593680104</v>
      </c>
      <c r="D106">
        <f>Sheet2!D107/Sheet2!D106</f>
        <v>1.0235666718175036</v>
      </c>
      <c r="E106">
        <f>Sheet2!E107/Sheet2!E106</f>
        <v>0.99664824754007397</v>
      </c>
      <c r="F106">
        <f>Sheet2!H107/Sheet2!H106</f>
        <v>1.0206183562176325</v>
      </c>
      <c r="J106">
        <f>Sheet3!K106</f>
        <v>1.0000133250000001</v>
      </c>
      <c r="K106">
        <f>Sheet3!M106</f>
        <v>0.99697580645161288</v>
      </c>
      <c r="O106">
        <f>(Sheet1!AA109/100)</f>
        <v>1.026</v>
      </c>
      <c r="V106">
        <f>Sheet3!N106</f>
        <v>1</v>
      </c>
    </row>
    <row r="107" spans="1:22">
      <c r="A107" s="1" t="s">
        <v>248</v>
      </c>
      <c r="B107">
        <f>Sheet2!B108/Sheet2!B107</f>
        <v>0.99583141903954142</v>
      </c>
      <c r="C107">
        <f>Sheet2!C108/Sheet2!C107</f>
        <v>0.98807313808089769</v>
      </c>
      <c r="D107">
        <f>Sheet2!D108/Sheet2!D107</f>
        <v>1.0218375261319408</v>
      </c>
      <c r="E107">
        <f>Sheet2!E108/Sheet2!E107</f>
        <v>0.98577666416387766</v>
      </c>
      <c r="F107">
        <f>Sheet2!H108/Sheet2!H107</f>
        <v>1.0170943046087539</v>
      </c>
      <c r="J107">
        <f>Sheet3!K107</f>
        <v>1.0004474999999999</v>
      </c>
      <c r="K107">
        <f>Sheet3!M107</f>
        <v>0.99797775530839228</v>
      </c>
      <c r="O107">
        <f>(Sheet1!AA110/100)</f>
        <v>1.0229999999999999</v>
      </c>
      <c r="V107">
        <f>Sheet3!N107</f>
        <v>1.0009950248756219</v>
      </c>
    </row>
    <row r="108" spans="1:22">
      <c r="A108" s="1" t="s">
        <v>249</v>
      </c>
      <c r="B108">
        <f>Sheet2!B109/Sheet2!B108</f>
        <v>1.0111170468091337</v>
      </c>
      <c r="C108">
        <f>Sheet2!C109/Sheet2!C108</f>
        <v>1.0103685099328732</v>
      </c>
      <c r="D108">
        <f>Sheet2!D109/Sheet2!D108</f>
        <v>1.0275852370567342</v>
      </c>
      <c r="E108">
        <f>Sheet2!E109/Sheet2!E108</f>
        <v>0.99768491303280382</v>
      </c>
      <c r="F108">
        <f>Sheet2!H109/Sheet2!H108</f>
        <v>1.008766168934645</v>
      </c>
      <c r="J108">
        <f>Sheet3!K108</f>
        <v>1.0005299999999999</v>
      </c>
      <c r="K108">
        <f>Sheet3!M108</f>
        <v>1</v>
      </c>
      <c r="O108">
        <f>(Sheet1!AA111/100)</f>
        <v>1.03</v>
      </c>
      <c r="V108">
        <f>Sheet3!N108</f>
        <v>1</v>
      </c>
    </row>
    <row r="109" spans="1:22">
      <c r="A109" s="1" t="s">
        <v>250</v>
      </c>
      <c r="B109">
        <f>Sheet2!B110/Sheet2!B109</f>
        <v>1.0111700652815439</v>
      </c>
      <c r="C109">
        <f>Sheet2!C110/Sheet2!C109</f>
        <v>1.0040463085646965</v>
      </c>
      <c r="D109">
        <f>Sheet2!D110/Sheet2!D109</f>
        <v>1.0349842522230703</v>
      </c>
      <c r="E109">
        <f>Sheet2!E110/Sheet2!E109</f>
        <v>1.0026600509797521</v>
      </c>
      <c r="F109">
        <f>Sheet2!H110/Sheet2!H109</f>
        <v>1.0264530570555539</v>
      </c>
      <c r="J109">
        <f>Sheet3!K109</f>
        <v>1.000824175</v>
      </c>
      <c r="K109">
        <f>Sheet3!M109</f>
        <v>0.99594731509625123</v>
      </c>
      <c r="O109">
        <f>(Sheet1!AA112/100)</f>
        <v>1.0249999999999999</v>
      </c>
      <c r="V109">
        <f>Sheet3!N109</f>
        <v>1.0019880715705767</v>
      </c>
    </row>
    <row r="110" spans="1:22">
      <c r="A110" s="1" t="s">
        <v>251</v>
      </c>
      <c r="B110">
        <f>Sheet2!B111/Sheet2!B110</f>
        <v>0.99882042240994984</v>
      </c>
      <c r="C110">
        <f>Sheet2!C111/Sheet2!C110</f>
        <v>0.99864212804000474</v>
      </c>
      <c r="D110">
        <f>Sheet2!D111/Sheet2!D110</f>
        <v>0.98476778059162051</v>
      </c>
      <c r="E110">
        <f>Sheet2!E111/Sheet2!E110</f>
        <v>1.0000434963077127</v>
      </c>
      <c r="F110">
        <f>Sheet2!H111/Sheet2!H110</f>
        <v>1.0215030096626583</v>
      </c>
      <c r="J110">
        <f>Sheet3!K110</f>
        <v>1.0011316750000001</v>
      </c>
      <c r="K110">
        <f>Sheet3!M110</f>
        <v>1.0010172939979656</v>
      </c>
      <c r="O110">
        <f>(Sheet1!AA113/100)</f>
        <v>1.0290000000000001</v>
      </c>
      <c r="V110">
        <f>Sheet3!N110</f>
        <v>1.001984126984127</v>
      </c>
    </row>
    <row r="111" spans="1:22">
      <c r="A111" s="1" t="s">
        <v>252</v>
      </c>
      <c r="B111">
        <f>Sheet2!B112/Sheet2!B111</f>
        <v>0.99851053483235541</v>
      </c>
      <c r="C111">
        <f>Sheet2!C112/Sheet2!C111</f>
        <v>0.99314060819856276</v>
      </c>
      <c r="D111">
        <f>Sheet2!D112/Sheet2!D111</f>
        <v>0.98766510766703552</v>
      </c>
      <c r="E111">
        <f>Sheet2!E112/Sheet2!E111</f>
        <v>0.99834707302216563</v>
      </c>
      <c r="F111">
        <f>Sheet2!H112/Sheet2!H111</f>
        <v>1.0230915372579148</v>
      </c>
      <c r="J111">
        <f>Sheet3!K111</f>
        <v>1.001118325</v>
      </c>
      <c r="K111">
        <f>Sheet3!M111</f>
        <v>0.99491869918699183</v>
      </c>
      <c r="O111">
        <f>(Sheet1!AA114/100)</f>
        <v>1.0170000000000001</v>
      </c>
      <c r="V111">
        <f>Sheet3!N111</f>
        <v>1</v>
      </c>
    </row>
    <row r="112" spans="1:22">
      <c r="A112" s="1" t="s">
        <v>253</v>
      </c>
      <c r="B112">
        <f>Sheet2!B113/Sheet2!B112</f>
        <v>1.0054522880308696</v>
      </c>
      <c r="C112">
        <f>Sheet2!C113/Sheet2!C112</f>
        <v>0.99073857813268729</v>
      </c>
      <c r="D112">
        <f>Sheet2!D113/Sheet2!D112</f>
        <v>1.0428771420144951</v>
      </c>
      <c r="E112">
        <f>Sheet2!E113/Sheet2!E112</f>
        <v>1.0063438004750203</v>
      </c>
      <c r="F112">
        <f>Sheet2!H113/Sheet2!H112</f>
        <v>1.0261627060556526</v>
      </c>
      <c r="J112">
        <f>Sheet3!K112</f>
        <v>1.001128325</v>
      </c>
      <c r="K112">
        <f>Sheet3!M112</f>
        <v>0.99489274770173641</v>
      </c>
      <c r="O112">
        <f>(Sheet1!AA115/100)</f>
        <v>1.03</v>
      </c>
      <c r="V112">
        <f>Sheet3!N112</f>
        <v>1.000990099009901</v>
      </c>
    </row>
    <row r="113" spans="1:22">
      <c r="A113" s="1" t="s">
        <v>254</v>
      </c>
      <c r="B113">
        <f>Sheet2!B114/Sheet2!B113</f>
        <v>1.0099434994476688</v>
      </c>
      <c r="C113">
        <f>Sheet2!C114/Sheet2!C113</f>
        <v>1.0111504043774016</v>
      </c>
      <c r="D113">
        <f>Sheet2!D114/Sheet2!D113</f>
        <v>1.0076286553943872</v>
      </c>
      <c r="E113">
        <f>Sheet2!E114/Sheet2!E113</f>
        <v>0.9965000367136676</v>
      </c>
      <c r="F113">
        <f>Sheet2!H114/Sheet2!H113</f>
        <v>1.031987370531205</v>
      </c>
      <c r="J113">
        <f>Sheet3!K113</f>
        <v>1.0011274999999999</v>
      </c>
      <c r="K113">
        <f>Sheet3!M113</f>
        <v>0.99589322381930179</v>
      </c>
      <c r="O113">
        <f>(Sheet1!AA116/100)</f>
        <v>1.022</v>
      </c>
      <c r="V113">
        <f>Sheet3!N113</f>
        <v>1.0049455984174085</v>
      </c>
    </row>
    <row r="114" spans="1:22">
      <c r="A114" s="1" t="s">
        <v>255</v>
      </c>
      <c r="B114">
        <f>Sheet2!B115/Sheet2!B114</f>
        <v>0.9861190771100421</v>
      </c>
      <c r="C114">
        <f>Sheet2!C115/Sheet2!C114</f>
        <v>0.98706429694272713</v>
      </c>
      <c r="D114">
        <f>Sheet2!D115/Sheet2!D114</f>
        <v>0.98386532694936513</v>
      </c>
      <c r="E114">
        <f>Sheet2!E115/Sheet2!E114</f>
        <v>0.9769902209150072</v>
      </c>
      <c r="F114">
        <f>Sheet2!H115/Sheet2!H114</f>
        <v>0.97727428248196246</v>
      </c>
      <c r="J114">
        <f>Sheet3!K114</f>
        <v>1.0011266750000001</v>
      </c>
      <c r="K114">
        <f>Sheet3!M114</f>
        <v>0.99896907216494846</v>
      </c>
      <c r="O114">
        <f>(Sheet1!AA117/100)</f>
        <v>1.0190000000000001</v>
      </c>
      <c r="V114">
        <f>Sheet3!N114</f>
        <v>1.0078740157480317</v>
      </c>
    </row>
    <row r="115" spans="1:22">
      <c r="A115" s="1" t="s">
        <v>256</v>
      </c>
      <c r="B115">
        <f>Sheet2!B116/Sheet2!B115</f>
        <v>0.99335143821387484</v>
      </c>
      <c r="C115">
        <f>Sheet2!C116/Sheet2!C115</f>
        <v>1.0034912084736942</v>
      </c>
      <c r="D115">
        <f>Sheet2!D116/Sheet2!D115</f>
        <v>0.93708062533138159</v>
      </c>
      <c r="E115">
        <f>Sheet2!E116/Sheet2!E115</f>
        <v>1.0050461241434225</v>
      </c>
      <c r="F115">
        <f>Sheet2!H116/Sheet2!H115</f>
        <v>1.0058495868663158</v>
      </c>
      <c r="J115">
        <f>Sheet3!K115</f>
        <v>1.0011258249999999</v>
      </c>
      <c r="K115">
        <f>Sheet3!M115</f>
        <v>0.99174406604747145</v>
      </c>
      <c r="O115">
        <f>(Sheet1!AA118/100)</f>
        <v>1.008</v>
      </c>
      <c r="V115">
        <f>Sheet3!N115</f>
        <v>1.0068359374999998</v>
      </c>
    </row>
    <row r="116" spans="1:22">
      <c r="A116" s="1" t="s">
        <v>257</v>
      </c>
      <c r="B116">
        <f>Sheet2!B117/Sheet2!B116</f>
        <v>0.96645766288764778</v>
      </c>
      <c r="C116">
        <f>Sheet2!C117/Sheet2!C116</f>
        <v>0.98743080133839556</v>
      </c>
      <c r="D116">
        <f>Sheet2!D117/Sheet2!D116</f>
        <v>1.0117714890874048</v>
      </c>
      <c r="E116">
        <f>Sheet2!E117/Sheet2!E116</f>
        <v>1.0035944487826711</v>
      </c>
      <c r="F116">
        <f>Sheet2!H117/Sheet2!H116</f>
        <v>0.85984219757012881</v>
      </c>
      <c r="J116">
        <f>Sheet3!K116</f>
        <v>1.0007516750000001</v>
      </c>
      <c r="K116">
        <f>Sheet3!M116</f>
        <v>1.0156087408949011</v>
      </c>
      <c r="O116">
        <f>(Sheet1!AA119/100)</f>
        <v>1.0029999999999999</v>
      </c>
      <c r="V116">
        <f>Sheet3!N116</f>
        <v>0.99224054316197874</v>
      </c>
    </row>
    <row r="117" spans="1:22">
      <c r="A117" s="1" t="s">
        <v>258</v>
      </c>
      <c r="B117">
        <f>Sheet2!B118/Sheet2!B117</f>
        <v>0.95996640432613023</v>
      </c>
      <c r="C117">
        <f>Sheet2!C118/Sheet2!C117</f>
        <v>0.98758756594109287</v>
      </c>
      <c r="D117">
        <f>Sheet2!D118/Sheet2!D117</f>
        <v>0.85574147035276937</v>
      </c>
      <c r="E117">
        <f>Sheet2!E118/Sheet2!E117</f>
        <v>1.0125081933387836</v>
      </c>
      <c r="F117">
        <f>Sheet2!H118/Sheet2!H117</f>
        <v>0.74545780639932313</v>
      </c>
      <c r="J117">
        <f>Sheet3!K117</f>
        <v>1.0002</v>
      </c>
      <c r="K117">
        <f>Sheet3!M117</f>
        <v>0.99897540983606559</v>
      </c>
      <c r="O117">
        <f>(Sheet1!AA120/100)</f>
        <v>0.97699999999999998</v>
      </c>
      <c r="V117">
        <f>Sheet3!N117</f>
        <v>0.98729227761485827</v>
      </c>
    </row>
    <row r="118" spans="1:22">
      <c r="A118" s="1" t="s">
        <v>259</v>
      </c>
      <c r="B118">
        <f>Sheet2!B119/Sheet2!B118</f>
        <v>1.0204127717315403</v>
      </c>
      <c r="C118">
        <f>Sheet2!C119/Sheet2!C118</f>
        <v>1.0140991973035209</v>
      </c>
      <c r="D118">
        <f>Sheet2!D119/Sheet2!D118</f>
        <v>0.91056982654010199</v>
      </c>
      <c r="E118">
        <f>Sheet2!E119/Sheet2!E118</f>
        <v>1.0227895017043598</v>
      </c>
      <c r="F118">
        <f>Sheet2!H119/Sheet2!H118</f>
        <v>1.0954921993706541</v>
      </c>
      <c r="J118">
        <f>Sheet3!K118</f>
        <v>1.0002</v>
      </c>
      <c r="K118">
        <f>Sheet3!M118</f>
        <v>0.99384615384615393</v>
      </c>
      <c r="O118">
        <f>(Sheet1!AA121/100)</f>
        <v>0.97900000000000009</v>
      </c>
      <c r="V118">
        <f>Sheet3!N118</f>
        <v>0.98712871287128712</v>
      </c>
    </row>
    <row r="119" spans="1:22">
      <c r="A119" s="1" t="s">
        <v>260</v>
      </c>
      <c r="B119">
        <f>Sheet2!B120/Sheet2!B119</f>
        <v>0.99948702543715162</v>
      </c>
      <c r="C119">
        <f>Sheet2!C120/Sheet2!C119</f>
        <v>0.99533265593909748</v>
      </c>
      <c r="D119">
        <f>Sheet2!D120/Sheet2!D119</f>
        <v>0.96451098289748705</v>
      </c>
      <c r="E119">
        <f>Sheet2!E120/Sheet2!E119</f>
        <v>1.0074387979618573</v>
      </c>
      <c r="F119">
        <f>Sheet2!H120/Sheet2!H119</f>
        <v>1.0953876386029495</v>
      </c>
      <c r="J119">
        <f>Sheet3!K119</f>
        <v>1.0002</v>
      </c>
      <c r="K119">
        <f>Sheet3!M119</f>
        <v>0.99277605779153766</v>
      </c>
      <c r="O119">
        <f>(Sheet1!AA122/100)</f>
        <v>0.98699999999999999</v>
      </c>
      <c r="V119">
        <f>Sheet3!N119</f>
        <v>0.99297893681043126</v>
      </c>
    </row>
    <row r="120" spans="1:22">
      <c r="A120" s="1" t="s">
        <v>261</v>
      </c>
      <c r="B120">
        <f>Sheet2!B121/Sheet2!B120</f>
        <v>1.0214923798506557</v>
      </c>
      <c r="C120">
        <f>Sheet2!C121/Sheet2!C120</f>
        <v>1.0158019235003117</v>
      </c>
      <c r="D120">
        <f>Sheet2!D121/Sheet2!D120</f>
        <v>1.0185776753351306</v>
      </c>
      <c r="E120">
        <f>Sheet2!E121/Sheet2!E120</f>
        <v>1.010158929514994</v>
      </c>
      <c r="F120">
        <f>Sheet2!H121/Sheet2!H120</f>
        <v>1.0732980972190738</v>
      </c>
      <c r="J120">
        <f>Sheet3!K120</f>
        <v>1.0001925</v>
      </c>
      <c r="K120">
        <f>Sheet3!M120</f>
        <v>0.99064449064449056</v>
      </c>
      <c r="O120">
        <f>(Sheet1!AA123/100)</f>
        <v>0.98599999999999999</v>
      </c>
      <c r="V120">
        <f>Sheet3!N120</f>
        <v>0.99797979797979797</v>
      </c>
    </row>
    <row r="121" spans="1:22">
      <c r="A121" s="1" t="s">
        <v>262</v>
      </c>
      <c r="B121">
        <f>Sheet2!B122/Sheet2!B121</f>
        <v>1.0139794524576711</v>
      </c>
      <c r="C121">
        <f>Sheet2!C122/Sheet2!C121</f>
        <v>1.0072105560875684</v>
      </c>
      <c r="D121">
        <f>Sheet2!D122/Sheet2!D121</f>
        <v>1.031641304133045</v>
      </c>
      <c r="E121">
        <f>Sheet2!E122/Sheet2!E121</f>
        <v>1.0004285573637237</v>
      </c>
      <c r="F121">
        <f>Sheet2!H122/Sheet2!H121</f>
        <v>1.0641874136103386</v>
      </c>
      <c r="J121">
        <f>Sheet3!K121</f>
        <v>1.000175</v>
      </c>
      <c r="K121">
        <f>Sheet3!M121</f>
        <v>0.99895068205666326</v>
      </c>
      <c r="O121">
        <f>(Sheet1!AA124/100)</f>
        <v>1.0009999999999999</v>
      </c>
      <c r="V121">
        <f>Sheet3!N121</f>
        <v>1.0020242914979758</v>
      </c>
    </row>
    <row r="122" spans="1:22">
      <c r="A122" s="1" t="s">
        <v>263</v>
      </c>
      <c r="B122">
        <f>Sheet2!B123/Sheet2!B122</f>
        <v>1.0126597515661246</v>
      </c>
      <c r="C122">
        <f>Sheet2!C123/Sheet2!C122</f>
        <v>1.0029379577938133</v>
      </c>
      <c r="D122">
        <f>Sheet2!D123/Sheet2!D122</f>
        <v>1.0879396657499043</v>
      </c>
      <c r="E122">
        <f>Sheet2!E123/Sheet2!E122</f>
        <v>1.0016557403891428</v>
      </c>
      <c r="F122">
        <f>Sheet2!H123/Sheet2!H122</f>
        <v>1.0483636844841764</v>
      </c>
      <c r="J122">
        <f>Sheet3!K122</f>
        <v>1.000175</v>
      </c>
      <c r="K122">
        <f>Sheet3!M122</f>
        <v>0.995798319327731</v>
      </c>
      <c r="O122">
        <f>(Sheet1!AA125/100)</f>
        <v>1</v>
      </c>
      <c r="V122">
        <f>Sheet3!N122</f>
        <v>0.99494949494949492</v>
      </c>
    </row>
    <row r="123" spans="1:22">
      <c r="A123" s="1" t="s">
        <v>264</v>
      </c>
      <c r="B123">
        <f>Sheet2!B124/Sheet2!B123</f>
        <v>1.0119288386022207</v>
      </c>
      <c r="C123">
        <f>Sheet2!C124/Sheet2!C123</f>
        <v>1.0101964703985566</v>
      </c>
      <c r="D123">
        <f>Sheet2!D124/Sheet2!D123</f>
        <v>1.0373216678973038</v>
      </c>
      <c r="E123">
        <f>Sheet2!E124/Sheet2!E123</f>
        <v>0.99927052524115856</v>
      </c>
      <c r="F123">
        <f>Sheet2!H124/Sheet2!H123</f>
        <v>1.0206441302451514</v>
      </c>
      <c r="J123">
        <f>Sheet3!K123</f>
        <v>1.000175</v>
      </c>
      <c r="K123">
        <f>Sheet3!M123</f>
        <v>0.99367088607594944</v>
      </c>
      <c r="O123">
        <f>(Sheet1!AA126/100)</f>
        <v>1.002</v>
      </c>
      <c r="V123">
        <f>Sheet3!N123</f>
        <v>0.99593908629441619</v>
      </c>
    </row>
    <row r="124" spans="1:22">
      <c r="A124" s="1" t="s">
        <v>265</v>
      </c>
      <c r="B124">
        <f>Sheet2!B125/Sheet2!B124</f>
        <v>0.99688299576420214</v>
      </c>
      <c r="C124">
        <f>Sheet2!C125/Sheet2!C124</f>
        <v>0.99873663644130561</v>
      </c>
      <c r="D124">
        <f>Sheet2!D125/Sheet2!D124</f>
        <v>0.98742791687661302</v>
      </c>
      <c r="E124">
        <f>Sheet2!E125/Sheet2!E124</f>
        <v>1.0004885856476482</v>
      </c>
      <c r="F124">
        <f>Sheet2!H125/Sheet2!H124</f>
        <v>1.0031526789911782</v>
      </c>
      <c r="J124">
        <f>Sheet3!K124</f>
        <v>1.0001525</v>
      </c>
      <c r="K124">
        <f>Sheet3!M124</f>
        <v>0.99363057324840753</v>
      </c>
      <c r="O124">
        <f>(Sheet1!AA127/100)</f>
        <v>0.997</v>
      </c>
      <c r="V124">
        <f>Sheet3!N124</f>
        <v>0.99694189602446481</v>
      </c>
    </row>
    <row r="125" spans="1:22">
      <c r="A125" s="1" t="s">
        <v>266</v>
      </c>
      <c r="B125">
        <f>Sheet2!B126/Sheet2!B125</f>
        <v>0.9817596306090548</v>
      </c>
      <c r="C125">
        <f>Sheet2!C126/Sheet2!C125</f>
        <v>0.98439680574978894</v>
      </c>
      <c r="D125">
        <f>Sheet2!D126/Sheet2!D125</f>
        <v>0.96887124270112734</v>
      </c>
      <c r="E125">
        <f>Sheet2!E126/Sheet2!E125</f>
        <v>0.9945540905513971</v>
      </c>
      <c r="F125">
        <f>Sheet2!H126/Sheet2!H125</f>
        <v>0.99161987326433787</v>
      </c>
      <c r="J125">
        <f>Sheet3!K125</f>
        <v>1.0001500000000001</v>
      </c>
      <c r="K125">
        <f>Sheet3!M125</f>
        <v>0.99893162393162405</v>
      </c>
      <c r="O125">
        <f>(Sheet1!AA128/100)</f>
        <v>0.996</v>
      </c>
      <c r="V125">
        <f>Sheet3!N125</f>
        <v>1</v>
      </c>
    </row>
    <row r="126" spans="1:22">
      <c r="A126" s="1" t="s">
        <v>267</v>
      </c>
      <c r="B126">
        <f>Sheet2!B127/Sheet2!B126</f>
        <v>0.99840289730113374</v>
      </c>
      <c r="C126">
        <f>Sheet2!C127/Sheet2!C126</f>
        <v>1.0151193231759081</v>
      </c>
      <c r="D126">
        <f>Sheet2!D127/Sheet2!D126</f>
        <v>0.97673315301324892</v>
      </c>
      <c r="E126">
        <f>Sheet2!E127/Sheet2!E126</f>
        <v>1.014400361006631</v>
      </c>
      <c r="F126">
        <f>Sheet2!H127/Sheet2!H126</f>
        <v>0.9312842825685711</v>
      </c>
      <c r="J126">
        <f>Sheet3!K126</f>
        <v>1.0001475</v>
      </c>
      <c r="K126">
        <f>Sheet3!M126</f>
        <v>0.99144385026737969</v>
      </c>
      <c r="O126">
        <f>(Sheet1!AA129/100)</f>
        <v>0.99</v>
      </c>
      <c r="V126">
        <f>Sheet3!N126</f>
        <v>0.99897750511247452</v>
      </c>
    </row>
    <row r="127" spans="1:22">
      <c r="A127" s="1" t="s">
        <v>268</v>
      </c>
      <c r="B127">
        <f>Sheet2!B128/Sheet2!B127</f>
        <v>1.0298480831664778</v>
      </c>
      <c r="C127">
        <f>Sheet2!C128/Sheet2!C127</f>
        <v>1.0204228001190649</v>
      </c>
      <c r="D127">
        <f>Sheet2!D128/Sheet2!D127</f>
        <v>1.0614810148822833</v>
      </c>
      <c r="E127">
        <f>Sheet2!E128/Sheet2!E127</f>
        <v>0.99838339786854735</v>
      </c>
      <c r="F127">
        <f>Sheet2!H128/Sheet2!H127</f>
        <v>1.1010856383172749</v>
      </c>
      <c r="J127">
        <f>Sheet3!K127</f>
        <v>1.0001249999999999</v>
      </c>
      <c r="K127">
        <f>Sheet3!M127</f>
        <v>0.99568500539374316</v>
      </c>
      <c r="O127">
        <f>(Sheet1!AA130/100)</f>
        <v>0.99900000000000011</v>
      </c>
      <c r="V127">
        <f>Sheet3!N127</f>
        <v>1.0010235414534288</v>
      </c>
    </row>
    <row r="128" spans="1:22">
      <c r="A128" s="1" t="s">
        <v>269</v>
      </c>
      <c r="B128">
        <f>Sheet2!B129/Sheet2!B128</f>
        <v>1.0006106050598773</v>
      </c>
      <c r="C128">
        <f>Sheet2!C129/Sheet2!C128</f>
        <v>1.0012911956856752</v>
      </c>
      <c r="D128">
        <f>Sheet2!D129/Sheet2!D128</f>
        <v>1.0707595335297848</v>
      </c>
      <c r="E128">
        <f>Sheet2!E129/Sheet2!E128</f>
        <v>0.9922190177123541</v>
      </c>
      <c r="F128">
        <f>Sheet2!H129/Sheet2!H128</f>
        <v>0.96706831622557898</v>
      </c>
      <c r="J128">
        <f>Sheet3!K128</f>
        <v>1.0001249999999999</v>
      </c>
      <c r="K128">
        <f>Sheet3!M128</f>
        <v>0.99891657638136522</v>
      </c>
      <c r="O128">
        <f>(Sheet1!AA131/100)</f>
        <v>0.997</v>
      </c>
      <c r="V128">
        <f>Sheet3!N128</f>
        <v>0.99693251533742333</v>
      </c>
    </row>
    <row r="129" spans="1:22">
      <c r="A129" s="1" t="s">
        <v>270</v>
      </c>
      <c r="B129">
        <f>Sheet2!B130/Sheet2!B129</f>
        <v>1.012607826194637</v>
      </c>
      <c r="C129">
        <f>Sheet2!C130/Sheet2!C129</f>
        <v>1.0066429410418245</v>
      </c>
      <c r="D129">
        <f>Sheet2!D130/Sheet2!D129</f>
        <v>0.99905527077888823</v>
      </c>
      <c r="E129">
        <f>Sheet2!E130/Sheet2!E129</f>
        <v>1.0301088039416795</v>
      </c>
      <c r="F129">
        <f>Sheet2!H130/Sheet2!H129</f>
        <v>1.026891474469716</v>
      </c>
      <c r="J129">
        <f>Sheet3!K129</f>
        <v>1.0001249999999999</v>
      </c>
      <c r="K129">
        <f>Sheet3!M129</f>
        <v>1.0021691973969631</v>
      </c>
      <c r="O129">
        <f>(Sheet1!AA132/100)</f>
        <v>1.016</v>
      </c>
      <c r="V129">
        <f>Sheet3!N129</f>
        <v>1</v>
      </c>
    </row>
    <row r="130" spans="1:22">
      <c r="A130" s="1" t="s">
        <v>271</v>
      </c>
      <c r="B130">
        <f>Sheet2!B131/Sheet2!B130</f>
        <v>0.99673420111371935</v>
      </c>
      <c r="C130">
        <f>Sheet2!C131/Sheet2!C130</f>
        <v>1.0109101739557222</v>
      </c>
      <c r="D130">
        <f>Sheet2!D131/Sheet2!D130</f>
        <v>0.97102659425426696</v>
      </c>
      <c r="E130">
        <f>Sheet2!E131/Sheet2!E130</f>
        <v>0.99415453185213765</v>
      </c>
      <c r="F130">
        <f>Sheet2!H131/Sheet2!H130</f>
        <v>1.0002921220070986</v>
      </c>
      <c r="J130">
        <f>Sheet3!K130</f>
        <v>1.0001249999999999</v>
      </c>
      <c r="K130">
        <f>Sheet3!M130</f>
        <v>0.99458874458874458</v>
      </c>
      <c r="O130">
        <f>(Sheet1!AA133/100)</f>
        <v>1.0049999999999999</v>
      </c>
      <c r="V130">
        <f>Sheet3!N130</f>
        <v>0.99897435897435904</v>
      </c>
    </row>
    <row r="131" spans="1:22">
      <c r="A131" s="1" t="s">
        <v>272</v>
      </c>
      <c r="B131">
        <f>Sheet2!B132/Sheet2!B131</f>
        <v>0.99646214429367841</v>
      </c>
      <c r="C131">
        <f>Sheet2!C132/Sheet2!C131</f>
        <v>0.99838362318047547</v>
      </c>
      <c r="D131">
        <f>Sheet2!D132/Sheet2!D131</f>
        <v>1.0155389588210411</v>
      </c>
      <c r="E131">
        <f>Sheet2!E132/Sheet2!E131</f>
        <v>0.99841986810959671</v>
      </c>
      <c r="F131">
        <f>Sheet2!H132/Sheet2!H131</f>
        <v>0.96311747199890818</v>
      </c>
      <c r="J131">
        <f>Sheet3!K131</f>
        <v>1.0001249999999999</v>
      </c>
      <c r="K131">
        <f>Sheet3!M131</f>
        <v>0.99782372143634379</v>
      </c>
      <c r="O131">
        <f>(Sheet1!AA134/100)</f>
        <v>0.99400000000000011</v>
      </c>
      <c r="V131">
        <f>Sheet3!N131</f>
        <v>0.99486652977412726</v>
      </c>
    </row>
    <row r="132" spans="1:22">
      <c r="A132" s="1" t="s">
        <v>273</v>
      </c>
      <c r="B132">
        <f>Sheet2!B133/Sheet2!B132</f>
        <v>0.99932355048932586</v>
      </c>
      <c r="C132">
        <f>Sheet2!C133/Sheet2!C132</f>
        <v>1.0013251547857736</v>
      </c>
      <c r="D132">
        <f>Sheet2!D133/Sheet2!D132</f>
        <v>0.9900472371048481</v>
      </c>
      <c r="E132">
        <f>Sheet2!E133/Sheet2!E132</f>
        <v>1.0049592216423375</v>
      </c>
      <c r="F132">
        <f>Sheet2!H133/Sheet2!H132</f>
        <v>0.96304072916359573</v>
      </c>
      <c r="J132">
        <f>Sheet3!K132</f>
        <v>1.0001249999999999</v>
      </c>
      <c r="K132">
        <f>Sheet3!M132</f>
        <v>1.0010905125408942</v>
      </c>
      <c r="O132">
        <f>(Sheet1!AA135/100)</f>
        <v>1.0029999999999999</v>
      </c>
      <c r="V132">
        <f>Sheet3!N132</f>
        <v>1.0041279669762642</v>
      </c>
    </row>
    <row r="133" spans="1:22">
      <c r="A133" s="1" t="s">
        <v>274</v>
      </c>
      <c r="B133">
        <f>Sheet2!B134/Sheet2!B133</f>
        <v>1.0096253031089666</v>
      </c>
      <c r="C133">
        <f>Sheet2!C134/Sheet2!C133</f>
        <v>1.0083425831234836</v>
      </c>
      <c r="D133">
        <f>Sheet2!D134/Sheet2!D133</f>
        <v>0.97482353914705544</v>
      </c>
      <c r="E133">
        <f>Sheet2!E134/Sheet2!E133</f>
        <v>1.0132482719262774</v>
      </c>
      <c r="F133">
        <f>Sheet2!H134/Sheet2!H133</f>
        <v>1.0335267415208498</v>
      </c>
      <c r="J133">
        <f>Sheet3!K133</f>
        <v>1</v>
      </c>
      <c r="K133">
        <f>Sheet3!M133</f>
        <v>0.99891067538126366</v>
      </c>
      <c r="O133">
        <f>(Sheet1!AA136/100)</f>
        <v>0.98499999999999999</v>
      </c>
      <c r="V133">
        <f>Sheet3!N133</f>
        <v>1.0051387461459405</v>
      </c>
    </row>
    <row r="134" spans="1:22">
      <c r="A134" s="1" t="s">
        <v>275</v>
      </c>
      <c r="B134">
        <f>Sheet2!B135/Sheet2!B134</f>
        <v>1.0062032109412216</v>
      </c>
      <c r="C134">
        <f>Sheet2!C135/Sheet2!C134</f>
        <v>1.0103514816083794</v>
      </c>
      <c r="D134">
        <f>Sheet2!D135/Sheet2!D134</f>
        <v>0.98555552420339954</v>
      </c>
      <c r="E134">
        <f>Sheet2!E135/Sheet2!E134</f>
        <v>1.0096603242974314</v>
      </c>
      <c r="F134">
        <f>Sheet2!H135/Sheet2!H134</f>
        <v>1.0340463033826111</v>
      </c>
      <c r="J134">
        <f>Sheet3!K134</f>
        <v>1</v>
      </c>
      <c r="K134">
        <f>Sheet3!M134</f>
        <v>0.99672846237731738</v>
      </c>
      <c r="O134">
        <f>(Sheet1!AA137/100)</f>
        <v>1</v>
      </c>
      <c r="V134">
        <f>Sheet3!N134</f>
        <v>1.0030674846625767</v>
      </c>
    </row>
    <row r="135" spans="1:22">
      <c r="A135" s="1" t="s">
        <v>276</v>
      </c>
      <c r="B135">
        <f>Sheet2!B136/Sheet2!B135</f>
        <v>1.0053289132491723</v>
      </c>
      <c r="C135">
        <f>Sheet2!C136/Sheet2!C135</f>
        <v>1.0045065945260025</v>
      </c>
      <c r="D135">
        <f>Sheet2!D136/Sheet2!D135</f>
        <v>1.0273594178785559</v>
      </c>
      <c r="E135">
        <f>Sheet2!E136/Sheet2!E135</f>
        <v>1.0073309382274045</v>
      </c>
      <c r="F135">
        <f>Sheet2!H136/Sheet2!H135</f>
        <v>0.99722515974702375</v>
      </c>
      <c r="J135">
        <f>Sheet3!K135</f>
        <v>1</v>
      </c>
      <c r="K135">
        <f>Sheet3!M135</f>
        <v>1</v>
      </c>
      <c r="O135">
        <f>(Sheet1!AA138/100)</f>
        <v>0.99299999999999999</v>
      </c>
      <c r="V135">
        <f>Sheet3!N135</f>
        <v>1.0030581039755353</v>
      </c>
    </row>
    <row r="136" spans="1:22">
      <c r="A136" s="1" t="s">
        <v>277</v>
      </c>
      <c r="B136">
        <f>Sheet2!B137/Sheet2!B136</f>
        <v>0.99408662854305663</v>
      </c>
      <c r="C136">
        <f>Sheet2!C137/Sheet2!C136</f>
        <v>0.99517016444218576</v>
      </c>
      <c r="D136">
        <f>Sheet2!D137/Sheet2!D136</f>
        <v>1.0170127325206391</v>
      </c>
      <c r="E136">
        <f>Sheet2!E137/Sheet2!E136</f>
        <v>0.99843621431933427</v>
      </c>
      <c r="F136">
        <f>Sheet2!H137/Sheet2!H136</f>
        <v>0.9943873521106561</v>
      </c>
      <c r="J136">
        <f>Sheet3!K136</f>
        <v>1</v>
      </c>
      <c r="K136">
        <f>Sheet3!M136</f>
        <v>1.0010940919037199</v>
      </c>
      <c r="O136">
        <f>(Sheet1!AA139/100)</f>
        <v>0.998</v>
      </c>
      <c r="V136">
        <f>Sheet3!N136</f>
        <v>1.0060975609756098</v>
      </c>
    </row>
    <row r="137" spans="1:22">
      <c r="A137" s="1" t="s">
        <v>278</v>
      </c>
      <c r="B137">
        <f>Sheet2!B138/Sheet2!B137</f>
        <v>1.0145966893376916</v>
      </c>
      <c r="C137">
        <f>Sheet2!C138/Sheet2!C137</f>
        <v>1.0240063981476786</v>
      </c>
      <c r="D137">
        <f>Sheet2!D138/Sheet2!D137</f>
        <v>1.0169018658677533</v>
      </c>
      <c r="E137">
        <f>Sheet2!E138/Sheet2!E137</f>
        <v>1.0002440943042803</v>
      </c>
      <c r="F137">
        <f>Sheet2!H138/Sheet2!H137</f>
        <v>1.060109393352608</v>
      </c>
      <c r="J137">
        <f>Sheet3!K137</f>
        <v>1</v>
      </c>
      <c r="K137">
        <f>Sheet3!M137</f>
        <v>1.0032786885245901</v>
      </c>
      <c r="O137">
        <f>(Sheet1!AA140/100)</f>
        <v>0.99299999999999999</v>
      </c>
      <c r="V137">
        <f>Sheet3!N137</f>
        <v>1.002020202020202</v>
      </c>
    </row>
    <row r="138" spans="1:22">
      <c r="A138" s="1" t="s">
        <v>279</v>
      </c>
      <c r="B138">
        <f>Sheet2!B139/Sheet2!B138</f>
        <v>0.97896942032062806</v>
      </c>
      <c r="C138">
        <f>Sheet2!C139/Sheet2!C138</f>
        <v>0.94616097032188506</v>
      </c>
      <c r="D138">
        <f>Sheet2!D139/Sheet2!D138</f>
        <v>1.0325207298749322</v>
      </c>
      <c r="E138">
        <f>Sheet2!E139/Sheet2!E138</f>
        <v>0.99968885996058254</v>
      </c>
      <c r="F138">
        <f>Sheet2!H139/Sheet2!H138</f>
        <v>1.0039017273380806</v>
      </c>
      <c r="J138">
        <f>Sheet3!K138</f>
        <v>1</v>
      </c>
      <c r="K138">
        <f>Sheet3!M138</f>
        <v>1.0185185185185186</v>
      </c>
      <c r="O138">
        <f>(Sheet1!AA141/100)</f>
        <v>0.996</v>
      </c>
      <c r="V138">
        <f>Sheet3!N138</f>
        <v>1.0120967741935485</v>
      </c>
    </row>
    <row r="139" spans="1:22">
      <c r="A139" s="1" t="s">
        <v>280</v>
      </c>
      <c r="B139">
        <f>Sheet2!B140/Sheet2!B139</f>
        <v>0.99528475649694781</v>
      </c>
      <c r="C139">
        <f>Sheet2!C140/Sheet2!C139</f>
        <v>0.9988560830378892</v>
      </c>
      <c r="D139">
        <f>Sheet2!D140/Sheet2!D139</f>
        <v>0.96088543838678575</v>
      </c>
      <c r="E139">
        <f>Sheet2!E140/Sheet2!E139</f>
        <v>1.0041005637693621</v>
      </c>
      <c r="F139">
        <f>Sheet2!H140/Sheet2!H139</f>
        <v>1.0164743781700305</v>
      </c>
      <c r="J139">
        <f>Sheet3!K139</f>
        <v>1</v>
      </c>
      <c r="K139">
        <f>Sheet3!M139</f>
        <v>0.99893048128342254</v>
      </c>
      <c r="O139">
        <f>(Sheet1!AA142/100)</f>
        <v>0.99199999999999999</v>
      </c>
      <c r="V139">
        <f>Sheet3!N139</f>
        <v>1.000996015936255</v>
      </c>
    </row>
    <row r="140" spans="1:22">
      <c r="A140" s="1" t="s">
        <v>281</v>
      </c>
      <c r="B140">
        <f>Sheet2!B141/Sheet2!B140</f>
        <v>1.0040293431469314</v>
      </c>
      <c r="C140">
        <f>Sheet2!C141/Sheet2!C140</f>
        <v>1.0032175564255257</v>
      </c>
      <c r="D140">
        <f>Sheet2!D141/Sheet2!D140</f>
        <v>0.98751585652114593</v>
      </c>
      <c r="E140">
        <f>Sheet2!E141/Sheet2!E140</f>
        <v>1.0033662019277296</v>
      </c>
      <c r="F140">
        <f>Sheet2!H141/Sheet2!H140</f>
        <v>1.0284329009642725</v>
      </c>
      <c r="J140">
        <f>Sheet3!K140</f>
        <v>1</v>
      </c>
      <c r="K140">
        <f>Sheet3!M140</f>
        <v>1.0042826552462525</v>
      </c>
      <c r="O140">
        <f>(Sheet1!AA143/100)</f>
        <v>0.98799999999999999</v>
      </c>
      <c r="V140">
        <f>Sheet3!N140</f>
        <v>1.0029850746268656</v>
      </c>
    </row>
  </sheetData>
  <phoneticPr fontId="7"/>
  <pageMargins left="0.7" right="0.7" top="0.75" bottom="0.75" header="0.3" footer="0.3"/>
  <pageSetup paperSize="8" scale="6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0"/>
  <sheetViews>
    <sheetView topLeftCell="A127" workbookViewId="0">
      <selection activeCell="E135" sqref="E135"/>
    </sheetView>
  </sheetViews>
  <sheetFormatPr defaultRowHeight="13"/>
  <cols>
    <col min="1" max="1" width="8.7265625" customWidth="1"/>
    <col min="3" max="3" width="9" bestFit="1" customWidth="1"/>
    <col min="4" max="4" width="9.54296875" bestFit="1" customWidth="1"/>
  </cols>
  <sheetData>
    <row r="1" spans="1:16">
      <c r="B1" t="s">
        <v>365</v>
      </c>
      <c r="C1" t="s">
        <v>366</v>
      </c>
      <c r="D1" t="s">
        <v>367</v>
      </c>
      <c r="E1" t="s">
        <v>369</v>
      </c>
      <c r="F1" t="s">
        <v>372</v>
      </c>
      <c r="G1" t="s">
        <v>1255</v>
      </c>
      <c r="H1" t="s">
        <v>1254</v>
      </c>
      <c r="J1" t="s">
        <v>365</v>
      </c>
      <c r="K1" t="s">
        <v>366</v>
      </c>
      <c r="L1" t="s">
        <v>367</v>
      </c>
      <c r="M1" t="s">
        <v>369</v>
      </c>
      <c r="N1" t="s">
        <v>372</v>
      </c>
      <c r="O1" t="s">
        <v>1255</v>
      </c>
      <c r="P1" t="s">
        <v>1254</v>
      </c>
    </row>
    <row r="2" spans="1:16">
      <c r="A2" t="s">
        <v>1</v>
      </c>
      <c r="B2">
        <f>LN(Sheet6!B2)</f>
        <v>-8.8964556831006656E-3</v>
      </c>
      <c r="C2">
        <f>LN(Sheet6!C2)</f>
        <v>-7.3024614547357106E-3</v>
      </c>
      <c r="D2">
        <f>LN(Sheet6!D2)</f>
        <v>2.0690421077472886E-2</v>
      </c>
      <c r="E2">
        <f>LN(Sheet6!E2)</f>
        <v>1.0045563683935201E-2</v>
      </c>
      <c r="F2">
        <f>LN(Sheet6!F2)</f>
        <v>2.5486143983340908E-2</v>
      </c>
      <c r="G2">
        <f>LN(Sheet6!G2)</f>
        <v>3.0702977520378857E-2</v>
      </c>
      <c r="H2">
        <f>LN(Sheet6!H2)</f>
        <v>0.15443635330441896</v>
      </c>
      <c r="J2">
        <f t="shared" ref="J2:J33" si="0">B2/B$139-1</f>
        <v>-3.2648144665723478</v>
      </c>
      <c r="K2">
        <f t="shared" ref="K2:K33" si="1">C2/C$139-1</f>
        <v>-3.1699732260438749</v>
      </c>
      <c r="L2">
        <f t="shared" ref="L2:L33" si="2">D2/D$139-1</f>
        <v>3.5861670492481617</v>
      </c>
      <c r="M2">
        <f t="shared" ref="M2:M33" si="3">E2/E$139-1</f>
        <v>4.0158589959201407E-2</v>
      </c>
      <c r="N2">
        <f t="shared" ref="N2:N33" si="4">F2/F$139-1</f>
        <v>128.44606179475539</v>
      </c>
      <c r="O2">
        <f t="shared" ref="O2:O33" si="5">G2/G$139-1</f>
        <v>3.8073479016207719</v>
      </c>
      <c r="P2">
        <f t="shared" ref="P2:P33" si="6">H2/H$139-1</f>
        <v>1.3447045597239256</v>
      </c>
    </row>
    <row r="3" spans="1:16">
      <c r="A3" t="s">
        <v>2</v>
      </c>
      <c r="B3">
        <f>LN(Sheet6!B3)</f>
        <v>1.5766024848329181E-2</v>
      </c>
      <c r="C3">
        <f>LN(Sheet6!C3)</f>
        <v>-1.2785394339651589E-3</v>
      </c>
      <c r="D3">
        <f>LN(Sheet6!D3)</f>
        <v>3.2232757036572225E-2</v>
      </c>
      <c r="E3">
        <f>LN(Sheet6!E3)</f>
        <v>-1.7862655545012793E-2</v>
      </c>
      <c r="F3">
        <f>LN(Sheet6!F3)</f>
        <v>8.7146521024436888E-3</v>
      </c>
      <c r="G3">
        <f>LN(Sheet6!G3)</f>
        <v>2.9713717426033681E-2</v>
      </c>
      <c r="H3">
        <f>LN(Sheet6!H3)</f>
        <v>0.14669437915080344</v>
      </c>
      <c r="J3">
        <f t="shared" si="0"/>
        <v>3.013634466213639</v>
      </c>
      <c r="K3">
        <f t="shared" si="1"/>
        <v>-1.3799261875386506</v>
      </c>
      <c r="L3">
        <f t="shared" si="2"/>
        <v>6.1446012468299447</v>
      </c>
      <c r="M3">
        <f t="shared" si="3"/>
        <v>-2.8495721284750228</v>
      </c>
      <c r="N3">
        <f t="shared" si="4"/>
        <v>43.262380190196353</v>
      </c>
      <c r="O3">
        <f t="shared" si="5"/>
        <v>3.6524535616320568</v>
      </c>
      <c r="P3">
        <f t="shared" si="6"/>
        <v>1.2271633091644456</v>
      </c>
    </row>
    <row r="4" spans="1:16">
      <c r="A4" t="s">
        <v>3</v>
      </c>
      <c r="B4">
        <f>LN(Sheet6!B4)</f>
        <v>2.2806584960499539E-2</v>
      </c>
      <c r="C4">
        <f>LN(Sheet6!C4)</f>
        <v>3.9896470962391527E-3</v>
      </c>
      <c r="D4">
        <f>LN(Sheet6!D4)</f>
        <v>2.0662480344392681E-2</v>
      </c>
      <c r="E4">
        <f>LN(Sheet6!E4)</f>
        <v>6.6265258184141862E-2</v>
      </c>
      <c r="F4">
        <f>LN(Sheet6!F4)</f>
        <v>1.0787591128997385E-2</v>
      </c>
      <c r="G4">
        <f>LN(Sheet6!G4)</f>
        <v>2.4712539221103072E-2</v>
      </c>
      <c r="H4">
        <f>LN(Sheet6!H4)</f>
        <v>0.14669437915080344</v>
      </c>
      <c r="J4">
        <f t="shared" si="0"/>
        <v>4.8059844719698832</v>
      </c>
      <c r="K4">
        <f t="shared" si="1"/>
        <v>0.18554920609519066</v>
      </c>
      <c r="L4">
        <f t="shared" si="2"/>
        <v>3.5799738031607831</v>
      </c>
      <c r="M4">
        <f t="shared" si="3"/>
        <v>5.8613748003336088</v>
      </c>
      <c r="N4">
        <f t="shared" si="4"/>
        <v>53.790995013349949</v>
      </c>
      <c r="O4">
        <f t="shared" si="5"/>
        <v>2.869389328427093</v>
      </c>
      <c r="P4">
        <f t="shared" si="6"/>
        <v>1.2271633091644456</v>
      </c>
    </row>
    <row r="5" spans="1:16">
      <c r="A5" t="s">
        <v>4</v>
      </c>
      <c r="B5">
        <f>LN(Sheet6!B5)</f>
        <v>4.8465460964087232E-3</v>
      </c>
      <c r="C5">
        <f>LN(Sheet6!C5)</f>
        <v>-2.1840775471756784E-3</v>
      </c>
      <c r="D5">
        <f>LN(Sheet6!D5)</f>
        <v>3.6920909616458167E-3</v>
      </c>
      <c r="E5">
        <f>LN(Sheet6!E5)</f>
        <v>2.5479391172289867E-2</v>
      </c>
      <c r="F5">
        <f>LN(Sheet6!F5)</f>
        <v>4.2826617920007281E-3</v>
      </c>
      <c r="G5">
        <f>LN(Sheet6!G5)</f>
        <v>2.1064820591055487E-2</v>
      </c>
      <c r="H5">
        <f>LN(Sheet6!H5)</f>
        <v>0.14496577025018564</v>
      </c>
      <c r="J5">
        <f t="shared" si="0"/>
        <v>0.23380906993183448</v>
      </c>
      <c r="K5">
        <f t="shared" si="1"/>
        <v>-1.6490126418813569</v>
      </c>
      <c r="L5">
        <f t="shared" si="2"/>
        <v>-0.1816239095509441</v>
      </c>
      <c r="M5">
        <f t="shared" si="3"/>
        <v>1.6382399662819069</v>
      </c>
      <c r="N5">
        <f t="shared" si="4"/>
        <v>20.751964649329928</v>
      </c>
      <c r="O5">
        <f t="shared" si="5"/>
        <v>2.298244315204093</v>
      </c>
      <c r="P5">
        <f t="shared" si="6"/>
        <v>1.2009189885460438</v>
      </c>
    </row>
    <row r="6" spans="1:16">
      <c r="A6" t="s">
        <v>5</v>
      </c>
      <c r="B6">
        <f>LN(Sheet6!B6)</f>
        <v>9.6147933100652391E-3</v>
      </c>
      <c r="C6">
        <f>LN(Sheet6!C6)</f>
        <v>7.1415409939339369E-3</v>
      </c>
      <c r="D6">
        <f>LN(Sheet6!D6)</f>
        <v>1.6505179300659006E-2</v>
      </c>
      <c r="E6">
        <f>LN(Sheet6!E6)</f>
        <v>4.5957603831759564E-2</v>
      </c>
      <c r="F6">
        <f>LN(Sheet6!F6)</f>
        <v>4.264398786457518E-3</v>
      </c>
      <c r="G6">
        <f>LN(Sheet6!G6)</f>
        <v>1.7643508860939971E-2</v>
      </c>
      <c r="H6">
        <f>LN(Sheet6!H6)</f>
        <v>0.14669437915080344</v>
      </c>
      <c r="J6">
        <f t="shared" si="0"/>
        <v>1.4476852082906491</v>
      </c>
      <c r="K6">
        <f t="shared" si="1"/>
        <v>1.1221546797048134</v>
      </c>
      <c r="L6">
        <f t="shared" si="2"/>
        <v>2.6584808577448511</v>
      </c>
      <c r="M6">
        <f t="shared" si="3"/>
        <v>3.758637534297173</v>
      </c>
      <c r="N6">
        <f t="shared" si="4"/>
        <v>20.659205456505404</v>
      </c>
      <c r="O6">
        <f t="shared" si="5"/>
        <v>1.76254917763496</v>
      </c>
      <c r="P6">
        <f t="shared" si="6"/>
        <v>1.2271633091644456</v>
      </c>
    </row>
    <row r="7" spans="1:16">
      <c r="A7" t="s">
        <v>6</v>
      </c>
      <c r="B7">
        <f>LN(Sheet6!B7)</f>
        <v>-3.6743926203636596E-3</v>
      </c>
      <c r="C7">
        <f>LN(Sheet6!C7)</f>
        <v>8.2513063790039445E-3</v>
      </c>
      <c r="D7">
        <f>LN(Sheet6!D7)</f>
        <v>-5.682646318704996E-2</v>
      </c>
      <c r="E7">
        <f>LN(Sheet6!E7)</f>
        <v>2.6188448699526169E-2</v>
      </c>
      <c r="F7">
        <f>LN(Sheet6!F7)</f>
        <v>8.4746269909722356E-3</v>
      </c>
      <c r="G7">
        <f>LN(Sheet6!G7)</f>
        <v>1.7964910316482018E-2</v>
      </c>
      <c r="H7">
        <f>LN(Sheet6!H7)</f>
        <v>0.14410034397375687</v>
      </c>
      <c r="J7">
        <f t="shared" si="0"/>
        <v>-1.935408196128495</v>
      </c>
      <c r="K7">
        <f t="shared" si="1"/>
        <v>1.4519285768652663</v>
      </c>
      <c r="L7">
        <f t="shared" si="2"/>
        <v>-13.5959569415198</v>
      </c>
      <c r="M7">
        <f t="shared" si="3"/>
        <v>1.711658671387478</v>
      </c>
      <c r="N7">
        <f t="shared" si="4"/>
        <v>42.043274411301908</v>
      </c>
      <c r="O7">
        <f t="shared" si="5"/>
        <v>1.8128729161665853</v>
      </c>
      <c r="P7">
        <f t="shared" si="6"/>
        <v>1.1877797962960974</v>
      </c>
    </row>
    <row r="8" spans="1:16">
      <c r="A8" t="s">
        <v>7</v>
      </c>
      <c r="B8">
        <f>LN(Sheet6!B8)</f>
        <v>4.1708627238297383E-3</v>
      </c>
      <c r="C8">
        <f>LN(Sheet6!C8)</f>
        <v>1.9241330728466928E-3</v>
      </c>
      <c r="D8">
        <f>LN(Sheet6!D8)</f>
        <v>2.8544949915323064E-2</v>
      </c>
      <c r="E8">
        <f>LN(Sheet6!E8)</f>
        <v>-6.7510369857207942E-3</v>
      </c>
      <c r="F8">
        <f>LN(Sheet6!F8)</f>
        <v>9.4488891979325092E-3</v>
      </c>
      <c r="G8">
        <f>LN(Sheet6!G8)</f>
        <v>1.6980683669710436E-2</v>
      </c>
      <c r="H8">
        <f>LN(Sheet6!H8)</f>
        <v>0.14928170271575447</v>
      </c>
      <c r="J8">
        <f t="shared" si="0"/>
        <v>6.1797031480817832E-2</v>
      </c>
      <c r="K8">
        <f t="shared" si="1"/>
        <v>-0.4282315247668822</v>
      </c>
      <c r="L8">
        <f t="shared" si="2"/>
        <v>5.3271746976008485</v>
      </c>
      <c r="M8">
        <f t="shared" si="3"/>
        <v>-1.6990298735609564</v>
      </c>
      <c r="N8">
        <f t="shared" si="4"/>
        <v>46.991626187424238</v>
      </c>
      <c r="O8">
        <f t="shared" si="5"/>
        <v>1.6587666930181593</v>
      </c>
      <c r="P8">
        <f t="shared" si="6"/>
        <v>1.2664449240848898</v>
      </c>
    </row>
    <row r="9" spans="1:16">
      <c r="A9" t="s">
        <v>8</v>
      </c>
      <c r="B9">
        <f>LN(Sheet6!B9)</f>
        <v>1.6081906891738475E-2</v>
      </c>
      <c r="C9">
        <f>LN(Sheet6!C9)</f>
        <v>8.3360447355099072E-3</v>
      </c>
      <c r="D9">
        <f>LN(Sheet6!D9)</f>
        <v>5.2872127530171883E-2</v>
      </c>
      <c r="E9">
        <f>LN(Sheet6!E9)</f>
        <v>-2.618113646097789E-3</v>
      </c>
      <c r="F9">
        <f>LN(Sheet6!F9)</f>
        <v>3.1298930089275656E-3</v>
      </c>
      <c r="G9">
        <f>LN(Sheet6!G9)</f>
        <v>1.6388054271308697E-2</v>
      </c>
      <c r="H9">
        <f>LN(Sheet6!H9)</f>
        <v>0.14410034397375687</v>
      </c>
      <c r="J9">
        <f t="shared" si="0"/>
        <v>3.0940501111769212</v>
      </c>
      <c r="K9">
        <f t="shared" si="1"/>
        <v>1.4771091226273607</v>
      </c>
      <c r="L9">
        <f t="shared" si="2"/>
        <v>10.719452600533408</v>
      </c>
      <c r="M9">
        <f t="shared" si="3"/>
        <v>-1.2710901532417767</v>
      </c>
      <c r="N9">
        <f t="shared" si="4"/>
        <v>14.896964409737288</v>
      </c>
      <c r="O9">
        <f t="shared" si="5"/>
        <v>1.5659751814146219</v>
      </c>
      <c r="P9">
        <f t="shared" si="6"/>
        <v>1.1877797962960974</v>
      </c>
    </row>
    <row r="10" spans="1:16">
      <c r="A10" t="s">
        <v>9</v>
      </c>
      <c r="B10">
        <f>LN(Sheet6!B10)</f>
        <v>1.1386763034783006E-3</v>
      </c>
      <c r="C10">
        <f>LN(Sheet6!C10)</f>
        <v>1.2977362120378396E-2</v>
      </c>
      <c r="D10">
        <f>LN(Sheet6!D10)</f>
        <v>-4.4553189636590829E-2</v>
      </c>
      <c r="E10">
        <f>LN(Sheet6!E10)</f>
        <v>-1.2826527773677196E-2</v>
      </c>
      <c r="F10">
        <f>LN(Sheet6!F10)</f>
        <v>-1.0422095784436427E-3</v>
      </c>
      <c r="G10">
        <f>LN(Sheet6!G10)</f>
        <v>1.7771718356807013E-2</v>
      </c>
      <c r="H10">
        <f>LN(Sheet6!H10)</f>
        <v>0.14323416808590794</v>
      </c>
      <c r="J10">
        <f t="shared" si="0"/>
        <v>-0.71012157462217984</v>
      </c>
      <c r="K10">
        <f t="shared" si="1"/>
        <v>2.8563063318375668</v>
      </c>
      <c r="L10">
        <f t="shared" si="2"/>
        <v>-10.875505649940791</v>
      </c>
      <c r="M10">
        <f t="shared" si="3"/>
        <v>-2.3281109415966816</v>
      </c>
      <c r="N10">
        <f t="shared" si="4"/>
        <v>-6.2934616387039952</v>
      </c>
      <c r="O10">
        <f t="shared" si="5"/>
        <v>1.7826237013685353</v>
      </c>
      <c r="P10">
        <f t="shared" si="6"/>
        <v>1.1746292231939273</v>
      </c>
    </row>
    <row r="11" spans="1:16">
      <c r="A11" t="s">
        <v>10</v>
      </c>
      <c r="B11">
        <f>LN(Sheet6!B11)</f>
        <v>4.3835852822727171E-3</v>
      </c>
      <c r="C11">
        <f>LN(Sheet6!C11)</f>
        <v>-9.8274611946530923E-4</v>
      </c>
      <c r="D11">
        <f>LN(Sheet6!D11)</f>
        <v>1.3537077158833448E-2</v>
      </c>
      <c r="E11">
        <f>LN(Sheet6!E11)</f>
        <v>1.5005616500248656E-3</v>
      </c>
      <c r="F11">
        <f>LN(Sheet6!F11)</f>
        <v>3.1233757822681551E-3</v>
      </c>
      <c r="G11">
        <f>LN(Sheet6!G11)</f>
        <v>1.7639259490856748E-2</v>
      </c>
      <c r="H11">
        <f>LN(Sheet6!H11)</f>
        <v>0.14669437915080344</v>
      </c>
      <c r="J11">
        <f t="shared" si="0"/>
        <v>0.11595085912738301</v>
      </c>
      <c r="K11">
        <f t="shared" si="1"/>
        <v>-1.2920293082622532</v>
      </c>
      <c r="L11">
        <f t="shared" si="2"/>
        <v>2.0005816206692053</v>
      </c>
      <c r="M11">
        <f t="shared" si="3"/>
        <v>-0.84462573339385894</v>
      </c>
      <c r="N11">
        <f t="shared" si="4"/>
        <v>14.863862920338345</v>
      </c>
      <c r="O11">
        <f t="shared" si="5"/>
        <v>1.7618838284733278</v>
      </c>
      <c r="P11">
        <f t="shared" si="6"/>
        <v>1.2271633091644456</v>
      </c>
    </row>
    <row r="12" spans="1:16">
      <c r="A12" t="s">
        <v>11</v>
      </c>
      <c r="B12">
        <f>LN(Sheet6!B12)</f>
        <v>3.4247270168094261E-3</v>
      </c>
      <c r="C12">
        <f>LN(Sheet6!C12)</f>
        <v>1.5755839471313128E-2</v>
      </c>
      <c r="D12">
        <f>LN(Sheet6!D12)</f>
        <v>-3.8457501580810599E-2</v>
      </c>
      <c r="E12">
        <f>LN(Sheet6!E12)</f>
        <v>-1.6555164777124039E-2</v>
      </c>
      <c r="F12">
        <f>LN(Sheet6!F12)</f>
        <v>-2.0811662038246232E-3</v>
      </c>
      <c r="G12">
        <f>LN(Sheet6!G12)</f>
        <v>1.6958463946386986E-2</v>
      </c>
      <c r="H12">
        <f>LN(Sheet6!H12)</f>
        <v>0.14323416808590794</v>
      </c>
      <c r="J12">
        <f t="shared" si="0"/>
        <v>-0.12815040415872292</v>
      </c>
      <c r="K12">
        <f t="shared" si="1"/>
        <v>3.6819486851823662</v>
      </c>
      <c r="L12">
        <f t="shared" si="2"/>
        <v>-9.5243565554280476</v>
      </c>
      <c r="M12">
        <f t="shared" si="3"/>
        <v>-2.7141892075856018</v>
      </c>
      <c r="N12">
        <f t="shared" si="4"/>
        <v>-11.570401281634913</v>
      </c>
      <c r="O12">
        <f t="shared" si="5"/>
        <v>1.6552876187093997</v>
      </c>
      <c r="P12">
        <f t="shared" si="6"/>
        <v>1.1746292231939273</v>
      </c>
    </row>
    <row r="13" spans="1:16">
      <c r="A13" t="s">
        <v>12</v>
      </c>
      <c r="B13">
        <f>LN(Sheet6!B13)</f>
        <v>-9.5435306628456808E-3</v>
      </c>
      <c r="C13">
        <f>LN(Sheet6!C13)</f>
        <v>-9.5258577066027108E-3</v>
      </c>
      <c r="D13">
        <f>LN(Sheet6!D13)</f>
        <v>-4.566475662979979E-2</v>
      </c>
      <c r="E13">
        <f>LN(Sheet6!E13)</f>
        <v>2.1141643510811303E-3</v>
      </c>
      <c r="F13">
        <f>LN(Sheet6!F13)</f>
        <v>8.2988028146950641E-3</v>
      </c>
      <c r="G13">
        <f>LN(Sheet6!G13)</f>
        <v>1.6453077734743388E-2</v>
      </c>
      <c r="H13">
        <f>LN(Sheet6!H13)</f>
        <v>0.14236724128692199</v>
      </c>
      <c r="J13">
        <f t="shared" si="0"/>
        <v>-3.4295435257939126</v>
      </c>
      <c r="K13">
        <f t="shared" si="1"/>
        <v>-3.8306696730355712</v>
      </c>
      <c r="L13">
        <f t="shared" si="2"/>
        <v>-11.121891738372659</v>
      </c>
      <c r="M13">
        <f t="shared" si="3"/>
        <v>-0.78109080987866408</v>
      </c>
      <c r="N13">
        <f t="shared" si="4"/>
        <v>41.150250060412908</v>
      </c>
      <c r="O13">
        <f t="shared" si="5"/>
        <v>1.5761562920346393</v>
      </c>
      <c r="P13">
        <f t="shared" si="6"/>
        <v>1.1614672495067966</v>
      </c>
    </row>
    <row r="14" spans="1:16">
      <c r="A14" t="s">
        <v>13</v>
      </c>
      <c r="B14">
        <f>LN(Sheet6!B14)</f>
        <v>8.6296326019881207E-3</v>
      </c>
      <c r="C14">
        <f>LN(Sheet6!C14)</f>
        <v>-6.0059697944253188E-3</v>
      </c>
      <c r="D14">
        <f>LN(Sheet6!D14)</f>
        <v>4.5211974144458919E-2</v>
      </c>
      <c r="E14">
        <f>LN(Sheet6!E14)</f>
        <v>1.2826748097723599E-2</v>
      </c>
      <c r="F14">
        <f>LN(Sheet6!F14)</f>
        <v>1.0325246141894059E-3</v>
      </c>
      <c r="G14">
        <f>LN(Sheet6!G14)</f>
        <v>1.5358772886989955E-2</v>
      </c>
      <c r="H14">
        <f>LN(Sheet6!H14)</f>
        <v>0.14410034397375687</v>
      </c>
      <c r="J14">
        <f t="shared" si="0"/>
        <v>1.1968880028608484</v>
      </c>
      <c r="K14">
        <f t="shared" si="1"/>
        <v>-2.7847124193828225</v>
      </c>
      <c r="L14">
        <f t="shared" si="2"/>
        <v>9.0215295414424155</v>
      </c>
      <c r="M14">
        <f t="shared" si="3"/>
        <v>0.32813375484605722</v>
      </c>
      <c r="N14">
        <f t="shared" si="4"/>
        <v>4.2442709693680056</v>
      </c>
      <c r="O14">
        <f t="shared" si="5"/>
        <v>1.4048144698908698</v>
      </c>
      <c r="P14">
        <f t="shared" si="6"/>
        <v>1.1877797962960974</v>
      </c>
    </row>
    <row r="15" spans="1:16">
      <c r="A15" t="s">
        <v>14</v>
      </c>
      <c r="B15">
        <f>LN(Sheet6!B15)</f>
        <v>1.2268212314093817E-2</v>
      </c>
      <c r="C15">
        <f>LN(Sheet6!C15)</f>
        <v>1.0580981495409408E-2</v>
      </c>
      <c r="D15">
        <f>LN(Sheet6!D15)</f>
        <v>-1.1063213259717812E-2</v>
      </c>
      <c r="E15">
        <f>LN(Sheet6!E15)</f>
        <v>3.9630319959406267E-2</v>
      </c>
      <c r="F15">
        <f>LN(Sheet6!F15)</f>
        <v>0</v>
      </c>
      <c r="G15">
        <f>LN(Sheet6!G15)</f>
        <v>1.6017949921567919E-2</v>
      </c>
      <c r="H15">
        <f>LN(Sheet6!H15)</f>
        <v>0.14669437915080344</v>
      </c>
      <c r="J15">
        <f t="shared" si="0"/>
        <v>2.1231791308442465</v>
      </c>
      <c r="K15">
        <f t="shared" si="1"/>
        <v>2.1442064696437453</v>
      </c>
      <c r="L15">
        <f t="shared" si="2"/>
        <v>-3.4522335200690968</v>
      </c>
      <c r="M15">
        <f t="shared" si="3"/>
        <v>3.1034847844854818</v>
      </c>
      <c r="N15">
        <f t="shared" si="4"/>
        <v>-1</v>
      </c>
      <c r="O15">
        <f t="shared" si="5"/>
        <v>1.5080257409108109</v>
      </c>
      <c r="P15">
        <f t="shared" si="6"/>
        <v>1.2271633091644456</v>
      </c>
    </row>
    <row r="16" spans="1:16">
      <c r="A16" t="s">
        <v>15</v>
      </c>
      <c r="B16">
        <f>LN(Sheet6!B16)</f>
        <v>7.9856398891519197E-3</v>
      </c>
      <c r="C16">
        <f>LN(Sheet6!C16)</f>
        <v>3.7627204186404892E-3</v>
      </c>
      <c r="D16">
        <f>LN(Sheet6!D16)</f>
        <v>4.682926797794304E-2</v>
      </c>
      <c r="E16">
        <f>LN(Sheet6!E16)</f>
        <v>3.9789142525206309E-2</v>
      </c>
      <c r="F16">
        <f>LN(Sheet6!F16)</f>
        <v>3.0911925696728796E-3</v>
      </c>
      <c r="G16">
        <f>LN(Sheet6!G16)</f>
        <v>1.5587063101607831E-2</v>
      </c>
      <c r="H16">
        <f>LN(Sheet6!H16)</f>
        <v>0.14583044821153954</v>
      </c>
      <c r="J16">
        <f t="shared" si="0"/>
        <v>1.0329436114815769</v>
      </c>
      <c r="K16">
        <f t="shared" si="1"/>
        <v>0.11811648937131825</v>
      </c>
      <c r="L16">
        <f t="shared" si="2"/>
        <v>9.3800132890812069</v>
      </c>
      <c r="M16">
        <f t="shared" si="3"/>
        <v>3.1199299199994268</v>
      </c>
      <c r="N16">
        <f t="shared" si="4"/>
        <v>14.700401938202919</v>
      </c>
      <c r="O16">
        <f t="shared" si="5"/>
        <v>1.440559227332566</v>
      </c>
      <c r="P16">
        <f t="shared" si="6"/>
        <v>1.2140468196253167</v>
      </c>
    </row>
    <row r="17" spans="1:16">
      <c r="A17" t="s">
        <v>16</v>
      </c>
      <c r="B17">
        <f>LN(Sheet6!B17)</f>
        <v>1.3337845005197134E-2</v>
      </c>
      <c r="C17">
        <f>LN(Sheet6!C17)</f>
        <v>1.0641854171097781E-2</v>
      </c>
      <c r="D17">
        <f>LN(Sheet6!D17)</f>
        <v>2.069084518223932E-2</v>
      </c>
      <c r="E17">
        <f>LN(Sheet6!E17)</f>
        <v>4.7332946988602506E-2</v>
      </c>
      <c r="F17">
        <f>LN(Sheet6!F17)</f>
        <v>7.1758380700714117E-3</v>
      </c>
      <c r="G17">
        <f>LN(Sheet6!G17)</f>
        <v>1.5336221661424627E-2</v>
      </c>
      <c r="H17">
        <f>LN(Sheet6!H17)</f>
        <v>0.15614868248993138</v>
      </c>
      <c r="J17">
        <f t="shared" si="0"/>
        <v>2.3954807843365713</v>
      </c>
      <c r="K17">
        <f t="shared" si="1"/>
        <v>2.1622951753849802</v>
      </c>
      <c r="L17">
        <f t="shared" si="2"/>
        <v>3.5862610548412794</v>
      </c>
      <c r="M17">
        <f t="shared" si="3"/>
        <v>3.9010461679729076</v>
      </c>
      <c r="N17">
        <f t="shared" si="4"/>
        <v>35.446626796693522</v>
      </c>
      <c r="O17">
        <f t="shared" si="5"/>
        <v>1.4012834903033524</v>
      </c>
      <c r="P17">
        <f t="shared" si="6"/>
        <v>1.3707017162425421</v>
      </c>
    </row>
    <row r="18" spans="1:16">
      <c r="A18" t="s">
        <v>17</v>
      </c>
      <c r="B18">
        <f>LN(Sheet6!B18)</f>
        <v>1.0812876015468013E-2</v>
      </c>
      <c r="C18">
        <f>LN(Sheet6!C18)</f>
        <v>-2.2540528755849426E-5</v>
      </c>
      <c r="D18">
        <f>LN(Sheet6!D18)</f>
        <v>-9.991614039799427E-3</v>
      </c>
      <c r="E18">
        <f>LN(Sheet6!E18)</f>
        <v>2.5652846815490193E-2</v>
      </c>
      <c r="F18">
        <f>LN(Sheet6!F18)</f>
        <v>5.0942545217430935E-3</v>
      </c>
      <c r="G18">
        <f>LN(Sheet6!G18)</f>
        <v>1.4505041402818534E-2</v>
      </c>
      <c r="H18">
        <f>LN(Sheet6!H18)</f>
        <v>0.15357908792830058</v>
      </c>
      <c r="J18">
        <f t="shared" si="0"/>
        <v>1.7526870135040067</v>
      </c>
      <c r="K18">
        <f t="shared" si="1"/>
        <v>-1.0066980625922162</v>
      </c>
      <c r="L18">
        <f t="shared" si="2"/>
        <v>-3.2147065497871568</v>
      </c>
      <c r="M18">
        <f t="shared" si="3"/>
        <v>1.6562002702457601</v>
      </c>
      <c r="N18">
        <f t="shared" si="4"/>
        <v>24.874105790613427</v>
      </c>
      <c r="O18">
        <f t="shared" si="5"/>
        <v>1.271140650918265</v>
      </c>
      <c r="P18">
        <f t="shared" si="6"/>
        <v>1.3316892690020827</v>
      </c>
    </row>
    <row r="19" spans="1:16">
      <c r="A19" t="s">
        <v>18</v>
      </c>
      <c r="B19">
        <f>LN(Sheet6!B19)</f>
        <v>6.8173655945255223E-3</v>
      </c>
      <c r="C19">
        <f>LN(Sheet6!C19)</f>
        <v>7.2321794820556732E-3</v>
      </c>
      <c r="D19">
        <f>LN(Sheet6!D19)</f>
        <v>7.0361756121158317E-2</v>
      </c>
      <c r="E19">
        <f>LN(Sheet6!E19)</f>
        <v>2.0703695495969111E-2</v>
      </c>
      <c r="F19">
        <f>LN(Sheet6!F19)</f>
        <v>3.0441423812280518E-3</v>
      </c>
      <c r="G19">
        <f>LN(Sheet6!G19)</f>
        <v>1.5264822506066079E-2</v>
      </c>
      <c r="H19">
        <f>LN(Sheet6!H19)</f>
        <v>0.14842000511827322</v>
      </c>
      <c r="J19">
        <f t="shared" si="0"/>
        <v>0.73553027996568376</v>
      </c>
      <c r="K19">
        <f t="shared" si="1"/>
        <v>1.1490884873931391</v>
      </c>
      <c r="L19">
        <f t="shared" si="2"/>
        <v>14.596143077118304</v>
      </c>
      <c r="M19">
        <f t="shared" si="3"/>
        <v>1.143744979534671</v>
      </c>
      <c r="N19">
        <f t="shared" si="4"/>
        <v>14.461430456096206</v>
      </c>
      <c r="O19">
        <f t="shared" si="5"/>
        <v>1.390104099657524</v>
      </c>
      <c r="P19">
        <f t="shared" si="6"/>
        <v>1.2533623418904316</v>
      </c>
    </row>
    <row r="20" spans="1:16">
      <c r="A20" t="s">
        <v>19</v>
      </c>
      <c r="B20">
        <f>LN(Sheet6!B20)</f>
        <v>-1.46101839349003E-3</v>
      </c>
      <c r="C20">
        <f>LN(Sheet6!C20)</f>
        <v>-2.3074396466826173E-3</v>
      </c>
      <c r="D20">
        <f>LN(Sheet6!D20)</f>
        <v>-6.0717916750819782E-3</v>
      </c>
      <c r="E20">
        <f>LN(Sheet6!E20)</f>
        <v>2.5260465759295286E-2</v>
      </c>
      <c r="F20">
        <f>LN(Sheet6!F20)</f>
        <v>9.0772181511164594E-3</v>
      </c>
      <c r="G20">
        <f>LN(Sheet6!G20)</f>
        <v>1.5433045543966323E-2</v>
      </c>
      <c r="H20">
        <f>LN(Sheet6!H20)</f>
        <v>0.15871169115482081</v>
      </c>
      <c r="J20">
        <f t="shared" si="0"/>
        <v>-1.3719386361683368</v>
      </c>
      <c r="K20">
        <f t="shared" si="1"/>
        <v>-1.6856704804331808</v>
      </c>
      <c r="L20">
        <f t="shared" si="2"/>
        <v>-2.3458523055617482</v>
      </c>
      <c r="M20">
        <f t="shared" si="3"/>
        <v>1.6155715371074604</v>
      </c>
      <c r="N20">
        <f t="shared" si="4"/>
        <v>45.103880700114743</v>
      </c>
      <c r="O20">
        <f t="shared" si="5"/>
        <v>1.4164437817850062</v>
      </c>
      <c r="P20">
        <f t="shared" si="6"/>
        <v>1.4096141741878063</v>
      </c>
    </row>
    <row r="21" spans="1:16">
      <c r="A21" t="s">
        <v>20</v>
      </c>
      <c r="B21">
        <f>LN(Sheet6!B21)</f>
        <v>2.4079166668198249E-2</v>
      </c>
      <c r="C21">
        <f>LN(Sheet6!C21)</f>
        <v>1.2950205382714889E-2</v>
      </c>
      <c r="D21">
        <f>LN(Sheet6!D21)</f>
        <v>0.10431366574889131</v>
      </c>
      <c r="E21">
        <f>LN(Sheet6!E21)</f>
        <v>-4.6625313780210191E-3</v>
      </c>
      <c r="F21">
        <f>LN(Sheet6!F21)</f>
        <v>-1.0045204260053652E-3</v>
      </c>
      <c r="G21">
        <f>LN(Sheet6!G21)</f>
        <v>1.550106037723265E-2</v>
      </c>
      <c r="H21">
        <f>LN(Sheet6!H21)</f>
        <v>0.14063112973974562</v>
      </c>
      <c r="J21">
        <f t="shared" si="0"/>
        <v>5.1299518545047302</v>
      </c>
      <c r="K21">
        <f t="shared" si="1"/>
        <v>2.8482365331810753</v>
      </c>
      <c r="L21">
        <f t="shared" si="2"/>
        <v>22.121805730900249</v>
      </c>
      <c r="M21">
        <f t="shared" si="3"/>
        <v>-1.4827774942643188</v>
      </c>
      <c r="N21">
        <f t="shared" si="4"/>
        <v>-6.1020355697503623</v>
      </c>
      <c r="O21">
        <f t="shared" si="5"/>
        <v>1.4270932689809936</v>
      </c>
      <c r="P21">
        <f t="shared" si="6"/>
        <v>1.135109021189725</v>
      </c>
    </row>
    <row r="22" spans="1:16">
      <c r="A22" t="s">
        <v>21</v>
      </c>
      <c r="B22">
        <f>LN(Sheet6!B22)</f>
        <v>1.440403124242878E-2</v>
      </c>
      <c r="C22">
        <f>LN(Sheet6!C22)</f>
        <v>1.6996552837806059E-2</v>
      </c>
      <c r="D22">
        <f>LN(Sheet6!D22)</f>
        <v>-4.0299397058159374E-2</v>
      </c>
      <c r="E22">
        <f>LN(Sheet6!E22)</f>
        <v>3.715264831582913E-2</v>
      </c>
      <c r="F22">
        <f>LN(Sheet6!F22)</f>
        <v>7.0105444862173022E-3</v>
      </c>
      <c r="G22">
        <f>LN(Sheet6!G22)</f>
        <v>1.5057489858781362E-2</v>
      </c>
      <c r="H22">
        <f>LN(Sheet6!H22)</f>
        <v>0.15100287353652742</v>
      </c>
      <c r="J22">
        <f t="shared" si="0"/>
        <v>2.6669050571207835</v>
      </c>
      <c r="K22">
        <f t="shared" si="1"/>
        <v>4.0506346143273166</v>
      </c>
      <c r="L22">
        <f t="shared" si="2"/>
        <v>-9.932624725261153</v>
      </c>
      <c r="M22">
        <f t="shared" si="3"/>
        <v>2.8469365683523757</v>
      </c>
      <c r="N22">
        <f t="shared" si="4"/>
        <v>34.607088124862997</v>
      </c>
      <c r="O22">
        <f t="shared" si="5"/>
        <v>1.3576407932501859</v>
      </c>
      <c r="P22">
        <f t="shared" si="6"/>
        <v>1.2925763172781437</v>
      </c>
    </row>
    <row r="23" spans="1:16">
      <c r="A23" t="s">
        <v>22</v>
      </c>
      <c r="B23">
        <f>LN(Sheet6!B23)</f>
        <v>1.851555687529291E-2</v>
      </c>
      <c r="C23">
        <f>LN(Sheet6!C23)</f>
        <v>1.3121598530515166E-4</v>
      </c>
      <c r="D23">
        <f>LN(Sheet6!D23)</f>
        <v>8.0988430986993112E-2</v>
      </c>
      <c r="E23">
        <f>LN(Sheet6!E23)</f>
        <v>-2.3269340722200962E-2</v>
      </c>
      <c r="F23">
        <f>LN(Sheet6!F23)</f>
        <v>-7.0105444862174123E-3</v>
      </c>
      <c r="G23">
        <f>LN(Sheet6!G23)</f>
        <v>1.5514106486762432E-2</v>
      </c>
      <c r="H23">
        <f>LN(Sheet6!H23)</f>
        <v>0.14755756435761469</v>
      </c>
      <c r="J23">
        <f t="shared" si="0"/>
        <v>3.7135963535976595</v>
      </c>
      <c r="K23">
        <f t="shared" si="1"/>
        <v>-0.96100832894414079</v>
      </c>
      <c r="L23">
        <f t="shared" si="2"/>
        <v>16.951615009288268</v>
      </c>
      <c r="M23">
        <f t="shared" si="3"/>
        <v>-3.4094023388245844</v>
      </c>
      <c r="N23">
        <f t="shared" si="4"/>
        <v>-36.607088124863559</v>
      </c>
      <c r="O23">
        <f t="shared" si="5"/>
        <v>1.4291359759865498</v>
      </c>
      <c r="P23">
        <f t="shared" si="6"/>
        <v>1.2402684767431382</v>
      </c>
    </row>
    <row r="24" spans="1:16">
      <c r="A24" t="s">
        <v>23</v>
      </c>
      <c r="B24">
        <f>LN(Sheet6!B24)</f>
        <v>1.3406322400846837E-2</v>
      </c>
      <c r="C24">
        <f>LN(Sheet6!C24)</f>
        <v>1.6800955217348635E-2</v>
      </c>
      <c r="D24">
        <f>LN(Sheet6!D24)</f>
        <v>2.016484100628332E-2</v>
      </c>
      <c r="E24">
        <f>LN(Sheet6!E24)</f>
        <v>-2.5261195136760282E-3</v>
      </c>
      <c r="F24">
        <f>LN(Sheet6!F24)</f>
        <v>4.0120414899608541E-3</v>
      </c>
      <c r="G24">
        <f>LN(Sheet6!G24)</f>
        <v>1.8040855699339328E-2</v>
      </c>
      <c r="H24">
        <f>LN(Sheet6!H24)</f>
        <v>0.15100287353652742</v>
      </c>
      <c r="J24">
        <f t="shared" si="0"/>
        <v>2.4129134116462589</v>
      </c>
      <c r="K24">
        <f t="shared" si="1"/>
        <v>3.9925115277350214</v>
      </c>
      <c r="L24">
        <f t="shared" si="2"/>
        <v>3.4696687916628939</v>
      </c>
      <c r="M24">
        <f t="shared" si="3"/>
        <v>-1.2615647059821706</v>
      </c>
      <c r="N24">
        <f t="shared" si="4"/>
        <v>19.377463572836486</v>
      </c>
      <c r="O24">
        <f t="shared" si="5"/>
        <v>1.8247641367061744</v>
      </c>
      <c r="P24">
        <f t="shared" si="6"/>
        <v>1.2925763172781437</v>
      </c>
    </row>
    <row r="25" spans="1:16">
      <c r="A25" t="s">
        <v>24</v>
      </c>
      <c r="B25">
        <f>LN(Sheet6!B25)</f>
        <v>-2.4183761002810025E-3</v>
      </c>
      <c r="C25">
        <f>LN(Sheet6!C25)</f>
        <v>-6.8626922250223244E-4</v>
      </c>
      <c r="D25">
        <f>LN(Sheet6!D25)</f>
        <v>1.7940664573567543E-2</v>
      </c>
      <c r="E25">
        <f>LN(Sheet6!E25)</f>
        <v>-5.8536722466789995E-2</v>
      </c>
      <c r="F25">
        <f>LN(Sheet6!F25)</f>
        <v>5.9880418446224722E-3</v>
      </c>
      <c r="G25">
        <f>LN(Sheet6!G25)</f>
        <v>1.5019145845823124E-2</v>
      </c>
      <c r="H25">
        <f>LN(Sheet6!H25)</f>
        <v>0.14063112973974562</v>
      </c>
      <c r="J25">
        <f t="shared" si="0"/>
        <v>-1.6156578948550759</v>
      </c>
      <c r="K25">
        <f t="shared" si="1"/>
        <v>-1.2039292980755196</v>
      </c>
      <c r="L25">
        <f t="shared" si="2"/>
        <v>2.9766655497645758</v>
      </c>
      <c r="M25">
        <f t="shared" si="3"/>
        <v>-7.0611307257212692</v>
      </c>
      <c r="N25">
        <f t="shared" si="4"/>
        <v>29.413719515798331</v>
      </c>
      <c r="O25">
        <f t="shared" si="5"/>
        <v>1.3516370429587963</v>
      </c>
      <c r="P25">
        <f t="shared" si="6"/>
        <v>1.135109021189725</v>
      </c>
    </row>
    <row r="26" spans="1:16">
      <c r="A26" t="s">
        <v>25</v>
      </c>
      <c r="B26">
        <f>LN(Sheet6!B26)</f>
        <v>-2.6401597855248834E-3</v>
      </c>
      <c r="C26">
        <f>LN(Sheet6!C26)</f>
        <v>8.7536194117930378E-3</v>
      </c>
      <c r="D26">
        <f>LN(Sheet6!D26)</f>
        <v>-1.4779270255005502E-2</v>
      </c>
      <c r="E26">
        <f>LN(Sheet6!E26)</f>
        <v>2.1712488124824382E-2</v>
      </c>
      <c r="F26">
        <f>LN(Sheet6!F26)</f>
        <v>1.1869575555383947E-2</v>
      </c>
      <c r="G26">
        <f>LN(Sheet6!G26)</f>
        <v>1.1028289251154653E-2</v>
      </c>
      <c r="H26">
        <f>LN(Sheet6!H26)</f>
        <v>0.14842000511827322</v>
      </c>
      <c r="J26">
        <f t="shared" si="0"/>
        <v>-1.6721184581043502</v>
      </c>
      <c r="K26">
        <f t="shared" si="1"/>
        <v>1.6011941141093358</v>
      </c>
      <c r="L26">
        <f t="shared" si="2"/>
        <v>-4.2759218384993023</v>
      </c>
      <c r="M26">
        <f t="shared" si="3"/>
        <v>1.2481994781975363</v>
      </c>
      <c r="N26">
        <f t="shared" si="4"/>
        <v>59.286476126952209</v>
      </c>
      <c r="O26">
        <f t="shared" si="5"/>
        <v>0.72676487662526346</v>
      </c>
      <c r="P26">
        <f t="shared" si="6"/>
        <v>1.2533623418904316</v>
      </c>
    </row>
    <row r="27" spans="1:16">
      <c r="A27" t="s">
        <v>26</v>
      </c>
      <c r="B27">
        <f>LN(Sheet6!B27)</f>
        <v>2.25471390362179E-3</v>
      </c>
      <c r="C27">
        <f>LN(Sheet6!C27)</f>
        <v>1.1419400267518014E-2</v>
      </c>
      <c r="D27">
        <f>LN(Sheet6!D27)</f>
        <v>-1.0919783472950716E-2</v>
      </c>
      <c r="E27">
        <f>LN(Sheet6!E27)</f>
        <v>-2.8141951192145975E-2</v>
      </c>
      <c r="F27">
        <f>LN(Sheet6!F27)</f>
        <v>0</v>
      </c>
      <c r="G27">
        <f>LN(Sheet6!G27)</f>
        <v>1.134176335192316E-2</v>
      </c>
      <c r="H27">
        <f>LN(Sheet6!H27)</f>
        <v>0.14323416808590794</v>
      </c>
      <c r="J27">
        <f t="shared" si="0"/>
        <v>-0.42600639526541451</v>
      </c>
      <c r="K27">
        <f t="shared" si="1"/>
        <v>2.3933479815798879</v>
      </c>
      <c r="L27">
        <f t="shared" si="2"/>
        <v>-3.4204413704802161</v>
      </c>
      <c r="M27">
        <f t="shared" si="3"/>
        <v>-3.9139322781393506</v>
      </c>
      <c r="N27">
        <f t="shared" si="4"/>
        <v>-1</v>
      </c>
      <c r="O27">
        <f t="shared" si="5"/>
        <v>0.77584738204486658</v>
      </c>
      <c r="P27">
        <f t="shared" si="6"/>
        <v>1.1746292231939273</v>
      </c>
    </row>
    <row r="28" spans="1:16">
      <c r="A28" t="s">
        <v>27</v>
      </c>
      <c r="B28">
        <f>LN(Sheet6!B28)</f>
        <v>1.0435172741939027E-2</v>
      </c>
      <c r="C28">
        <f>LN(Sheet6!C28)</f>
        <v>5.3067283802410038E-3</v>
      </c>
      <c r="D28">
        <f>LN(Sheet6!D28)</f>
        <v>1.4635497403486575E-2</v>
      </c>
      <c r="E28">
        <f>LN(Sheet6!E28)</f>
        <v>-9.2580909697399186E-4</v>
      </c>
      <c r="F28">
        <f>LN(Sheet6!F28)</f>
        <v>-2.9542118974314087E-3</v>
      </c>
      <c r="G28">
        <f>LN(Sheet6!G28)</f>
        <v>1.0249122844058335E-2</v>
      </c>
      <c r="H28">
        <f>LN(Sheet6!H28)</f>
        <v>0.14063112973974562</v>
      </c>
      <c r="J28">
        <f t="shared" si="0"/>
        <v>1.6565332340179677</v>
      </c>
      <c r="K28">
        <f t="shared" si="1"/>
        <v>0.57692835140434506</v>
      </c>
      <c r="L28">
        <f t="shared" si="2"/>
        <v>2.2440536463661593</v>
      </c>
      <c r="M28">
        <f t="shared" si="3"/>
        <v>-1.0958620456928538</v>
      </c>
      <c r="N28">
        <f t="shared" si="4"/>
        <v>-16.004666695741491</v>
      </c>
      <c r="O28">
        <f t="shared" si="5"/>
        <v>0.60476615550182578</v>
      </c>
      <c r="P28">
        <f t="shared" si="6"/>
        <v>1.135109021189725</v>
      </c>
    </row>
    <row r="29" spans="1:16">
      <c r="A29" t="s">
        <v>28</v>
      </c>
      <c r="B29">
        <f>LN(Sheet6!B29)</f>
        <v>-5.9061971474651358E-3</v>
      </c>
      <c r="C29">
        <f>LN(Sheet6!C29)</f>
        <v>1.2332259869475589E-2</v>
      </c>
      <c r="D29">
        <f>LN(Sheet6!D29)</f>
        <v>-5.3575171249329819E-2</v>
      </c>
      <c r="E29">
        <f>LN(Sheet6!E29)</f>
        <v>-8.0870649767726937E-3</v>
      </c>
      <c r="F29">
        <f>LN(Sheet6!F29)</f>
        <v>0</v>
      </c>
      <c r="G29">
        <f>LN(Sheet6!G29)</f>
        <v>9.9454546036553994E-3</v>
      </c>
      <c r="H29">
        <f>LN(Sheet6!H29)</f>
        <v>0.14149956227369961</v>
      </c>
      <c r="J29">
        <f t="shared" si="0"/>
        <v>-2.503569648238309</v>
      </c>
      <c r="K29">
        <f t="shared" si="1"/>
        <v>2.6646100632305054</v>
      </c>
      <c r="L29">
        <f t="shared" si="2"/>
        <v>-12.875286835463189</v>
      </c>
      <c r="M29">
        <f t="shared" si="3"/>
        <v>-1.8373676547987516</v>
      </c>
      <c r="N29">
        <f t="shared" si="4"/>
        <v>-1</v>
      </c>
      <c r="O29">
        <f t="shared" si="5"/>
        <v>0.55721901199364421</v>
      </c>
      <c r="P29">
        <f t="shared" si="6"/>
        <v>1.1482938554506119</v>
      </c>
    </row>
    <row r="30" spans="1:16">
      <c r="A30" t="s">
        <v>29</v>
      </c>
      <c r="B30">
        <f>LN(Sheet6!B30)</f>
        <v>1.6260929431409991E-2</v>
      </c>
      <c r="C30">
        <f>LN(Sheet6!C30)</f>
        <v>1.049225672471763E-2</v>
      </c>
      <c r="D30">
        <f>LN(Sheet6!D30)</f>
        <v>6.9032769432742752E-2</v>
      </c>
      <c r="E30">
        <f>LN(Sheet6!E30)</f>
        <v>-1.253505470408596E-3</v>
      </c>
      <c r="F30">
        <f>LN(Sheet6!F30)</f>
        <v>-2.9629651306571836E-3</v>
      </c>
      <c r="G30">
        <f>LN(Sheet6!G30)</f>
        <v>8.1709516668787389E-3</v>
      </c>
      <c r="H30">
        <f>LN(Sheet6!H30)</f>
        <v>0.14669437915080344</v>
      </c>
      <c r="J30">
        <f t="shared" si="0"/>
        <v>3.1396247593439162</v>
      </c>
      <c r="K30">
        <f t="shared" si="1"/>
        <v>2.1178413353556098</v>
      </c>
      <c r="L30">
        <f t="shared" si="2"/>
        <v>14.301564492348133</v>
      </c>
      <c r="M30">
        <f t="shared" si="3"/>
        <v>-1.1297930632495468</v>
      </c>
      <c r="N30">
        <f t="shared" si="4"/>
        <v>-16.049125032388581</v>
      </c>
      <c r="O30">
        <f t="shared" si="5"/>
        <v>0.27937452724062561</v>
      </c>
      <c r="P30">
        <f t="shared" si="6"/>
        <v>1.2271633091644456</v>
      </c>
    </row>
    <row r="31" spans="1:16">
      <c r="A31" t="s">
        <v>30</v>
      </c>
      <c r="B31">
        <f>LN(Sheet6!B31)</f>
        <v>1.6884488890959379E-2</v>
      </c>
      <c r="C31">
        <f>LN(Sheet6!C31)</f>
        <v>1.6982960859420426E-2</v>
      </c>
      <c r="D31">
        <f>LN(Sheet6!D31)</f>
        <v>2.2730226014558961E-2</v>
      </c>
      <c r="E31">
        <f>LN(Sheet6!E31)</f>
        <v>1.1814612696085932E-2</v>
      </c>
      <c r="F31">
        <f>LN(Sheet6!F31)</f>
        <v>1.9762852282119588E-3</v>
      </c>
      <c r="G31">
        <f>LN(Sheet6!G31)</f>
        <v>8.0895164530223086E-3</v>
      </c>
      <c r="H31">
        <f>LN(Sheet6!H31)</f>
        <v>0.14755756435761469</v>
      </c>
      <c r="J31">
        <f t="shared" si="0"/>
        <v>3.2983673569649135</v>
      </c>
      <c r="K31">
        <f t="shared" si="1"/>
        <v>4.0465956708329056</v>
      </c>
      <c r="L31">
        <f t="shared" si="2"/>
        <v>4.0383031442232031</v>
      </c>
      <c r="M31">
        <f t="shared" si="3"/>
        <v>0.22333313187068082</v>
      </c>
      <c r="N31">
        <f t="shared" si="4"/>
        <v>9.0377028373694532</v>
      </c>
      <c r="O31">
        <f t="shared" si="5"/>
        <v>0.26662373119190685</v>
      </c>
      <c r="P31">
        <f t="shared" si="6"/>
        <v>1.2402684767431382</v>
      </c>
    </row>
    <row r="32" spans="1:16">
      <c r="A32" t="s">
        <v>31</v>
      </c>
      <c r="B32">
        <f>LN(Sheet6!B32)</f>
        <v>2.0299134769992937E-2</v>
      </c>
      <c r="C32">
        <f>LN(Sheet6!C32)</f>
        <v>1.8240058366101836E-2</v>
      </c>
      <c r="D32">
        <f>LN(Sheet6!D32)</f>
        <v>3.2957858622447093E-2</v>
      </c>
      <c r="E32">
        <f>LN(Sheet6!E32)</f>
        <v>6.2413814869408555E-3</v>
      </c>
      <c r="F32">
        <f>LN(Sheet6!F32)</f>
        <v>-9.876544012724297E-4</v>
      </c>
      <c r="G32">
        <f>LN(Sheet6!G32)</f>
        <v>8.7738222065223605E-3</v>
      </c>
      <c r="H32">
        <f>LN(Sheet6!H32)</f>
        <v>0.15529288440603525</v>
      </c>
      <c r="J32">
        <f t="shared" si="0"/>
        <v>4.1676505479942536</v>
      </c>
      <c r="K32">
        <f t="shared" si="1"/>
        <v>4.4201502522482077</v>
      </c>
      <c r="L32">
        <f t="shared" si="2"/>
        <v>6.3053247520715825</v>
      </c>
      <c r="M32">
        <f t="shared" si="3"/>
        <v>-0.35374193314449132</v>
      </c>
      <c r="N32">
        <f t="shared" si="4"/>
        <v>-6.0163717486074502</v>
      </c>
      <c r="O32">
        <f t="shared" si="5"/>
        <v>0.37376955527271427</v>
      </c>
      <c r="P32">
        <f t="shared" si="6"/>
        <v>1.3577087024437837</v>
      </c>
    </row>
    <row r="33" spans="1:16">
      <c r="A33" t="s">
        <v>32</v>
      </c>
      <c r="B33">
        <f>LN(Sheet6!B33)</f>
        <v>1.9783919031172714E-2</v>
      </c>
      <c r="C33">
        <f>LN(Sheet6!C33)</f>
        <v>1.2975565664333225E-2</v>
      </c>
      <c r="D33">
        <f>LN(Sheet6!D33)</f>
        <v>6.9834192208853021E-2</v>
      </c>
      <c r="E33">
        <f>LN(Sheet6!E33)</f>
        <v>2.8804344809453463E-3</v>
      </c>
      <c r="F33">
        <f>LN(Sheet6!F33)</f>
        <v>1.9743343037176078E-3</v>
      </c>
      <c r="G33">
        <f>LN(Sheet6!G33)</f>
        <v>8.6836130632541551E-3</v>
      </c>
      <c r="H33">
        <f>LN(Sheet6!H33)</f>
        <v>0.16466662155523393</v>
      </c>
      <c r="J33">
        <f t="shared" si="0"/>
        <v>4.036489544078691</v>
      </c>
      <c r="K33">
        <f t="shared" si="1"/>
        <v>2.8557725034094474</v>
      </c>
      <c r="L33">
        <f t="shared" si="2"/>
        <v>14.479205088184804</v>
      </c>
      <c r="M33">
        <f t="shared" si="3"/>
        <v>-0.70174807881001899</v>
      </c>
      <c r="N33">
        <f t="shared" si="4"/>
        <v>9.0277939436263388</v>
      </c>
      <c r="O33">
        <f t="shared" si="5"/>
        <v>0.35964497288295827</v>
      </c>
      <c r="P33">
        <f t="shared" si="6"/>
        <v>1.5000239265805271</v>
      </c>
    </row>
    <row r="34" spans="1:16">
      <c r="A34" t="s">
        <v>33</v>
      </c>
      <c r="B34">
        <f>LN(Sheet6!B34)</f>
        <v>-2.4326988392215916E-3</v>
      </c>
      <c r="C34">
        <f>LN(Sheet6!C34)</f>
        <v>9.2186611453939464E-3</v>
      </c>
      <c r="D34">
        <f>LN(Sheet6!D34)</f>
        <v>-1.1691164296463087E-2</v>
      </c>
      <c r="E34">
        <f>LN(Sheet6!E34)</f>
        <v>1.2047109365093935E-2</v>
      </c>
      <c r="F34">
        <f>LN(Sheet6!F34)</f>
        <v>-9.8667990244520869E-4</v>
      </c>
      <c r="G34">
        <f>LN(Sheet6!G34)</f>
        <v>8.2964143820908245E-3</v>
      </c>
      <c r="H34">
        <f>LN(Sheet6!H34)</f>
        <v>0.14149956227369961</v>
      </c>
      <c r="J34">
        <f t="shared" ref="J34:J65" si="7">B34/B$139-1</f>
        <v>-1.6193041049312082</v>
      </c>
      <c r="K34">
        <f t="shared" ref="K34:K65" si="8">C34/C$139-1</f>
        <v>1.7393842459110682</v>
      </c>
      <c r="L34">
        <f t="shared" ref="L34:L65" si="9">D34/D$139-1</f>
        <v>-3.5914229711913817</v>
      </c>
      <c r="M34">
        <f t="shared" ref="M34:M65" si="10">E34/E$139-1</f>
        <v>0.24740678418272721</v>
      </c>
      <c r="N34">
        <f t="shared" ref="N34:N65" si="11">F34/F$139-1</f>
        <v>-6.0114221950190441</v>
      </c>
      <c r="O34">
        <f t="shared" ref="O34:O65" si="12">G34/G$139-1</f>
        <v>0.29901897118115661</v>
      </c>
      <c r="P34">
        <f t="shared" ref="P34:P65" si="13">H34/H$139-1</f>
        <v>1.1482938554506119</v>
      </c>
    </row>
    <row r="35" spans="1:16">
      <c r="A35" t="s">
        <v>34</v>
      </c>
      <c r="B35">
        <f>LN(Sheet6!B35)</f>
        <v>1.7225917976115005E-2</v>
      </c>
      <c r="C35">
        <f>LN(Sheet6!C35)</f>
        <v>-2.9418768274609083E-3</v>
      </c>
      <c r="D35">
        <f>LN(Sheet6!D35)</f>
        <v>9.2912000337990686E-2</v>
      </c>
      <c r="E35">
        <f>LN(Sheet6!E35)</f>
        <v>5.4136790320474339E-2</v>
      </c>
      <c r="F35">
        <f>LN(Sheet6!F35)</f>
        <v>2.9571238897438627E-3</v>
      </c>
      <c r="G35">
        <f>LN(Sheet6!G35)</f>
        <v>9.4009968285406597E-3</v>
      </c>
      <c r="H35">
        <f>LN(Sheet6!H35)</f>
        <v>0.14842000511827322</v>
      </c>
      <c r="J35">
        <f t="shared" si="7"/>
        <v>3.3852866379587931</v>
      </c>
      <c r="K35">
        <f t="shared" si="8"/>
        <v>-1.8741975550954975</v>
      </c>
      <c r="L35">
        <f t="shared" si="9"/>
        <v>19.594552079646302</v>
      </c>
      <c r="M35">
        <f t="shared" si="10"/>
        <v>4.605543825750015</v>
      </c>
      <c r="N35">
        <f t="shared" si="11"/>
        <v>14.019456925957178</v>
      </c>
      <c r="O35">
        <f t="shared" si="12"/>
        <v>0.47197001811408712</v>
      </c>
      <c r="P35">
        <f t="shared" si="13"/>
        <v>1.2533623418904316</v>
      </c>
    </row>
    <row r="36" spans="1:16">
      <c r="A36" t="s">
        <v>35</v>
      </c>
      <c r="B36">
        <f>LN(Sheet6!B36)</f>
        <v>8.628867867520559E-3</v>
      </c>
      <c r="C36">
        <f>LN(Sheet6!C36)</f>
        <v>9.3950276946708228E-3</v>
      </c>
      <c r="D36">
        <f>LN(Sheet6!D36)</f>
        <v>1.9504820848952501E-2</v>
      </c>
      <c r="E36">
        <f>LN(Sheet6!E36)</f>
        <v>5.3811045022244281E-3</v>
      </c>
      <c r="F36">
        <f>LN(Sheet6!F36)</f>
        <v>4.9091900262383456E-3</v>
      </c>
      <c r="G36">
        <f>LN(Sheet6!G36)</f>
        <v>9.6744759770268501E-3</v>
      </c>
      <c r="H36">
        <f>LN(Sheet6!H36)</f>
        <v>0.14410034397375687</v>
      </c>
      <c r="J36">
        <f t="shared" si="7"/>
        <v>1.1966933206472889</v>
      </c>
      <c r="K36">
        <f t="shared" si="8"/>
        <v>1.7917926964414543</v>
      </c>
      <c r="L36">
        <f t="shared" si="9"/>
        <v>3.3233710103825578</v>
      </c>
      <c r="M36">
        <f t="shared" si="10"/>
        <v>-0.44281851695312224</v>
      </c>
      <c r="N36">
        <f t="shared" si="11"/>
        <v>23.934149156264123</v>
      </c>
      <c r="O36">
        <f t="shared" si="12"/>
        <v>0.51479027584770587</v>
      </c>
      <c r="P36">
        <f t="shared" si="13"/>
        <v>1.1877797962960974</v>
      </c>
    </row>
    <row r="37" spans="1:16">
      <c r="A37" t="s">
        <v>36</v>
      </c>
      <c r="B37">
        <f>LN(Sheet6!B37)</f>
        <v>2.3468348445114539E-2</v>
      </c>
      <c r="C37">
        <f>LN(Sheet6!C37)</f>
        <v>2.4589253721095952E-2</v>
      </c>
      <c r="D37">
        <f>LN(Sheet6!D37)</f>
        <v>6.8264860376221495E-2</v>
      </c>
      <c r="E37">
        <f>LN(Sheet6!E37)</f>
        <v>2.4422600254920112E-2</v>
      </c>
      <c r="F37">
        <f>LN(Sheet6!F37)</f>
        <v>4.885207566049341E-3</v>
      </c>
      <c r="G37">
        <f>LN(Sheet6!G37)</f>
        <v>9.7254540851343541E-3</v>
      </c>
      <c r="H37">
        <f>LN(Sheet6!H37)</f>
        <v>0.14236724128692199</v>
      </c>
      <c r="J37">
        <f t="shared" si="7"/>
        <v>4.9744528560986758</v>
      </c>
      <c r="K37">
        <f t="shared" si="8"/>
        <v>6.3068543468414742</v>
      </c>
      <c r="L37">
        <f t="shared" si="9"/>
        <v>14.131352431479472</v>
      </c>
      <c r="M37">
        <f t="shared" si="10"/>
        <v>1.528815529278845</v>
      </c>
      <c r="N37">
        <f t="shared" si="11"/>
        <v>23.812340418714601</v>
      </c>
      <c r="O37">
        <f t="shared" si="12"/>
        <v>0.52277222160122561</v>
      </c>
      <c r="P37">
        <f t="shared" si="13"/>
        <v>1.1614672495067966</v>
      </c>
    </row>
    <row r="38" spans="1:16">
      <c r="A38" t="s">
        <v>37</v>
      </c>
      <c r="B38">
        <f>LN(Sheet6!B38)</f>
        <v>-2.0450843177698283E-2</v>
      </c>
      <c r="C38">
        <f>LN(Sheet6!C38)</f>
        <v>-2.5216490649158915E-2</v>
      </c>
      <c r="D38">
        <f>LN(Sheet6!D38)</f>
        <v>-2.4510079355501906E-2</v>
      </c>
      <c r="E38">
        <f>LN(Sheet6!E38)</f>
        <v>1.7477076567802622E-2</v>
      </c>
      <c r="F38">
        <f>LN(Sheet6!F38)</f>
        <v>1.0664182498812567E-2</v>
      </c>
      <c r="G38">
        <f>LN(Sheet6!G38)</f>
        <v>1.0843100532527943E-2</v>
      </c>
      <c r="H38">
        <f>LN(Sheet6!H38)</f>
        <v>0.13540463700620298</v>
      </c>
      <c r="J38">
        <f t="shared" si="7"/>
        <v>-6.2062717032847132</v>
      </c>
      <c r="K38">
        <f t="shared" si="8"/>
        <v>-8.4932418202597653</v>
      </c>
      <c r="L38">
        <f t="shared" si="9"/>
        <v>-6.4328192690600288</v>
      </c>
      <c r="M38">
        <f t="shared" si="10"/>
        <v>0.80964771030680982</v>
      </c>
      <c r="N38">
        <f t="shared" si="11"/>
        <v>53.164193203733241</v>
      </c>
      <c r="O38">
        <f t="shared" si="12"/>
        <v>0.6977687769048686</v>
      </c>
      <c r="P38">
        <f t="shared" si="13"/>
        <v>1.05575865398994</v>
      </c>
    </row>
    <row r="39" spans="1:16">
      <c r="A39" t="s">
        <v>38</v>
      </c>
      <c r="B39">
        <f>LN(Sheet6!B39)</f>
        <v>1.2232344019721168E-2</v>
      </c>
      <c r="C39">
        <f>LN(Sheet6!C39)</f>
        <v>1.4407667944400548E-2</v>
      </c>
      <c r="D39">
        <f>LN(Sheet6!D39)</f>
        <v>1.2863619831280105E-2</v>
      </c>
      <c r="E39">
        <f>LN(Sheet6!E39)</f>
        <v>8.5989842775708453E-3</v>
      </c>
      <c r="F39">
        <f>LN(Sheet6!F39)</f>
        <v>5.7692467712451368E-3</v>
      </c>
      <c r="G39">
        <f>LN(Sheet6!G39)</f>
        <v>1.2874911481258166E-2</v>
      </c>
      <c r="H39">
        <f>LN(Sheet6!H39)</f>
        <v>0.13540463700620298</v>
      </c>
      <c r="J39">
        <f t="shared" si="7"/>
        <v>2.1140479627836042</v>
      </c>
      <c r="K39">
        <f t="shared" si="8"/>
        <v>3.2813308749208998</v>
      </c>
      <c r="L39">
        <f t="shared" si="9"/>
        <v>1.8513054027935514</v>
      </c>
      <c r="M39">
        <f t="shared" si="10"/>
        <v>-0.10962613521199305</v>
      </c>
      <c r="N39">
        <f t="shared" si="11"/>
        <v>28.302442713497303</v>
      </c>
      <c r="O39">
        <f t="shared" si="12"/>
        <v>1.0159015083112988</v>
      </c>
      <c r="P39">
        <f t="shared" si="13"/>
        <v>1.05575865398994</v>
      </c>
    </row>
    <row r="40" spans="1:16">
      <c r="A40" t="s">
        <v>39</v>
      </c>
      <c r="B40">
        <f>LN(Sheet6!B40)</f>
        <v>2.6734783068577739E-2</v>
      </c>
      <c r="C40">
        <f>LN(Sheet6!C40)</f>
        <v>2.1053937891065858E-2</v>
      </c>
      <c r="D40">
        <f>LN(Sheet6!D40)</f>
        <v>7.085938850213877E-2</v>
      </c>
      <c r="E40">
        <f>LN(Sheet6!E40)</f>
        <v>-3.6083237697790262E-3</v>
      </c>
      <c r="F40">
        <f>LN(Sheet6!F40)</f>
        <v>5.7361533955248151E-3</v>
      </c>
      <c r="G40">
        <f>LN(Sheet6!G40)</f>
        <v>1.4975726925779391E-2</v>
      </c>
      <c r="H40">
        <f>LN(Sheet6!H40)</f>
        <v>0.13278111123381858</v>
      </c>
      <c r="J40">
        <f t="shared" si="7"/>
        <v>5.8060051790518417</v>
      </c>
      <c r="K40">
        <f t="shared" si="8"/>
        <v>5.2563125885143114</v>
      </c>
      <c r="L40">
        <f t="shared" si="9"/>
        <v>14.706446546523106</v>
      </c>
      <c r="M40">
        <f t="shared" si="10"/>
        <v>-1.3736205436128748</v>
      </c>
      <c r="N40">
        <f t="shared" si="11"/>
        <v>28.134358943693211</v>
      </c>
      <c r="O40">
        <f t="shared" si="12"/>
        <v>1.3448386842646163</v>
      </c>
      <c r="P40">
        <f t="shared" si="13"/>
        <v>1.0159274050032616</v>
      </c>
    </row>
    <row r="41" spans="1:16">
      <c r="A41" t="s">
        <v>40</v>
      </c>
      <c r="B41">
        <f>LN(Sheet6!B41)</f>
        <v>-1.1845099338002948E-2</v>
      </c>
      <c r="C41">
        <f>LN(Sheet6!C41)</f>
        <v>-6.6538748430906283E-3</v>
      </c>
      <c r="D41">
        <f>LN(Sheet6!D41)</f>
        <v>-5.245944977650599E-2</v>
      </c>
      <c r="E41">
        <f>LN(Sheet6!E41)</f>
        <v>2.8776919897077306E-2</v>
      </c>
      <c r="F41">
        <f>LN(Sheet6!F41)</f>
        <v>5.7034375138697111E-3</v>
      </c>
      <c r="G41">
        <f>LN(Sheet6!G41)</f>
        <v>1.615938107990459E-2</v>
      </c>
      <c r="H41">
        <f>LN(Sheet6!H41)</f>
        <v>0.12751332029895951</v>
      </c>
      <c r="J41">
        <f t="shared" si="7"/>
        <v>-4.0154651801003141</v>
      </c>
      <c r="K41">
        <f t="shared" si="8"/>
        <v>-2.9772415573094069</v>
      </c>
      <c r="L41">
        <f t="shared" si="9"/>
        <v>-12.627979879474054</v>
      </c>
      <c r="M41">
        <f t="shared" si="10"/>
        <v>1.979679524741929</v>
      </c>
      <c r="N41">
        <f t="shared" si="11"/>
        <v>27.96819249492934</v>
      </c>
      <c r="O41">
        <f t="shared" si="12"/>
        <v>1.5301704590184375</v>
      </c>
      <c r="P41">
        <f t="shared" si="13"/>
        <v>0.93595003464739834</v>
      </c>
    </row>
    <row r="42" spans="1:16">
      <c r="A42" t="s">
        <v>41</v>
      </c>
      <c r="B42">
        <f>LN(Sheet6!B42)</f>
        <v>2.528394145246322E-2</v>
      </c>
      <c r="C42">
        <f>LN(Sheet6!C42)</f>
        <v>2.6349506213558152E-2</v>
      </c>
      <c r="D42">
        <f>LN(Sheet6!D42)</f>
        <v>5.0686349962354174E-2</v>
      </c>
      <c r="E42">
        <f>LN(Sheet6!E42)</f>
        <v>2.0518115339363669E-2</v>
      </c>
      <c r="F42">
        <f>LN(Sheet6!F42)</f>
        <v>4.7281411959458957E-3</v>
      </c>
      <c r="G42">
        <f>LN(Sheet6!G42)</f>
        <v>1.7594725988680247E-2</v>
      </c>
      <c r="H42">
        <f>LN(Sheet6!H42)</f>
        <v>0.12839321476839899</v>
      </c>
      <c r="J42">
        <f t="shared" si="7"/>
        <v>5.4366572951385779</v>
      </c>
      <c r="K42">
        <f t="shared" si="8"/>
        <v>6.8299246572287835</v>
      </c>
      <c r="L42">
        <f t="shared" si="9"/>
        <v>10.234960717986583</v>
      </c>
      <c r="M42">
        <f t="shared" si="10"/>
        <v>1.1245292540569838</v>
      </c>
      <c r="N42">
        <f t="shared" si="11"/>
        <v>23.014588390648751</v>
      </c>
      <c r="O42">
        <f t="shared" si="12"/>
        <v>1.7549109530218208</v>
      </c>
      <c r="P42">
        <f t="shared" si="13"/>
        <v>0.949308887860566</v>
      </c>
    </row>
    <row r="43" spans="1:16">
      <c r="A43" t="s">
        <v>42</v>
      </c>
      <c r="B43">
        <f>LN(Sheet6!B43)</f>
        <v>1.4154748666779371E-2</v>
      </c>
      <c r="C43">
        <f>LN(Sheet6!C43)</f>
        <v>7.6071731836597342E-3</v>
      </c>
      <c r="D43">
        <f>LN(Sheet6!D43)</f>
        <v>3.0124528994904538E-2</v>
      </c>
      <c r="E43">
        <f>LN(Sheet6!E43)</f>
        <v>-1.123427414080307E-2</v>
      </c>
      <c r="F43">
        <f>LN(Sheet6!F43)</f>
        <v>1.8850146957714257E-3</v>
      </c>
      <c r="G43">
        <f>LN(Sheet6!G43)</f>
        <v>1.8432105226376456E-2</v>
      </c>
      <c r="H43">
        <f>LN(Sheet6!H43)</f>
        <v>0.12221763272424911</v>
      </c>
      <c r="J43">
        <f t="shared" si="7"/>
        <v>2.6034439661306217</v>
      </c>
      <c r="K43">
        <f t="shared" si="8"/>
        <v>1.2605202693285564</v>
      </c>
      <c r="L43">
        <f t="shared" si="9"/>
        <v>5.6772987235611314</v>
      </c>
      <c r="M43">
        <f t="shared" si="10"/>
        <v>-2.1632425135286431</v>
      </c>
      <c r="N43">
        <f t="shared" si="11"/>
        <v>8.5741328681320468</v>
      </c>
      <c r="O43">
        <f t="shared" si="12"/>
        <v>1.8860244034527351</v>
      </c>
      <c r="P43">
        <f t="shared" si="13"/>
        <v>0.85554912814048789</v>
      </c>
    </row>
    <row r="44" spans="1:16">
      <c r="A44" t="s">
        <v>43</v>
      </c>
      <c r="B44">
        <f>LN(Sheet6!B44)</f>
        <v>-6.7329797660341598E-3</v>
      </c>
      <c r="C44">
        <f>LN(Sheet6!C44)</f>
        <v>-1.2970767756562153E-2</v>
      </c>
      <c r="D44">
        <f>LN(Sheet6!D44)</f>
        <v>-2.0029848793747906E-3</v>
      </c>
      <c r="E44">
        <f>LN(Sheet6!E44)</f>
        <v>3.181599321705738E-2</v>
      </c>
      <c r="F44">
        <f>LN(Sheet6!F44)</f>
        <v>1.2166738759879047E-2</v>
      </c>
      <c r="G44">
        <f>LN(Sheet6!G44)</f>
        <v>1.9580837996868997E-2</v>
      </c>
      <c r="H44">
        <f>LN(Sheet6!H44)</f>
        <v>0.12044615307586706</v>
      </c>
      <c r="J44">
        <f t="shared" si="7"/>
        <v>-2.7140477646867094</v>
      </c>
      <c r="K44">
        <f t="shared" si="8"/>
        <v>-4.854346774363318</v>
      </c>
      <c r="L44">
        <f t="shared" si="9"/>
        <v>-1.4439746885544267</v>
      </c>
      <c r="M44">
        <f t="shared" si="10"/>
        <v>2.2943575576280621</v>
      </c>
      <c r="N44">
        <f t="shared" si="11"/>
        <v>60.795790621814362</v>
      </c>
      <c r="O44">
        <f t="shared" si="12"/>
        <v>2.0658883293564982</v>
      </c>
      <c r="P44">
        <f t="shared" si="13"/>
        <v>0.82865392943793803</v>
      </c>
    </row>
    <row r="45" spans="1:16">
      <c r="A45" t="s">
        <v>44</v>
      </c>
      <c r="B45">
        <f>LN(Sheet6!B45)</f>
        <v>2.7946815265471425E-3</v>
      </c>
      <c r="C45">
        <f>LN(Sheet6!C45)</f>
        <v>-3.505944557909911E-3</v>
      </c>
      <c r="D45">
        <f>LN(Sheet6!D45)</f>
        <v>1.1549897887501838E-2</v>
      </c>
      <c r="E45">
        <f>LN(Sheet6!E45)</f>
        <v>-5.3476746894605357E-3</v>
      </c>
      <c r="F45">
        <f>LN(Sheet6!F45)</f>
        <v>7.4143064392274607E-3</v>
      </c>
      <c r="G45">
        <f>LN(Sheet6!G45)</f>
        <v>2.0000009775760684E-2</v>
      </c>
      <c r="H45">
        <f>LN(Sheet6!H45)</f>
        <v>0.10795714150509236</v>
      </c>
      <c r="J45">
        <f t="shared" si="7"/>
        <v>-0.2885441825097167</v>
      </c>
      <c r="K45">
        <f t="shared" si="8"/>
        <v>-2.0418138965629193</v>
      </c>
      <c r="L45">
        <f t="shared" si="9"/>
        <v>1.5601103484314187</v>
      </c>
      <c r="M45">
        <f t="shared" si="10"/>
        <v>-1.5537200240385896</v>
      </c>
      <c r="N45">
        <f t="shared" si="11"/>
        <v>36.657825763082712</v>
      </c>
      <c r="O45">
        <f t="shared" si="12"/>
        <v>2.1315205492392795</v>
      </c>
      <c r="P45">
        <f t="shared" si="13"/>
        <v>0.63904156324382888</v>
      </c>
    </row>
    <row r="46" spans="1:16">
      <c r="A46" t="s">
        <v>45</v>
      </c>
      <c r="B46">
        <f>LN(Sheet6!B46)</f>
        <v>6.7971879485530422E-3</v>
      </c>
      <c r="C46">
        <f>LN(Sheet6!C46)</f>
        <v>4.941910992650931E-3</v>
      </c>
      <c r="D46">
        <f>LN(Sheet6!D46)</f>
        <v>1.546463605245405E-2</v>
      </c>
      <c r="E46">
        <f>LN(Sheet6!E46)</f>
        <v>1.5238999611299635E-4</v>
      </c>
      <c r="F46">
        <f>LN(Sheet6!F46)</f>
        <v>4.6061804148972811E-3</v>
      </c>
      <c r="G46">
        <f>LN(Sheet6!G46)</f>
        <v>1.9880246832725157E-2</v>
      </c>
      <c r="H46">
        <f>LN(Sheet6!H46)</f>
        <v>0.10616019582839072</v>
      </c>
      <c r="J46">
        <f t="shared" si="7"/>
        <v>0.7303935574182252</v>
      </c>
      <c r="K46">
        <f t="shared" si="8"/>
        <v>0.46852052640277098</v>
      </c>
      <c r="L46">
        <f t="shared" si="9"/>
        <v>2.42783764655226</v>
      </c>
      <c r="M46">
        <f t="shared" si="10"/>
        <v>-0.98422091895806008</v>
      </c>
      <c r="N46">
        <f t="shared" si="11"/>
        <v>22.395140316806152</v>
      </c>
      <c r="O46">
        <f t="shared" si="12"/>
        <v>2.1127685525473749</v>
      </c>
      <c r="P46">
        <f t="shared" si="13"/>
        <v>0.61175973075045587</v>
      </c>
    </row>
    <row r="47" spans="1:16">
      <c r="A47" t="s">
        <v>46</v>
      </c>
      <c r="B47">
        <f>LN(Sheet6!B47)</f>
        <v>-4.5211177447945167E-3</v>
      </c>
      <c r="C47">
        <f>LN(Sheet6!C47)</f>
        <v>-1.0673202945161206E-2</v>
      </c>
      <c r="D47">
        <f>LN(Sheet6!D47)</f>
        <v>-9.7604965047812433E-3</v>
      </c>
      <c r="E47">
        <f>LN(Sheet6!E47)</f>
        <v>1.8893926090096613E-2</v>
      </c>
      <c r="F47">
        <f>LN(Sheet6!F47)</f>
        <v>3.6697288889624017E-3</v>
      </c>
      <c r="G47">
        <f>LN(Sheet6!G47)</f>
        <v>1.7989072033803705E-2</v>
      </c>
      <c r="H47">
        <f>LN(Sheet6!H47)</f>
        <v>9.7126710730722821E-2</v>
      </c>
      <c r="J47">
        <f t="shared" si="7"/>
        <v>-2.1509631743502169</v>
      </c>
      <c r="K47">
        <f t="shared" si="8"/>
        <v>-4.1716106645263586</v>
      </c>
      <c r="L47">
        <f t="shared" si="9"/>
        <v>-3.1634778377355741</v>
      </c>
      <c r="M47">
        <f t="shared" si="10"/>
        <v>0.9563540821603369</v>
      </c>
      <c r="N47">
        <f t="shared" si="11"/>
        <v>17.638831862565482</v>
      </c>
      <c r="O47">
        <f t="shared" si="12"/>
        <v>1.8166560600323187</v>
      </c>
      <c r="P47">
        <f t="shared" si="13"/>
        <v>0.47461032748172438</v>
      </c>
    </row>
    <row r="48" spans="1:16">
      <c r="A48" t="s">
        <v>47</v>
      </c>
      <c r="B48">
        <f>LN(Sheet6!B48)</f>
        <v>4.3561400356288225E-3</v>
      </c>
      <c r="C48">
        <f>LN(Sheet6!C48)</f>
        <v>5.4981202916121619E-3</v>
      </c>
      <c r="D48">
        <f>LN(Sheet6!D48)</f>
        <v>-2.6208350514075725E-2</v>
      </c>
      <c r="E48">
        <f>LN(Sheet6!E48)</f>
        <v>2.1359172267089447E-2</v>
      </c>
      <c r="F48">
        <f>LN(Sheet6!F48)</f>
        <v>9.115833408009413E-3</v>
      </c>
      <c r="G48">
        <f>LN(Sheet6!G48)</f>
        <v>1.6008379409373878E-2</v>
      </c>
      <c r="H48">
        <f>LN(Sheet6!H48)</f>
        <v>9.8033740271365397E-2</v>
      </c>
      <c r="J48">
        <f t="shared" si="7"/>
        <v>0.10896398774265714</v>
      </c>
      <c r="K48">
        <f t="shared" si="8"/>
        <v>0.63380168458536978</v>
      </c>
      <c r="L48">
        <f t="shared" si="9"/>
        <v>-6.8092521700133926</v>
      </c>
      <c r="M48">
        <f t="shared" si="10"/>
        <v>1.2116157148613378</v>
      </c>
      <c r="N48">
        <f t="shared" si="11"/>
        <v>45.300010523961497</v>
      </c>
      <c r="O48">
        <f t="shared" si="12"/>
        <v>1.5065272288631464</v>
      </c>
      <c r="P48">
        <f t="shared" si="13"/>
        <v>0.48838115445506558</v>
      </c>
    </row>
    <row r="49" spans="1:16">
      <c r="A49" t="s">
        <v>48</v>
      </c>
      <c r="B49">
        <f>LN(Sheet6!B49)</f>
        <v>-3.7868238817572366E-3</v>
      </c>
      <c r="C49">
        <f>LN(Sheet6!C49)</f>
        <v>7.1042201029570965E-3</v>
      </c>
      <c r="D49">
        <f>LN(Sheet6!D49)</f>
        <v>-5.1545477175446885E-2</v>
      </c>
      <c r="E49">
        <f>LN(Sheet6!E49)</f>
        <v>-7.6668248906392985E-4</v>
      </c>
      <c r="F49">
        <f>LN(Sheet6!F49)</f>
        <v>1.8132371241809436E-3</v>
      </c>
      <c r="G49">
        <f>LN(Sheet6!G49)</f>
        <v>1.3763201130757819E-2</v>
      </c>
      <c r="H49">
        <f>LN(Sheet6!H49)</f>
        <v>8.8010877322713371E-2</v>
      </c>
      <c r="J49">
        <f t="shared" si="7"/>
        <v>-1.9640303751590551</v>
      </c>
      <c r="K49">
        <f t="shared" si="8"/>
        <v>1.1110645377446215</v>
      </c>
      <c r="L49">
        <f t="shared" si="9"/>
        <v>-12.425391879394315</v>
      </c>
      <c r="M49">
        <f t="shared" si="10"/>
        <v>-1.0793854284201552</v>
      </c>
      <c r="N49">
        <f t="shared" si="11"/>
        <v>8.2095691281778063</v>
      </c>
      <c r="O49">
        <f t="shared" si="12"/>
        <v>1.1549863048825504</v>
      </c>
      <c r="P49">
        <f t="shared" si="13"/>
        <v>0.33621068452128755</v>
      </c>
    </row>
    <row r="50" spans="1:16">
      <c r="A50" t="s">
        <v>49</v>
      </c>
      <c r="B50">
        <f>LN(Sheet6!B50)</f>
        <v>1.6393930869170218E-3</v>
      </c>
      <c r="C50">
        <f>LN(Sheet6!C50)</f>
        <v>-7.3267790256129311E-4</v>
      </c>
      <c r="D50">
        <f>LN(Sheet6!D50)</f>
        <v>-2.9237228519855659E-2</v>
      </c>
      <c r="E50">
        <f>LN(Sheet6!E50)</f>
        <v>8.8087108696861625E-3</v>
      </c>
      <c r="F50">
        <f>LN(Sheet6!F50)</f>
        <v>8.1191244385041914E-3</v>
      </c>
      <c r="G50">
        <f>LN(Sheet6!G50)</f>
        <v>1.163282555591298E-2</v>
      </c>
      <c r="H50">
        <f>LN(Sheet6!H50)</f>
        <v>8.1579986992422845E-2</v>
      </c>
      <c r="J50">
        <f t="shared" si="7"/>
        <v>-0.58265164106855738</v>
      </c>
      <c r="K50">
        <f t="shared" si="8"/>
        <v>-1.217719934809232</v>
      </c>
      <c r="L50">
        <f t="shared" si="9"/>
        <v>-7.4806227745210245</v>
      </c>
      <c r="M50">
        <f t="shared" si="10"/>
        <v>-8.7910189427837682E-2</v>
      </c>
      <c r="N50">
        <f t="shared" si="11"/>
        <v>40.237649935310102</v>
      </c>
      <c r="O50">
        <f t="shared" si="12"/>
        <v>0.82142072341421235</v>
      </c>
      <c r="P50">
        <f t="shared" si="13"/>
        <v>0.23857474869473738</v>
      </c>
    </row>
    <row r="51" spans="1:16">
      <c r="A51" t="s">
        <v>50</v>
      </c>
      <c r="B51">
        <f>LN(Sheet6!B51)</f>
        <v>2.7088201514360558E-3</v>
      </c>
      <c r="C51">
        <f>LN(Sheet6!C51)</f>
        <v>-4.7810845406445713E-4</v>
      </c>
      <c r="D51">
        <f>LN(Sheet6!D51)</f>
        <v>-8.4405119673258092E-3</v>
      </c>
      <c r="E51">
        <f>LN(Sheet6!E51)</f>
        <v>1.7231770560095082E-3</v>
      </c>
      <c r="F51">
        <f>LN(Sheet6!F51)</f>
        <v>-3.600363925177747E-3</v>
      </c>
      <c r="G51">
        <f>LN(Sheet6!G51)</f>
        <v>1.0449043109198957E-2</v>
      </c>
      <c r="H51">
        <f>LN(Sheet6!H51)</f>
        <v>6.6723632042908126E-2</v>
      </c>
      <c r="J51">
        <f t="shared" si="7"/>
        <v>-0.31040233494684655</v>
      </c>
      <c r="K51">
        <f t="shared" si="8"/>
        <v>-1.142072991537981</v>
      </c>
      <c r="L51">
        <f t="shared" si="9"/>
        <v>-2.8708946385571759</v>
      </c>
      <c r="M51">
        <f t="shared" si="10"/>
        <v>-0.82157522731200672</v>
      </c>
      <c r="N51">
        <f t="shared" si="11"/>
        <v>-19.286521940973241</v>
      </c>
      <c r="O51">
        <f t="shared" si="12"/>
        <v>0.63606886112629901</v>
      </c>
      <c r="P51">
        <f t="shared" si="13"/>
        <v>1.3020580613979149E-2</v>
      </c>
    </row>
    <row r="52" spans="1:16">
      <c r="A52" t="s">
        <v>51</v>
      </c>
      <c r="B52">
        <f>LN(Sheet6!B52)</f>
        <v>-1.3047283235981385E-2</v>
      </c>
      <c r="C52">
        <f>LN(Sheet6!C52)</f>
        <v>-1.2808724304037225E-2</v>
      </c>
      <c r="D52">
        <f>LN(Sheet6!D52)</f>
        <v>-4.2164663839930665E-2</v>
      </c>
      <c r="E52">
        <f>LN(Sheet6!E52)</f>
        <v>6.2819027187518478E-3</v>
      </c>
      <c r="F52">
        <f>LN(Sheet6!F52)</f>
        <v>1.8018022892629455E-3</v>
      </c>
      <c r="G52">
        <f>LN(Sheet6!G52)</f>
        <v>9.7162688093195525E-3</v>
      </c>
      <c r="H52">
        <f>LN(Sheet6!H52)</f>
        <v>6.9526062648610304E-2</v>
      </c>
      <c r="J52">
        <f t="shared" si="7"/>
        <v>-4.3215110460729704</v>
      </c>
      <c r="K52">
        <f t="shared" si="8"/>
        <v>-4.8061945238359609</v>
      </c>
      <c r="L52">
        <f t="shared" si="9"/>
        <v>-10.346073297457224</v>
      </c>
      <c r="M52">
        <f t="shared" si="10"/>
        <v>-0.34954619971727363</v>
      </c>
      <c r="N52">
        <f t="shared" si="11"/>
        <v>8.151490732780859</v>
      </c>
      <c r="O52">
        <f t="shared" si="12"/>
        <v>0.52133402830597331</v>
      </c>
      <c r="P52">
        <f t="shared" si="13"/>
        <v>5.5568022837945152E-2</v>
      </c>
    </row>
    <row r="53" spans="1:16">
      <c r="A53" t="s">
        <v>52</v>
      </c>
      <c r="B53">
        <f>LN(Sheet6!B53)</f>
        <v>1.381497034099528E-2</v>
      </c>
      <c r="C53">
        <f>LN(Sheet6!C53)</f>
        <v>1.4703420144329515E-2</v>
      </c>
      <c r="D53">
        <f>LN(Sheet6!D53)</f>
        <v>-5.9025122168143854E-3</v>
      </c>
      <c r="E53">
        <f>LN(Sheet6!E53)</f>
        <v>1.4816940436467273E-2</v>
      </c>
      <c r="F53">
        <f>LN(Sheet6!F53)</f>
        <v>4.4903533016262967E-3</v>
      </c>
      <c r="G53">
        <f>LN(Sheet6!G53)</f>
        <v>8.4392144441241875E-3</v>
      </c>
      <c r="H53">
        <f>LN(Sheet6!H53)</f>
        <v>6.0153922819747144E-2</v>
      </c>
      <c r="J53">
        <f t="shared" si="7"/>
        <v>2.516944927066636</v>
      </c>
      <c r="K53">
        <f t="shared" si="8"/>
        <v>3.3692155367390368</v>
      </c>
      <c r="L53">
        <f t="shared" si="9"/>
        <v>-2.3083304073502768</v>
      </c>
      <c r="M53">
        <f t="shared" si="10"/>
        <v>0.53420637774184754</v>
      </c>
      <c r="N53">
        <f t="shared" si="11"/>
        <v>21.806845607658136</v>
      </c>
      <c r="O53">
        <f t="shared" si="12"/>
        <v>0.3213780266868238</v>
      </c>
      <c r="P53">
        <f t="shared" si="13"/>
        <v>-8.6722950245248454E-2</v>
      </c>
    </row>
    <row r="54" spans="1:16">
      <c r="A54" t="s">
        <v>53</v>
      </c>
      <c r="B54">
        <f>LN(Sheet6!B54)</f>
        <v>-9.0833672003079787E-3</v>
      </c>
      <c r="C54">
        <f>LN(Sheet6!C54)</f>
        <v>-7.3650665040006216E-3</v>
      </c>
      <c r="D54">
        <f>LN(Sheet6!D54)</f>
        <v>-3.2985090805521103E-2</v>
      </c>
      <c r="E54">
        <f>LN(Sheet6!E54)</f>
        <v>-1.9556562638194396E-2</v>
      </c>
      <c r="F54">
        <f>LN(Sheet6!F54)</f>
        <v>-4.4903533016262117E-3</v>
      </c>
      <c r="G54">
        <f>LN(Sheet6!G54)</f>
        <v>7.8049122757979971E-3</v>
      </c>
      <c r="H54">
        <f>LN(Sheet6!H54)</f>
        <v>4.8790164169432049E-2</v>
      </c>
      <c r="J54">
        <f t="shared" si="7"/>
        <v>-3.3123974505402471</v>
      </c>
      <c r="K54">
        <f t="shared" si="8"/>
        <v>-3.1885767176969413</v>
      </c>
      <c r="L54">
        <f t="shared" si="9"/>
        <v>-8.3113609434195244</v>
      </c>
      <c r="M54">
        <f t="shared" si="10"/>
        <v>-3.0249661699645349</v>
      </c>
      <c r="N54">
        <f t="shared" si="11"/>
        <v>-23.806845607657706</v>
      </c>
      <c r="O54">
        <f t="shared" si="12"/>
        <v>0.22206156150449874</v>
      </c>
      <c r="P54">
        <f t="shared" si="13"/>
        <v>-0.2592513488566498</v>
      </c>
    </row>
    <row r="55" spans="1:16">
      <c r="A55" t="s">
        <v>54</v>
      </c>
      <c r="B55">
        <f>LN(Sheet6!B55)</f>
        <v>-6.9752708350339547E-3</v>
      </c>
      <c r="C55">
        <f>LN(Sheet6!C55)</f>
        <v>3.0558867968589337E-3</v>
      </c>
      <c r="D55">
        <f>LN(Sheet6!D55)</f>
        <v>-6.7684073050935406E-2</v>
      </c>
      <c r="E55">
        <f>LN(Sheet6!E55)</f>
        <v>-2.272755865800653E-3</v>
      </c>
      <c r="F55">
        <f>LN(Sheet6!F55)</f>
        <v>2.6966308475995402E-3</v>
      </c>
      <c r="G55">
        <f>LN(Sheet6!G55)</f>
        <v>7.5222865279120418E-3</v>
      </c>
      <c r="H55">
        <f>LN(Sheet6!H55)</f>
        <v>5.3540766928029761E-2</v>
      </c>
      <c r="J55">
        <f t="shared" si="7"/>
        <v>-2.7757289934522706</v>
      </c>
      <c r="K55">
        <f t="shared" si="8"/>
        <v>-9.1923651756562474E-2</v>
      </c>
      <c r="L55">
        <f t="shared" si="9"/>
        <v>-16.002617125229563</v>
      </c>
      <c r="M55">
        <f t="shared" si="10"/>
        <v>-1.2353304016650899</v>
      </c>
      <c r="N55">
        <f t="shared" si="11"/>
        <v>12.696392971968734</v>
      </c>
      <c r="O55">
        <f t="shared" si="12"/>
        <v>0.17780916627209042</v>
      </c>
      <c r="P55">
        <f t="shared" si="13"/>
        <v>-0.18712610301142563</v>
      </c>
    </row>
    <row r="56" spans="1:16">
      <c r="A56" t="s">
        <v>55</v>
      </c>
      <c r="B56">
        <f>LN(Sheet6!B56)</f>
        <v>6.2771070265628089E-4</v>
      </c>
      <c r="C56">
        <f>LN(Sheet6!C56)</f>
        <v>1.8078929713049686E-2</v>
      </c>
      <c r="D56">
        <f>LN(Sheet6!D56)</f>
        <v>-4.8194715545182655E-2</v>
      </c>
      <c r="E56">
        <f>LN(Sheet6!E56)</f>
        <v>-2.5824402404068029E-2</v>
      </c>
      <c r="F56">
        <f>LN(Sheet6!F56)</f>
        <v>1.7937224540269007E-3</v>
      </c>
      <c r="G56">
        <f>LN(Sheet6!G56)</f>
        <v>6.0271750341332579E-3</v>
      </c>
      <c r="H56">
        <f>LN(Sheet6!H56)</f>
        <v>4.7837329414160273E-2</v>
      </c>
      <c r="J56">
        <f t="shared" si="7"/>
        <v>-0.8402006000098734</v>
      </c>
      <c r="K56">
        <f t="shared" si="8"/>
        <v>4.3722698402475482</v>
      </c>
      <c r="L56">
        <f t="shared" si="9"/>
        <v>-11.682673665924307</v>
      </c>
      <c r="M56">
        <f t="shared" si="10"/>
        <v>-3.6739638348130836</v>
      </c>
      <c r="N56">
        <f t="shared" si="11"/>
        <v>8.1104526356901356</v>
      </c>
      <c r="O56">
        <f t="shared" si="12"/>
        <v>-5.6289337611966861E-2</v>
      </c>
      <c r="P56">
        <f t="shared" si="13"/>
        <v>-0.27371760597517525</v>
      </c>
    </row>
    <row r="57" spans="1:16">
      <c r="A57" t="s">
        <v>56</v>
      </c>
      <c r="B57">
        <f>LN(Sheet6!B57)</f>
        <v>9.7532666173827474E-3</v>
      </c>
      <c r="C57">
        <f>LN(Sheet6!C57)</f>
        <v>-2.8992439369590981E-3</v>
      </c>
      <c r="D57">
        <f>LN(Sheet6!D57)</f>
        <v>6.4609161213741148E-2</v>
      </c>
      <c r="E57">
        <f>LN(Sheet6!E57)</f>
        <v>4.5259648581581324E-2</v>
      </c>
      <c r="F57">
        <f>LN(Sheet6!F57)</f>
        <v>-2.6917916657114146E-3</v>
      </c>
      <c r="G57">
        <f>LN(Sheet6!G57)</f>
        <v>5.4739903397994895E-3</v>
      </c>
      <c r="H57">
        <f>LN(Sheet6!H57)</f>
        <v>5.1643233151838386E-2</v>
      </c>
      <c r="J57">
        <f t="shared" si="7"/>
        <v>1.4829370389992023</v>
      </c>
      <c r="K57">
        <f t="shared" si="8"/>
        <v>-1.8615289184294603</v>
      </c>
      <c r="L57">
        <f t="shared" si="9"/>
        <v>13.321042821145568</v>
      </c>
      <c r="M57">
        <f t="shared" si="10"/>
        <v>3.6863684041894205</v>
      </c>
      <c r="N57">
        <f t="shared" si="11"/>
        <v>-14.671814399465346</v>
      </c>
      <c r="O57">
        <f t="shared" si="12"/>
        <v>-0.14290475716692841</v>
      </c>
      <c r="P57">
        <f t="shared" si="13"/>
        <v>-0.21593509779839837</v>
      </c>
    </row>
    <row r="58" spans="1:16">
      <c r="A58" t="s">
        <v>57</v>
      </c>
      <c r="B58">
        <f>LN(Sheet6!B58)</f>
        <v>-1.2516814341365628E-2</v>
      </c>
      <c r="C58">
        <f>LN(Sheet6!C58)</f>
        <v>1.7531260694539019E-3</v>
      </c>
      <c r="D58">
        <f>LN(Sheet6!D58)</f>
        <v>-0.12076602801809702</v>
      </c>
      <c r="E58">
        <f>LN(Sheet6!E58)</f>
        <v>2.3743137221267827E-3</v>
      </c>
      <c r="F58">
        <f>LN(Sheet6!F58)</f>
        <v>6.269613013595395E-3</v>
      </c>
      <c r="G58">
        <f>LN(Sheet6!G58)</f>
        <v>5.1026343900872273E-3</v>
      </c>
      <c r="H58">
        <f>LN(Sheet6!H58)</f>
        <v>4.4973365642731196E-2</v>
      </c>
      <c r="J58">
        <f t="shared" si="7"/>
        <v>-4.1864669712877092</v>
      </c>
      <c r="K58">
        <f t="shared" si="8"/>
        <v>-0.47904735188606562</v>
      </c>
      <c r="L58">
        <f t="shared" si="9"/>
        <v>-27.768579348450075</v>
      </c>
      <c r="M58">
        <f t="shared" si="10"/>
        <v>-0.75415388413916018</v>
      </c>
      <c r="N58">
        <f t="shared" si="11"/>
        <v>30.843840877520016</v>
      </c>
      <c r="O58">
        <f t="shared" si="12"/>
        <v>-0.20105016812645826</v>
      </c>
      <c r="P58">
        <f t="shared" si="13"/>
        <v>-0.31719926537772047</v>
      </c>
    </row>
    <row r="59" spans="1:16">
      <c r="A59" t="s">
        <v>58</v>
      </c>
      <c r="B59">
        <f>LN(Sheet6!B59)</f>
        <v>2.1394933439402714E-2</v>
      </c>
      <c r="C59">
        <f>LN(Sheet6!C59)</f>
        <v>2.7097567954218332E-2</v>
      </c>
      <c r="D59">
        <f>LN(Sheet6!D59)</f>
        <v>4.7206325890970624E-2</v>
      </c>
      <c r="E59">
        <f>LN(Sheet6!E59)</f>
        <v>2.1515969302823675E-2</v>
      </c>
      <c r="F59">
        <f>LN(Sheet6!F59)</f>
        <v>-5.3715438019108766E-3</v>
      </c>
      <c r="G59">
        <f>LN(Sheet6!G59)</f>
        <v>5.1613075073812477E-3</v>
      </c>
      <c r="H59">
        <f>LN(Sheet6!H59)</f>
        <v>4.974209189481401E-2</v>
      </c>
      <c r="J59">
        <f t="shared" si="7"/>
        <v>4.4466134032405602</v>
      </c>
      <c r="K59">
        <f t="shared" si="8"/>
        <v>7.0522159981310573</v>
      </c>
      <c r="L59">
        <f t="shared" si="9"/>
        <v>9.4635906396779106</v>
      </c>
      <c r="M59">
        <f t="shared" si="10"/>
        <v>1.227851118740158</v>
      </c>
      <c r="N59">
        <f t="shared" si="11"/>
        <v>-28.282479113744785</v>
      </c>
      <c r="O59">
        <f t="shared" si="12"/>
        <v>-0.19186336899214818</v>
      </c>
      <c r="P59">
        <f t="shared" si="13"/>
        <v>-0.24479886257039896</v>
      </c>
    </row>
    <row r="60" spans="1:16">
      <c r="A60" t="s">
        <v>59</v>
      </c>
      <c r="B60">
        <f>LN(Sheet6!B60)</f>
        <v>-1.0953140398383382E-2</v>
      </c>
      <c r="C60">
        <f>LN(Sheet6!C60)</f>
        <v>-1.3213786368100854E-2</v>
      </c>
      <c r="D60">
        <f>LN(Sheet6!D60)</f>
        <v>-5.8200013089162598E-3</v>
      </c>
      <c r="E60">
        <f>LN(Sheet6!E60)</f>
        <v>3.6845318047566112E-3</v>
      </c>
      <c r="F60">
        <f>LN(Sheet6!F60)</f>
        <v>8.972634069896832E-4</v>
      </c>
      <c r="G60">
        <f>LN(Sheet6!G60)</f>
        <v>5.4923394522512006E-3</v>
      </c>
      <c r="H60">
        <f>LN(Sheet6!H60)</f>
        <v>4.7837329414160273E-2</v>
      </c>
      <c r="J60">
        <f t="shared" si="7"/>
        <v>-3.7883948071341158</v>
      </c>
      <c r="K60">
        <f t="shared" si="8"/>
        <v>-4.9265613123979355</v>
      </c>
      <c r="L60">
        <f t="shared" si="9"/>
        <v>-2.290041325383843</v>
      </c>
      <c r="M60">
        <f t="shared" si="10"/>
        <v>-0.61848856597023283</v>
      </c>
      <c r="N60">
        <f t="shared" si="11"/>
        <v>3.5572690205030328</v>
      </c>
      <c r="O60">
        <f t="shared" si="12"/>
        <v>-0.14003172743608916</v>
      </c>
      <c r="P60">
        <f t="shared" si="13"/>
        <v>-0.27371760597517525</v>
      </c>
    </row>
    <row r="61" spans="1:16">
      <c r="A61" t="s">
        <v>60</v>
      </c>
      <c r="B61">
        <f>LN(Sheet6!B61)</f>
        <v>3.7378340329587475E-3</v>
      </c>
      <c r="C61">
        <f>LN(Sheet6!C61)</f>
        <v>-6.5128342140945462E-3</v>
      </c>
      <c r="D61">
        <f>LN(Sheet6!D61)</f>
        <v>7.0458776264966314E-2</v>
      </c>
      <c r="E61">
        <f>LN(Sheet6!E61)</f>
        <v>9.2977849163702556E-3</v>
      </c>
      <c r="F61">
        <f>LN(Sheet6!F61)</f>
        <v>-6.2978165869899882E-3</v>
      </c>
      <c r="G61">
        <f>LN(Sheet6!G61)</f>
        <v>5.3723182212539553E-3</v>
      </c>
      <c r="H61">
        <f>LN(Sheet6!H61)</f>
        <v>5.1643233151838386E-2</v>
      </c>
      <c r="J61">
        <f t="shared" si="7"/>
        <v>-4.8441211529649641E-2</v>
      </c>
      <c r="K61">
        <f t="shared" si="8"/>
        <v>-2.935330430410215</v>
      </c>
      <c r="L61">
        <f t="shared" si="9"/>
        <v>14.617648226045892</v>
      </c>
      <c r="M61">
        <f t="shared" si="10"/>
        <v>-3.7269470122250015E-2</v>
      </c>
      <c r="N61">
        <f t="shared" si="11"/>
        <v>-32.987088969771861</v>
      </c>
      <c r="O61">
        <f t="shared" si="12"/>
        <v>-0.15882416581121361</v>
      </c>
      <c r="P61">
        <f t="shared" si="13"/>
        <v>-0.21593509779839837</v>
      </c>
    </row>
    <row r="62" spans="1:16">
      <c r="A62" t="s">
        <v>61</v>
      </c>
      <c r="B62">
        <f>LN(Sheet6!B62)</f>
        <v>1.4057700719814489E-2</v>
      </c>
      <c r="C62">
        <f>LN(Sheet6!C62)</f>
        <v>1.2067059319089265E-2</v>
      </c>
      <c r="D62">
        <f>LN(Sheet6!D62)</f>
        <v>1.6472893651231075E-2</v>
      </c>
      <c r="E62">
        <f>LN(Sheet6!E62)</f>
        <v>1.6729965797077886E-2</v>
      </c>
      <c r="F62">
        <f>LN(Sheet6!F62)</f>
        <v>-9.0293459859214242E-4</v>
      </c>
      <c r="G62">
        <f>LN(Sheet6!G62)</f>
        <v>3.2948161271124255E-3</v>
      </c>
      <c r="H62">
        <f>LN(Sheet6!H62)</f>
        <v>4.974209189481401E-2</v>
      </c>
      <c r="J62">
        <f t="shared" si="7"/>
        <v>2.578737993092985</v>
      </c>
      <c r="K62">
        <f t="shared" si="8"/>
        <v>2.5858040198932661</v>
      </c>
      <c r="L62">
        <f t="shared" si="9"/>
        <v>2.6513245325538106</v>
      </c>
      <c r="M62">
        <f t="shared" si="10"/>
        <v>0.73228881733964557</v>
      </c>
      <c r="N62">
        <f t="shared" si="11"/>
        <v>-5.5860734335637803</v>
      </c>
      <c r="O62">
        <f t="shared" si="12"/>
        <v>-0.48411103175947767</v>
      </c>
      <c r="P62">
        <f t="shared" si="13"/>
        <v>-0.24479886257039896</v>
      </c>
    </row>
    <row r="63" spans="1:16">
      <c r="A63" t="s">
        <v>62</v>
      </c>
      <c r="B63">
        <f>LN(Sheet6!B63)</f>
        <v>3.6063969604957441E-3</v>
      </c>
      <c r="C63">
        <f>LN(Sheet6!C63)</f>
        <v>-1.9909032494111172E-3</v>
      </c>
      <c r="D63">
        <f>LN(Sheet6!D63)</f>
        <v>8.2960910194336491E-4</v>
      </c>
      <c r="E63">
        <f>LN(Sheet6!E63)</f>
        <v>4.5298492446657623E-3</v>
      </c>
      <c r="F63">
        <f>LN(Sheet6!F63)</f>
        <v>0</v>
      </c>
      <c r="G63">
        <f>LN(Sheet6!G63)</f>
        <v>1.8649349273191632E-3</v>
      </c>
      <c r="H63">
        <f>LN(Sheet6!H63)</f>
        <v>5.1643233151838386E-2</v>
      </c>
      <c r="J63">
        <f t="shared" si="7"/>
        <v>-8.1901793334557604E-2</v>
      </c>
      <c r="K63">
        <f t="shared" si="8"/>
        <v>-1.5916096611594139</v>
      </c>
      <c r="L63">
        <f t="shared" si="9"/>
        <v>-0.8161117208372578</v>
      </c>
      <c r="M63">
        <f t="shared" si="10"/>
        <v>-0.53096095437687474</v>
      </c>
      <c r="N63">
        <f t="shared" si="11"/>
        <v>-1</v>
      </c>
      <c r="O63">
        <f t="shared" si="12"/>
        <v>-0.70799604033334029</v>
      </c>
      <c r="P63">
        <f t="shared" si="13"/>
        <v>-0.21593509779839837</v>
      </c>
    </row>
    <row r="64" spans="1:16">
      <c r="A64" t="s">
        <v>63</v>
      </c>
      <c r="B64">
        <f>LN(Sheet6!B64)</f>
        <v>1.4171165667364633E-3</v>
      </c>
      <c r="C64">
        <f>LN(Sheet6!C64)</f>
        <v>1.0040621614044754E-2</v>
      </c>
      <c r="D64">
        <f>LN(Sheet6!D64)</f>
        <v>-1.1455287360184691E-2</v>
      </c>
      <c r="E64">
        <f>LN(Sheet6!E64)</f>
        <v>-1.6142337665010335E-3</v>
      </c>
      <c r="F64">
        <f>LN(Sheet6!F64)</f>
        <v>0</v>
      </c>
      <c r="G64">
        <f>LN(Sheet6!G64)</f>
        <v>1.0078169818167188E-3</v>
      </c>
      <c r="H64">
        <f>LN(Sheet6!H64)</f>
        <v>5.5434706888100524E-2</v>
      </c>
      <c r="J64">
        <f t="shared" si="7"/>
        <v>-0.63923766773090063</v>
      </c>
      <c r="K64">
        <f t="shared" si="8"/>
        <v>1.9836350674860355</v>
      </c>
      <c r="L64">
        <f t="shared" si="9"/>
        <v>-3.5391393067465149</v>
      </c>
      <c r="M64">
        <f t="shared" si="10"/>
        <v>-1.1671443406519224</v>
      </c>
      <c r="N64">
        <f t="shared" si="11"/>
        <v>-1</v>
      </c>
      <c r="O64">
        <f t="shared" si="12"/>
        <v>-0.84220009770913584</v>
      </c>
      <c r="P64">
        <f t="shared" si="13"/>
        <v>-0.15837167074723024</v>
      </c>
    </row>
    <row r="65" spans="1:16">
      <c r="A65" t="s">
        <v>64</v>
      </c>
      <c r="B65">
        <f>LN(Sheet6!B65)</f>
        <v>7.161619937839963E-3</v>
      </c>
      <c r="C65">
        <f>LN(Sheet6!C65)</f>
        <v>8.0693083968908716E-3</v>
      </c>
      <c r="D65">
        <f>LN(Sheet6!D65)</f>
        <v>-3.0406948748675694E-2</v>
      </c>
      <c r="E65">
        <f>LN(Sheet6!E65)</f>
        <v>2.3322395063929011E-2</v>
      </c>
      <c r="F65">
        <f>LN(Sheet6!F65)</f>
        <v>-4.5269429957770693E-3</v>
      </c>
      <c r="G65">
        <f>LN(Sheet6!G65)</f>
        <v>1.0078169818167188E-3</v>
      </c>
      <c r="H65">
        <f>LN(Sheet6!H65)</f>
        <v>5.732506661926956E-2</v>
      </c>
      <c r="J65">
        <f t="shared" si="7"/>
        <v>0.82316880082067345</v>
      </c>
      <c r="K65">
        <f t="shared" si="8"/>
        <v>1.3978467099732113</v>
      </c>
      <c r="L65">
        <f t="shared" si="9"/>
        <v>-7.739898907673008</v>
      </c>
      <c r="M65">
        <f t="shared" si="10"/>
        <v>1.4148958015131252</v>
      </c>
      <c r="N65">
        <f t="shared" si="11"/>
        <v>-23.992687444429837</v>
      </c>
      <c r="O65">
        <f t="shared" si="12"/>
        <v>-0.84220009770913584</v>
      </c>
      <c r="P65">
        <f t="shared" si="13"/>
        <v>-0.12967159472009371</v>
      </c>
    </row>
    <row r="66" spans="1:16">
      <c r="A66" t="s">
        <v>65</v>
      </c>
      <c r="B66">
        <f>LN(Sheet6!B66)</f>
        <v>6.1831050594101785E-3</v>
      </c>
      <c r="C66">
        <f>LN(Sheet6!C66)</f>
        <v>2.9485704787933034E-3</v>
      </c>
      <c r="D66">
        <f>LN(Sheet6!D66)</f>
        <v>6.9974191802105581E-2</v>
      </c>
      <c r="E66">
        <f>LN(Sheet6!E66)</f>
        <v>-3.3164946756520236E-3</v>
      </c>
      <c r="F66">
        <f>LN(Sheet6!F66)</f>
        <v>0</v>
      </c>
      <c r="G66">
        <f>LN(Sheet6!G66)</f>
        <v>1.032791487218705E-3</v>
      </c>
      <c r="H66">
        <f>LN(Sheet6!H66)</f>
        <v>5.3540766928029761E-2</v>
      </c>
      <c r="J66">
        <f t="shared" ref="J66:J97" si="14">B66/B$139-1</f>
        <v>0.5740634569213301</v>
      </c>
      <c r="K66">
        <f t="shared" ref="K66:K97" si="15">C66/C$139-1</f>
        <v>-0.12381338350845095</v>
      </c>
      <c r="L66">
        <f t="shared" ref="L66:L97" si="16">D66/D$139-1</f>
        <v>14.510236912963958</v>
      </c>
      <c r="M66">
        <f t="shared" ref="M66:M97" si="17">E66/E$139-1</f>
        <v>-1.3434033702807653</v>
      </c>
      <c r="N66">
        <f t="shared" ref="N66:N97" si="18">F66/F$139-1</f>
        <v>-1</v>
      </c>
      <c r="O66">
        <f t="shared" ref="O66:O97" si="19">G66/G$139-1</f>
        <v>-0.83828969077682558</v>
      </c>
      <c r="P66">
        <f t="shared" ref="P66:P97" si="20">H66/H$139-1</f>
        <v>-0.18712610301142563</v>
      </c>
    </row>
    <row r="67" spans="1:16">
      <c r="A67" t="s">
        <v>66</v>
      </c>
      <c r="B67">
        <f>LN(Sheet6!B67)</f>
        <v>-4.6546612005999915E-3</v>
      </c>
      <c r="C67">
        <f>LN(Sheet6!C67)</f>
        <v>1.4862225758347709E-3</v>
      </c>
      <c r="D67">
        <f>LN(Sheet6!D67)</f>
        <v>-1.3393820116621534E-2</v>
      </c>
      <c r="E67">
        <f>LN(Sheet6!E67)</f>
        <v>2.5009704511525961E-2</v>
      </c>
      <c r="F67">
        <f>LN(Sheet6!F67)</f>
        <v>-9.0785299017989392E-4</v>
      </c>
      <c r="G67">
        <f>LN(Sheet6!G67)</f>
        <v>1.0161585359932646E-3</v>
      </c>
      <c r="H67">
        <f>LN(Sheet6!H67)</f>
        <v>5.1643233151838386E-2</v>
      </c>
      <c r="J67">
        <f t="shared" si="14"/>
        <v>-2.1849599885195747</v>
      </c>
      <c r="K67">
        <f t="shared" si="15"/>
        <v>-0.5583594357198649</v>
      </c>
      <c r="L67">
        <f t="shared" si="16"/>
        <v>-3.968827761039913</v>
      </c>
      <c r="M67">
        <f t="shared" si="17"/>
        <v>1.5896066958996671</v>
      </c>
      <c r="N67">
        <f t="shared" si="18"/>
        <v>-5.6110543181501278</v>
      </c>
      <c r="O67">
        <f t="shared" si="19"/>
        <v>-0.84089401093171312</v>
      </c>
      <c r="P67">
        <f t="shared" si="20"/>
        <v>-0.21593509779839837</v>
      </c>
    </row>
    <row r="68" spans="1:16">
      <c r="A68" t="s">
        <v>67</v>
      </c>
      <c r="B68">
        <f>LN(Sheet6!B68)</f>
        <v>1.5415532306227001E-2</v>
      </c>
      <c r="C68">
        <f>LN(Sheet6!C68)</f>
        <v>1.2110207707802453E-2</v>
      </c>
      <c r="D68">
        <f>LN(Sheet6!D68)</f>
        <v>3.3336012760095818E-2</v>
      </c>
      <c r="E68">
        <f>LN(Sheet6!E68)</f>
        <v>4.4355664537486787E-2</v>
      </c>
      <c r="F68">
        <f>LN(Sheet6!F68)</f>
        <v>-2.728514653203951E-3</v>
      </c>
      <c r="G68">
        <f>LN(Sheet6!G68)</f>
        <v>1.0577653689101262E-3</v>
      </c>
      <c r="H68">
        <f>LN(Sheet6!H68)</f>
        <v>5.8268908123975824E-2</v>
      </c>
      <c r="J68">
        <f t="shared" si="14"/>
        <v>2.9244078564204146</v>
      </c>
      <c r="K68">
        <f t="shared" si="15"/>
        <v>2.5986258401568749</v>
      </c>
      <c r="L68">
        <f t="shared" si="16"/>
        <v>6.3891450880196832</v>
      </c>
      <c r="M68">
        <f t="shared" si="17"/>
        <v>3.5927662133880531</v>
      </c>
      <c r="N68">
        <f t="shared" si="18"/>
        <v>-14.85833324324784</v>
      </c>
      <c r="O68">
        <f t="shared" si="19"/>
        <v>-0.83437938150259017</v>
      </c>
      <c r="P68">
        <f t="shared" si="20"/>
        <v>-0.11534187615066316</v>
      </c>
    </row>
    <row r="69" spans="1:16">
      <c r="A69" t="s">
        <v>68</v>
      </c>
      <c r="B69">
        <f>LN(Sheet6!B69)</f>
        <v>9.7219953084879188E-4</v>
      </c>
      <c r="C69">
        <f>LN(Sheet6!C69)</f>
        <v>9.0898238640048593E-3</v>
      </c>
      <c r="D69">
        <f>LN(Sheet6!D69)</f>
        <v>-1.6784636126114898E-2</v>
      </c>
      <c r="E69">
        <f>LN(Sheet6!E69)</f>
        <v>2.2325104641406943E-2</v>
      </c>
      <c r="F69">
        <f>LN(Sheet6!F69)</f>
        <v>0</v>
      </c>
      <c r="G69">
        <f>LN(Sheet6!G69)</f>
        <v>1.0910795561619579E-3</v>
      </c>
      <c r="H69">
        <f>LN(Sheet6!H69)</f>
        <v>4.3059489460447013E-2</v>
      </c>
      <c r="J69">
        <f t="shared" si="14"/>
        <v>-0.75250238518652568</v>
      </c>
      <c r="K69">
        <f t="shared" si="15"/>
        <v>1.7010994219700537</v>
      </c>
      <c r="L69">
        <f t="shared" si="16"/>
        <v>-4.7204242894321222</v>
      </c>
      <c r="M69">
        <f t="shared" si="17"/>
        <v>1.3116322881545592</v>
      </c>
      <c r="N69">
        <f t="shared" si="18"/>
        <v>-1</v>
      </c>
      <c r="O69">
        <f t="shared" si="19"/>
        <v>-0.82916318095419073</v>
      </c>
      <c r="P69">
        <f t="shared" si="20"/>
        <v>-0.34625637606009463</v>
      </c>
    </row>
    <row r="70" spans="1:16">
      <c r="A70" t="s">
        <v>69</v>
      </c>
      <c r="B70">
        <f>LN(Sheet6!B70)</f>
        <v>-1.2121862467398636E-2</v>
      </c>
      <c r="C70">
        <f>LN(Sheet6!C70)</f>
        <v>-4.4874179082135618E-2</v>
      </c>
      <c r="D70">
        <f>LN(Sheet6!D70)</f>
        <v>5.4412303613981861E-2</v>
      </c>
      <c r="E70">
        <f>LN(Sheet6!E70)</f>
        <v>3.853466668161739E-2</v>
      </c>
      <c r="F70">
        <f>LN(Sheet6!F70)</f>
        <v>1.2669852741051904E-2</v>
      </c>
      <c r="G70">
        <f>LN(Sheet6!G70)</f>
        <v>1.0910795561619579E-3</v>
      </c>
      <c r="H70">
        <f>LN(Sheet6!H70)</f>
        <v>5.732506661926956E-2</v>
      </c>
      <c r="J70">
        <f t="shared" si="14"/>
        <v>-4.0859221307778597</v>
      </c>
      <c r="K70">
        <f t="shared" si="15"/>
        <v>-14.334649933110343</v>
      </c>
      <c r="L70">
        <f t="shared" si="16"/>
        <v>11.060842694971841</v>
      </c>
      <c r="M70">
        <f t="shared" si="17"/>
        <v>2.990036380357441</v>
      </c>
      <c r="N70">
        <f t="shared" si="18"/>
        <v>63.351144760097384</v>
      </c>
      <c r="O70">
        <f t="shared" si="19"/>
        <v>-0.82916318095419073</v>
      </c>
      <c r="P70">
        <f t="shared" si="20"/>
        <v>-0.12967159472009371</v>
      </c>
    </row>
    <row r="71" spans="1:16">
      <c r="A71" t="s">
        <v>70</v>
      </c>
      <c r="B71">
        <f>LN(Sheet6!B71)</f>
        <v>4.3108138730496267E-3</v>
      </c>
      <c r="C71">
        <f>LN(Sheet6!C71)</f>
        <v>2.1282777034216777E-3</v>
      </c>
      <c r="D71">
        <f>LN(Sheet6!D71)</f>
        <v>2.5295144061429787E-2</v>
      </c>
      <c r="E71">
        <f>LN(Sheet6!E71)</f>
        <v>-1.457893582272869E-2</v>
      </c>
      <c r="F71">
        <f>LN(Sheet6!F71)</f>
        <v>-2.7014874601606338E-3</v>
      </c>
      <c r="G71">
        <f>LN(Sheet6!G71)</f>
        <v>1.0910795561619579E-3</v>
      </c>
      <c r="H71">
        <f>LN(Sheet6!H71)</f>
        <v>4.2101176018635326E-2</v>
      </c>
      <c r="J71">
        <f t="shared" si="14"/>
        <v>9.7425083668917667E-2</v>
      </c>
      <c r="K71">
        <f t="shared" si="15"/>
        <v>-0.36756863933651085</v>
      </c>
      <c r="L71">
        <f t="shared" si="16"/>
        <v>4.6068339917364174</v>
      </c>
      <c r="M71">
        <f t="shared" si="17"/>
        <v>-2.509562410392757</v>
      </c>
      <c r="N71">
        <f t="shared" si="18"/>
        <v>-14.721060076184557</v>
      </c>
      <c r="O71">
        <f t="shared" si="19"/>
        <v>-0.82916318095419073</v>
      </c>
      <c r="P71">
        <f t="shared" si="20"/>
        <v>-0.36080581243684895</v>
      </c>
    </row>
    <row r="72" spans="1:16">
      <c r="A72" t="s">
        <v>71</v>
      </c>
      <c r="B72">
        <f>LN(Sheet6!B72)</f>
        <v>-5.225712754256519E-4</v>
      </c>
      <c r="C72">
        <f>LN(Sheet6!C72)</f>
        <v>-4.3267488516139027E-3</v>
      </c>
      <c r="D72">
        <f>LN(Sheet6!D72)</f>
        <v>9.9801620120172595E-3</v>
      </c>
      <c r="E72">
        <f>LN(Sheet6!E72)</f>
        <v>2.2366912655485075E-2</v>
      </c>
      <c r="F72">
        <f>LN(Sheet6!F72)</f>
        <v>9.0130695601266665E-4</v>
      </c>
      <c r="G72">
        <f>LN(Sheet6!G72)</f>
        <v>1.0577653689101262E-3</v>
      </c>
      <c r="H72">
        <f>LN(Sheet6!H72)</f>
        <v>3.9220713153281329E-2</v>
      </c>
      <c r="J72">
        <f t="shared" si="14"/>
        <v>-1.1330335390359283</v>
      </c>
      <c r="K72">
        <f t="shared" si="15"/>
        <v>-2.2857211533419939</v>
      </c>
      <c r="L72">
        <f t="shared" si="16"/>
        <v>1.2121681329871801</v>
      </c>
      <c r="M72">
        <f t="shared" si="17"/>
        <v>1.3159612602601314</v>
      </c>
      <c r="N72">
        <f t="shared" si="18"/>
        <v>3.5778065132301151</v>
      </c>
      <c r="O72">
        <f t="shared" si="19"/>
        <v>-0.83437938150259017</v>
      </c>
      <c r="P72">
        <f t="shared" si="20"/>
        <v>-0.40453796662206243</v>
      </c>
    </row>
    <row r="73" spans="1:16">
      <c r="A73" t="s">
        <v>72</v>
      </c>
      <c r="B73">
        <f>LN(Sheet6!B73)</f>
        <v>-2.0368178664539337E-2</v>
      </c>
      <c r="C73">
        <f>LN(Sheet6!C73)</f>
        <v>-8.7699995848960835E-3</v>
      </c>
      <c r="D73">
        <f>LN(Sheet6!D73)</f>
        <v>-4.6914856780512888E-2</v>
      </c>
      <c r="E73">
        <f>LN(Sheet6!E73)</f>
        <v>-3.0471585194542728E-2</v>
      </c>
      <c r="F73">
        <f>LN(Sheet6!F73)</f>
        <v>0</v>
      </c>
      <c r="G73">
        <f>LN(Sheet6!G73)</f>
        <v>1.0827386269223562E-3</v>
      </c>
      <c r="H73">
        <f>LN(Sheet6!H73)</f>
        <v>3.3434776086237419E-2</v>
      </c>
      <c r="J73">
        <f t="shared" si="14"/>
        <v>-6.1852273917135134</v>
      </c>
      <c r="K73">
        <f t="shared" si="15"/>
        <v>-3.606061587534823</v>
      </c>
      <c r="L73">
        <f t="shared" si="16"/>
        <v>-11.398984606516491</v>
      </c>
      <c r="M73">
        <f t="shared" si="17"/>
        <v>-4.1551520737919496</v>
      </c>
      <c r="N73">
        <f t="shared" si="18"/>
        <v>-1</v>
      </c>
      <c r="O73">
        <f t="shared" si="19"/>
        <v>-0.8304691698815172</v>
      </c>
      <c r="P73">
        <f t="shared" si="20"/>
        <v>-0.49238200549697775</v>
      </c>
    </row>
    <row r="74" spans="1:16">
      <c r="A74" t="s">
        <v>73</v>
      </c>
      <c r="B74">
        <f>LN(Sheet6!B74)</f>
        <v>-5.79325738385648E-3</v>
      </c>
      <c r="C74">
        <f>LN(Sheet6!C74)</f>
        <v>-3.6012548104021515E-3</v>
      </c>
      <c r="D74">
        <f>LN(Sheet6!D74)</f>
        <v>-4.5765757554069017E-2</v>
      </c>
      <c r="E74">
        <f>LN(Sheet6!E74)</f>
        <v>-1.7626973255756666E-2</v>
      </c>
      <c r="F74">
        <f>LN(Sheet6!F74)</f>
        <v>-2.7063615977429142E-3</v>
      </c>
      <c r="G74">
        <f>LN(Sheet6!G74)</f>
        <v>1.0411328330723094E-3</v>
      </c>
      <c r="H74">
        <f>LN(Sheet6!H74)</f>
        <v>3.7295784743696929E-2</v>
      </c>
      <c r="J74">
        <f t="shared" si="14"/>
        <v>-2.4748180172985821</v>
      </c>
      <c r="K74">
        <f t="shared" si="15"/>
        <v>-2.0701359489773861</v>
      </c>
      <c r="L74">
        <f t="shared" si="16"/>
        <v>-11.144279253304941</v>
      </c>
      <c r="M74">
        <f t="shared" si="17"/>
        <v>-2.8251686240641107</v>
      </c>
      <c r="N74">
        <f t="shared" si="18"/>
        <v>-14.745816191314583</v>
      </c>
      <c r="O74">
        <f t="shared" si="19"/>
        <v>-0.83698363661776554</v>
      </c>
      <c r="P74">
        <f t="shared" si="20"/>
        <v>-0.43376287592951068</v>
      </c>
    </row>
    <row r="75" spans="1:16">
      <c r="A75" t="s">
        <v>74</v>
      </c>
      <c r="B75">
        <f>LN(Sheet6!B75)</f>
        <v>4.2684278549553825E-3</v>
      </c>
      <c r="C75">
        <f>LN(Sheet6!C75)</f>
        <v>1.1095336975656563E-2</v>
      </c>
      <c r="D75">
        <f>LN(Sheet6!D75)</f>
        <v>-4.0197673184816124E-2</v>
      </c>
      <c r="E75">
        <f>LN(Sheet6!E75)</f>
        <v>2.496095177104877E-3</v>
      </c>
      <c r="F75">
        <f>LN(Sheet6!F75)</f>
        <v>-2.7137058715962729E-3</v>
      </c>
      <c r="G75">
        <f>LN(Sheet6!G75)</f>
        <v>9.0791272248288198E-4</v>
      </c>
      <c r="H75">
        <f>LN(Sheet6!H75)</f>
        <v>2.8587456851912687E-2</v>
      </c>
      <c r="J75">
        <f t="shared" si="14"/>
        <v>8.6634666633221835E-2</v>
      </c>
      <c r="K75">
        <f t="shared" si="15"/>
        <v>2.2970504973354551</v>
      </c>
      <c r="L75">
        <f t="shared" si="16"/>
        <v>-9.9100769639419486</v>
      </c>
      <c r="M75">
        <f t="shared" si="17"/>
        <v>-0.74154413614704229</v>
      </c>
      <c r="N75">
        <f t="shared" si="18"/>
        <v>-14.78311831625278</v>
      </c>
      <c r="O75">
        <f t="shared" si="19"/>
        <v>-0.85784270211624003</v>
      </c>
      <c r="P75">
        <f t="shared" si="20"/>
        <v>-0.56597563334414269</v>
      </c>
    </row>
    <row r="76" spans="1:16">
      <c r="A76" t="s">
        <v>75</v>
      </c>
      <c r="B76">
        <f>LN(Sheet6!B76)</f>
        <v>7.0899268908487176E-3</v>
      </c>
      <c r="C76">
        <f>LN(Sheet6!C76)</f>
        <v>1.929225630926742E-3</v>
      </c>
      <c r="D76">
        <f>LN(Sheet6!D76)</f>
        <v>-3.2449002946229849E-2</v>
      </c>
      <c r="E76">
        <f>LN(Sheet6!E76)</f>
        <v>-1.7376636304414307E-2</v>
      </c>
      <c r="F76">
        <f>LN(Sheet6!F76)</f>
        <v>9.0538711481251964E-4</v>
      </c>
      <c r="G76">
        <f>LN(Sheet6!G76)</f>
        <v>5.4152834705364005E-4</v>
      </c>
      <c r="H76">
        <f>LN(Sheet6!H76)</f>
        <v>3.6331929247390204E-2</v>
      </c>
      <c r="J76">
        <f t="shared" si="14"/>
        <v>0.80491754933780957</v>
      </c>
      <c r="K76">
        <f t="shared" si="15"/>
        <v>-0.42671823849289392</v>
      </c>
      <c r="L76">
        <f t="shared" si="16"/>
        <v>-8.1925335659303169</v>
      </c>
      <c r="M76">
        <f t="shared" si="17"/>
        <v>-2.7992477162369704</v>
      </c>
      <c r="N76">
        <f t="shared" si="18"/>
        <v>3.5985299497956236</v>
      </c>
      <c r="O76">
        <f t="shared" si="19"/>
        <v>-0.91520968410478909</v>
      </c>
      <c r="P76">
        <f t="shared" si="20"/>
        <v>-0.44839645363806091</v>
      </c>
    </row>
    <row r="77" spans="1:16">
      <c r="A77" t="s">
        <v>76</v>
      </c>
      <c r="B77">
        <f>LN(Sheet6!B77)</f>
        <v>-8.17156317931742E-3</v>
      </c>
      <c r="C77">
        <f>LN(Sheet6!C77)</f>
        <v>-1.0509931450495078E-3</v>
      </c>
      <c r="D77">
        <f>LN(Sheet6!D77)</f>
        <v>-6.1503629561404496E-2</v>
      </c>
      <c r="E77">
        <f>LN(Sheet6!E77)</f>
        <v>1.9164893675005727E-3</v>
      </c>
      <c r="F77">
        <f>LN(Sheet6!F77)</f>
        <v>-4.5351551653912622E-3</v>
      </c>
      <c r="G77">
        <f>LN(Sheet6!G77)</f>
        <v>2.9995500899794244E-4</v>
      </c>
      <c r="H77">
        <f>LN(Sheet6!H77)</f>
        <v>2.6641930946421311E-2</v>
      </c>
      <c r="J77">
        <f t="shared" si="14"/>
        <v>-3.0802750176323905</v>
      </c>
      <c r="K77">
        <f t="shared" si="15"/>
        <v>-1.3123093493405669</v>
      </c>
      <c r="L77">
        <f t="shared" si="16"/>
        <v>-14.632681434926592</v>
      </c>
      <c r="M77">
        <f t="shared" si="17"/>
        <v>-0.80155888301627964</v>
      </c>
      <c r="N77">
        <f t="shared" si="18"/>
        <v>-24.034397677882286</v>
      </c>
      <c r="O77">
        <f t="shared" si="19"/>
        <v>-0.95303425923007667</v>
      </c>
      <c r="P77">
        <f t="shared" si="20"/>
        <v>-0.59551326074897293</v>
      </c>
    </row>
    <row r="78" spans="1:16">
      <c r="A78" t="s">
        <v>77</v>
      </c>
      <c r="B78">
        <f>LN(Sheet6!B78)</f>
        <v>3.8085426457772731E-3</v>
      </c>
      <c r="C78">
        <f>LN(Sheet6!C78)</f>
        <v>8.9639377893895155E-3</v>
      </c>
      <c r="D78">
        <f>LN(Sheet6!D78)</f>
        <v>-1.0060038626837953E-2</v>
      </c>
      <c r="E78">
        <f>LN(Sheet6!E78)</f>
        <v>1.0110700017649249E-2</v>
      </c>
      <c r="F78">
        <f>LN(Sheet6!F78)</f>
        <v>-4.5558165358606907E-3</v>
      </c>
      <c r="G78">
        <f>LN(Sheet6!G78)</f>
        <v>2.4999687505149974E-5</v>
      </c>
      <c r="H78">
        <f>LN(Sheet6!H78)</f>
        <v>1.8821754240587886E-2</v>
      </c>
      <c r="J78">
        <f t="shared" si="14"/>
        <v>-3.0440572294537338E-2</v>
      </c>
      <c r="K78">
        <f t="shared" si="15"/>
        <v>1.6636915680374726</v>
      </c>
      <c r="L78">
        <f t="shared" si="16"/>
        <v>-3.2298733066771925</v>
      </c>
      <c r="M78">
        <f t="shared" si="17"/>
        <v>4.6903071320607337E-2</v>
      </c>
      <c r="N78">
        <f t="shared" si="18"/>
        <v>-24.139338348401065</v>
      </c>
      <c r="O78">
        <f t="shared" si="19"/>
        <v>-0.99608565015594053</v>
      </c>
      <c r="P78">
        <f t="shared" si="20"/>
        <v>-0.71424180870860543</v>
      </c>
    </row>
    <row r="79" spans="1:16">
      <c r="A79" t="s">
        <v>78</v>
      </c>
      <c r="B79">
        <f>LN(Sheet6!B79)</f>
        <v>-2.6516994615731503E-3</v>
      </c>
      <c r="C79">
        <f>LN(Sheet6!C79)</f>
        <v>2.878493908237132E-3</v>
      </c>
      <c r="D79">
        <f>LN(Sheet6!D79)</f>
        <v>1.0486225343043432E-2</v>
      </c>
      <c r="E79">
        <f>LN(Sheet6!E79)</f>
        <v>4.0162192725673479E-2</v>
      </c>
      <c r="F79">
        <f>LN(Sheet6!F79)</f>
        <v>-4.5766670274118666E-3</v>
      </c>
      <c r="G79">
        <f>LN(Sheet6!G79)</f>
        <v>2.4999687505149974E-5</v>
      </c>
      <c r="H79">
        <f>LN(Sheet6!H79)</f>
        <v>2.8587456851912687E-2</v>
      </c>
      <c r="J79">
        <f t="shared" si="14"/>
        <v>-1.6750561701758349</v>
      </c>
      <c r="K79">
        <f t="shared" si="15"/>
        <v>-0.14463708560156519</v>
      </c>
      <c r="L79">
        <f t="shared" si="16"/>
        <v>1.3243403775681233</v>
      </c>
      <c r="M79">
        <f t="shared" si="17"/>
        <v>3.1585570575808113</v>
      </c>
      <c r="N79">
        <f t="shared" si="18"/>
        <v>-24.245239579263952</v>
      </c>
      <c r="O79">
        <f t="shared" si="19"/>
        <v>-0.99608565015594053</v>
      </c>
      <c r="P79">
        <f t="shared" si="20"/>
        <v>-0.56597563334414269</v>
      </c>
    </row>
    <row r="80" spans="1:16">
      <c r="A80" t="s">
        <v>79</v>
      </c>
      <c r="B80">
        <f>LN(Sheet6!B80)</f>
        <v>7.1021064439602943E-3</v>
      </c>
      <c r="C80">
        <f>LN(Sheet6!C80)</f>
        <v>5.2946441078962139E-4</v>
      </c>
      <c r="D80">
        <f>LN(Sheet6!D80)</f>
        <v>5.1555635264434081E-3</v>
      </c>
      <c r="E80">
        <f>LN(Sheet6!E80)</f>
        <v>2.1728793051126963E-2</v>
      </c>
      <c r="F80">
        <f>LN(Sheet6!F80)</f>
        <v>-2.756088101979969E-3</v>
      </c>
      <c r="G80">
        <f>LN(Sheet6!G80)</f>
        <v>2.4999687505149974E-5</v>
      </c>
      <c r="H80">
        <f>LN(Sheet6!H80)</f>
        <v>2.176149178151271E-2</v>
      </c>
      <c r="J80">
        <f t="shared" si="14"/>
        <v>0.80801815805953714</v>
      </c>
      <c r="K80">
        <f t="shared" si="15"/>
        <v>-0.84266625675764617</v>
      </c>
      <c r="L80">
        <f t="shared" si="16"/>
        <v>0.14276434862041509</v>
      </c>
      <c r="M80">
        <f t="shared" si="17"/>
        <v>1.2498877566939837</v>
      </c>
      <c r="N80">
        <f t="shared" si="18"/>
        <v>-14.998380884683437</v>
      </c>
      <c r="O80">
        <f t="shared" si="19"/>
        <v>-0.99608565015594053</v>
      </c>
      <c r="P80">
        <f t="shared" si="20"/>
        <v>-0.66960972650053119</v>
      </c>
    </row>
    <row r="81" spans="1:16">
      <c r="A81" t="s">
        <v>80</v>
      </c>
      <c r="B81">
        <f>LN(Sheet6!B81)</f>
        <v>1.8830100839725108E-2</v>
      </c>
      <c r="C81">
        <f>LN(Sheet6!C81)</f>
        <v>5.2870715481706789E-3</v>
      </c>
      <c r="D81">
        <f>LN(Sheet6!D81)</f>
        <v>9.945159823009378E-2</v>
      </c>
      <c r="E81">
        <f>LN(Sheet6!E81)</f>
        <v>5.3828764563806614E-2</v>
      </c>
      <c r="F81">
        <f>LN(Sheet6!F81)</f>
        <v>-2.7637051216178555E-3</v>
      </c>
      <c r="G81">
        <f>LN(Sheet6!G81)</f>
        <v>3.3324444734496573E-5</v>
      </c>
      <c r="H81">
        <f>LN(Sheet6!H81)</f>
        <v>3.9220713153281329E-2</v>
      </c>
      <c r="J81">
        <f t="shared" si="14"/>
        <v>3.7936713572164908</v>
      </c>
      <c r="K81">
        <f t="shared" si="15"/>
        <v>0.57108719776514527</v>
      </c>
      <c r="L81">
        <f t="shared" si="16"/>
        <v>21.044096690449319</v>
      </c>
      <c r="M81">
        <f t="shared" si="17"/>
        <v>4.5736495839924327</v>
      </c>
      <c r="N81">
        <f t="shared" si="18"/>
        <v>-15.037068306185184</v>
      </c>
      <c r="O81">
        <f t="shared" si="19"/>
        <v>-0.9947821933764982</v>
      </c>
      <c r="P81">
        <f t="shared" si="20"/>
        <v>-0.40453796662206243</v>
      </c>
    </row>
    <row r="82" spans="1:16">
      <c r="A82" t="s">
        <v>81</v>
      </c>
      <c r="B82">
        <f>LN(Sheet6!B82)</f>
        <v>1.7677310123344885E-3</v>
      </c>
      <c r="C82">
        <f>LN(Sheet6!C82)</f>
        <v>-2.7706134428797827E-3</v>
      </c>
      <c r="D82">
        <f>LN(Sheet6!D82)</f>
        <v>1.6962741435388605E-3</v>
      </c>
      <c r="E82">
        <f>LN(Sheet6!E82)</f>
        <v>3.0413414154631519E-2</v>
      </c>
      <c r="F82">
        <f>LN(Sheet6!F82)</f>
        <v>-3.6968618813262031E-3</v>
      </c>
      <c r="G82">
        <f>LN(Sheet6!G82)</f>
        <v>2.4999687505149974E-5</v>
      </c>
      <c r="H82">
        <f>LN(Sheet6!H82)</f>
        <v>2.9558802241544429E-2</v>
      </c>
      <c r="J82">
        <f t="shared" si="14"/>
        <v>-0.54998002436534721</v>
      </c>
      <c r="K82">
        <f t="shared" si="15"/>
        <v>-1.8233055426629377</v>
      </c>
      <c r="L82">
        <f t="shared" si="16"/>
        <v>-0.62400975048016094</v>
      </c>
      <c r="M82">
        <f t="shared" si="17"/>
        <v>2.1491288073278421</v>
      </c>
      <c r="N82">
        <f t="shared" si="18"/>
        <v>-19.776642392416409</v>
      </c>
      <c r="O82">
        <f t="shared" si="19"/>
        <v>-0.99608565015594053</v>
      </c>
      <c r="P82">
        <f t="shared" si="20"/>
        <v>-0.55122834156079548</v>
      </c>
    </row>
    <row r="83" spans="1:16">
      <c r="A83" t="s">
        <v>82</v>
      </c>
      <c r="B83">
        <f>LN(Sheet6!B83)</f>
        <v>-3.1278211451755532E-3</v>
      </c>
      <c r="C83">
        <f>LN(Sheet6!C83)</f>
        <v>-4.7365566629060211E-3</v>
      </c>
      <c r="D83">
        <f>LN(Sheet6!D83)</f>
        <v>2.4764884939110793E-3</v>
      </c>
      <c r="E83">
        <f>LN(Sheet6!E83)</f>
        <v>1.6556199380625799E-2</v>
      </c>
      <c r="F83">
        <f>LN(Sheet6!F83)</f>
        <v>-1.8535686493229438E-3</v>
      </c>
      <c r="G83">
        <f>LN(Sheet6!G83)</f>
        <v>3.1662486905548567E-4</v>
      </c>
      <c r="H83">
        <f>LN(Sheet6!H83)</f>
        <v>2.8587456851912687E-2</v>
      </c>
      <c r="J83">
        <f t="shared" si="14"/>
        <v>-1.7962648082315327</v>
      </c>
      <c r="K83">
        <f t="shared" si="15"/>
        <v>-2.4074981711105488</v>
      </c>
      <c r="L83">
        <f t="shared" si="16"/>
        <v>-0.45107014081105368</v>
      </c>
      <c r="M83">
        <f t="shared" si="17"/>
        <v>0.71429633464719977</v>
      </c>
      <c r="N83">
        <f t="shared" si="18"/>
        <v>-10.414416008867983</v>
      </c>
      <c r="O83">
        <f t="shared" si="19"/>
        <v>-0.95042416003970487</v>
      </c>
      <c r="P83">
        <f t="shared" si="20"/>
        <v>-0.56597563334414269</v>
      </c>
    </row>
    <row r="84" spans="1:16">
      <c r="A84" t="s">
        <v>83</v>
      </c>
      <c r="B84">
        <f>LN(Sheet6!B84)</f>
        <v>2.3576753939736498E-3</v>
      </c>
      <c r="C84">
        <f>LN(Sheet6!C84)</f>
        <v>3.8714544389661007E-3</v>
      </c>
      <c r="D84">
        <f>LN(Sheet6!D84)</f>
        <v>4.3063755880760994E-2</v>
      </c>
      <c r="E84">
        <f>LN(Sheet6!E84)</f>
        <v>-1.121966204175869E-2</v>
      </c>
      <c r="F84">
        <f>LN(Sheet6!F84)</f>
        <v>-2.7868109071792842E-3</v>
      </c>
      <c r="G84">
        <f>LN(Sheet6!G84)</f>
        <v>5.7483475084246815E-4</v>
      </c>
      <c r="H84">
        <f>LN(Sheet6!H84)</f>
        <v>3.2467190137501413E-2</v>
      </c>
      <c r="J84">
        <f t="shared" si="14"/>
        <v>-0.39979498241122624</v>
      </c>
      <c r="K84">
        <f t="shared" si="15"/>
        <v>0.15042750043645325</v>
      </c>
      <c r="L84">
        <f t="shared" si="16"/>
        <v>8.5453629241138209</v>
      </c>
      <c r="M84">
        <f t="shared" si="17"/>
        <v>-2.1617295172631721</v>
      </c>
      <c r="N84">
        <f t="shared" si="18"/>
        <v>-15.154424346689236</v>
      </c>
      <c r="O84">
        <f t="shared" si="19"/>
        <v>-0.90999470225951107</v>
      </c>
      <c r="P84">
        <f t="shared" si="20"/>
        <v>-0.50707222018661202</v>
      </c>
    </row>
    <row r="85" spans="1:16">
      <c r="A85" t="s">
        <v>84</v>
      </c>
      <c r="B85">
        <f>LN(Sheet6!B85)</f>
        <v>8.0956053435858356E-3</v>
      </c>
      <c r="C85">
        <f>LN(Sheet6!C85)</f>
        <v>9.5045062280624121E-3</v>
      </c>
      <c r="D85">
        <f>LN(Sheet6!D85)</f>
        <v>1.5029243783323829E-2</v>
      </c>
      <c r="E85">
        <f>LN(Sheet6!E85)</f>
        <v>-3.6624063404627635E-2</v>
      </c>
      <c r="F85">
        <f>LN(Sheet6!F85)</f>
        <v>-9.3066549295315064E-4</v>
      </c>
      <c r="G85">
        <f>LN(Sheet6!G85)</f>
        <v>4.5822000117844505E-4</v>
      </c>
      <c r="H85">
        <f>LN(Sheet6!H85)</f>
        <v>2.8587456851912687E-2</v>
      </c>
      <c r="J85">
        <f t="shared" si="14"/>
        <v>1.0609380579101946</v>
      </c>
      <c r="K85">
        <f t="shared" si="15"/>
        <v>1.8243249443360647</v>
      </c>
      <c r="L85">
        <f t="shared" si="16"/>
        <v>2.3313301046948132</v>
      </c>
      <c r="M85">
        <f t="shared" si="17"/>
        <v>-4.7922047331654358</v>
      </c>
      <c r="N85">
        <f t="shared" si="18"/>
        <v>-5.7269207530886677</v>
      </c>
      <c r="O85">
        <f t="shared" si="19"/>
        <v>-0.92825376758056255</v>
      </c>
      <c r="P85">
        <f t="shared" si="20"/>
        <v>-0.56597563334414269</v>
      </c>
    </row>
    <row r="86" spans="1:16">
      <c r="A86" t="s">
        <v>85</v>
      </c>
      <c r="B86">
        <f>LN(Sheet6!B86)</f>
        <v>2.7694963892759008E-3</v>
      </c>
      <c r="C86">
        <f>LN(Sheet6!C86)</f>
        <v>6.3352286131628365E-3</v>
      </c>
      <c r="D86">
        <f>LN(Sheet6!D86)</f>
        <v>1.5754401790068033E-3</v>
      </c>
      <c r="E86">
        <f>LN(Sheet6!E86)</f>
        <v>-3.2425821498767153E-2</v>
      </c>
      <c r="F86">
        <f>LN(Sheet6!F86)</f>
        <v>-8.4151969252845849E-3</v>
      </c>
      <c r="G86">
        <f>LN(Sheet6!G86)</f>
        <v>2.4999687505149974E-5</v>
      </c>
      <c r="H86">
        <f>LN(Sheet6!H86)</f>
        <v>2.6641930946421311E-2</v>
      </c>
      <c r="J86">
        <f t="shared" si="14"/>
        <v>-0.29495568673862771</v>
      </c>
      <c r="K86">
        <f t="shared" si="15"/>
        <v>0.88255378773895421</v>
      </c>
      <c r="L86">
        <f t="shared" si="16"/>
        <v>-0.6507933884009135</v>
      </c>
      <c r="M86">
        <f t="shared" si="17"/>
        <v>-4.3575016623869498</v>
      </c>
      <c r="N86">
        <f t="shared" si="18"/>
        <v>-43.741424592023698</v>
      </c>
      <c r="O86">
        <f t="shared" si="19"/>
        <v>-0.99608565015594053</v>
      </c>
      <c r="P86">
        <f t="shared" si="20"/>
        <v>-0.59551326074897293</v>
      </c>
    </row>
    <row r="87" spans="1:16">
      <c r="A87" t="s">
        <v>86</v>
      </c>
      <c r="B87">
        <f>LN(Sheet6!B87)</f>
        <v>-9.0625172687988538E-3</v>
      </c>
      <c r="C87">
        <f>LN(Sheet6!C87)</f>
        <v>-1.908249204294971E-3</v>
      </c>
      <c r="D87">
        <f>LN(Sheet6!D87)</f>
        <v>-6.3892359525076783E-2</v>
      </c>
      <c r="E87">
        <f>LN(Sheet6!E87)</f>
        <v>-2.134777088833199E-2</v>
      </c>
      <c r="F87">
        <f>LN(Sheet6!F87)</f>
        <v>-4.7058910374126166E-3</v>
      </c>
      <c r="G87">
        <f>LN(Sheet6!G87)</f>
        <v>1.917481616207547E-5</v>
      </c>
      <c r="H87">
        <f>LN(Sheet6!H87)</f>
        <v>1.980262729617973E-2</v>
      </c>
      <c r="J87">
        <f t="shared" si="14"/>
        <v>-3.3070895809581384</v>
      </c>
      <c r="K87">
        <f t="shared" si="15"/>
        <v>-1.5670484818860959</v>
      </c>
      <c r="L87">
        <f t="shared" si="16"/>
        <v>-15.162159042362681</v>
      </c>
      <c r="M87">
        <f t="shared" si="17"/>
        <v>-3.2104351696550082</v>
      </c>
      <c r="N87">
        <f t="shared" si="18"/>
        <v>-24.901578144833433</v>
      </c>
      <c r="O87">
        <f t="shared" si="19"/>
        <v>-0.99699768492552443</v>
      </c>
      <c r="P87">
        <f t="shared" si="20"/>
        <v>-0.69934986470224092</v>
      </c>
    </row>
    <row r="88" spans="1:16">
      <c r="A88" t="s">
        <v>87</v>
      </c>
      <c r="B88">
        <f>LN(Sheet6!B88)</f>
        <v>-2.8022263960007145E-3</v>
      </c>
      <c r="C88">
        <f>LN(Sheet6!C88)</f>
        <v>3.1438813697894021E-3</v>
      </c>
      <c r="D88">
        <f>LN(Sheet6!D88)</f>
        <v>-4.4912091731454003E-2</v>
      </c>
      <c r="E88">
        <f>LN(Sheet6!E88)</f>
        <v>-2.2105768819962901E-2</v>
      </c>
      <c r="F88">
        <f>LN(Sheet6!F88)</f>
        <v>-2.8342012358751373E-3</v>
      </c>
      <c r="G88">
        <f>LN(Sheet6!G88)</f>
        <v>2.4999968749105643E-6</v>
      </c>
      <c r="H88">
        <f>LN(Sheet6!H88)</f>
        <v>2.8587456851912687E-2</v>
      </c>
      <c r="J88">
        <f t="shared" si="14"/>
        <v>-1.7133765520047382</v>
      </c>
      <c r="K88">
        <f t="shared" si="15"/>
        <v>-6.5775500413366883E-2</v>
      </c>
      <c r="L88">
        <f t="shared" si="16"/>
        <v>-10.955058644788235</v>
      </c>
      <c r="M88">
        <f t="shared" si="17"/>
        <v>-3.2889213636172308</v>
      </c>
      <c r="N88">
        <f t="shared" si="18"/>
        <v>-15.395123426975646</v>
      </c>
      <c r="O88">
        <f t="shared" si="19"/>
        <v>-0.9996085606119901</v>
      </c>
      <c r="P88">
        <f t="shared" si="20"/>
        <v>-0.56597563334414269</v>
      </c>
    </row>
    <row r="89" spans="1:16">
      <c r="A89" t="s">
        <v>88</v>
      </c>
      <c r="B89">
        <f>LN(Sheet6!B89)</f>
        <v>1.7514347123054001E-3</v>
      </c>
      <c r="C89">
        <f>LN(Sheet6!C89)</f>
        <v>3.1000863035469096E-3</v>
      </c>
      <c r="D89">
        <f>LN(Sheet6!D89)</f>
        <v>-4.9087165882548134E-2</v>
      </c>
      <c r="E89">
        <f>LN(Sheet6!E89)</f>
        <v>5.3180484429995949E-2</v>
      </c>
      <c r="F89">
        <f>LN(Sheet6!F89)</f>
        <v>9.4562654800703025E-4</v>
      </c>
      <c r="G89">
        <f>LN(Sheet6!G89)</f>
        <v>2.4999968749105643E-6</v>
      </c>
      <c r="H89">
        <f>LN(Sheet6!H89)</f>
        <v>1.0939940038334263E-2</v>
      </c>
      <c r="J89">
        <f t="shared" si="14"/>
        <v>-0.55412865359165708</v>
      </c>
      <c r="K89">
        <f t="shared" si="15"/>
        <v>-7.8789485049656438E-2</v>
      </c>
      <c r="L89">
        <f t="shared" si="16"/>
        <v>-11.880491115602615</v>
      </c>
      <c r="M89">
        <f t="shared" si="17"/>
        <v>4.506524017812267</v>
      </c>
      <c r="N89">
        <f t="shared" si="18"/>
        <v>3.8029090884871151</v>
      </c>
      <c r="O89">
        <f t="shared" si="19"/>
        <v>-0.9996085606119901</v>
      </c>
      <c r="P89">
        <f t="shared" si="20"/>
        <v>-0.83390615783042632</v>
      </c>
    </row>
    <row r="90" spans="1:16">
      <c r="A90" t="s">
        <v>89</v>
      </c>
      <c r="B90">
        <f>LN(Sheet6!B90)</f>
        <v>1.6541767594574909E-2</v>
      </c>
      <c r="C90">
        <f>LN(Sheet6!C90)</f>
        <v>1.3196140315708671E-2</v>
      </c>
      <c r="D90">
        <f>LN(Sheet6!D90)</f>
        <v>1.1714398221751314E-2</v>
      </c>
      <c r="E90">
        <f>LN(Sheet6!E90)</f>
        <v>7.1586656811496535E-2</v>
      </c>
      <c r="F90">
        <f>LN(Sheet6!F90)</f>
        <v>-1.1406967793376478E-2</v>
      </c>
      <c r="G90">
        <f>LN(Sheet6!G90)</f>
        <v>2.4999968749105643E-6</v>
      </c>
      <c r="H90">
        <f>LN(Sheet6!H90)</f>
        <v>1.5873349156290163E-2</v>
      </c>
      <c r="J90">
        <f t="shared" si="14"/>
        <v>3.2111191114047841</v>
      </c>
      <c r="K90">
        <f t="shared" si="15"/>
        <v>2.9213176748280896</v>
      </c>
      <c r="L90">
        <f t="shared" si="16"/>
        <v>1.5965729225714225</v>
      </c>
      <c r="M90">
        <f t="shared" si="17"/>
        <v>6.4123740938517777</v>
      </c>
      <c r="N90">
        <f t="shared" si="18"/>
        <v>-58.936856153577857</v>
      </c>
      <c r="O90">
        <f t="shared" si="19"/>
        <v>-0.9996085606119901</v>
      </c>
      <c r="P90">
        <f t="shared" si="20"/>
        <v>-0.7590054844698374</v>
      </c>
    </row>
    <row r="91" spans="1:16">
      <c r="A91" t="s">
        <v>90</v>
      </c>
      <c r="B91">
        <f>LN(Sheet6!B91)</f>
        <v>5.2077830489037913E-3</v>
      </c>
      <c r="C91">
        <f>LN(Sheet6!C91)</f>
        <v>4.6379050276797538E-3</v>
      </c>
      <c r="D91">
        <f>LN(Sheet6!D91)</f>
        <v>3.121451614941954E-2</v>
      </c>
      <c r="E91">
        <f>LN(Sheet6!E91)</f>
        <v>7.6276487659369041E-3</v>
      </c>
      <c r="F91">
        <f>LN(Sheet6!F91)</f>
        <v>-4.7915760098992842E-3</v>
      </c>
      <c r="G91">
        <f>LN(Sheet6!G91)</f>
        <v>2.4999968749105643E-6</v>
      </c>
      <c r="H91">
        <f>LN(Sheet6!H91)</f>
        <v>1.980262729617973E-2</v>
      </c>
      <c r="J91">
        <f t="shared" si="14"/>
        <v>0.32577093710838123</v>
      </c>
      <c r="K91">
        <f t="shared" si="15"/>
        <v>0.37818320540023742</v>
      </c>
      <c r="L91">
        <f t="shared" si="16"/>
        <v>5.9189014997164744</v>
      </c>
      <c r="M91">
        <f t="shared" si="17"/>
        <v>-0.2102021713556087</v>
      </c>
      <c r="N91">
        <f t="shared" si="18"/>
        <v>-25.336778630659811</v>
      </c>
      <c r="O91">
        <f t="shared" si="19"/>
        <v>-0.9996085606119901</v>
      </c>
      <c r="P91">
        <f t="shared" si="20"/>
        <v>-0.69934986470224092</v>
      </c>
    </row>
    <row r="92" spans="1:16">
      <c r="A92" t="s">
        <v>91</v>
      </c>
      <c r="B92">
        <f>LN(Sheet6!B92)</f>
        <v>5.2941868222847709E-3</v>
      </c>
      <c r="C92">
        <f>LN(Sheet6!C92)</f>
        <v>-1.9433881798170834E-3</v>
      </c>
      <c r="D92">
        <f>LN(Sheet6!D92)</f>
        <v>4.5507864769272412E-2</v>
      </c>
      <c r="E92">
        <f>LN(Sheet6!E92)</f>
        <v>3.3696888555715385E-2</v>
      </c>
      <c r="F92">
        <f>LN(Sheet6!F92)</f>
        <v>-2.8860048891348753E-3</v>
      </c>
      <c r="G92">
        <f>LN(Sheet6!G92)</f>
        <v>2.4999968749105643E-6</v>
      </c>
      <c r="H92">
        <f>LN(Sheet6!H92)</f>
        <v>2.3716526617316065E-2</v>
      </c>
      <c r="J92">
        <f t="shared" si="14"/>
        <v>0.34776717054001671</v>
      </c>
      <c r="K92">
        <f t="shared" si="15"/>
        <v>-1.5774902536840347</v>
      </c>
      <c r="L92">
        <f t="shared" si="16"/>
        <v>9.0871156321565643</v>
      </c>
      <c r="M92">
        <f t="shared" si="17"/>
        <v>2.4891131238535844</v>
      </c>
      <c r="N92">
        <f t="shared" si="18"/>
        <v>-15.658238118057881</v>
      </c>
      <c r="O92">
        <f t="shared" si="19"/>
        <v>-0.9996085606119901</v>
      </c>
      <c r="P92">
        <f t="shared" si="20"/>
        <v>-0.63992773132358294</v>
      </c>
    </row>
    <row r="93" spans="1:16">
      <c r="A93" t="s">
        <v>92</v>
      </c>
      <c r="B93">
        <f>LN(Sheet6!B93)</f>
        <v>-4.8409553723763859E-3</v>
      </c>
      <c r="C93">
        <f>LN(Sheet6!C93)</f>
        <v>-3.7585536653528453E-3</v>
      </c>
      <c r="D93">
        <f>LN(Sheet6!D93)</f>
        <v>-1.2155813663411978E-2</v>
      </c>
      <c r="E93">
        <f>LN(Sheet6!E93)</f>
        <v>1.3563669123221836E-2</v>
      </c>
      <c r="F93">
        <f>LN(Sheet6!F93)</f>
        <v>-7.7369825021524515E-3</v>
      </c>
      <c r="G93">
        <f>LN(Sheet6!G93)</f>
        <v>2.4999968749105643E-6</v>
      </c>
      <c r="H93">
        <f>LN(Sheet6!H93)</f>
        <v>1.5873349156290163E-2</v>
      </c>
      <c r="J93">
        <f t="shared" si="14"/>
        <v>-2.2323858118256763</v>
      </c>
      <c r="K93">
        <f t="shared" si="15"/>
        <v>-2.1168783119252934</v>
      </c>
      <c r="L93">
        <f t="shared" si="16"/>
        <v>-3.6944155399832823</v>
      </c>
      <c r="M93">
        <f t="shared" si="17"/>
        <v>0.40443756007894227</v>
      </c>
      <c r="N93">
        <f t="shared" si="18"/>
        <v>-40.296722004443474</v>
      </c>
      <c r="O93">
        <f t="shared" si="19"/>
        <v>-0.9996085606119901</v>
      </c>
      <c r="P93">
        <f t="shared" si="20"/>
        <v>-0.7590054844698374</v>
      </c>
    </row>
    <row r="94" spans="1:16">
      <c r="A94" t="s">
        <v>93</v>
      </c>
      <c r="B94">
        <f>LN(Sheet6!B94)</f>
        <v>1.046996122553602E-2</v>
      </c>
      <c r="C94">
        <f>LN(Sheet6!C94)</f>
        <v>3.3456645409514515E-3</v>
      </c>
      <c r="D94">
        <f>LN(Sheet6!D94)</f>
        <v>2.9607369480424573E-2</v>
      </c>
      <c r="E94">
        <f>LN(Sheet6!E94)</f>
        <v>1.2685518772318203E-3</v>
      </c>
      <c r="F94">
        <f>LN(Sheet6!F94)</f>
        <v>0</v>
      </c>
      <c r="G94">
        <f>LN(Sheet6!G94)</f>
        <v>2.4999968749105643E-6</v>
      </c>
      <c r="H94">
        <f>LN(Sheet6!H94)</f>
        <v>2.4692612590371414E-2</v>
      </c>
      <c r="J94">
        <f t="shared" si="14"/>
        <v>1.6653895093400886</v>
      </c>
      <c r="K94">
        <f t="shared" si="15"/>
        <v>-5.8143377832078347E-3</v>
      </c>
      <c r="L94">
        <f t="shared" si="16"/>
        <v>5.5626669374011328</v>
      </c>
      <c r="M94">
        <f t="shared" si="17"/>
        <v>-0.86864897048816925</v>
      </c>
      <c r="N94">
        <f t="shared" si="18"/>
        <v>-1</v>
      </c>
      <c r="O94">
        <f t="shared" si="19"/>
        <v>-0.9996085606119901</v>
      </c>
      <c r="P94">
        <f t="shared" si="20"/>
        <v>-0.6251084664112978</v>
      </c>
    </row>
    <row r="95" spans="1:16">
      <c r="A95" t="s">
        <v>94</v>
      </c>
      <c r="B95">
        <f>LN(Sheet6!B95)</f>
        <v>7.6299625071288672E-3</v>
      </c>
      <c r="C95">
        <f>LN(Sheet6!C95)</f>
        <v>4.0439640162011842E-3</v>
      </c>
      <c r="D95">
        <f>LN(Sheet6!D95)</f>
        <v>2.6277167662687881E-2</v>
      </c>
      <c r="E95">
        <f>LN(Sheet6!E95)</f>
        <v>4.0470735783194121E-2</v>
      </c>
      <c r="F95">
        <f>LN(Sheet6!F95)</f>
        <v>-2.9168712951232454E-3</v>
      </c>
      <c r="G95">
        <f>LN(Sheet6!G95)</f>
        <v>2.4999968749105643E-6</v>
      </c>
      <c r="H95">
        <f>LN(Sheet6!H95)</f>
        <v>1.7839918128331016E-2</v>
      </c>
      <c r="J95">
        <f t="shared" si="14"/>
        <v>0.94239707149615715</v>
      </c>
      <c r="K95">
        <f t="shared" si="15"/>
        <v>0.20168982700354743</v>
      </c>
      <c r="L95">
        <f t="shared" si="16"/>
        <v>4.8245059407417186</v>
      </c>
      <c r="M95">
        <f t="shared" si="17"/>
        <v>3.1905048627762138</v>
      </c>
      <c r="N95">
        <f t="shared" si="18"/>
        <v>-15.815010939382452</v>
      </c>
      <c r="O95">
        <f t="shared" si="19"/>
        <v>-0.9996085606119901</v>
      </c>
      <c r="P95">
        <f t="shared" si="20"/>
        <v>-0.72914837416455391</v>
      </c>
    </row>
    <row r="96" spans="1:16">
      <c r="A96" t="s">
        <v>95</v>
      </c>
      <c r="B96">
        <f>LN(Sheet6!B96)</f>
        <v>1.1680232631244491E-2</v>
      </c>
      <c r="C96">
        <f>LN(Sheet6!C96)</f>
        <v>1.0199014177076473E-2</v>
      </c>
      <c r="D96">
        <f>LN(Sheet6!D96)</f>
        <v>2.4551147127255105E-2</v>
      </c>
      <c r="E96">
        <f>LN(Sheet6!E96)</f>
        <v>4.8237477682200554E-2</v>
      </c>
      <c r="F96">
        <f>LN(Sheet6!F96)</f>
        <v>-8.8020128180901821E-3</v>
      </c>
      <c r="G96">
        <f>LN(Sheet6!G96)</f>
        <v>2.4999968749105643E-6</v>
      </c>
      <c r="H96">
        <f>LN(Sheet6!H96)</f>
        <v>2.176149178151271E-2</v>
      </c>
      <c r="J96">
        <f t="shared" si="14"/>
        <v>1.9734942519213572</v>
      </c>
      <c r="K96">
        <f t="shared" si="15"/>
        <v>2.0307024328002883</v>
      </c>
      <c r="L96">
        <f t="shared" si="16"/>
        <v>4.4419222090579789</v>
      </c>
      <c r="M96">
        <f t="shared" si="17"/>
        <v>3.9947049610909451</v>
      </c>
      <c r="N96">
        <f t="shared" si="18"/>
        <v>-45.706091902858809</v>
      </c>
      <c r="O96">
        <f t="shared" si="19"/>
        <v>-0.9996085606119901</v>
      </c>
      <c r="P96">
        <f t="shared" si="20"/>
        <v>-0.66960972650053119</v>
      </c>
    </row>
    <row r="97" spans="1:16">
      <c r="A97" t="s">
        <v>96</v>
      </c>
      <c r="B97">
        <f>LN(Sheet6!B97)</f>
        <v>9.5458356825480397E-3</v>
      </c>
      <c r="C97">
        <f>LN(Sheet6!C97)</f>
        <v>4.2151983014397992E-3</v>
      </c>
      <c r="D97">
        <f>LN(Sheet6!D97)</f>
        <v>2.763093486555956E-3</v>
      </c>
      <c r="E97">
        <f>LN(Sheet6!E97)</f>
        <v>4.9437087819720706E-2</v>
      </c>
      <c r="F97">
        <f>LN(Sheet6!F97)</f>
        <v>-2.9513056345803093E-3</v>
      </c>
      <c r="G97">
        <f>LN(Sheet6!G97)</f>
        <v>2.4999968749105643E-6</v>
      </c>
      <c r="H97">
        <f>LN(Sheet6!H97)</f>
        <v>3.6331929247390204E-2</v>
      </c>
      <c r="J97">
        <f t="shared" si="14"/>
        <v>1.4301303259931823</v>
      </c>
      <c r="K97">
        <f t="shared" si="15"/>
        <v>0.25257319237996922</v>
      </c>
      <c r="L97">
        <f t="shared" si="16"/>
        <v>-0.38754227115116335</v>
      </c>
      <c r="M97">
        <f t="shared" si="17"/>
        <v>4.1189174820009642</v>
      </c>
      <c r="N97">
        <f t="shared" si="18"/>
        <v>-15.989905565895363</v>
      </c>
      <c r="O97">
        <f t="shared" si="19"/>
        <v>-0.9996085606119901</v>
      </c>
      <c r="P97">
        <f t="shared" si="20"/>
        <v>-0.44839645363806091</v>
      </c>
    </row>
    <row r="98" spans="1:16">
      <c r="A98" t="s">
        <v>97</v>
      </c>
      <c r="B98">
        <f>LN(Sheet6!B98)</f>
        <v>1.8203928586454279E-3</v>
      </c>
      <c r="C98">
        <f>LN(Sheet6!C98)</f>
        <v>1.6642770185063404E-3</v>
      </c>
      <c r="D98">
        <f>LN(Sheet6!D98)</f>
        <v>1.7026096247435028E-2</v>
      </c>
      <c r="E98">
        <f>LN(Sheet6!E98)</f>
        <v>3.1418793522520409E-2</v>
      </c>
      <c r="F98">
        <f>LN(Sheet6!F98)</f>
        <v>-2.9600416284768275E-3</v>
      </c>
      <c r="G98">
        <f>LN(Sheet6!G98)</f>
        <v>2.4999968749105643E-6</v>
      </c>
      <c r="H98">
        <f>LN(Sheet6!H98)</f>
        <v>2.176149178151271E-2</v>
      </c>
      <c r="J98">
        <f t="shared" ref="J98:J129" si="21">B98/B$139-1</f>
        <v>-0.53657363921491197</v>
      </c>
      <c r="K98">
        <f t="shared" ref="K98:K129" si="22">C98/C$139-1</f>
        <v>-0.50544941684877542</v>
      </c>
      <c r="L98">
        <f t="shared" ref="L98:L129" si="23">D98/D$139-1</f>
        <v>2.7739455033290938</v>
      </c>
      <c r="M98">
        <f t="shared" ref="M98:M129" si="24">E98/E$139-1</f>
        <v>2.2532298830444537</v>
      </c>
      <c r="N98">
        <f t="shared" ref="N98:N129" si="25">F98/F$139-1</f>
        <v>-16.03427634267927</v>
      </c>
      <c r="O98">
        <f t="shared" ref="O98:O129" si="26">G98/G$139-1</f>
        <v>-0.9996085606119901</v>
      </c>
      <c r="P98">
        <f t="shared" ref="P98:P129" si="27">H98/H$139-1</f>
        <v>-0.66960972650053119</v>
      </c>
    </row>
    <row r="99" spans="1:16">
      <c r="A99" t="s">
        <v>98</v>
      </c>
      <c r="B99">
        <f>LN(Sheet6!B99)</f>
        <v>1.4138191436733065E-4</v>
      </c>
      <c r="C99">
        <f>LN(Sheet6!C99)</f>
        <v>-2.5365211284496643E-4</v>
      </c>
      <c r="D99">
        <f>LN(Sheet6!D99)</f>
        <v>1.8076614465685113E-2</v>
      </c>
      <c r="E99">
        <f>LN(Sheet6!E99)</f>
        <v>4.0036914632595958E-3</v>
      </c>
      <c r="F99">
        <f>LN(Sheet6!F99)</f>
        <v>-9.8863082693954321E-4</v>
      </c>
      <c r="G99">
        <f>LN(Sheet6!G99)</f>
        <v>2.4999968749105643E-6</v>
      </c>
      <c r="H99">
        <f>LN(Sheet6!H99)</f>
        <v>2.4692612590371414E-2</v>
      </c>
      <c r="J99">
        <f t="shared" si="21"/>
        <v>-0.96400771089333148</v>
      </c>
      <c r="K99">
        <f t="shared" si="22"/>
        <v>-1.0753743511026801</v>
      </c>
      <c r="L99">
        <f t="shared" si="23"/>
        <v>3.00679973182128</v>
      </c>
      <c r="M99">
        <f t="shared" si="24"/>
        <v>-0.58544147465655971</v>
      </c>
      <c r="N99">
        <f t="shared" si="25"/>
        <v>-6.0213310887620759</v>
      </c>
      <c r="O99">
        <f t="shared" si="26"/>
        <v>-0.9996085606119901</v>
      </c>
      <c r="P99">
        <f t="shared" si="27"/>
        <v>-0.6251084664112978</v>
      </c>
    </row>
    <row r="100" spans="1:16">
      <c r="A100" t="s">
        <v>99</v>
      </c>
      <c r="B100">
        <f>LN(Sheet6!B100)</f>
        <v>1.4221610854137016E-3</v>
      </c>
      <c r="C100">
        <f>LN(Sheet6!C100)</f>
        <v>-1.817210353937007E-3</v>
      </c>
      <c r="D100">
        <f>LN(Sheet6!D100)</f>
        <v>3.0048393036874288E-2</v>
      </c>
      <c r="E100">
        <f>LN(Sheet6!E100)</f>
        <v>1.5259888537900945E-2</v>
      </c>
      <c r="F100">
        <f>LN(Sheet6!F100)</f>
        <v>0</v>
      </c>
      <c r="G100">
        <f>LN(Sheet6!G100)</f>
        <v>2.4999968749105643E-6</v>
      </c>
      <c r="H100">
        <f>LN(Sheet6!H100)</f>
        <v>1.7839918128331016E-2</v>
      </c>
      <c r="J100">
        <f t="shared" si="21"/>
        <v>-0.63795345980764795</v>
      </c>
      <c r="K100">
        <f t="shared" si="22"/>
        <v>-1.5399957039931729</v>
      </c>
      <c r="L100">
        <f t="shared" si="23"/>
        <v>5.6604226908949116</v>
      </c>
      <c r="M100">
        <f t="shared" si="24"/>
        <v>0.58007102875681849</v>
      </c>
      <c r="N100">
        <f t="shared" si="25"/>
        <v>-1</v>
      </c>
      <c r="O100">
        <f t="shared" si="26"/>
        <v>-0.9996085606119901</v>
      </c>
      <c r="P100">
        <f t="shared" si="27"/>
        <v>-0.72914837416455391</v>
      </c>
    </row>
    <row r="101" spans="1:16">
      <c r="A101" t="s">
        <v>100</v>
      </c>
      <c r="B101">
        <f>LN(Sheet6!B101)</f>
        <v>1.4723704754658502E-5</v>
      </c>
      <c r="C101">
        <f>LN(Sheet6!C101)</f>
        <v>6.6324307750129617E-3</v>
      </c>
      <c r="D101">
        <f>LN(Sheet6!D101)</f>
        <v>-3.0414870287482829E-2</v>
      </c>
      <c r="E101">
        <f>LN(Sheet6!E101)</f>
        <v>-1.413018625592798E-2</v>
      </c>
      <c r="F101">
        <f>LN(Sheet6!F101)</f>
        <v>-4.9578683607868854E-3</v>
      </c>
      <c r="G101">
        <f>LN(Sheet6!G101)</f>
        <v>2.4999968749105643E-6</v>
      </c>
      <c r="H101">
        <f>LN(Sheet6!H101)</f>
        <v>2.0782539182528412E-2</v>
      </c>
      <c r="J101">
        <f t="shared" si="21"/>
        <v>-0.99625171408505586</v>
      </c>
      <c r="K101">
        <f t="shared" si="22"/>
        <v>0.97086931503542395</v>
      </c>
      <c r="L101">
        <f t="shared" si="23"/>
        <v>-7.7416547685189805</v>
      </c>
      <c r="M101">
        <f t="shared" si="24"/>
        <v>-2.4630970520182256</v>
      </c>
      <c r="N101">
        <f t="shared" si="25"/>
        <v>-26.181390116142357</v>
      </c>
      <c r="O101">
        <f t="shared" si="26"/>
        <v>-0.9996085606119901</v>
      </c>
      <c r="P101">
        <f t="shared" si="27"/>
        <v>-0.68447251348998794</v>
      </c>
    </row>
    <row r="102" spans="1:16">
      <c r="A102" t="s">
        <v>101</v>
      </c>
      <c r="B102">
        <f>LN(Sheet6!B102)</f>
        <v>1.1607694436942814E-2</v>
      </c>
      <c r="C102">
        <f>LN(Sheet6!C102)</f>
        <v>3.9350642245050867E-3</v>
      </c>
      <c r="D102">
        <f>LN(Sheet6!D102)</f>
        <v>6.1462909032574752E-2</v>
      </c>
      <c r="E102">
        <f>LN(Sheet6!E102)</f>
        <v>3.7505976355019247E-2</v>
      </c>
      <c r="F102">
        <f>LN(Sheet6!F102)</f>
        <v>-3.9840690148743472E-3</v>
      </c>
      <c r="G102">
        <f>LN(Sheet6!G102)</f>
        <v>2.4999968749105643E-6</v>
      </c>
      <c r="H102">
        <f>LN(Sheet6!H102)</f>
        <v>1.7839918128331016E-2</v>
      </c>
      <c r="J102">
        <f t="shared" si="21"/>
        <v>1.9550278471321394</v>
      </c>
      <c r="K102">
        <f t="shared" si="22"/>
        <v>0.16932955591316889</v>
      </c>
      <c r="L102">
        <f t="shared" si="23"/>
        <v>12.62365546359195</v>
      </c>
      <c r="M102">
        <f t="shared" si="24"/>
        <v>2.8835215930060718</v>
      </c>
      <c r="N102">
        <f t="shared" si="25"/>
        <v>-21.235389246450861</v>
      </c>
      <c r="O102">
        <f t="shared" si="26"/>
        <v>-0.9996085606119901</v>
      </c>
      <c r="P102">
        <f t="shared" si="27"/>
        <v>-0.72914837416455391</v>
      </c>
    </row>
    <row r="103" spans="1:16">
      <c r="A103" t="s">
        <v>102</v>
      </c>
      <c r="B103">
        <f>LN(Sheet6!B103)</f>
        <v>1.2150475087497825E-3</v>
      </c>
      <c r="C103">
        <f>LN(Sheet6!C103)</f>
        <v>4.9978315268414788E-3</v>
      </c>
      <c r="D103">
        <f>LN(Sheet6!D103)</f>
        <v>-1.8882121093961073E-2</v>
      </c>
      <c r="E103">
        <f>LN(Sheet6!E103)</f>
        <v>2.8439399618291717E-2</v>
      </c>
      <c r="F103">
        <f>LN(Sheet6!F103)</f>
        <v>-4.0000053333462396E-3</v>
      </c>
      <c r="G103">
        <f>LN(Sheet6!G103)</f>
        <v>2.4999968749105643E-6</v>
      </c>
      <c r="H103">
        <f>LN(Sheet6!H103)</f>
        <v>2.176149178151271E-2</v>
      </c>
      <c r="J103">
        <f t="shared" si="21"/>
        <v>-0.69067938138369978</v>
      </c>
      <c r="K103">
        <f t="shared" si="22"/>
        <v>0.48513767155741805</v>
      </c>
      <c r="L103">
        <f t="shared" si="23"/>
        <v>-5.185345540179541</v>
      </c>
      <c r="M103">
        <f t="shared" si="24"/>
        <v>1.9447313000021178</v>
      </c>
      <c r="N103">
        <f t="shared" si="25"/>
        <v>-21.316331018852441</v>
      </c>
      <c r="O103">
        <f t="shared" si="26"/>
        <v>-0.9996085606119901</v>
      </c>
      <c r="P103">
        <f t="shared" si="27"/>
        <v>-0.66960972650053119</v>
      </c>
    </row>
    <row r="104" spans="1:16">
      <c r="A104" t="s">
        <v>103</v>
      </c>
      <c r="B104">
        <f>LN(Sheet6!B104)</f>
        <v>3.1993854245984032E-3</v>
      </c>
      <c r="C104">
        <f>LN(Sheet6!C104)</f>
        <v>5.6313882650057892E-3</v>
      </c>
      <c r="D104">
        <f>LN(Sheet6!D104)</f>
        <v>-3.4376728405680144E-2</v>
      </c>
      <c r="E104">
        <f>LN(Sheet6!E104)</f>
        <v>3.4611316000950167E-2</v>
      </c>
      <c r="F104">
        <f>LN(Sheet6!F104)</f>
        <v>-3.0105391528711519E-3</v>
      </c>
      <c r="G104">
        <f>LN(Sheet6!G104)</f>
        <v>2.4999968749105643E-6</v>
      </c>
      <c r="H104">
        <f>LN(Sheet6!H104)</f>
        <v>1.980262729617973E-2</v>
      </c>
      <c r="J104">
        <f t="shared" si="21"/>
        <v>-0.18551672127863217</v>
      </c>
      <c r="K104">
        <f t="shared" si="22"/>
        <v>0.6734031170538366</v>
      </c>
      <c r="L104">
        <f t="shared" si="23"/>
        <v>-8.6198265122180757</v>
      </c>
      <c r="M104">
        <f t="shared" si="24"/>
        <v>2.5837966669559469</v>
      </c>
      <c r="N104">
        <f t="shared" si="25"/>
        <v>-16.290757106011007</v>
      </c>
      <c r="O104">
        <f t="shared" si="26"/>
        <v>-0.9996085606119901</v>
      </c>
      <c r="P104">
        <f t="shared" si="27"/>
        <v>-0.69934986470224092</v>
      </c>
    </row>
    <row r="105" spans="1:16">
      <c r="A105" t="s">
        <v>104</v>
      </c>
      <c r="B105">
        <f>LN(Sheet6!B105)</f>
        <v>4.0396903181036488E-3</v>
      </c>
      <c r="C105">
        <f>LN(Sheet6!C105)</f>
        <v>1.4207508629068138E-3</v>
      </c>
      <c r="D105">
        <f>LN(Sheet6!D105)</f>
        <v>1.4114440798249734E-2</v>
      </c>
      <c r="E105">
        <f>LN(Sheet6!E105)</f>
        <v>1.8062301776565617E-2</v>
      </c>
      <c r="F105">
        <f>LN(Sheet6!F105)</f>
        <v>-3.0196298737199456E-3</v>
      </c>
      <c r="G105">
        <f>LN(Sheet6!G105)</f>
        <v>2.4999968749105643E-6</v>
      </c>
      <c r="H105">
        <f>LN(Sheet6!H105)</f>
        <v>2.8587456851912687E-2</v>
      </c>
      <c r="J105">
        <f t="shared" si="21"/>
        <v>2.8403827188476116E-2</v>
      </c>
      <c r="K105">
        <f t="shared" si="22"/>
        <v>-0.57781477485414579</v>
      </c>
      <c r="L105">
        <f t="shared" si="23"/>
        <v>2.128558044571371</v>
      </c>
      <c r="M105">
        <f t="shared" si="24"/>
        <v>0.87024431265864877</v>
      </c>
      <c r="N105">
        <f t="shared" si="25"/>
        <v>-16.336929567938594</v>
      </c>
      <c r="O105">
        <f t="shared" si="26"/>
        <v>-0.9996085606119901</v>
      </c>
      <c r="P105">
        <f t="shared" si="27"/>
        <v>-0.56597563334414269</v>
      </c>
    </row>
    <row r="106" spans="1:16">
      <c r="A106" t="s">
        <v>105</v>
      </c>
      <c r="B106">
        <f>LN(Sheet6!B106)</f>
        <v>5.3595483428986526E-3</v>
      </c>
      <c r="C106">
        <f>LN(Sheet6!C106)</f>
        <v>3.5986763578271345E-3</v>
      </c>
      <c r="D106">
        <f>LN(Sheet6!D106)</f>
        <v>2.3293265001535786E-2</v>
      </c>
      <c r="E106">
        <f>LN(Sheet6!E106)</f>
        <v>2.0408675197959077E-2</v>
      </c>
      <c r="F106">
        <f>LN(Sheet6!F106)</f>
        <v>-3.0287756621607039E-3</v>
      </c>
      <c r="G106">
        <f>LN(Sheet6!G106)</f>
        <v>1.3324911223040114E-5</v>
      </c>
      <c r="H106">
        <f>LN(Sheet6!H106)</f>
        <v>2.5667746748577813E-2</v>
      </c>
      <c r="J106">
        <f t="shared" si="21"/>
        <v>0.36440657422126921</v>
      </c>
      <c r="K106">
        <f t="shared" si="22"/>
        <v>6.9369745268254013E-2</v>
      </c>
      <c r="L106">
        <f t="shared" si="23"/>
        <v>4.1631044152967327</v>
      </c>
      <c r="M106">
        <f t="shared" si="24"/>
        <v>1.1131973759513896</v>
      </c>
      <c r="N106">
        <f t="shared" si="25"/>
        <v>-16.383381722349949</v>
      </c>
      <c r="O106">
        <f t="shared" si="26"/>
        <v>-0.99791363935420119</v>
      </c>
      <c r="P106">
        <f t="shared" si="27"/>
        <v>-0.61030365227157102</v>
      </c>
    </row>
    <row r="107" spans="1:16">
      <c r="A107" t="s">
        <v>106</v>
      </c>
      <c r="B107">
        <f>LN(Sheet6!B107)</f>
        <v>-4.1772937157176322E-3</v>
      </c>
      <c r="C107">
        <f>LN(Sheet6!C107)</f>
        <v>-1.1998557576418069E-2</v>
      </c>
      <c r="D107">
        <f>LN(Sheet6!D107)</f>
        <v>2.1602502755893864E-2</v>
      </c>
      <c r="E107">
        <f>LN(Sheet6!E107)</f>
        <v>1.6949840996289708E-2</v>
      </c>
      <c r="F107">
        <f>LN(Sheet6!F107)</f>
        <v>-2.0242921892305683E-3</v>
      </c>
      <c r="G107">
        <f>LN(Sheet6!G107)</f>
        <v>4.4739990173646931E-4</v>
      </c>
      <c r="H107">
        <f>LN(Sheet6!H107)</f>
        <v>2.2739486969489339E-2</v>
      </c>
      <c r="J107">
        <f t="shared" si="21"/>
        <v>-2.0634342007065105</v>
      </c>
      <c r="K107">
        <f t="shared" si="22"/>
        <v>-4.5654482879999545</v>
      </c>
      <c r="L107">
        <f t="shared" si="23"/>
        <v>3.788335913967475</v>
      </c>
      <c r="M107">
        <f t="shared" si="24"/>
        <v>0.75505559124850175</v>
      </c>
      <c r="N107">
        <f t="shared" si="25"/>
        <v>-11.281533840076467</v>
      </c>
      <c r="O107">
        <f t="shared" si="26"/>
        <v>-0.92994793493984174</v>
      </c>
      <c r="P107">
        <f t="shared" si="27"/>
        <v>-0.65476147524639305</v>
      </c>
    </row>
    <row r="108" spans="1:16">
      <c r="A108" t="s">
        <v>107</v>
      </c>
      <c r="B108">
        <f>LN(Sheet6!B108)</f>
        <v>1.1055706639925644E-2</v>
      </c>
      <c r="C108">
        <f>LN(Sheet6!C108)</f>
        <v>1.0315125627139357E-2</v>
      </c>
      <c r="D108">
        <f>LN(Sheet6!D108)</f>
        <v>2.7211619720590101E-2</v>
      </c>
      <c r="E108">
        <f>LN(Sheet6!E108)</f>
        <v>8.7279691572264648E-3</v>
      </c>
      <c r="F108">
        <f>LN(Sheet6!F108)</f>
        <v>0</v>
      </c>
      <c r="G108">
        <f>LN(Sheet6!G108)</f>
        <v>5.2985959960586825E-4</v>
      </c>
      <c r="H108">
        <f>LN(Sheet6!H108)</f>
        <v>2.9558802241544429E-2</v>
      </c>
      <c r="J108">
        <f t="shared" si="21"/>
        <v>1.8145055995554307</v>
      </c>
      <c r="K108">
        <f t="shared" si="22"/>
        <v>2.0652056943971289</v>
      </c>
      <c r="L108">
        <f t="shared" si="23"/>
        <v>5.0316333462694525</v>
      </c>
      <c r="M108">
        <f t="shared" si="24"/>
        <v>-9.6270515281654867E-2</v>
      </c>
      <c r="N108">
        <f t="shared" si="25"/>
        <v>-1</v>
      </c>
      <c r="O108">
        <f t="shared" si="26"/>
        <v>-0.91703672933258029</v>
      </c>
      <c r="P108">
        <f t="shared" si="27"/>
        <v>-0.55122834156079548</v>
      </c>
    </row>
    <row r="109" spans="1:16">
      <c r="A109" t="s">
        <v>108</v>
      </c>
      <c r="B109">
        <f>LN(Sheet6!B109)</f>
        <v>1.1108140809243435E-2</v>
      </c>
      <c r="C109">
        <f>LN(Sheet6!C109)</f>
        <v>4.0381442742780799E-3</v>
      </c>
      <c r="D109">
        <f>LN(Sheet6!D109)</f>
        <v>3.4386211358169098E-2</v>
      </c>
      <c r="E109">
        <f>LN(Sheet6!E109)</f>
        <v>2.6109225360090964E-2</v>
      </c>
      <c r="F109">
        <f>LN(Sheet6!F109)</f>
        <v>-4.0609192863150694E-3</v>
      </c>
      <c r="G109">
        <f>LN(Sheet6!G109)</f>
        <v>8.2383555428031672E-4</v>
      </c>
      <c r="H109">
        <f>LN(Sheet6!H109)</f>
        <v>2.4692612590371414E-2</v>
      </c>
      <c r="J109">
        <f t="shared" si="21"/>
        <v>1.8278540238542464</v>
      </c>
      <c r="K109">
        <f t="shared" si="22"/>
        <v>0.19996045338974611</v>
      </c>
      <c r="L109">
        <f t="shared" si="23"/>
        <v>6.6219284706108779</v>
      </c>
      <c r="M109">
        <f t="shared" si="24"/>
        <v>1.7034555640625437</v>
      </c>
      <c r="N109">
        <f t="shared" si="25"/>
        <v>-21.625717614381372</v>
      </c>
      <c r="O109">
        <f t="shared" si="26"/>
        <v>-0.87100716467901718</v>
      </c>
      <c r="P109">
        <f t="shared" si="27"/>
        <v>-0.6251084664112978</v>
      </c>
    </row>
    <row r="110" spans="1:16">
      <c r="A110" t="s">
        <v>109</v>
      </c>
      <c r="B110">
        <f>LN(Sheet6!B110)</f>
        <v>-1.180273839269475E-3</v>
      </c>
      <c r="C110">
        <f>LN(Sheet6!C110)</f>
        <v>-1.3587947035314362E-3</v>
      </c>
      <c r="D110">
        <f>LN(Sheet6!D110)</f>
        <v>-1.534942134935002E-2</v>
      </c>
      <c r="E110">
        <f>LN(Sheet6!E110)</f>
        <v>2.1275081588045402E-2</v>
      </c>
      <c r="F110">
        <f>LN(Sheet6!F110)</f>
        <v>1.0167769050870329E-3</v>
      </c>
      <c r="G110">
        <f>LN(Sheet6!G110)</f>
        <v>1.1310351385452734E-3</v>
      </c>
      <c r="H110">
        <f>LN(Sheet6!H110)</f>
        <v>2.8587456851912687E-2</v>
      </c>
      <c r="J110">
        <f t="shared" si="21"/>
        <v>-1.3004681145967043</v>
      </c>
      <c r="K110">
        <f t="shared" si="22"/>
        <v>-1.4037745552824907</v>
      </c>
      <c r="L110">
        <f t="shared" si="23"/>
        <v>-4.4022995546504031</v>
      </c>
      <c r="M110">
        <f t="shared" si="24"/>
        <v>1.2029086233635211</v>
      </c>
      <c r="N110">
        <f t="shared" si="25"/>
        <v>4.1642871582852443</v>
      </c>
      <c r="O110">
        <f t="shared" si="26"/>
        <v>-0.82290709764758063</v>
      </c>
      <c r="P110">
        <f t="shared" si="27"/>
        <v>-0.56597563334414269</v>
      </c>
    </row>
    <row r="111" spans="1:16">
      <c r="A111" t="s">
        <v>110</v>
      </c>
      <c r="B111">
        <f>LN(Sheet6!B111)</f>
        <v>-1.4905755235820235E-3</v>
      </c>
      <c r="C111">
        <f>LN(Sheet6!C111)</f>
        <v>-6.8830255668894036E-3</v>
      </c>
      <c r="D111">
        <f>LN(Sheet6!D111)</f>
        <v>-1.2411598545322972E-2</v>
      </c>
      <c r="E111">
        <f>LN(Sheet6!E111)</f>
        <v>2.2828962201959763E-2</v>
      </c>
      <c r="F111">
        <f>LN(Sheet6!F111)</f>
        <v>-5.0942545217430831E-3</v>
      </c>
      <c r="G111">
        <f>LN(Sheet6!G111)</f>
        <v>1.1177001404178348E-3</v>
      </c>
      <c r="H111">
        <f>LN(Sheet6!H111)</f>
        <v>1.6857117066423025E-2</v>
      </c>
      <c r="J111">
        <f t="shared" si="21"/>
        <v>-1.3794631401064463</v>
      </c>
      <c r="K111">
        <f t="shared" si="22"/>
        <v>-3.0453351636165578</v>
      </c>
      <c r="L111">
        <f t="shared" si="23"/>
        <v>-3.751111930681355</v>
      </c>
      <c r="M111">
        <f t="shared" si="24"/>
        <v>1.3638037527148832</v>
      </c>
      <c r="N111">
        <f t="shared" si="25"/>
        <v>-26.874105790613374</v>
      </c>
      <c r="O111">
        <f t="shared" si="26"/>
        <v>-0.82499503766002757</v>
      </c>
      <c r="P111">
        <f t="shared" si="27"/>
        <v>-0.74406958981003646</v>
      </c>
    </row>
    <row r="112" spans="1:16">
      <c r="A112" t="s">
        <v>111</v>
      </c>
      <c r="B112">
        <f>LN(Sheet6!B112)</f>
        <v>5.4374781160433277E-3</v>
      </c>
      <c r="C112">
        <f>LN(Sheet6!C112)</f>
        <v>-9.304575484039547E-3</v>
      </c>
      <c r="D112">
        <f>LN(Sheet6!D112)</f>
        <v>4.1983376189323955E-2</v>
      </c>
      <c r="E112">
        <f>LN(Sheet6!E112)</f>
        <v>2.5826317075885112E-2</v>
      </c>
      <c r="F112">
        <f>LN(Sheet6!F112)</f>
        <v>-5.1203388879753351E-3</v>
      </c>
      <c r="G112">
        <f>LN(Sheet6!G112)</f>
        <v>1.1276889197724151E-3</v>
      </c>
      <c r="H112">
        <f>LN(Sheet6!H112)</f>
        <v>2.9558802241544429E-2</v>
      </c>
      <c r="J112">
        <f t="shared" si="21"/>
        <v>0.38424553974661069</v>
      </c>
      <c r="K112">
        <f t="shared" si="22"/>
        <v>-3.7649142423033557</v>
      </c>
      <c r="L112">
        <f t="shared" si="23"/>
        <v>8.3058897049370444</v>
      </c>
      <c r="M112">
        <f t="shared" si="24"/>
        <v>1.674162087733492</v>
      </c>
      <c r="N112">
        <f t="shared" si="25"/>
        <v>-27.006590268664826</v>
      </c>
      <c r="O112">
        <f t="shared" si="26"/>
        <v>-0.82343103503395909</v>
      </c>
      <c r="P112">
        <f t="shared" si="27"/>
        <v>-0.55122834156079548</v>
      </c>
    </row>
    <row r="113" spans="1:16">
      <c r="A113" t="s">
        <v>112</v>
      </c>
      <c r="B113">
        <f>LN(Sheet6!B113)</f>
        <v>9.8943881474821346E-3</v>
      </c>
      <c r="C113">
        <f>LN(Sheet6!C113)</f>
        <v>1.1088696903652913E-2</v>
      </c>
      <c r="D113">
        <f>LN(Sheet6!D113)</f>
        <v>7.5997043479713606E-3</v>
      </c>
      <c r="E113">
        <f>LN(Sheet6!E113)</f>
        <v>3.1486429127128346E-2</v>
      </c>
      <c r="F113">
        <f>LN(Sheet6!F113)</f>
        <v>-4.1152321451066549E-3</v>
      </c>
      <c r="G113">
        <f>LN(Sheet6!G113)</f>
        <v>1.1268648492517629E-3</v>
      </c>
      <c r="H113">
        <f>LN(Sheet6!H113)</f>
        <v>2.176149178151271E-2</v>
      </c>
      <c r="J113">
        <f t="shared" si="21"/>
        <v>1.5188630408024868</v>
      </c>
      <c r="K113">
        <f t="shared" si="22"/>
        <v>2.2950773573803538</v>
      </c>
      <c r="L113">
        <f t="shared" si="23"/>
        <v>0.68452413482496532</v>
      </c>
      <c r="M113">
        <f t="shared" si="24"/>
        <v>2.2602331490963663</v>
      </c>
      <c r="N113">
        <f t="shared" si="25"/>
        <v>-21.90157675101581</v>
      </c>
      <c r="O113">
        <f t="shared" si="26"/>
        <v>-0.82356006465936327</v>
      </c>
      <c r="P113">
        <f t="shared" si="27"/>
        <v>-0.66960972650053119</v>
      </c>
    </row>
    <row r="114" spans="1:16">
      <c r="A114" t="s">
        <v>113</v>
      </c>
      <c r="B114">
        <f>LN(Sheet6!B114)</f>
        <v>-1.3978163811269312E-2</v>
      </c>
      <c r="C114">
        <f>LN(Sheet6!C114)</f>
        <v>-1.3020097858134606E-2</v>
      </c>
      <c r="D114">
        <f>LN(Sheet6!D114)</f>
        <v>-1.6266254152795239E-2</v>
      </c>
      <c r="E114">
        <f>LN(Sheet6!E114)</f>
        <v>-2.2987926849073154E-2</v>
      </c>
      <c r="F114">
        <f>LN(Sheet6!F114)</f>
        <v>-1.0314596066622707E-3</v>
      </c>
      <c r="G114">
        <f>LN(Sheet6!G114)</f>
        <v>1.1260407780522399E-3</v>
      </c>
      <c r="H114">
        <f>LN(Sheet6!H114)</f>
        <v>1.8821754240587886E-2</v>
      </c>
      <c r="J114">
        <f t="shared" si="21"/>
        <v>-4.5584898912065519</v>
      </c>
      <c r="K114">
        <f t="shared" si="22"/>
        <v>-4.8690055302244435</v>
      </c>
      <c r="L114">
        <f t="shared" si="23"/>
        <v>-4.6055215372812102</v>
      </c>
      <c r="M114">
        <f t="shared" si="24"/>
        <v>-3.3802635999068582</v>
      </c>
      <c r="N114">
        <f t="shared" si="25"/>
        <v>-6.2388617152156502</v>
      </c>
      <c r="O114">
        <f t="shared" si="26"/>
        <v>-0.82368909439106219</v>
      </c>
      <c r="P114">
        <f t="shared" si="27"/>
        <v>-0.71424180870860543</v>
      </c>
    </row>
    <row r="115" spans="1:16">
      <c r="A115" t="s">
        <v>114</v>
      </c>
      <c r="B115">
        <f>LN(Sheet6!B115)</f>
        <v>-6.6707619270883495E-3</v>
      </c>
      <c r="C115">
        <f>LN(Sheet6!C115)</f>
        <v>3.4851283525949065E-3</v>
      </c>
      <c r="D115">
        <f>LN(Sheet6!D115)</f>
        <v>-6.4985954200676377E-2</v>
      </c>
      <c r="E115">
        <f>LN(Sheet6!E115)</f>
        <v>5.8325444614509801E-3</v>
      </c>
      <c r="F115">
        <f>LN(Sheet6!F115)</f>
        <v>-8.2902029204739106E-3</v>
      </c>
      <c r="G115">
        <f>LN(Sheet6!G115)</f>
        <v>1.1251917342876166E-3</v>
      </c>
      <c r="H115">
        <f>LN(Sheet6!H115)</f>
        <v>7.9681696491768813E-3</v>
      </c>
      <c r="J115">
        <f t="shared" si="21"/>
        <v>-2.6982086635049871</v>
      </c>
      <c r="K115">
        <f t="shared" si="22"/>
        <v>3.5628227733117246E-2</v>
      </c>
      <c r="L115">
        <f t="shared" si="23"/>
        <v>-15.404561449142538</v>
      </c>
      <c r="M115">
        <f t="shared" si="24"/>
        <v>-0.39607458438602683</v>
      </c>
      <c r="N115">
        <f t="shared" si="25"/>
        <v>-43.106570544221384</v>
      </c>
      <c r="O115">
        <f t="shared" si="26"/>
        <v>-0.82382203422588884</v>
      </c>
      <c r="P115">
        <f t="shared" si="27"/>
        <v>-0.87902457349370577</v>
      </c>
    </row>
    <row r="116" spans="1:16">
      <c r="A116" t="s">
        <v>115</v>
      </c>
      <c r="B116">
        <f>LN(Sheet6!B116)</f>
        <v>-3.4117785858488868E-2</v>
      </c>
      <c r="C116">
        <f>LN(Sheet6!C116)</f>
        <v>-1.2648859256229002E-2</v>
      </c>
      <c r="D116">
        <f>LN(Sheet6!D116)</f>
        <v>1.170274407129184E-2</v>
      </c>
      <c r="E116">
        <f>LN(Sheet6!E116)</f>
        <v>-0.15100639776867766</v>
      </c>
      <c r="F116">
        <f>LN(Sheet6!F116)</f>
        <v>1.5488177442799903E-2</v>
      </c>
      <c r="G116">
        <f>LN(Sheet6!G116)</f>
        <v>7.5139263383678084E-4</v>
      </c>
      <c r="H116">
        <f>LN(Sheet6!H116)</f>
        <v>2.9955089797983709E-3</v>
      </c>
      <c r="J116">
        <f t="shared" si="21"/>
        <v>-9.6855325010501385</v>
      </c>
      <c r="K116">
        <f t="shared" si="22"/>
        <v>-4.7586896002325503</v>
      </c>
      <c r="L116">
        <f t="shared" si="23"/>
        <v>1.5939897039590951</v>
      </c>
      <c r="M116">
        <f t="shared" si="24"/>
        <v>-16.635817632520947</v>
      </c>
      <c r="N116">
        <f t="shared" si="25"/>
        <v>77.66563006390102</v>
      </c>
      <c r="O116">
        <f t="shared" si="26"/>
        <v>-0.88234998383557484</v>
      </c>
      <c r="P116">
        <f t="shared" si="27"/>
        <v>-0.95452117708462991</v>
      </c>
    </row>
    <row r="117" spans="1:16">
      <c r="A117" t="s">
        <v>116</v>
      </c>
      <c r="B117">
        <f>LN(Sheet6!B117)</f>
        <v>-4.0856990626226046E-2</v>
      </c>
      <c r="C117">
        <f>LN(Sheet6!C117)</f>
        <v>-1.2490111767472768E-2</v>
      </c>
      <c r="D117">
        <f>LN(Sheet6!D117)</f>
        <v>-0.15578696907372996</v>
      </c>
      <c r="E117">
        <f>LN(Sheet6!E117)</f>
        <v>-0.29375674409961455</v>
      </c>
      <c r="F117">
        <f>LN(Sheet6!F117)</f>
        <v>-1.025115415245297E-3</v>
      </c>
      <c r="G117">
        <f>LN(Sheet6!G117)</f>
        <v>1.9998000266624471E-4</v>
      </c>
      <c r="H117">
        <f>LN(Sheet6!H117)</f>
        <v>-2.3268626939354331E-2</v>
      </c>
      <c r="J117">
        <f t="shared" si="21"/>
        <v>-11.401164995028337</v>
      </c>
      <c r="K117">
        <f t="shared" si="22"/>
        <v>-4.7115167664643787</v>
      </c>
      <c r="L117">
        <f t="shared" si="23"/>
        <v>-35.531199804631868</v>
      </c>
      <c r="M117">
        <f t="shared" si="24"/>
        <v>-31.416770063615282</v>
      </c>
      <c r="N117">
        <f t="shared" si="25"/>
        <v>-6.2066390849607114</v>
      </c>
      <c r="O117">
        <f t="shared" si="26"/>
        <v>-0.96868794091564625</v>
      </c>
      <c r="P117">
        <f t="shared" si="27"/>
        <v>-1.3532721054069201</v>
      </c>
    </row>
    <row r="118" spans="1:16">
      <c r="A118" t="s">
        <v>117</v>
      </c>
      <c r="B118">
        <f>LN(Sheet6!B118)</f>
        <v>2.0207223604230527E-2</v>
      </c>
      <c r="C118">
        <f>LN(Sheet6!C118)</f>
        <v>1.4000728099676401E-2</v>
      </c>
      <c r="D118">
        <f>LN(Sheet6!D118)</f>
        <v>-9.3684692430917149E-2</v>
      </c>
      <c r="E118">
        <f>LN(Sheet6!E118)</f>
        <v>9.1203759417036706E-2</v>
      </c>
      <c r="F118">
        <f>LN(Sheet6!F118)</f>
        <v>-6.1728591070808556E-3</v>
      </c>
      <c r="G118">
        <f>LN(Sheet6!G118)</f>
        <v>1.9998000266624471E-4</v>
      </c>
      <c r="H118">
        <f>LN(Sheet6!H118)</f>
        <v>-2.1223636451626577E-2</v>
      </c>
      <c r="J118">
        <f t="shared" si="21"/>
        <v>4.1442522706045679</v>
      </c>
      <c r="K118">
        <f t="shared" si="22"/>
        <v>3.1604060918001089</v>
      </c>
      <c r="L118">
        <f t="shared" si="23"/>
        <v>-21.765824331792597</v>
      </c>
      <c r="M118">
        <f t="shared" si="24"/>
        <v>8.443608818678122</v>
      </c>
      <c r="N118">
        <f t="shared" si="25"/>
        <v>-32.352420434719733</v>
      </c>
      <c r="O118">
        <f t="shared" si="26"/>
        <v>-0.96868794091564625</v>
      </c>
      <c r="P118">
        <f t="shared" si="27"/>
        <v>-1.3222243733245924</v>
      </c>
    </row>
    <row r="119" spans="1:16">
      <c r="A119" t="s">
        <v>118</v>
      </c>
      <c r="B119">
        <f>LN(Sheet6!B119)</f>
        <v>-5.1310617931196636E-4</v>
      </c>
      <c r="C119">
        <f>LN(Sheet6!C119)</f>
        <v>-4.678270121572901E-3</v>
      </c>
      <c r="D119">
        <f>LN(Sheet6!D119)</f>
        <v>-3.6134059560194012E-2</v>
      </c>
      <c r="E119">
        <f>LN(Sheet6!E119)</f>
        <v>9.1108308479042138E-2</v>
      </c>
      <c r="F119">
        <f>LN(Sheet6!F119)</f>
        <v>-7.250161225059751E-3</v>
      </c>
      <c r="G119">
        <f>LN(Sheet6!G119)</f>
        <v>1.9998000266624471E-4</v>
      </c>
      <c r="H119">
        <f>LN(Sheet6!H119)</f>
        <v>-1.3085239548655481E-2</v>
      </c>
      <c r="J119">
        <f t="shared" si="21"/>
        <v>-1.1306239629789721</v>
      </c>
      <c r="K119">
        <f t="shared" si="22"/>
        <v>-2.3901779517686794</v>
      </c>
      <c r="L119">
        <f t="shared" si="23"/>
        <v>-9.0093504472443939</v>
      </c>
      <c r="M119">
        <f t="shared" si="24"/>
        <v>8.4337254396863113</v>
      </c>
      <c r="N119">
        <f t="shared" si="25"/>
        <v>-37.824119748145513</v>
      </c>
      <c r="O119">
        <f t="shared" si="26"/>
        <v>-0.96868794091564625</v>
      </c>
      <c r="P119">
        <f t="shared" si="27"/>
        <v>-1.1986644995063767</v>
      </c>
    </row>
    <row r="120" spans="1:16">
      <c r="A120" t="s">
        <v>119</v>
      </c>
      <c r="B120">
        <f>LN(Sheet6!B120)</f>
        <v>2.1264675483305982E-2</v>
      </c>
      <c r="C120">
        <f>LN(Sheet6!C120)</f>
        <v>1.5678372964935305E-2</v>
      </c>
      <c r="D120">
        <f>LN(Sheet6!D120)</f>
        <v>1.840721821967491E-2</v>
      </c>
      <c r="E120">
        <f>LN(Sheet6!E120)</f>
        <v>7.0736241671452815E-2</v>
      </c>
      <c r="F120">
        <f>LN(Sheet6!F120)</f>
        <v>-9.3995470115044617E-3</v>
      </c>
      <c r="G120">
        <f>LN(Sheet6!G120)</f>
        <v>1.9248147425247265E-4</v>
      </c>
      <c r="H120">
        <f>LN(Sheet6!H120)</f>
        <v>-1.4098924379501648E-2</v>
      </c>
      <c r="J120">
        <f t="shared" si="21"/>
        <v>4.413452994886657</v>
      </c>
      <c r="K120">
        <f t="shared" si="22"/>
        <v>3.6589290162944161</v>
      </c>
      <c r="L120">
        <f t="shared" si="23"/>
        <v>3.0800802144769257</v>
      </c>
      <c r="M120">
        <f t="shared" si="24"/>
        <v>6.3243186456182032</v>
      </c>
      <c r="N120">
        <f t="shared" si="25"/>
        <v>-48.741013473408799</v>
      </c>
      <c r="O120">
        <f t="shared" si="26"/>
        <v>-0.96986203013260452</v>
      </c>
      <c r="P120">
        <f t="shared" si="27"/>
        <v>-1.2140546028994743</v>
      </c>
    </row>
    <row r="121" spans="1:16">
      <c r="A121" t="s">
        <v>120</v>
      </c>
      <c r="B121">
        <f>LN(Sheet6!B121)</f>
        <v>1.388264111522625E-2</v>
      </c>
      <c r="C121">
        <f>LN(Sheet6!C121)</f>
        <v>7.1846843201325613E-3</v>
      </c>
      <c r="D121">
        <f>LN(Sheet6!D121)</f>
        <v>3.1151033127205598E-2</v>
      </c>
      <c r="E121">
        <f>LN(Sheet6!E121)</f>
        <v>6.2211516019737081E-2</v>
      </c>
      <c r="F121">
        <f>LN(Sheet6!F121)</f>
        <v>-1.0498688628367036E-3</v>
      </c>
      <c r="G121">
        <f>LN(Sheet6!G121)</f>
        <v>1.7498468928626011E-4</v>
      </c>
      <c r="H121">
        <f>LN(Sheet6!H121)</f>
        <v>9.9950033308342321E-4</v>
      </c>
      <c r="J121">
        <f t="shared" si="21"/>
        <v>2.5341722087956486</v>
      </c>
      <c r="K121">
        <f t="shared" si="22"/>
        <v>1.1349749956097717</v>
      </c>
      <c r="L121">
        <f t="shared" si="23"/>
        <v>5.9048300729642529</v>
      </c>
      <c r="M121">
        <f t="shared" si="24"/>
        <v>5.4416338214845581</v>
      </c>
      <c r="N121">
        <f t="shared" si="25"/>
        <v>-6.3323637261086585</v>
      </c>
      <c r="O121">
        <f t="shared" si="26"/>
        <v>-0.97260160587689848</v>
      </c>
      <c r="P121">
        <f t="shared" si="27"/>
        <v>-0.98482525041363289</v>
      </c>
    </row>
    <row r="122" spans="1:16">
      <c r="A122" t="s">
        <v>121</v>
      </c>
      <c r="B122">
        <f>LN(Sheet6!B122)</f>
        <v>1.2580286877276187E-2</v>
      </c>
      <c r="C122">
        <f>LN(Sheet6!C122)</f>
        <v>2.9336504303200295E-3</v>
      </c>
      <c r="D122">
        <f>LN(Sheet6!D122)</f>
        <v>8.4285692622120767E-2</v>
      </c>
      <c r="E122">
        <f>LN(Sheet6!E122)</f>
        <v>4.7230552878403317E-2</v>
      </c>
      <c r="F122">
        <f>LN(Sheet6!F122)</f>
        <v>-4.2105325363436053E-3</v>
      </c>
      <c r="G122">
        <f>LN(Sheet6!G122)</f>
        <v>1.7498468928626011E-4</v>
      </c>
      <c r="H122">
        <f>LN(Sheet6!H122)</f>
        <v>0</v>
      </c>
      <c r="J122">
        <f t="shared" si="21"/>
        <v>2.2026254868450152</v>
      </c>
      <c r="K122">
        <f t="shared" si="22"/>
        <v>-0.12824697154160436</v>
      </c>
      <c r="L122">
        <f t="shared" si="23"/>
        <v>17.682474599199498</v>
      </c>
      <c r="M122">
        <f t="shared" si="24"/>
        <v>3.890443864644201</v>
      </c>
      <c r="N122">
        <f t="shared" si="25"/>
        <v>-22.385614679279353</v>
      </c>
      <c r="O122">
        <f t="shared" si="26"/>
        <v>-0.97260160587689848</v>
      </c>
      <c r="P122">
        <f t="shared" si="27"/>
        <v>-1</v>
      </c>
    </row>
    <row r="123" spans="1:16">
      <c r="A123" t="s">
        <v>122</v>
      </c>
      <c r="B123">
        <f>LN(Sheet6!B123)</f>
        <v>1.1858250806137973E-2</v>
      </c>
      <c r="C123">
        <f>LN(Sheet6!C123)</f>
        <v>1.01448370826907E-2</v>
      </c>
      <c r="D123">
        <f>LN(Sheet6!D123)</f>
        <v>3.6642071984517743E-2</v>
      </c>
      <c r="E123">
        <f>LN(Sheet6!E123)</f>
        <v>2.0433928224153606E-2</v>
      </c>
      <c r="F123">
        <f>LN(Sheet6!F123)</f>
        <v>-6.3492276786586681E-3</v>
      </c>
      <c r="G123">
        <f>LN(Sheet6!G123)</f>
        <v>1.7498468928626011E-4</v>
      </c>
      <c r="H123">
        <f>LN(Sheet6!H123)</f>
        <v>1.9980026626730579E-3</v>
      </c>
      <c r="J123">
        <f t="shared" si="21"/>
        <v>2.0188132140084076</v>
      </c>
      <c r="K123">
        <f t="shared" si="22"/>
        <v>2.0146033619581223</v>
      </c>
      <c r="L123">
        <f t="shared" si="23"/>
        <v>7.1219547210925871</v>
      </c>
      <c r="M123">
        <f t="shared" si="24"/>
        <v>1.115812177165652</v>
      </c>
      <c r="N123">
        <f t="shared" si="25"/>
        <v>-33.248209810705262</v>
      </c>
      <c r="O123">
        <f t="shared" si="26"/>
        <v>-0.97260160587689848</v>
      </c>
      <c r="P123">
        <f t="shared" si="27"/>
        <v>-0.96966565285133544</v>
      </c>
    </row>
    <row r="124" spans="1:16">
      <c r="A124" t="s">
        <v>123</v>
      </c>
      <c r="B124">
        <f>LN(Sheet6!B124)</f>
        <v>-3.1218722118006564E-3</v>
      </c>
      <c r="C124">
        <f>LN(Sheet6!C124)</f>
        <v>-1.264162275218876E-3</v>
      </c>
      <c r="D124">
        <f>LN(Sheet6!D124)</f>
        <v>-1.2651780439153061E-2</v>
      </c>
      <c r="E124">
        <f>LN(Sheet6!E124)</f>
        <v>3.1477197193616963E-3</v>
      </c>
      <c r="F124">
        <f>LN(Sheet6!F124)</f>
        <v>-6.3897980987711218E-3</v>
      </c>
      <c r="G124">
        <f>LN(Sheet6!G124)</f>
        <v>1.5248837305705738E-4</v>
      </c>
      <c r="H124">
        <f>LN(Sheet6!H124)</f>
        <v>-3.0045090202987243E-3</v>
      </c>
      <c r="J124">
        <f t="shared" si="21"/>
        <v>-1.7947503590117457</v>
      </c>
      <c r="K124">
        <f t="shared" si="22"/>
        <v>-1.3756539226674973</v>
      </c>
      <c r="L124">
        <f t="shared" si="23"/>
        <v>-3.8043498171016012</v>
      </c>
      <c r="M124">
        <f t="shared" si="24"/>
        <v>-0.6740722762910758</v>
      </c>
      <c r="N124">
        <f t="shared" si="25"/>
        <v>-33.454270057102235</v>
      </c>
      <c r="O124">
        <f t="shared" si="26"/>
        <v>-0.9761239879828969</v>
      </c>
      <c r="P124">
        <f t="shared" si="27"/>
        <v>-1.0456154645515352</v>
      </c>
    </row>
    <row r="125" spans="1:16">
      <c r="A125" t="s">
        <v>124</v>
      </c>
      <c r="B125">
        <f>LN(Sheet6!B125)</f>
        <v>-1.8408775937240631E-2</v>
      </c>
      <c r="C125">
        <f>LN(Sheet6!C125)</f>
        <v>-1.5726205340686819E-2</v>
      </c>
      <c r="D125">
        <f>LN(Sheet6!D125)</f>
        <v>-3.1623552389655814E-2</v>
      </c>
      <c r="E125">
        <f>LN(Sheet6!E125)</f>
        <v>-8.4154374080374888E-3</v>
      </c>
      <c r="F125">
        <f>LN(Sheet6!F125)</f>
        <v>-1.0689471889049331E-3</v>
      </c>
      <c r="G125">
        <f>LN(Sheet6!G125)</f>
        <v>1.4998875112496793E-4</v>
      </c>
      <c r="H125">
        <f>LN(Sheet6!H125)</f>
        <v>-4.0080213975388218E-3</v>
      </c>
      <c r="J125">
        <f t="shared" si="21"/>
        <v>-5.6864126051623867</v>
      </c>
      <c r="K125">
        <f t="shared" si="22"/>
        <v>-5.6731427133282493</v>
      </c>
      <c r="L125">
        <f t="shared" si="23"/>
        <v>-8.009567055525892</v>
      </c>
      <c r="M125">
        <f t="shared" si="24"/>
        <v>-1.8713686741374758</v>
      </c>
      <c r="N125">
        <f t="shared" si="25"/>
        <v>-6.4292639938299274</v>
      </c>
      <c r="O125">
        <f t="shared" si="26"/>
        <v>-0.97651536866387811</v>
      </c>
      <c r="P125">
        <f t="shared" si="27"/>
        <v>-1.0608511263391212</v>
      </c>
    </row>
    <row r="126" spans="1:16">
      <c r="A126" t="s">
        <v>125</v>
      </c>
      <c r="B126">
        <f>LN(Sheet6!B126)</f>
        <v>-1.5983794269399337E-3</v>
      </c>
      <c r="C126">
        <f>LN(Sheet6!C126)</f>
        <v>1.5006165363361175E-2</v>
      </c>
      <c r="D126">
        <f>LN(Sheet6!D126)</f>
        <v>-2.3541793198522159E-2</v>
      </c>
      <c r="E126">
        <f>LN(Sheet6!E126)</f>
        <v>-7.119069646951573E-2</v>
      </c>
      <c r="F126">
        <f>LN(Sheet6!F126)</f>
        <v>-8.5929637228318347E-3</v>
      </c>
      <c r="G126">
        <f>LN(Sheet6!G126)</f>
        <v>1.4748912294453107E-4</v>
      </c>
      <c r="H126">
        <f>LN(Sheet6!H126)</f>
        <v>-1.0050335853501451E-2</v>
      </c>
      <c r="J126">
        <f t="shared" si="21"/>
        <v>-1.4069073098494318</v>
      </c>
      <c r="K126">
        <f t="shared" si="22"/>
        <v>3.4591782190049534</v>
      </c>
      <c r="L126">
        <f t="shared" si="23"/>
        <v>-6.21819231435689</v>
      </c>
      <c r="M126">
        <f t="shared" si="24"/>
        <v>-8.3713747468810169</v>
      </c>
      <c r="N126">
        <f t="shared" si="25"/>
        <v>-44.644315663948838</v>
      </c>
      <c r="O126">
        <f t="shared" si="26"/>
        <v>-0.97690675032320029</v>
      </c>
      <c r="P126">
        <f t="shared" si="27"/>
        <v>-1.1525875727977799</v>
      </c>
    </row>
    <row r="127" spans="1:16">
      <c r="A127" t="s">
        <v>126</v>
      </c>
      <c r="B127">
        <f>LN(Sheet6!B127)</f>
        <v>2.941129929213844E-2</v>
      </c>
      <c r="C127">
        <f>LN(Sheet6!C127)</f>
        <v>2.0217051331327236E-2</v>
      </c>
      <c r="D127">
        <f>LN(Sheet6!D127)</f>
        <v>5.9665116822035874E-2</v>
      </c>
      <c r="E127">
        <f>LN(Sheet6!E127)</f>
        <v>9.6296637020174852E-2</v>
      </c>
      <c r="F127">
        <f>LN(Sheet6!F127)</f>
        <v>-4.324331063003093E-3</v>
      </c>
      <c r="G127">
        <f>LN(Sheet6!G127)</f>
        <v>1.2499218815091137E-4</v>
      </c>
      <c r="H127">
        <f>LN(Sheet6!H127)</f>
        <v>-1.0005003335834233E-3</v>
      </c>
      <c r="J127">
        <f t="shared" si="21"/>
        <v>6.4873790743493398</v>
      </c>
      <c r="K127">
        <f t="shared" si="22"/>
        <v>5.00762638330455</v>
      </c>
      <c r="L127">
        <f t="shared" si="23"/>
        <v>12.225163071073883</v>
      </c>
      <c r="M127">
        <f t="shared" si="24"/>
        <v>8.9709461143429277</v>
      </c>
      <c r="N127">
        <f t="shared" si="25"/>
        <v>-22.963606042890298</v>
      </c>
      <c r="O127">
        <f t="shared" si="26"/>
        <v>-0.98042922928151044</v>
      </c>
      <c r="P127">
        <f t="shared" si="27"/>
        <v>-1.0151899319296556</v>
      </c>
    </row>
    <row r="128" spans="1:16">
      <c r="A128" t="s">
        <v>127</v>
      </c>
      <c r="B128">
        <f>LN(Sheet6!B128)</f>
        <v>6.1041871645870209E-4</v>
      </c>
      <c r="C128">
        <f>LN(Sheet6!C128)</f>
        <v>1.2903628093862223E-3</v>
      </c>
      <c r="D128">
        <f>LN(Sheet6!D128)</f>
        <v>6.836824107378571E-2</v>
      </c>
      <c r="E128">
        <f>LN(Sheet6!E128)</f>
        <v>-3.3486138428011215E-2</v>
      </c>
      <c r="F128">
        <f>LN(Sheet6!F128)</f>
        <v>-1.0840109462582255E-3</v>
      </c>
      <c r="G128">
        <f>LN(Sheet6!G128)</f>
        <v>1.2499218815091137E-4</v>
      </c>
      <c r="H128">
        <f>LN(Sheet6!H128)</f>
        <v>-3.0045090202987243E-3</v>
      </c>
      <c r="J128">
        <f t="shared" si="21"/>
        <v>-0.84460270595982356</v>
      </c>
      <c r="K128">
        <f t="shared" si="22"/>
        <v>-0.61656042067363459</v>
      </c>
      <c r="L128">
        <f t="shared" si="23"/>
        <v>14.154267438715042</v>
      </c>
      <c r="M128">
        <f t="shared" si="24"/>
        <v>-4.4672911970246245</v>
      </c>
      <c r="N128">
        <f t="shared" si="25"/>
        <v>-6.5057739620106796</v>
      </c>
      <c r="O128">
        <f t="shared" si="26"/>
        <v>-0.98042922928151044</v>
      </c>
      <c r="P128">
        <f t="shared" si="27"/>
        <v>-1.0456154645515352</v>
      </c>
    </row>
    <row r="129" spans="1:16">
      <c r="A129" t="s">
        <v>128</v>
      </c>
      <c r="B129">
        <f>LN(Sheet6!B129)</f>
        <v>1.2529009335415302E-2</v>
      </c>
      <c r="C129">
        <f>LN(Sheet6!C129)</f>
        <v>6.620973939428244E-3</v>
      </c>
      <c r="D129">
        <f>LN(Sheet6!D129)</f>
        <v>-9.4517575902281186E-4</v>
      </c>
      <c r="E129">
        <f>LN(Sheet6!E129)</f>
        <v>2.6536252986573704E-2</v>
      </c>
      <c r="F129">
        <f>LN(Sheet6!F129)</f>
        <v>2.1668480850902932E-3</v>
      </c>
      <c r="G129">
        <f>LN(Sheet6!G129)</f>
        <v>1.2499218815091137E-4</v>
      </c>
      <c r="H129">
        <f>LN(Sheet6!H129)</f>
        <v>1.5873349156290163E-2</v>
      </c>
      <c r="J129">
        <f t="shared" si="21"/>
        <v>2.1895715108849703</v>
      </c>
      <c r="K129">
        <f t="shared" si="22"/>
        <v>0.96746484290939838</v>
      </c>
      <c r="L129">
        <f t="shared" si="23"/>
        <v>-1.209504383963363</v>
      </c>
      <c r="M129">
        <f t="shared" si="24"/>
        <v>1.7476717442402907</v>
      </c>
      <c r="N129">
        <f t="shared" si="25"/>
        <v>10.005586066914969</v>
      </c>
      <c r="O129">
        <f t="shared" si="26"/>
        <v>-0.98042922928151044</v>
      </c>
      <c r="P129">
        <f t="shared" si="27"/>
        <v>-0.7590054844698374</v>
      </c>
    </row>
    <row r="130" spans="1:16">
      <c r="A130" t="s">
        <v>129</v>
      </c>
      <c r="B130">
        <f>LN(Sheet6!B130)</f>
        <v>-3.2711432463724782E-3</v>
      </c>
      <c r="C130">
        <f>LN(Sheet6!C130)</f>
        <v>1.0851087382569631E-2</v>
      </c>
      <c r="D130">
        <f>LN(Sheet6!D130)</f>
        <v>-2.9401422544483656E-2</v>
      </c>
      <c r="E130">
        <f>LN(Sheet6!E130)</f>
        <v>2.9207934777270597E-4</v>
      </c>
      <c r="F130">
        <f>LN(Sheet6!F130)</f>
        <v>-5.4259492859971212E-3</v>
      </c>
      <c r="G130">
        <f>LN(Sheet6!G130)</f>
        <v>1.2499218815091137E-4</v>
      </c>
      <c r="H130">
        <f>LN(Sheet6!H130)</f>
        <v>4.9875415110389679E-3</v>
      </c>
      <c r="J130">
        <f t="shared" ref="J130:J136" si="28">B130/B$139-1</f>
        <v>-1.8327510202391903</v>
      </c>
      <c r="K130">
        <f t="shared" ref="K130:K136" si="29">C130/C$139-1</f>
        <v>2.224470165243865</v>
      </c>
      <c r="L130">
        <f t="shared" ref="L130:L136" si="30">D130/D$139-1</f>
        <v>-7.5170174531316123</v>
      </c>
      <c r="M130">
        <f t="shared" ref="M130:M136" si="31">E130/E$139-1</f>
        <v>-0.96975691438586864</v>
      </c>
      <c r="N130">
        <f t="shared" ref="N130:N136" si="32">F130/F$139-1</f>
        <v>-28.558808701288704</v>
      </c>
      <c r="O130">
        <f t="shared" ref="O130:O136" si="33">G130/G$139-1</f>
        <v>-0.98042922928151044</v>
      </c>
      <c r="P130">
        <f t="shared" ref="P130:P136" si="34">H130/H$139-1</f>
        <v>-0.92427747047552944</v>
      </c>
    </row>
    <row r="131" spans="1:16">
      <c r="A131" t="s">
        <v>130</v>
      </c>
      <c r="B131">
        <f>LN(Sheet6!B131)</f>
        <v>-3.5441287175301977E-3</v>
      </c>
      <c r="C131">
        <f>LN(Sheet6!C131)</f>
        <v>-1.6176845659331843E-3</v>
      </c>
      <c r="D131">
        <f>LN(Sheet6!D131)</f>
        <v>1.5419465478724415E-2</v>
      </c>
      <c r="E131">
        <f>LN(Sheet6!E131)</f>
        <v>-3.7579889162668988E-2</v>
      </c>
      <c r="F131">
        <f>LN(Sheet6!F131)</f>
        <v>-2.1786500992222613E-3</v>
      </c>
      <c r="G131">
        <f>LN(Sheet6!G131)</f>
        <v>1.2499218815091137E-4</v>
      </c>
      <c r="H131">
        <f>LN(Sheet6!H131)</f>
        <v>-6.0180723255629101E-3</v>
      </c>
      <c r="J131">
        <f t="shared" si="28"/>
        <v>-1.9022462738845825</v>
      </c>
      <c r="K131">
        <f t="shared" si="29"/>
        <v>-1.4807053372370678</v>
      </c>
      <c r="L131">
        <f t="shared" si="30"/>
        <v>2.4178252936833258</v>
      </c>
      <c r="M131">
        <f t="shared" si="31"/>
        <v>-4.8911748262345691</v>
      </c>
      <c r="N131">
        <f t="shared" si="32"/>
        <v>-12.065529393438901</v>
      </c>
      <c r="O131">
        <f t="shared" si="33"/>
        <v>-0.98042922928151044</v>
      </c>
      <c r="P131">
        <f t="shared" si="34"/>
        <v>-1.0913683942969143</v>
      </c>
    </row>
    <row r="132" spans="1:16">
      <c r="A132" t="s">
        <v>131</v>
      </c>
      <c r="B132">
        <f>LN(Sheet6!B132)</f>
        <v>-6.7667840587423483E-4</v>
      </c>
      <c r="C132">
        <f>LN(Sheet6!C132)</f>
        <v>1.3242775430731438E-3</v>
      </c>
      <c r="D132">
        <f>LN(Sheet6!D132)</f>
        <v>-1.000262274446862E-2</v>
      </c>
      <c r="E132">
        <f>LN(Sheet6!E132)</f>
        <v>-3.7659574035185418E-2</v>
      </c>
      <c r="F132">
        <f>LN(Sheet6!F132)</f>
        <v>1.0899183640256005E-3</v>
      </c>
      <c r="G132">
        <f>LN(Sheet6!G132)</f>
        <v>1.2499218815091137E-4</v>
      </c>
      <c r="H132">
        <f>LN(Sheet6!H132)</f>
        <v>2.9955089797983709E-3</v>
      </c>
      <c r="J132">
        <f t="shared" si="28"/>
        <v>-1.1722653489695061</v>
      </c>
      <c r="K132">
        <f t="shared" si="29"/>
        <v>-0.60648244018374087</v>
      </c>
      <c r="L132">
        <f t="shared" si="30"/>
        <v>-3.2171467011219077</v>
      </c>
      <c r="M132">
        <f t="shared" si="31"/>
        <v>-4.8994257225750424</v>
      </c>
      <c r="N132">
        <f t="shared" si="32"/>
        <v>4.5357781857121111</v>
      </c>
      <c r="O132">
        <f t="shared" si="33"/>
        <v>-0.98042922928151044</v>
      </c>
      <c r="P132">
        <f t="shared" si="34"/>
        <v>-0.95452117708462991</v>
      </c>
    </row>
    <row r="133" spans="1:16">
      <c r="A133" t="s">
        <v>132</v>
      </c>
      <c r="B133">
        <f>LN(Sheet6!B133)</f>
        <v>9.579274999633557E-3</v>
      </c>
      <c r="C133">
        <f>LN(Sheet6!C133)</f>
        <v>8.3079761182237588E-3</v>
      </c>
      <c r="D133">
        <f>LN(Sheet6!D133)</f>
        <v>-2.5498809854339628E-2</v>
      </c>
      <c r="E133">
        <f>LN(Sheet6!E133)</f>
        <v>3.2976974522744527E-2</v>
      </c>
      <c r="F133">
        <f>LN(Sheet6!F133)</f>
        <v>-1.0899183640255736E-3</v>
      </c>
      <c r="G133">
        <f>LN(Sheet6!G133)</f>
        <v>0</v>
      </c>
      <c r="H133">
        <f>LN(Sheet6!H133)</f>
        <v>-1.5113637810048184E-2</v>
      </c>
      <c r="J133">
        <f t="shared" si="28"/>
        <v>1.4386431373627078</v>
      </c>
      <c r="K133">
        <f t="shared" si="29"/>
        <v>1.4687683530963533</v>
      </c>
      <c r="L133">
        <f t="shared" si="30"/>
        <v>-6.651977845745221</v>
      </c>
      <c r="M133">
        <f t="shared" si="31"/>
        <v>2.4145702919143153</v>
      </c>
      <c r="N133">
        <f t="shared" si="32"/>
        <v>-6.5357781857119752</v>
      </c>
      <c r="O133">
        <f t="shared" si="33"/>
        <v>-1</v>
      </c>
      <c r="P133">
        <f t="shared" si="34"/>
        <v>-1.2294603228385212</v>
      </c>
    </row>
    <row r="134" spans="1:16">
      <c r="A134" t="s">
        <v>133</v>
      </c>
      <c r="B134">
        <f>LN(Sheet6!B134)</f>
        <v>6.1840502260434131E-3</v>
      </c>
      <c r="C134">
        <f>LN(Sheet6!C134)</f>
        <v>1.0298271907113347E-2</v>
      </c>
      <c r="D134">
        <f>LN(Sheet6!D134)</f>
        <v>-1.4549812826389509E-2</v>
      </c>
      <c r="E134">
        <f>LN(Sheet6!E134)</f>
        <v>3.3479555917852427E-2</v>
      </c>
      <c r="F134">
        <f>LN(Sheet6!F134)</f>
        <v>-3.2769008023147985E-3</v>
      </c>
      <c r="G134">
        <f>LN(Sheet6!G134)</f>
        <v>0</v>
      </c>
      <c r="H134">
        <f>LN(Sheet6!H134)</f>
        <v>0</v>
      </c>
      <c r="J134">
        <f t="shared" si="28"/>
        <v>0.57430407263847894</v>
      </c>
      <c r="K134">
        <f t="shared" si="29"/>
        <v>2.0601975034683067</v>
      </c>
      <c r="L134">
        <f t="shared" si="30"/>
        <v>-4.225061099881005</v>
      </c>
      <c r="M134">
        <f t="shared" si="31"/>
        <v>2.4666096171053109</v>
      </c>
      <c r="N134">
        <f t="shared" si="32"/>
        <v>-17.643628162384729</v>
      </c>
      <c r="O134">
        <f t="shared" si="33"/>
        <v>-1</v>
      </c>
      <c r="P134">
        <f t="shared" si="34"/>
        <v>-1</v>
      </c>
    </row>
    <row r="135" spans="1:16">
      <c r="A135" t="s">
        <v>134</v>
      </c>
      <c r="B135">
        <f>LN(Sheet6!B135)</f>
        <v>5.3147648324960092E-3</v>
      </c>
      <c r="C135">
        <f>LN(Sheet6!C135)</f>
        <v>4.4964702348790977E-3</v>
      </c>
      <c r="D135">
        <f>LN(Sheet6!D135)</f>
        <v>2.6991838444685688E-2</v>
      </c>
      <c r="E135">
        <f>LN(Sheet6!E135)</f>
        <v>-2.7786972588935352E-3</v>
      </c>
      <c r="F135">
        <f>LN(Sheet6!F135)</f>
        <v>0</v>
      </c>
      <c r="G135">
        <f>LN(Sheet6!G135)</f>
        <v>0</v>
      </c>
      <c r="H135">
        <f>LN(Sheet6!H135)</f>
        <v>-7.0246149369644663E-3</v>
      </c>
      <c r="J135">
        <f t="shared" si="28"/>
        <v>0.35300581578030221</v>
      </c>
      <c r="K135">
        <f t="shared" si="29"/>
        <v>0.33615495020014285</v>
      </c>
      <c r="L135">
        <f t="shared" si="30"/>
        <v>4.9829173901359169</v>
      </c>
      <c r="M135">
        <f t="shared" si="31"/>
        <v>-1.2877176347362491</v>
      </c>
      <c r="N135">
        <f t="shared" si="32"/>
        <v>-1</v>
      </c>
      <c r="O135">
        <f t="shared" si="33"/>
        <v>-1</v>
      </c>
      <c r="P135">
        <f t="shared" si="34"/>
        <v>-1.1066500621167807</v>
      </c>
    </row>
    <row r="136" spans="1:16">
      <c r="A136" t="s">
        <v>135</v>
      </c>
      <c r="B136">
        <f>LN(Sheet6!B136)</f>
        <v>-5.9309246712629235E-3</v>
      </c>
      <c r="C136">
        <f>LN(Sheet6!C136)</f>
        <v>-4.8415369058335163E-3</v>
      </c>
      <c r="D136">
        <f>LN(Sheet6!D136)</f>
        <v>1.6869636674029732E-2</v>
      </c>
      <c r="E136">
        <f>LN(Sheet6!E136)</f>
        <v>-5.6284579829200604E-3</v>
      </c>
      <c r="F136">
        <f>LN(Sheet6!F136)</f>
        <v>1.0934938213712896E-3</v>
      </c>
      <c r="G136">
        <f>LN(Sheet6!G136)</f>
        <v>0</v>
      </c>
      <c r="H136">
        <f>LN(Sheet6!H136)</f>
        <v>-2.0020026706730793E-3</v>
      </c>
      <c r="J136">
        <f t="shared" si="28"/>
        <v>-2.5098646555552255</v>
      </c>
      <c r="K136">
        <f t="shared" si="29"/>
        <v>-2.438693723162181</v>
      </c>
      <c r="L136">
        <f t="shared" si="30"/>
        <v>2.7392652163787212</v>
      </c>
      <c r="M136">
        <f t="shared" si="31"/>
        <v>-1.5827934701684487</v>
      </c>
      <c r="N136">
        <f t="shared" si="32"/>
        <v>4.5539382052433952</v>
      </c>
      <c r="O136">
        <f t="shared" si="33"/>
        <v>-1</v>
      </c>
      <c r="P136">
        <f t="shared" si="34"/>
        <v>-1.0303950766129126</v>
      </c>
    </row>
    <row r="138" spans="1:16">
      <c r="B138" t="s">
        <v>365</v>
      </c>
      <c r="C138" t="s">
        <v>366</v>
      </c>
      <c r="D138" t="s">
        <v>367</v>
      </c>
      <c r="E138" t="s">
        <v>369</v>
      </c>
      <c r="F138" t="s">
        <v>372</v>
      </c>
      <c r="G138" t="s">
        <v>1255</v>
      </c>
      <c r="H138" t="s">
        <v>1254</v>
      </c>
      <c r="J138" t="s">
        <v>365</v>
      </c>
      <c r="K138" t="s">
        <v>366</v>
      </c>
      <c r="L138" t="s">
        <v>367</v>
      </c>
      <c r="M138" t="s">
        <v>369</v>
      </c>
      <c r="N138" t="s">
        <v>372</v>
      </c>
      <c r="O138" t="s">
        <v>1255</v>
      </c>
      <c r="P138" t="s">
        <v>1254</v>
      </c>
    </row>
    <row r="139" spans="1:16">
      <c r="A139" t="s">
        <v>1261</v>
      </c>
      <c r="B139">
        <f>AVERAGE(B2:B136)</f>
        <v>3.9281167682423384E-3</v>
      </c>
      <c r="C139">
        <f t="shared" ref="C139:G139" si="35">AVERAGE(C2:C136)</f>
        <v>3.3652311314683755E-3</v>
      </c>
      <c r="D139">
        <f t="shared" si="35"/>
        <v>4.5114843954200913E-3</v>
      </c>
      <c r="E139">
        <f t="shared" si="35"/>
        <v>9.6577231404003702E-3</v>
      </c>
      <c r="F139">
        <f t="shared" si="35"/>
        <v>1.9688620596083287E-4</v>
      </c>
      <c r="G139">
        <f t="shared" si="35"/>
        <v>6.3866768431774011E-3</v>
      </c>
      <c r="H139">
        <f>AVERAGE(H2:H136)</f>
        <v>6.5866018242657781E-2</v>
      </c>
    </row>
    <row r="140" spans="1:16">
      <c r="A140" t="s">
        <v>1263</v>
      </c>
      <c r="B140">
        <f>SQRT(B141)</f>
        <v>1.1169642996909552E-2</v>
      </c>
      <c r="C140">
        <f t="shared" ref="C140:G140" si="36">SQRT(C141)</f>
        <v>9.9083587507621043E-3</v>
      </c>
      <c r="D140">
        <f t="shared" si="36"/>
        <v>4.2849905219523643E-2</v>
      </c>
      <c r="E140">
        <f t="shared" si="36"/>
        <v>4.0817893403149619E-2</v>
      </c>
      <c r="F140">
        <f t="shared" si="36"/>
        <v>5.5664438504442219E-3</v>
      </c>
      <c r="G140">
        <f t="shared" si="36"/>
        <v>7.656093977583169E-3</v>
      </c>
      <c r="H140">
        <f>SQRT(H141)</f>
        <v>5.8596656947197866E-2</v>
      </c>
      <c r="J140">
        <f>SQRT(J141)</f>
        <v>2.8329598407903371</v>
      </c>
      <c r="K140">
        <f t="shared" ref="K140:O140" si="37">SQRT(K141)</f>
        <v>2.9334071059830542</v>
      </c>
      <c r="L140">
        <f t="shared" si="37"/>
        <v>9.4627185060273327</v>
      </c>
      <c r="M140">
        <f t="shared" si="37"/>
        <v>4.2107683590798377</v>
      </c>
      <c r="N140">
        <f t="shared" si="37"/>
        <v>28.167484075316608</v>
      </c>
      <c r="O140">
        <f t="shared" si="37"/>
        <v>1.1943120898293376</v>
      </c>
      <c r="P140">
        <f>SQRT(P141)</f>
        <v>0.88633305088848502</v>
      </c>
    </row>
    <row r="141" spans="1:16">
      <c r="A141" t="s">
        <v>1262</v>
      </c>
      <c r="B141">
        <f>_xlfn.VAR.S(B2:B136)</f>
        <v>1.247609246784106E-4</v>
      </c>
      <c r="C141">
        <f t="shared" ref="C141:G141" si="38">_xlfn.VAR.S(C2:C136)</f>
        <v>9.8175573133803981E-5</v>
      </c>
      <c r="D141">
        <f t="shared" si="38"/>
        <v>1.8361143773221594E-3</v>
      </c>
      <c r="E141">
        <f t="shared" si="38"/>
        <v>1.666100421870885E-3</v>
      </c>
      <c r="F141">
        <f t="shared" si="38"/>
        <v>3.0985297140148298E-5</v>
      </c>
      <c r="G141">
        <f t="shared" si="38"/>
        <v>5.8615774993585264E-5</v>
      </c>
      <c r="H141">
        <f>_xlfn.VAR.S(H2:H136)</f>
        <v>3.433568205387592E-3</v>
      </c>
      <c r="J141">
        <f>_xlfn.VAR.P(J2:J136)</f>
        <v>8.0256614595308129</v>
      </c>
      <c r="K141">
        <f t="shared" ref="K141:P141" si="39">_xlfn.VAR.P(K2:K136)</f>
        <v>8.6048772494318779</v>
      </c>
      <c r="L141">
        <f t="shared" si="39"/>
        <v>89.543041524312159</v>
      </c>
      <c r="M141">
        <f t="shared" si="39"/>
        <v>17.730570173827907</v>
      </c>
      <c r="N141">
        <f t="shared" si="39"/>
        <v>793.4071591332148</v>
      </c>
      <c r="O141">
        <f t="shared" si="39"/>
        <v>1.4263813679125197</v>
      </c>
      <c r="P141">
        <f t="shared" si="39"/>
        <v>0.78558627709728968</v>
      </c>
    </row>
    <row r="143" spans="1:16">
      <c r="B143" t="s">
        <v>1261</v>
      </c>
      <c r="C143" t="s">
        <v>1264</v>
      </c>
      <c r="D143" t="s">
        <v>1265</v>
      </c>
      <c r="F143" t="s">
        <v>1260</v>
      </c>
    </row>
    <row r="144" spans="1:16">
      <c r="A144" t="s">
        <v>312</v>
      </c>
      <c r="B144" s="205">
        <f t="array" ref="B144:B150">TRANSPOSE(B139:H139)</f>
        <v>3.9281167682423384E-3</v>
      </c>
      <c r="C144" s="205">
        <f t="array" ref="C144:D150">TRANSPOSE(J140:P141)</f>
        <v>2.8329598407903371</v>
      </c>
      <c r="D144" s="205">
        <v>8.0256614595308129</v>
      </c>
      <c r="F144" t="s">
        <v>1276</v>
      </c>
    </row>
    <row r="145" spans="1:6">
      <c r="A145" t="s">
        <v>313</v>
      </c>
      <c r="B145" s="205">
        <v>3.3652311314683755E-3</v>
      </c>
      <c r="C145" s="205">
        <v>2.9334071059830542</v>
      </c>
      <c r="D145" s="205">
        <v>8.6048772494318779</v>
      </c>
      <c r="F145" t="s">
        <v>1277</v>
      </c>
    </row>
    <row r="146" spans="1:6">
      <c r="A146" t="s">
        <v>314</v>
      </c>
      <c r="B146" s="205">
        <v>4.5114843954200913E-3</v>
      </c>
      <c r="C146" s="205">
        <v>9.4627185060273327</v>
      </c>
      <c r="D146" s="205">
        <v>89.543041524312159</v>
      </c>
      <c r="F146" t="s">
        <v>1278</v>
      </c>
    </row>
    <row r="147" spans="1:6">
      <c r="A147" t="s">
        <v>316</v>
      </c>
      <c r="B147" s="205">
        <v>9.6577231404003702E-3</v>
      </c>
      <c r="C147" s="205">
        <v>4.2107683590798377</v>
      </c>
      <c r="D147" s="205">
        <v>17.730570173827907</v>
      </c>
      <c r="F147" t="s">
        <v>1279</v>
      </c>
    </row>
    <row r="148" spans="1:6">
      <c r="A148" t="s">
        <v>319</v>
      </c>
      <c r="B148" s="205">
        <v>1.9688620596083287E-4</v>
      </c>
      <c r="C148" s="205">
        <v>28.167484075316608</v>
      </c>
      <c r="D148" s="205">
        <v>793.4071591332148</v>
      </c>
      <c r="F148" t="s">
        <v>1280</v>
      </c>
    </row>
    <row r="149" spans="1:6">
      <c r="A149" t="s">
        <v>1251</v>
      </c>
      <c r="B149" s="205">
        <v>6.3866768431774011E-3</v>
      </c>
      <c r="C149" s="205">
        <v>1.1943120898293376</v>
      </c>
      <c r="D149" s="205">
        <v>1.4263813679125197</v>
      </c>
      <c r="F149" t="s">
        <v>1281</v>
      </c>
    </row>
    <row r="150" spans="1:6">
      <c r="A150" t="s">
        <v>400</v>
      </c>
      <c r="B150" s="205">
        <v>6.5866018242657781E-2</v>
      </c>
      <c r="C150" s="205">
        <v>0.88633305088848502</v>
      </c>
      <c r="D150" s="205">
        <v>0.78558627709728968</v>
      </c>
      <c r="F150" t="s">
        <v>1282</v>
      </c>
    </row>
  </sheetData>
  <phoneticPr fontId="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59"/>
  <sheetViews>
    <sheetView tabSelected="1" zoomScale="90" zoomScaleNormal="90" workbookViewId="0">
      <pane xSplit="1" ySplit="1" topLeftCell="B8" activePane="bottomRight" state="frozen"/>
      <selection pane="topRight" activeCell="B1" sqref="B1"/>
      <selection pane="bottomLeft" activeCell="A2" sqref="A2"/>
      <selection pane="bottomRight" activeCell="F18" sqref="F18"/>
    </sheetView>
  </sheetViews>
  <sheetFormatPr defaultRowHeight="13"/>
  <cols>
    <col min="1" max="1" width="12.08984375" customWidth="1"/>
    <col min="2" max="2" width="10.453125" bestFit="1" customWidth="1"/>
    <col min="3" max="4" width="14.36328125" bestFit="1" customWidth="1"/>
    <col min="6" max="7" width="14.36328125" bestFit="1" customWidth="1"/>
  </cols>
  <sheetData>
    <row r="1" spans="1:8">
      <c r="B1" t="s">
        <v>1293</v>
      </c>
      <c r="C1" t="s">
        <v>1294</v>
      </c>
      <c r="D1" t="s">
        <v>1295</v>
      </c>
      <c r="E1" t="s">
        <v>1296</v>
      </c>
      <c r="F1" t="s">
        <v>1297</v>
      </c>
      <c r="G1" t="s">
        <v>1298</v>
      </c>
      <c r="H1" t="s">
        <v>1299</v>
      </c>
    </row>
    <row r="2" spans="1:8">
      <c r="A2" s="1" t="s">
        <v>143</v>
      </c>
      <c r="B2">
        <f t="array" ref="B2:D2">Sheet5!B2:D2</f>
        <v>0.99114300068478955</v>
      </c>
      <c r="C2">
        <v>0.99272413673345183</v>
      </c>
      <c r="D2">
        <v>1.0209059517465782</v>
      </c>
      <c r="E2">
        <f>Sheet5!F2</f>
        <v>1.0100961897392127</v>
      </c>
      <c r="F2">
        <f>Sheet5!K2</f>
        <v>1.0258136924803594</v>
      </c>
      <c r="G2">
        <f>Sheet5!J2</f>
        <v>1.0311791749999999</v>
      </c>
      <c r="H2">
        <f>Sheet5!O2</f>
        <v>1.167</v>
      </c>
    </row>
    <row r="3" spans="1:8">
      <c r="A3" s="1" t="s">
        <v>144</v>
      </c>
      <c r="B3">
        <f t="array" ref="B3:D3">Sheet5!B3:D3</f>
        <v>1.0158909643543039</v>
      </c>
      <c r="C3">
        <v>0.99872227754935805</v>
      </c>
      <c r="D3">
        <v>1.0327578589907829</v>
      </c>
      <c r="E3">
        <f>Sheet5!F3</f>
        <v>0.98229593599392073</v>
      </c>
      <c r="F3">
        <f>Sheet5!K3</f>
        <v>1.0087527352297592</v>
      </c>
      <c r="G3">
        <f>Sheet5!J3</f>
        <v>1.0301595750000001</v>
      </c>
      <c r="H3">
        <f>Sheet5!O3</f>
        <v>1.1579999999999999</v>
      </c>
    </row>
    <row r="4" spans="1:8">
      <c r="A4" s="1" t="s">
        <v>145</v>
      </c>
      <c r="B4">
        <f t="array" ref="B4:D4">Sheet5!B4:D4</f>
        <v>1.0230686435476997</v>
      </c>
      <c r="C4">
        <v>1.0039976163328381</v>
      </c>
      <c r="D4">
        <v>1.0208774272843795</v>
      </c>
      <c r="E4">
        <f>Sheet5!F4</f>
        <v>1.0685101106297967</v>
      </c>
      <c r="F4">
        <f>Sheet5!K4</f>
        <v>1.0108459869848156</v>
      </c>
      <c r="G4">
        <f>Sheet5!J4</f>
        <v>1.0250204249999999</v>
      </c>
      <c r="H4">
        <f>Sheet5!O4</f>
        <v>1.1579999999999999</v>
      </c>
    </row>
    <row r="5" spans="1:8">
      <c r="A5" s="1" t="s">
        <v>146</v>
      </c>
      <c r="B5">
        <f t="array" ref="B5:D5">Sheet5!B5:D5</f>
        <v>1.0048583095973798</v>
      </c>
      <c r="C5">
        <v>0.99781830581472553</v>
      </c>
      <c r="D5">
        <v>1.0036989151253735</v>
      </c>
      <c r="E5">
        <f>Sheet5!F5</f>
        <v>1.0258067653777092</v>
      </c>
      <c r="F5">
        <f>Sheet5!K5</f>
        <v>1.0042918454935621</v>
      </c>
      <c r="G5">
        <f>Sheet5!J5</f>
        <v>1.02128825</v>
      </c>
      <c r="H5">
        <f>Sheet5!O5</f>
        <v>1.1559999999999999</v>
      </c>
    </row>
    <row r="6" spans="1:8">
      <c r="A6" s="1" t="s">
        <v>147</v>
      </c>
      <c r="B6">
        <f t="array" ref="B6:D6">Sheet5!B6:D6</f>
        <v>1.0096611639307562</v>
      </c>
      <c r="C6">
        <v>1.0071671026113669</v>
      </c>
      <c r="D6">
        <v>1.0166421422677372</v>
      </c>
      <c r="E6">
        <f>Sheet5!F6</f>
        <v>1.0470300199550608</v>
      </c>
      <c r="F6">
        <f>Sheet5!K6</f>
        <v>1.0042735042735043</v>
      </c>
      <c r="G6">
        <f>Sheet5!J6</f>
        <v>1.017800075</v>
      </c>
      <c r="H6">
        <f>Sheet5!O6</f>
        <v>1.1579999999999999</v>
      </c>
    </row>
    <row r="7" spans="1:8">
      <c r="A7" s="1" t="s">
        <v>148</v>
      </c>
      <c r="B7">
        <f t="array" ref="B7:D7">Sheet5!B7:D7</f>
        <v>0.99633234969969564</v>
      </c>
      <c r="C7">
        <v>1.0082854422313487</v>
      </c>
      <c r="D7">
        <v>0.94475800543491273</v>
      </c>
      <c r="E7">
        <f>Sheet5!F7</f>
        <v>1.0265343793157753</v>
      </c>
      <c r="F7">
        <f>Sheet5!K7</f>
        <v>1.0085106382978724</v>
      </c>
      <c r="G7">
        <f>Sheet5!J7</f>
        <v>1.01812725</v>
      </c>
      <c r="H7">
        <f>Sheet5!O7</f>
        <v>1.155</v>
      </c>
    </row>
    <row r="8" spans="1:8">
      <c r="A8" s="1" t="s">
        <v>149</v>
      </c>
      <c r="B8">
        <f t="array" ref="B8:D8">Sheet5!B8:D8</f>
        <v>1.0041795728771681</v>
      </c>
      <c r="C8">
        <v>1.0019259854047415</v>
      </c>
      <c r="D8">
        <v>1.0289562612918552</v>
      </c>
      <c r="E8">
        <f>Sheet5!F8</f>
        <v>0.99327170006946452</v>
      </c>
      <c r="F8">
        <f>Sheet5!K8</f>
        <v>1.009493670886076</v>
      </c>
      <c r="G8">
        <f>Sheet5!J8</f>
        <v>1.017125675</v>
      </c>
      <c r="H8">
        <f>Sheet5!O8</f>
        <v>1.161</v>
      </c>
    </row>
    <row r="9" spans="1:8">
      <c r="A9" s="1" t="s">
        <v>150</v>
      </c>
      <c r="B9">
        <f t="array" ref="B9:D9">Sheet5!B9:D9</f>
        <v>1.0162119167568868</v>
      </c>
      <c r="C9">
        <v>1.0083708863027563</v>
      </c>
      <c r="D9">
        <v>1.0542948212166909</v>
      </c>
      <c r="E9">
        <f>Sheet5!F9</f>
        <v>0.99738531062440583</v>
      </c>
      <c r="F9">
        <f>Sheet5!K9</f>
        <v>1.0031347962382444</v>
      </c>
      <c r="G9">
        <f>Sheet5!J9</f>
        <v>1.0165230750000001</v>
      </c>
      <c r="H9">
        <f>Sheet5!O9</f>
        <v>1.155</v>
      </c>
    </row>
    <row r="10" spans="1:8">
      <c r="A10" s="1" t="s">
        <v>151</v>
      </c>
      <c r="B10">
        <f t="array" ref="B10:D10">Sheet5!B10:D10</f>
        <v>1.0011393248414753</v>
      </c>
      <c r="C10">
        <v>1.0130619335261231</v>
      </c>
      <c r="D10">
        <v>0.95642472685702029</v>
      </c>
      <c r="E10">
        <f>Sheet5!F10</f>
        <v>0.9872553815555869</v>
      </c>
      <c r="F10">
        <f>Sheet5!K10</f>
        <v>0.99895833333333339</v>
      </c>
      <c r="G10">
        <f>Sheet5!J10</f>
        <v>1.0179305750000001</v>
      </c>
      <c r="H10">
        <f>Sheet5!O10</f>
        <v>1.1540000000000001</v>
      </c>
    </row>
    <row r="11" spans="1:8">
      <c r="A11" s="1" t="s">
        <v>152</v>
      </c>
      <c r="B11">
        <f t="array" ref="B11:D11">Sheet5!B11:D11</f>
        <v>1.0043932072466659</v>
      </c>
      <c r="C11">
        <v>0.99901773661735349</v>
      </c>
      <c r="D11">
        <v>1.013629118241304</v>
      </c>
      <c r="E11">
        <f>Sheet5!F11</f>
        <v>1.001501688056001</v>
      </c>
      <c r="F11">
        <f>Sheet5!K11</f>
        <v>1.003128258602711</v>
      </c>
      <c r="G11">
        <f>Sheet5!J11</f>
        <v>1.0177957499999999</v>
      </c>
      <c r="H11">
        <f>Sheet5!O11</f>
        <v>1.1579999999999999</v>
      </c>
    </row>
    <row r="12" spans="1:8">
      <c r="A12" s="1" t="s">
        <v>153</v>
      </c>
      <c r="B12">
        <f t="array" ref="B12:D12">Sheet5!B12:D12</f>
        <v>1.0034305980947458</v>
      </c>
      <c r="C12">
        <v>1.0158806171745198</v>
      </c>
      <c r="D12">
        <v>0.96227259893512607</v>
      </c>
      <c r="E12">
        <f>Sheet5!F12</f>
        <v>0.98358111886084576</v>
      </c>
      <c r="F12">
        <f>Sheet5!K12</f>
        <v>0.99792099792099787</v>
      </c>
      <c r="G12">
        <f>Sheet5!J12</f>
        <v>1.0171030750000001</v>
      </c>
      <c r="H12">
        <f>Sheet5!O12</f>
        <v>1.1540000000000001</v>
      </c>
    </row>
    <row r="13" spans="1:8">
      <c r="A13" s="1" t="s">
        <v>154</v>
      </c>
      <c r="B13">
        <f t="array" ref="B13:D13">Sheet5!B13:D13</f>
        <v>0.99050186430172371</v>
      </c>
      <c r="C13">
        <v>0.99051936955251441</v>
      </c>
      <c r="D13">
        <v>0.95536218735048384</v>
      </c>
      <c r="E13">
        <f>Sheet5!F13</f>
        <v>1.0021164007723091</v>
      </c>
      <c r="F13">
        <f>Sheet5!K13</f>
        <v>1.0083333333333333</v>
      </c>
      <c r="G13">
        <f>Sheet5!J13</f>
        <v>1.016589175</v>
      </c>
      <c r="H13">
        <f>Sheet5!O13</f>
        <v>1.153</v>
      </c>
    </row>
    <row r="14" spans="1:8">
      <c r="A14" s="1" t="s">
        <v>155</v>
      </c>
      <c r="B14">
        <f t="array" ref="B14:D14">Sheet5!B14:D14</f>
        <v>1.0086669752218149</v>
      </c>
      <c r="C14">
        <v>0.99401202998874738</v>
      </c>
      <c r="D14">
        <v>1.0462496142716666</v>
      </c>
      <c r="E14">
        <f>Sheet5!F14</f>
        <v>1.0129093636829836</v>
      </c>
      <c r="F14">
        <f>Sheet5!K14</f>
        <v>1.0010330578512399</v>
      </c>
      <c r="G14">
        <f>Sheet5!J14</f>
        <v>1.015477325</v>
      </c>
      <c r="H14">
        <f>Sheet5!O14</f>
        <v>1.155</v>
      </c>
    </row>
    <row r="15" spans="1:8">
      <c r="A15" s="1" t="s">
        <v>156</v>
      </c>
      <c r="B15">
        <f t="array" ref="B15:D15">Sheet5!B15:D15</f>
        <v>1.0123437755231095</v>
      </c>
      <c r="C15">
        <v>1.0106371580396096</v>
      </c>
      <c r="D15">
        <v>0.98899775902714926</v>
      </c>
      <c r="E15">
        <f>Sheet5!F15</f>
        <v>1.0404260783347057</v>
      </c>
      <c r="F15">
        <f>Sheet5!K15</f>
        <v>1</v>
      </c>
      <c r="G15">
        <f>Sheet5!J15</f>
        <v>1.0161469249999999</v>
      </c>
      <c r="H15">
        <f>Sheet5!O15</f>
        <v>1.1579999999999999</v>
      </c>
    </row>
    <row r="16" spans="1:8">
      <c r="A16" s="1" t="s">
        <v>157</v>
      </c>
      <c r="B16">
        <f t="array" ref="B16:D16">Sheet5!B16:D16</f>
        <v>1.0080176101557212</v>
      </c>
      <c r="C16">
        <v>1.00376980833828</v>
      </c>
      <c r="D16">
        <v>1.0479430763648898</v>
      </c>
      <c r="E16">
        <f>Sheet5!F16</f>
        <v>1.0405913345968565</v>
      </c>
      <c r="F16">
        <f>Sheet5!K16</f>
        <v>1.0030959752321982</v>
      </c>
      <c r="G16">
        <f>Sheet5!J16</f>
        <v>1.015709175</v>
      </c>
      <c r="H16">
        <f>Sheet5!O16</f>
        <v>1.157</v>
      </c>
    </row>
    <row r="17" spans="1:8">
      <c r="A17" s="1" t="s">
        <v>158</v>
      </c>
      <c r="B17">
        <f t="array" ref="B17:D17">Sheet5!B17:D17</f>
        <v>1.0134271908449712</v>
      </c>
      <c r="C17">
        <v>1.0106986801000568</v>
      </c>
      <c r="D17">
        <v>1.0209063847177502</v>
      </c>
      <c r="E17">
        <f>Sheet5!F17</f>
        <v>1.0484710362468146</v>
      </c>
      <c r="F17">
        <f>Sheet5!K17</f>
        <v>1.0072016460905351</v>
      </c>
      <c r="G17">
        <f>Sheet5!J17</f>
        <v>1.0154544249999999</v>
      </c>
      <c r="H17">
        <f>Sheet5!O17</f>
        <v>1.169</v>
      </c>
    </row>
    <row r="18" spans="1:8">
      <c r="A18" s="1" t="s">
        <v>159</v>
      </c>
      <c r="B18">
        <f t="array" ref="B18:D18">Sheet5!B18:D18</f>
        <v>1.0108715464339684</v>
      </c>
      <c r="C18">
        <v>0.99997745972527996</v>
      </c>
      <c r="D18">
        <v>0.99005813630248285</v>
      </c>
      <c r="E18">
        <f>Sheet5!F18</f>
        <v>1.0259847127825417</v>
      </c>
      <c r="F18">
        <f>Sheet5!K18</f>
        <v>1.0051072522982636</v>
      </c>
      <c r="G18">
        <f>Sheet5!J18</f>
        <v>1.0146107499999999</v>
      </c>
      <c r="H18">
        <f>Sheet5!O18</f>
        <v>1.1659999999999999</v>
      </c>
    </row>
    <row r="19" spans="1:8">
      <c r="A19" s="1" t="s">
        <v>160</v>
      </c>
      <c r="B19">
        <f t="array" ref="B19:D19">Sheet5!B19:D19</f>
        <v>1.0068406567293278</v>
      </c>
      <c r="C19">
        <v>1.0072583948520664</v>
      </c>
      <c r="D19">
        <v>1.0728962378404683</v>
      </c>
      <c r="E19">
        <f>Sheet5!F19</f>
        <v>1.0209195037693743</v>
      </c>
      <c r="F19">
        <f>Sheet5!K19</f>
        <v>1.0030487804878048</v>
      </c>
      <c r="G19">
        <f>Sheet5!J19</f>
        <v>1.015381925</v>
      </c>
      <c r="H19">
        <f>Sheet5!O19</f>
        <v>1.1599999999999999</v>
      </c>
    </row>
    <row r="20" spans="1:8">
      <c r="A20" s="1" t="s">
        <v>161</v>
      </c>
      <c r="B20">
        <f t="array" ref="B20:D20">Sheet5!B20:D20</f>
        <v>0.99854004837429733</v>
      </c>
      <c r="C20">
        <v>0.99769522044578463</v>
      </c>
      <c r="D20">
        <v>0.99394660440077942</v>
      </c>
      <c r="E20">
        <f>Sheet5!F20</f>
        <v>1.0255822147887583</v>
      </c>
      <c r="F20">
        <f>Sheet5!K20</f>
        <v>1.0091185410334345</v>
      </c>
      <c r="G20">
        <f>Sheet5!J20</f>
        <v>1.0155527499999999</v>
      </c>
      <c r="H20">
        <f>Sheet5!O20</f>
        <v>1.1719999999999999</v>
      </c>
    </row>
    <row r="21" spans="1:8">
      <c r="A21" s="1" t="s">
        <v>162</v>
      </c>
      <c r="B21">
        <f t="array" ref="B21:D21">Sheet5!B21:D21</f>
        <v>1.0243714107522401</v>
      </c>
      <c r="C21">
        <v>1.0130344224425147</v>
      </c>
      <c r="D21">
        <v>1.1099485531636386</v>
      </c>
      <c r="E21">
        <f>Sheet5!F21</f>
        <v>0.99534832134779472</v>
      </c>
      <c r="F21">
        <f>Sheet5!K21</f>
        <v>0.99899598393574307</v>
      </c>
      <c r="G21">
        <f>Sheet5!J21</f>
        <v>1.015621825</v>
      </c>
      <c r="H21">
        <f>Sheet5!O21</f>
        <v>1.151</v>
      </c>
    </row>
    <row r="22" spans="1:8">
      <c r="A22" s="1" t="s">
        <v>163</v>
      </c>
      <c r="B22">
        <f t="array" ref="B22:D22">Sheet5!B22:D22</f>
        <v>1.0145082691812983</v>
      </c>
      <c r="C22">
        <v>1.0171418160663832</v>
      </c>
      <c r="D22">
        <v>0.96050182467834255</v>
      </c>
      <c r="E22">
        <f>Sheet5!F22</f>
        <v>1.0378514350206571</v>
      </c>
      <c r="F22">
        <f>Sheet5!K22</f>
        <v>1.0070351758793969</v>
      </c>
      <c r="G22">
        <f>Sheet5!J22</f>
        <v>1.0151714249999999</v>
      </c>
      <c r="H22">
        <f>Sheet5!O22</f>
        <v>1.163</v>
      </c>
    </row>
    <row r="23" spans="1:8">
      <c r="A23" s="1" t="s">
        <v>164</v>
      </c>
      <c r="B23">
        <f t="array" ref="B23:D23">Sheet5!B23:D23</f>
        <v>1.0186880326489924</v>
      </c>
      <c r="C23">
        <v>1.0001312245944991</v>
      </c>
      <c r="D23">
        <v>1.0843583515383206</v>
      </c>
      <c r="E23">
        <f>Sheet5!F23</f>
        <v>0.97699930263440771</v>
      </c>
      <c r="F23">
        <f>Sheet5!K23</f>
        <v>0.99301397205588815</v>
      </c>
      <c r="G23">
        <f>Sheet5!J23</f>
        <v>1.0156350750000001</v>
      </c>
      <c r="H23">
        <f>Sheet5!O23</f>
        <v>1.159</v>
      </c>
    </row>
    <row r="24" spans="1:8">
      <c r="A24" s="1" t="s">
        <v>165</v>
      </c>
      <c r="B24">
        <f t="array" ref="B24:D24">Sheet5!B24:D24</f>
        <v>1.0134965900757931</v>
      </c>
      <c r="C24">
        <v>1.0169428850033484</v>
      </c>
      <c r="D24">
        <v>1.0203695249037588</v>
      </c>
      <c r="E24">
        <f>Sheet5!F24</f>
        <v>0.9974770684412726</v>
      </c>
      <c r="F24">
        <f>Sheet5!K24</f>
        <v>1.0040201005025127</v>
      </c>
      <c r="G24">
        <f>Sheet5!J24</f>
        <v>1.0182045749999999</v>
      </c>
      <c r="H24">
        <f>Sheet5!O24</f>
        <v>1.163</v>
      </c>
    </row>
    <row r="25" spans="1:8">
      <c r="A25" s="1" t="s">
        <v>166</v>
      </c>
      <c r="B25">
        <f t="array" ref="B25:D25">Sheet5!B25:D25</f>
        <v>0.99758454581529532</v>
      </c>
      <c r="C25">
        <v>0.9993139662063617</v>
      </c>
      <c r="D25">
        <v>1.018102565047696</v>
      </c>
      <c r="E25">
        <f>Sheet5!F25</f>
        <v>0.94314360520400531</v>
      </c>
      <c r="F25">
        <f>Sheet5!K25</f>
        <v>1.0060060060060059</v>
      </c>
      <c r="G25">
        <f>Sheet5!J25</f>
        <v>1.0151325</v>
      </c>
      <c r="H25">
        <f>Sheet5!O25</f>
        <v>1.151</v>
      </c>
    </row>
    <row r="26" spans="1:8">
      <c r="A26" s="1" t="s">
        <v>167</v>
      </c>
      <c r="B26">
        <f t="array" ref="B26:D26">Sheet5!B26:D26</f>
        <v>0.99736332237116421</v>
      </c>
      <c r="C26">
        <v>1.0087920443755307</v>
      </c>
      <c r="D26">
        <v>0.98532940711017303</v>
      </c>
      <c r="E26">
        <f>Sheet5!F26</f>
        <v>1.0219499194899386</v>
      </c>
      <c r="F26">
        <f>Sheet5!K26</f>
        <v>1.0119402985074628</v>
      </c>
      <c r="G26">
        <f>Sheet5!J26</f>
        <v>1.0110893249999999</v>
      </c>
      <c r="H26">
        <f>Sheet5!O26</f>
        <v>1.1599999999999999</v>
      </c>
    </row>
    <row r="27" spans="1:8">
      <c r="A27" s="1" t="s">
        <v>168</v>
      </c>
      <c r="B27">
        <f t="array" ref="B27:D27">Sheet5!B27:D27</f>
        <v>1.0022572576824873</v>
      </c>
      <c r="C27">
        <v>1.0114848505156862</v>
      </c>
      <c r="D27">
        <v>0.98913962093820829</v>
      </c>
      <c r="E27">
        <f>Sheet5!F27</f>
        <v>0.97225034490976836</v>
      </c>
      <c r="F27">
        <f>Sheet5!K27</f>
        <v>1</v>
      </c>
      <c r="G27">
        <f>Sheet5!J27</f>
        <v>1.0114063250000001</v>
      </c>
      <c r="H27">
        <f>Sheet5!O27</f>
        <v>1.1540000000000001</v>
      </c>
    </row>
    <row r="28" spans="1:8">
      <c r="A28" s="1" t="s">
        <v>169</v>
      </c>
      <c r="B28">
        <f t="array" ref="B28:D28">Sheet5!B28:D28</f>
        <v>1.0104898090380332</v>
      </c>
      <c r="C28">
        <v>1.0053208340038247</v>
      </c>
      <c r="D28">
        <v>1.0147431206947677</v>
      </c>
      <c r="E28">
        <f>Sheet5!F28</f>
        <v>0.99907461933204333</v>
      </c>
      <c r="F28">
        <f>Sheet5!K28</f>
        <v>0.99705014749262544</v>
      </c>
      <c r="G28">
        <f>Sheet5!J28</f>
        <v>1.010301825</v>
      </c>
      <c r="H28">
        <f>Sheet5!O28</f>
        <v>1.151</v>
      </c>
    </row>
    <row r="29" spans="1:8">
      <c r="A29" s="1" t="s">
        <v>170</v>
      </c>
      <c r="B29">
        <f t="array" ref="B29:D29">Sheet5!B29:D29</f>
        <v>0.99411121014774084</v>
      </c>
      <c r="C29">
        <v>1.0124086157435443</v>
      </c>
      <c r="D29">
        <v>0.94783468840807761</v>
      </c>
      <c r="E29">
        <f>Sheet5!F29</f>
        <v>0.99194554736128326</v>
      </c>
      <c r="F29">
        <f>Sheet5!K29</f>
        <v>1</v>
      </c>
      <c r="G29">
        <f>Sheet5!J29</f>
        <v>1.009995075</v>
      </c>
      <c r="H29">
        <f>Sheet5!O29</f>
        <v>1.1520000000000001</v>
      </c>
    </row>
    <row r="30" spans="1:8">
      <c r="A30" s="1" t="s">
        <v>171</v>
      </c>
      <c r="B30">
        <f t="array" ref="B30:D30">Sheet5!B30:D30</f>
        <v>1.0163938578803642</v>
      </c>
      <c r="C30">
        <v>1.0105474934673031</v>
      </c>
      <c r="D30">
        <v>1.0714713200804196</v>
      </c>
      <c r="E30">
        <f>Sheet5!F30</f>
        <v>0.99874727983940925</v>
      </c>
      <c r="F30">
        <f>Sheet5!K30</f>
        <v>0.99704142011834307</v>
      </c>
      <c r="G30">
        <f>Sheet5!J30</f>
        <v>1.008204425</v>
      </c>
      <c r="H30">
        <f>Sheet5!O30</f>
        <v>1.1579999999999999</v>
      </c>
    </row>
    <row r="31" spans="1:8">
      <c r="A31" s="1" t="s">
        <v>172</v>
      </c>
      <c r="B31">
        <f t="array" ref="B31:D31">Sheet5!B31:D31</f>
        <v>1.0170278375265338</v>
      </c>
      <c r="C31">
        <v>1.017127991190758</v>
      </c>
      <c r="D31">
        <v>1.0229905260869749</v>
      </c>
      <c r="E31">
        <f>Sheet5!F31</f>
        <v>1.0118846809036832</v>
      </c>
      <c r="F31">
        <f>Sheet5!K31</f>
        <v>1.0019782393669634</v>
      </c>
      <c r="G31">
        <f>Sheet5!J31</f>
        <v>1.008122325</v>
      </c>
      <c r="H31">
        <f>Sheet5!O31</f>
        <v>1.159</v>
      </c>
    </row>
    <row r="32" spans="1:8">
      <c r="A32" s="1" t="s">
        <v>173</v>
      </c>
      <c r="B32">
        <f t="array" ref="B32:D32">Sheet5!B32:D32</f>
        <v>1.0205065633691324</v>
      </c>
      <c r="C32">
        <v>1.0184074242700367</v>
      </c>
      <c r="D32">
        <v>1.0335069849155374</v>
      </c>
      <c r="E32">
        <f>Sheet5!F32</f>
        <v>1.0062608994936868</v>
      </c>
      <c r="F32">
        <f>Sheet5!K32</f>
        <v>0.99901283316880563</v>
      </c>
      <c r="G32">
        <f>Sheet5!J32</f>
        <v>1.0088124249999999</v>
      </c>
      <c r="H32">
        <f>Sheet5!O32</f>
        <v>1.1679999999999999</v>
      </c>
    </row>
    <row r="33" spans="1:8">
      <c r="A33" s="1" t="s">
        <v>174</v>
      </c>
      <c r="B33">
        <f t="array" ref="B33:D33">Sheet5!B33:D33</f>
        <v>1.0199809177481913</v>
      </c>
      <c r="C33">
        <v>1.0130601136065231</v>
      </c>
      <c r="D33">
        <v>1.0723303657836982</v>
      </c>
      <c r="E33">
        <f>Sheet5!F33</f>
        <v>1.0028845869183289</v>
      </c>
      <c r="F33">
        <f>Sheet5!K33</f>
        <v>1.0019762845849802</v>
      </c>
      <c r="G33">
        <f>Sheet5!J33</f>
        <v>1.0087214250000001</v>
      </c>
      <c r="H33">
        <f>Sheet5!O33</f>
        <v>1.179</v>
      </c>
    </row>
    <row r="34" spans="1:8">
      <c r="A34" s="1" t="s">
        <v>175</v>
      </c>
      <c r="B34">
        <f t="array" ref="B34:D34">Sheet5!B34:D34</f>
        <v>0.99757025777459662</v>
      </c>
      <c r="C34">
        <v>1.0092612838762087</v>
      </c>
      <c r="D34">
        <v>0.98837691181025733</v>
      </c>
      <c r="E34">
        <f>Sheet5!F34</f>
        <v>1.0121199680720951</v>
      </c>
      <c r="F34">
        <f>Sheet5!K34</f>
        <v>0.99901380670611428</v>
      </c>
      <c r="G34">
        <f>Sheet5!J34</f>
        <v>1.0083309250000001</v>
      </c>
      <c r="H34">
        <f>Sheet5!O34</f>
        <v>1.1520000000000001</v>
      </c>
    </row>
    <row r="35" spans="1:8">
      <c r="A35" s="1" t="s">
        <v>176</v>
      </c>
      <c r="B35">
        <f t="array" ref="B35:D35">Sheet5!B35:D35</f>
        <v>1.0173751396968356</v>
      </c>
      <c r="C35">
        <v>0.99706244625181173</v>
      </c>
      <c r="D35">
        <v>1.0973651632555248</v>
      </c>
      <c r="E35">
        <f>Sheet5!F35</f>
        <v>1.0556289921074133</v>
      </c>
      <c r="F35">
        <f>Sheet5!K35</f>
        <v>1.0029615004935835</v>
      </c>
      <c r="G35">
        <f>Sheet5!J35</f>
        <v>1.0094453249999999</v>
      </c>
      <c r="H35">
        <f>Sheet5!O35</f>
        <v>1.1599999999999999</v>
      </c>
    </row>
    <row r="36" spans="1:8">
      <c r="A36" s="1" t="s">
        <v>177</v>
      </c>
      <c r="B36">
        <f t="array" ref="B36:D36">Sheet5!B36:D36</f>
        <v>1.0086662038597076</v>
      </c>
      <c r="C36">
        <v>1.0094392995037043</v>
      </c>
      <c r="D36">
        <v>1.0196962826505653</v>
      </c>
      <c r="E36">
        <f>Sheet5!F36</f>
        <v>1.0053956086494966</v>
      </c>
      <c r="F36">
        <f>Sheet5!K36</f>
        <v>1.0049212598425197</v>
      </c>
      <c r="G36">
        <f>Sheet5!J36</f>
        <v>1.009721425</v>
      </c>
      <c r="H36">
        <f>Sheet5!O36</f>
        <v>1.155</v>
      </c>
    </row>
    <row r="37" spans="1:8">
      <c r="A37" s="1" t="s">
        <v>178</v>
      </c>
      <c r="B37">
        <f t="array" ref="B37:D37">Sheet5!B37:D37</f>
        <v>1.0237458970843685</v>
      </c>
      <c r="C37">
        <v>1.0248940626338701</v>
      </c>
      <c r="D37">
        <v>1.0706488433839958</v>
      </c>
      <c r="E37">
        <f>Sheet5!F37</f>
        <v>1.0247232747174635</v>
      </c>
      <c r="F37">
        <f>Sheet5!K37</f>
        <v>1.0048971596474046</v>
      </c>
      <c r="G37">
        <f>Sheet5!J37</f>
        <v>1.0097729</v>
      </c>
      <c r="H37">
        <f>Sheet5!O37</f>
        <v>1.153</v>
      </c>
    </row>
    <row r="38" spans="1:8">
      <c r="A38" s="1" t="s">
        <v>179</v>
      </c>
      <c r="B38">
        <f t="array" ref="B38:D38">Sheet5!B38:D38</f>
        <v>0.97975685702451798</v>
      </c>
      <c r="C38">
        <v>0.97509878940620787</v>
      </c>
      <c r="D38">
        <v>0.97578785355616993</v>
      </c>
      <c r="E38">
        <f>Sheet5!F38</f>
        <v>1.017630694295163</v>
      </c>
      <c r="F38">
        <f>Sheet5!K38</f>
        <v>1.0107212475633529</v>
      </c>
      <c r="G38">
        <f>Sheet5!J38</f>
        <v>1.0109021</v>
      </c>
      <c r="H38">
        <f>Sheet5!O38</f>
        <v>1.145</v>
      </c>
    </row>
    <row r="39" spans="1:8">
      <c r="A39" s="1" t="s">
        <v>180</v>
      </c>
      <c r="B39">
        <f t="array" ref="B39:D39">Sheet5!B39:D39</f>
        <v>1.0123074651297626</v>
      </c>
      <c r="C39">
        <v>1.01451195865223</v>
      </c>
      <c r="D39">
        <v>1.0129467120957043</v>
      </c>
      <c r="E39">
        <f>Sheet5!F39</f>
        <v>1.0086360617428549</v>
      </c>
      <c r="F39">
        <f>Sheet5!K39</f>
        <v>1.0057859209257474</v>
      </c>
      <c r="G39">
        <f>Sheet5!J39</f>
        <v>1.01295815</v>
      </c>
      <c r="H39">
        <f>Sheet5!O39</f>
        <v>1.145</v>
      </c>
    </row>
    <row r="40" spans="1:8">
      <c r="A40" s="1" t="s">
        <v>181</v>
      </c>
      <c r="B40">
        <f t="array" ref="B40:D40">Sheet5!B40:D40</f>
        <v>1.0270953635567406</v>
      </c>
      <c r="C40">
        <v>1.0212771356868493</v>
      </c>
      <c r="D40">
        <v>1.0734302786168206</v>
      </c>
      <c r="E40">
        <f>Sheet5!F40</f>
        <v>0.99639817840743017</v>
      </c>
      <c r="F40">
        <f>Sheet5!K40</f>
        <v>1.0057526366251199</v>
      </c>
      <c r="G40">
        <f>Sheet5!J40</f>
        <v>1.0150884250000001</v>
      </c>
      <c r="H40">
        <f>Sheet5!O40</f>
        <v>1.1420000000000001</v>
      </c>
    </row>
    <row r="41" spans="1:8">
      <c r="A41" s="1" t="s">
        <v>182</v>
      </c>
      <c r="B41">
        <f t="array" ref="B41:D41">Sheet5!B41:D41</f>
        <v>0.9882247776789681</v>
      </c>
      <c r="C41">
        <v>0.99336821316469082</v>
      </c>
      <c r="D41">
        <v>0.94889279809070426</v>
      </c>
      <c r="E41">
        <f>Sheet5!F41</f>
        <v>1.0291949759432593</v>
      </c>
      <c r="F41">
        <f>Sheet5!K41</f>
        <v>1.005719733079123</v>
      </c>
      <c r="G41">
        <f>Sheet5!J41</f>
        <v>1.01629065</v>
      </c>
      <c r="H41">
        <f>Sheet5!O41</f>
        <v>1.1359999999999999</v>
      </c>
    </row>
    <row r="42" spans="1:8">
      <c r="A42" s="1" t="s">
        <v>183</v>
      </c>
      <c r="B42">
        <f t="array" ref="B42:D42">Sheet5!B42:D42</f>
        <v>1.0256062913247568</v>
      </c>
      <c r="C42">
        <v>1.026699723705597</v>
      </c>
      <c r="D42">
        <v>1.0519928839245394</v>
      </c>
      <c r="E42">
        <f>Sheet5!F42</f>
        <v>1.0207300589471269</v>
      </c>
      <c r="F42">
        <f>Sheet5!K42</f>
        <v>1.0047393364928909</v>
      </c>
      <c r="G42">
        <f>Sheet5!J42</f>
        <v>1.017750425</v>
      </c>
      <c r="H42">
        <f>Sheet5!O42</f>
        <v>1.137</v>
      </c>
    </row>
    <row r="43" spans="1:8">
      <c r="A43" s="1" t="s">
        <v>184</v>
      </c>
      <c r="B43">
        <f t="array" ref="B43:D43">Sheet5!B43:D43</f>
        <v>1.0142554014660063</v>
      </c>
      <c r="C43">
        <v>1.0076361812353538</v>
      </c>
      <c r="D43">
        <v>1.0305828634111283</v>
      </c>
      <c r="E43">
        <f>Sheet5!F43</f>
        <v>0.98882859466821338</v>
      </c>
      <c r="F43">
        <f>Sheet5!K43</f>
        <v>1.0018867924528303</v>
      </c>
      <c r="G43">
        <f>Sheet5!J43</f>
        <v>1.018603025</v>
      </c>
      <c r="H43">
        <f>Sheet5!O43</f>
        <v>1.1299999999999999</v>
      </c>
    </row>
    <row r="44" spans="1:8">
      <c r="A44" s="1" t="s">
        <v>185</v>
      </c>
      <c r="B44">
        <f t="array" ref="B44:D44">Sheet5!B44:D44</f>
        <v>0.99328963595669684</v>
      </c>
      <c r="C44">
        <v>0.98711299012576381</v>
      </c>
      <c r="D44">
        <v>0.99799901975619709</v>
      </c>
      <c r="E44">
        <f>Sheet5!F44</f>
        <v>1.0323275325593082</v>
      </c>
      <c r="F44">
        <f>Sheet5!K44</f>
        <v>1.012241054613936</v>
      </c>
      <c r="G44">
        <f>Sheet5!J44</f>
        <v>1.0197738000000001</v>
      </c>
      <c r="H44">
        <f>Sheet5!O44</f>
        <v>1.1279999999999999</v>
      </c>
    </row>
    <row r="45" spans="1:8">
      <c r="A45" s="1" t="s">
        <v>186</v>
      </c>
      <c r="B45">
        <f t="array" ref="B45:D45">Sheet5!B45:D45</f>
        <v>1.0027985902893655</v>
      </c>
      <c r="C45">
        <v>0.99650019408969681</v>
      </c>
      <c r="D45">
        <v>1.0116168554943086</v>
      </c>
      <c r="E45">
        <f>Sheet5!F45</f>
        <v>0.99466659866840568</v>
      </c>
      <c r="F45">
        <f>Sheet5!K45</f>
        <v>1.0074418604651163</v>
      </c>
      <c r="G45">
        <f>Sheet5!J45</f>
        <v>1.02020135</v>
      </c>
      <c r="H45">
        <f>Sheet5!O45</f>
        <v>1.1140000000000001</v>
      </c>
    </row>
    <row r="46" spans="1:8">
      <c r="A46" s="1" t="s">
        <v>187</v>
      </c>
      <c r="B46">
        <f t="array" ref="B46:D46">Sheet5!B46:D46</f>
        <v>1.0068203412599654</v>
      </c>
      <c r="C46">
        <v>1.0049541423752815</v>
      </c>
      <c r="D46">
        <v>1.0155848323345145</v>
      </c>
      <c r="E46">
        <f>Sheet5!F46</f>
        <v>1.0001524016080583</v>
      </c>
      <c r="F46">
        <f>Sheet5!K46</f>
        <v>1.0046168051708217</v>
      </c>
      <c r="G46">
        <f>Sheet5!J46</f>
        <v>1.020079175</v>
      </c>
      <c r="H46">
        <f>Sheet5!O46</f>
        <v>1.1120000000000001</v>
      </c>
    </row>
    <row r="47" spans="1:8">
      <c r="A47" s="1" t="s">
        <v>188</v>
      </c>
      <c r="B47">
        <f t="array" ref="B47:D47">Sheet5!B47:D47</f>
        <v>0.99548908712310769</v>
      </c>
      <c r="C47">
        <v>0.98938355358128072</v>
      </c>
      <c r="D47">
        <v>0.99028698254264058</v>
      </c>
      <c r="E47">
        <f>Sheet5!F47</f>
        <v>1.0190735457685847</v>
      </c>
      <c r="F47">
        <f>Sheet5!K47</f>
        <v>1.0036764705882353</v>
      </c>
      <c r="G47">
        <f>Sheet5!J47</f>
        <v>1.01815185</v>
      </c>
      <c r="H47">
        <f>Sheet5!O47</f>
        <v>1.1020000000000001</v>
      </c>
    </row>
    <row r="48" spans="1:8">
      <c r="A48" s="1" t="s">
        <v>189</v>
      </c>
      <c r="B48">
        <f t="array" ref="B48:D48">Sheet5!B48:D48</f>
        <v>1.0043656418056375</v>
      </c>
      <c r="C48">
        <v>1.0055132626938459</v>
      </c>
      <c r="D48">
        <v>0.97413210753839097</v>
      </c>
      <c r="E48">
        <f>Sheet5!F48</f>
        <v>1.0215889121561352</v>
      </c>
      <c r="F48">
        <f>Sheet5!K48</f>
        <v>1.0091575091575091</v>
      </c>
      <c r="G48">
        <f>Sheet5!J48</f>
        <v>1.0161372</v>
      </c>
      <c r="H48">
        <f>Sheet5!O48</f>
        <v>1.103</v>
      </c>
    </row>
    <row r="49" spans="1:8">
      <c r="A49" s="1" t="s">
        <v>190</v>
      </c>
      <c r="B49">
        <f t="array" ref="B49:D49">Sheet5!B49:D49</f>
        <v>0.99622033709382896</v>
      </c>
      <c r="C49">
        <v>1.0071295149391419</v>
      </c>
      <c r="D49">
        <v>0.94976045655713459</v>
      </c>
      <c r="E49">
        <f>Sheet5!F49</f>
        <v>0.99923361133686039</v>
      </c>
      <c r="F49">
        <f>Sheet5!K49</f>
        <v>1.001814882032668</v>
      </c>
      <c r="G49">
        <f>Sheet5!J49</f>
        <v>1.01385835</v>
      </c>
      <c r="H49">
        <f>Sheet5!O49</f>
        <v>1.0920000000000001</v>
      </c>
    </row>
    <row r="50" spans="1:8">
      <c r="A50" s="1" t="s">
        <v>191</v>
      </c>
      <c r="B50">
        <f t="array" ref="B50:D50">Sheet5!B50:D50</f>
        <v>1.0016407376264063</v>
      </c>
      <c r="C50">
        <v>0.99926759044035285</v>
      </c>
      <c r="D50">
        <v>0.97118604410879683</v>
      </c>
      <c r="E50">
        <f>Sheet5!F50</f>
        <v>1.0088476217308711</v>
      </c>
      <c r="F50">
        <f>Sheet5!K50</f>
        <v>1.0081521739130435</v>
      </c>
      <c r="G50">
        <f>Sheet5!J50</f>
        <v>1.0117007499999999</v>
      </c>
      <c r="H50">
        <f>Sheet5!O50</f>
        <v>1.085</v>
      </c>
    </row>
    <row r="51" spans="1:8">
      <c r="A51" s="1" t="s">
        <v>192</v>
      </c>
      <c r="B51">
        <f t="array" ref="B51:D51">Sheet5!B51:D51</f>
        <v>1.0027124923197417</v>
      </c>
      <c r="C51">
        <v>0.99952200582156969</v>
      </c>
      <c r="D51">
        <v>0.99159500914476395</v>
      </c>
      <c r="E51">
        <f>Sheet5!F51</f>
        <v>1.001724662578743</v>
      </c>
      <c r="F51">
        <f>Sheet5!K51</f>
        <v>0.99640610961365683</v>
      </c>
      <c r="G51">
        <f>Sheet5!J51</f>
        <v>1.010503825</v>
      </c>
      <c r="H51">
        <f>Sheet5!O51</f>
        <v>1.069</v>
      </c>
    </row>
    <row r="52" spans="1:8">
      <c r="A52" s="1" t="s">
        <v>193</v>
      </c>
      <c r="B52">
        <f t="array" ref="B52:D52">Sheet5!B52:D52</f>
        <v>0.98703746359159472</v>
      </c>
      <c r="C52">
        <v>0.98727295828326223</v>
      </c>
      <c r="D52">
        <v>0.95871190239119253</v>
      </c>
      <c r="E52">
        <f>Sheet5!F52</f>
        <v>1.0063016752509939</v>
      </c>
      <c r="F52">
        <f>Sheet5!K52</f>
        <v>1.0018034265103697</v>
      </c>
      <c r="G52">
        <f>Sheet5!J52</f>
        <v>1.0097636249999999</v>
      </c>
      <c r="H52">
        <f>Sheet5!O52</f>
        <v>1.0720000000000001</v>
      </c>
    </row>
    <row r="53" spans="1:8">
      <c r="A53" s="1" t="s">
        <v>194</v>
      </c>
      <c r="B53">
        <f t="array" ref="B53:D53">Sheet5!B53:D53</f>
        <v>1.0139108380046917</v>
      </c>
      <c r="C53">
        <v>1.0148120471695878</v>
      </c>
      <c r="D53">
        <v>0.99411487338535875</v>
      </c>
      <c r="E53">
        <f>Sheet5!F53</f>
        <v>1.0149272554687636</v>
      </c>
      <c r="F53">
        <f>Sheet5!K53</f>
        <v>1.0045004500450045</v>
      </c>
      <c r="G53">
        <f>Sheet5!J53</f>
        <v>1.008474925</v>
      </c>
      <c r="H53">
        <f>Sheet5!O53</f>
        <v>1.0620000000000001</v>
      </c>
    </row>
    <row r="54" spans="1:8">
      <c r="A54" s="1" t="s">
        <v>195</v>
      </c>
      <c r="B54">
        <f t="array" ref="B54:D54">Sheet5!B54:D54</f>
        <v>0.99095776195492746</v>
      </c>
      <c r="C54">
        <v>0.99266198913536219</v>
      </c>
      <c r="D54">
        <v>0.9675529849171175</v>
      </c>
      <c r="E54">
        <f>Sheet5!F54</f>
        <v>0.98063342640625151</v>
      </c>
      <c r="F54">
        <f>Sheet5!K54</f>
        <v>0.99551971326164879</v>
      </c>
      <c r="G54">
        <f>Sheet5!J54</f>
        <v>1.00783545</v>
      </c>
      <c r="H54">
        <f>Sheet5!O54</f>
        <v>1.05</v>
      </c>
    </row>
    <row r="55" spans="1:8">
      <c r="A55" s="1" t="s">
        <v>196</v>
      </c>
      <c r="B55">
        <f t="array" ref="B55:D55">Sheet5!B55:D55</f>
        <v>0.99304899990213513</v>
      </c>
      <c r="C55">
        <v>1.003060560778757</v>
      </c>
      <c r="D55">
        <v>0.93455567826736563</v>
      </c>
      <c r="E55">
        <f>Sheet5!F55</f>
        <v>0.99772982488830053</v>
      </c>
      <c r="F55">
        <f>Sheet5!K55</f>
        <v>1.0027002700270029</v>
      </c>
      <c r="G55">
        <f>Sheet5!J55</f>
        <v>1.00755065</v>
      </c>
      <c r="H55">
        <f>Sheet5!O55</f>
        <v>1.0549999999999999</v>
      </c>
    </row>
    <row r="56" spans="1:8">
      <c r="A56" s="1" t="s">
        <v>197</v>
      </c>
      <c r="B56">
        <f t="array" ref="B56:D56">Sheet5!B56:D56</f>
        <v>1.0006279077542477</v>
      </c>
      <c r="C56">
        <v>1.018243342872968</v>
      </c>
      <c r="D56">
        <v>0.95294821517997486</v>
      </c>
      <c r="E56">
        <f>Sheet5!F56</f>
        <v>0.97450619553057138</v>
      </c>
      <c r="F56">
        <f>Sheet5!K56</f>
        <v>1.0017953321364452</v>
      </c>
      <c r="G56">
        <f>Sheet5!J56</f>
        <v>1.006045375</v>
      </c>
      <c r="H56">
        <f>Sheet5!O56</f>
        <v>1.0490000000000002</v>
      </c>
    </row>
    <row r="57" spans="1:8">
      <c r="A57" s="1" t="s">
        <v>198</v>
      </c>
      <c r="B57">
        <f t="array" ref="B57:D57">Sheet5!B57:D57</f>
        <v>1.0098009847318967</v>
      </c>
      <c r="C57">
        <v>0.99710495481203121</v>
      </c>
      <c r="D57">
        <v>1.0667420187426548</v>
      </c>
      <c r="E57">
        <f>Sheet5!F57</f>
        <v>1.0462994948221207</v>
      </c>
      <c r="F57">
        <f>Sheet5!K57</f>
        <v>0.99731182795698925</v>
      </c>
      <c r="G57">
        <f>Sheet5!J57</f>
        <v>1.0054890000000001</v>
      </c>
      <c r="H57">
        <f>Sheet5!O57</f>
        <v>1.0529999999999999</v>
      </c>
    </row>
    <row r="58" spans="1:8">
      <c r="A58" s="1" t="s">
        <v>199</v>
      </c>
      <c r="B58">
        <f t="array" ref="B58:D58">Sheet5!B58:D58</f>
        <v>0.98756119516322305</v>
      </c>
      <c r="C58">
        <v>1.0017546636933798</v>
      </c>
      <c r="D58">
        <v>0.88624129096835547</v>
      </c>
      <c r="E58">
        <f>Sheet5!F58</f>
        <v>1.0023771346370896</v>
      </c>
      <c r="F58">
        <f>Sheet5!K58</f>
        <v>1.0062893081761006</v>
      </c>
      <c r="G58">
        <f>Sheet5!J58</f>
        <v>1.0051156750000001</v>
      </c>
      <c r="H58">
        <f>Sheet5!O58</f>
        <v>1.046</v>
      </c>
    </row>
    <row r="59" spans="1:8">
      <c r="A59" s="1" t="s">
        <v>200</v>
      </c>
      <c r="B59">
        <f t="array" ref="B59:D59">Sheet5!B59:D59</f>
        <v>1.0216254460264993</v>
      </c>
      <c r="C59">
        <v>1.0274680458284107</v>
      </c>
      <c r="D59">
        <v>1.0483382860980319</v>
      </c>
      <c r="E59">
        <f>Sheet5!F59</f>
        <v>1.0217491068279969</v>
      </c>
      <c r="F59">
        <f>Sheet5!K59</f>
        <v>0.99464285714285716</v>
      </c>
      <c r="G59">
        <f>Sheet5!J59</f>
        <v>1.0051746500000001</v>
      </c>
      <c r="H59">
        <f>Sheet5!O59</f>
        <v>1.0509999999999999</v>
      </c>
    </row>
    <row r="60" spans="1:8">
      <c r="A60" s="1" t="s">
        <v>201</v>
      </c>
      <c r="B60">
        <f t="array" ref="B60:D60">Sheet5!B60:D60</f>
        <v>0.98910662683192418</v>
      </c>
      <c r="C60">
        <v>0.98687313244359254</v>
      </c>
      <c r="D60">
        <v>0.99419690209020173</v>
      </c>
      <c r="E60">
        <f>Sheet5!F60</f>
        <v>1.0036913280364805</v>
      </c>
      <c r="F60">
        <f>Sheet5!K60</f>
        <v>1.0008976660682225</v>
      </c>
      <c r="G60">
        <f>Sheet5!J60</f>
        <v>1.0055074500000001</v>
      </c>
      <c r="H60">
        <f>Sheet5!O60</f>
        <v>1.0490000000000002</v>
      </c>
    </row>
    <row r="61" spans="1:8">
      <c r="A61" s="1" t="s">
        <v>202</v>
      </c>
      <c r="B61">
        <f t="array" ref="B61:D61">Sheet5!B61:D61</f>
        <v>1.0037448284465249</v>
      </c>
      <c r="C61">
        <v>0.99350832832303304</v>
      </c>
      <c r="D61">
        <v>1.0730003354374549</v>
      </c>
      <c r="E61">
        <f>Sheet5!F61</f>
        <v>1.0093411435942488</v>
      </c>
      <c r="F61">
        <f>Sheet5!K61</f>
        <v>0.99372197309417043</v>
      </c>
      <c r="G61">
        <f>Sheet5!J61</f>
        <v>1.0053867750000001</v>
      </c>
      <c r="H61">
        <f>Sheet5!O61</f>
        <v>1.0529999999999999</v>
      </c>
    </row>
    <row r="62" spans="1:8">
      <c r="A62" s="1" t="s">
        <v>203</v>
      </c>
      <c r="B62">
        <f t="array" ref="B62:D62">Sheet5!B62:D62</f>
        <v>1.0141569748377244</v>
      </c>
      <c r="C62">
        <v>1.0121401600203095</v>
      </c>
      <c r="D62">
        <v>1.0166093198457877</v>
      </c>
      <c r="E62">
        <f>Sheet5!F62</f>
        <v>1.0168706953798736</v>
      </c>
      <c r="F62">
        <f>Sheet5!K62</f>
        <v>0.99909747292418782</v>
      </c>
      <c r="G62">
        <f>Sheet5!J62</f>
        <v>1.0033002499999999</v>
      </c>
      <c r="H62">
        <f>Sheet5!O62</f>
        <v>1.0509999999999999</v>
      </c>
    </row>
    <row r="63" spans="1:8">
      <c r="A63" s="1" t="s">
        <v>204</v>
      </c>
      <c r="B63">
        <f t="array" ref="B63:D63">Sheet5!B63:D63</f>
        <v>1.0036129078345934</v>
      </c>
      <c r="C63">
        <v>0.99801107728389504</v>
      </c>
      <c r="D63">
        <v>1.0008299533227574</v>
      </c>
      <c r="E63">
        <f>Sheet5!F63</f>
        <v>1.0045401245210479</v>
      </c>
      <c r="F63">
        <f>Sheet5!K63</f>
        <v>1</v>
      </c>
      <c r="G63">
        <f>Sheet5!J63</f>
        <v>1.001866675</v>
      </c>
      <c r="H63">
        <f>Sheet5!O63</f>
        <v>1.0529999999999999</v>
      </c>
    </row>
    <row r="64" spans="1:8">
      <c r="A64" s="1" t="s">
        <v>205</v>
      </c>
      <c r="B64">
        <f t="array" ref="B64:D64">Sheet5!B64:D64</f>
        <v>1.0014181211508999</v>
      </c>
      <c r="C64">
        <v>1.0100911977855822</v>
      </c>
      <c r="D64">
        <v>0.98861007462588768</v>
      </c>
      <c r="E64">
        <f>Sheet5!F64</f>
        <v>0.9983870684080598</v>
      </c>
      <c r="F64">
        <f>Sheet5!K64</f>
        <v>1</v>
      </c>
      <c r="G64">
        <f>Sheet5!J64</f>
        <v>1.0010083249999999</v>
      </c>
      <c r="H64">
        <f>Sheet5!O64</f>
        <v>1.0569999999999999</v>
      </c>
    </row>
    <row r="65" spans="1:8">
      <c r="A65" s="1" t="s">
        <v>206</v>
      </c>
      <c r="B65">
        <f t="array" ref="B65:D65">Sheet5!B65:D65</f>
        <v>1.0071873256661523</v>
      </c>
      <c r="C65">
        <v>1.0081019530133088</v>
      </c>
      <c r="D65">
        <v>0.97005069229849805</v>
      </c>
      <c r="E65">
        <f>Sheet5!F65</f>
        <v>1.0235964888128006</v>
      </c>
      <c r="F65">
        <f>Sheet5!K65</f>
        <v>0.99548328816621501</v>
      </c>
      <c r="G65">
        <f>Sheet5!J65</f>
        <v>1.0010083249999999</v>
      </c>
      <c r="H65">
        <f>Sheet5!O65</f>
        <v>1.0590000000000002</v>
      </c>
    </row>
    <row r="66" spans="1:8">
      <c r="A66" s="1" t="s">
        <v>207</v>
      </c>
      <c r="B66">
        <f t="array" ref="B66:D66">Sheet5!B66:D66</f>
        <v>1.0062022599119698</v>
      </c>
      <c r="C66">
        <v>1.0029529217883908</v>
      </c>
      <c r="D66">
        <v>1.0724805021080073</v>
      </c>
      <c r="E66">
        <f>Sheet5!F66</f>
        <v>0.99668899881808914</v>
      </c>
      <c r="F66">
        <f>Sheet5!K66</f>
        <v>1</v>
      </c>
      <c r="G66">
        <f>Sheet5!J66</f>
        <v>1.0010333250000001</v>
      </c>
      <c r="H66">
        <f>Sheet5!O66</f>
        <v>1.0549999999999999</v>
      </c>
    </row>
    <row r="67" spans="1:8">
      <c r="A67" s="1" t="s">
        <v>208</v>
      </c>
      <c r="B67">
        <f t="array" ref="B67:D67">Sheet5!B67:D67</f>
        <v>0.99535615494650531</v>
      </c>
      <c r="C67">
        <v>1.0014873275519529</v>
      </c>
      <c r="D67">
        <v>0.98669547796662493</v>
      </c>
      <c r="E67">
        <f>Sheet5!F67</f>
        <v>1.0253250707551147</v>
      </c>
      <c r="F67">
        <f>Sheet5!K67</f>
        <v>0.999092558983666</v>
      </c>
      <c r="G67">
        <f>Sheet5!J67</f>
        <v>1.001016675</v>
      </c>
      <c r="H67">
        <f>Sheet5!O67</f>
        <v>1.0529999999999999</v>
      </c>
    </row>
    <row r="68" spans="1:8">
      <c r="A68" s="1" t="s">
        <v>209</v>
      </c>
      <c r="B68">
        <f t="array" ref="B68:D68">Sheet5!B68:D68</f>
        <v>1.0155349645389933</v>
      </c>
      <c r="C68">
        <v>1.0121838331795727</v>
      </c>
      <c r="D68">
        <v>1.0338978837635222</v>
      </c>
      <c r="E68">
        <f>Sheet5!F68</f>
        <v>1.0453540841559175</v>
      </c>
      <c r="F68">
        <f>Sheet5!K68</f>
        <v>0.9972752043596731</v>
      </c>
      <c r="G68">
        <f>Sheet5!J68</f>
        <v>1.001058325</v>
      </c>
      <c r="H68">
        <f>Sheet5!O68</f>
        <v>1.06</v>
      </c>
    </row>
    <row r="69" spans="1:8">
      <c r="A69" s="1" t="s">
        <v>210</v>
      </c>
      <c r="B69">
        <f t="array" ref="B69:D69">Sheet5!B69:D69</f>
        <v>1.0009726722699992</v>
      </c>
      <c r="C69">
        <v>1.0091312617722099</v>
      </c>
      <c r="D69">
        <v>0.98335544106894279</v>
      </c>
      <c r="E69">
        <f>Sheet5!F69</f>
        <v>1.0225761746972941</v>
      </c>
      <c r="F69">
        <f>Sheet5!K69</f>
        <v>1</v>
      </c>
      <c r="G69">
        <f>Sheet5!J69</f>
        <v>1.0010916750000001</v>
      </c>
      <c r="H69">
        <f>Sheet5!O69</f>
        <v>1.044</v>
      </c>
    </row>
    <row r="70" spans="1:8">
      <c r="A70" s="1" t="s">
        <v>211</v>
      </c>
      <c r="B70">
        <f t="array" ref="B70:D70">Sheet5!B70:D70</f>
        <v>0.98795131134139658</v>
      </c>
      <c r="C70">
        <v>0.95611777388120944</v>
      </c>
      <c r="D70">
        <v>1.055919871996549</v>
      </c>
      <c r="E70">
        <f>Sheet5!F70</f>
        <v>1.0392867563565866</v>
      </c>
      <c r="F70">
        <f>Sheet5!K70</f>
        <v>1.0127504553734064</v>
      </c>
      <c r="G70">
        <f>Sheet5!J70</f>
        <v>1.0010916750000001</v>
      </c>
      <c r="H70">
        <f>Sheet5!O70</f>
        <v>1.0590000000000002</v>
      </c>
    </row>
    <row r="71" spans="1:8">
      <c r="A71" s="1" t="s">
        <v>212</v>
      </c>
      <c r="B71">
        <f t="array" ref="B71:D71">Sheet5!B71:D71</f>
        <v>1.0043201187969675</v>
      </c>
      <c r="C71">
        <v>1.0021305440939641</v>
      </c>
      <c r="D71">
        <v>1.0256177808553484</v>
      </c>
      <c r="E71">
        <f>Sheet5!F71</f>
        <v>0.98552682229142097</v>
      </c>
      <c r="F71">
        <f>Sheet5!K71</f>
        <v>0.99730215827338131</v>
      </c>
      <c r="G71">
        <f>Sheet5!J71</f>
        <v>1.0010916750000001</v>
      </c>
      <c r="H71">
        <f>Sheet5!O71</f>
        <v>1.0429999999999999</v>
      </c>
    </row>
    <row r="72" spans="1:8">
      <c r="A72" s="1" t="s">
        <v>213</v>
      </c>
      <c r="B72">
        <f t="array" ref="B72:D72">Sheet5!B72:D72</f>
        <v>0.99947756524116238</v>
      </c>
      <c r="C72">
        <v>0.9956825980407874</v>
      </c>
      <c r="D72">
        <v>1.0100301299198406</v>
      </c>
      <c r="E72">
        <f>Sheet5!F72</f>
        <v>1.0226189274700999</v>
      </c>
      <c r="F72">
        <f>Sheet5!K72</f>
        <v>1.0009017132551847</v>
      </c>
      <c r="G72">
        <f>Sheet5!J72</f>
        <v>1.001058325</v>
      </c>
      <c r="H72">
        <f>Sheet5!O72</f>
        <v>1.04</v>
      </c>
    </row>
    <row r="73" spans="1:8">
      <c r="A73" s="1" t="s">
        <v>214</v>
      </c>
      <c r="B73">
        <f t="array" ref="B73:D73">Sheet5!B73:D73</f>
        <v>0.9798378514957562</v>
      </c>
      <c r="C73">
        <v>0.9912683446865086</v>
      </c>
      <c r="D73">
        <v>0.95416863512143746</v>
      </c>
      <c r="E73">
        <f>Sheet5!F73</f>
        <v>0.96998799369576627</v>
      </c>
      <c r="F73">
        <f>Sheet5!K73</f>
        <v>1</v>
      </c>
      <c r="G73">
        <f>Sheet5!J73</f>
        <v>1.001083325</v>
      </c>
      <c r="H73">
        <f>Sheet5!O73</f>
        <v>1.034</v>
      </c>
    </row>
    <row r="74" spans="1:8">
      <c r="A74" s="1" t="s">
        <v>215</v>
      </c>
      <c r="B74">
        <f t="array" ref="B74:D74">Sheet5!B74:D74</f>
        <v>0.99422349117319253</v>
      </c>
      <c r="C74">
        <v>0.99640522193057168</v>
      </c>
      <c r="D74">
        <v>0.95526569975929954</v>
      </c>
      <c r="E74">
        <f>Sheet5!F74</f>
        <v>0.98252747303236065</v>
      </c>
      <c r="F74">
        <f>Sheet5!K74</f>
        <v>0.99729729729729732</v>
      </c>
      <c r="G74">
        <f>Sheet5!J74</f>
        <v>1.001041675</v>
      </c>
      <c r="H74">
        <f>Sheet5!O74</f>
        <v>1.038</v>
      </c>
    </row>
    <row r="75" spans="1:8">
      <c r="A75" s="1" t="s">
        <v>216</v>
      </c>
      <c r="B75">
        <f t="array" ref="B75:D75">Sheet5!B75:D75</f>
        <v>1.004277550568395</v>
      </c>
      <c r="C75">
        <v>1.0111571185111843</v>
      </c>
      <c r="D75">
        <v>0.96059953561398526</v>
      </c>
      <c r="E75">
        <f>Sheet5!F75</f>
        <v>1.0024992130162729</v>
      </c>
      <c r="F75">
        <f>Sheet5!K75</f>
        <v>0.99728997289972898</v>
      </c>
      <c r="G75">
        <f>Sheet5!J75</f>
        <v>1.0009083249999999</v>
      </c>
      <c r="H75">
        <f>Sheet5!O75</f>
        <v>1.0290000000000001</v>
      </c>
    </row>
    <row r="76" spans="1:8">
      <c r="A76" s="1" t="s">
        <v>217</v>
      </c>
      <c r="B76">
        <f t="array" ref="B76:D76">Sheet5!B76:D76</f>
        <v>1.00711511992624</v>
      </c>
      <c r="C76">
        <v>1.0019310877840062</v>
      </c>
      <c r="D76">
        <v>0.96807181738301995</v>
      </c>
      <c r="E76">
        <f>Sheet5!F76</f>
        <v>0.98277346675394417</v>
      </c>
      <c r="F76">
        <f>Sheet5!K76</f>
        <v>1.0009057971014492</v>
      </c>
      <c r="G76">
        <f>Sheet5!J76</f>
        <v>1.000541675</v>
      </c>
      <c r="H76">
        <f>Sheet5!O76</f>
        <v>1.0369999999999999</v>
      </c>
    </row>
    <row r="77" spans="1:8">
      <c r="A77" s="1" t="s">
        <v>218</v>
      </c>
      <c r="B77">
        <f t="array" ref="B77:D77">Sheet5!B77:D77</f>
        <v>0.99186173328662819</v>
      </c>
      <c r="C77">
        <v>0.9989495589548113</v>
      </c>
      <c r="D77">
        <v>0.94034953267686416</v>
      </c>
      <c r="E77">
        <f>Sheet5!F77</f>
        <v>1.0019183270069998</v>
      </c>
      <c r="F77">
        <f>Sheet5!K77</f>
        <v>0.99547511312217196</v>
      </c>
      <c r="G77">
        <f>Sheet5!J77</f>
        <v>1.0003</v>
      </c>
      <c r="H77">
        <f>Sheet5!O77</f>
        <v>1.0270000000000001</v>
      </c>
    </row>
    <row r="78" spans="1:8">
      <c r="A78" s="1" t="s">
        <v>219</v>
      </c>
      <c r="B78">
        <f t="array" ref="B78:D78">Sheet5!B78:D78</f>
        <v>1.0038158043602428</v>
      </c>
      <c r="C78">
        <v>1.0090042341945631</v>
      </c>
      <c r="D78">
        <v>0.98999039430099789</v>
      </c>
      <c r="E78">
        <f>Sheet5!F78</f>
        <v>1.0101619858445461</v>
      </c>
      <c r="F78">
        <f>Sheet5!K78</f>
        <v>0.99545454545454548</v>
      </c>
      <c r="G78">
        <f>Sheet5!J78</f>
        <v>1.0000249999999999</v>
      </c>
      <c r="H78">
        <f>Sheet5!O78</f>
        <v>1.0190000000000001</v>
      </c>
    </row>
    <row r="79" spans="1:8">
      <c r="A79" s="1" t="s">
        <v>220</v>
      </c>
      <c r="B79">
        <f t="array" ref="B79:D79">Sheet5!B79:D79</f>
        <v>0.99735181318792787</v>
      </c>
      <c r="C79">
        <v>1.0028826407497584</v>
      </c>
      <c r="D79">
        <v>1.0105413984880507</v>
      </c>
      <c r="E79">
        <f>Sheet5!F79</f>
        <v>1.040979599819539</v>
      </c>
      <c r="F79">
        <f>Sheet5!K79</f>
        <v>0.99543378995433784</v>
      </c>
      <c r="G79">
        <f>Sheet5!J79</f>
        <v>1.0000249999999999</v>
      </c>
      <c r="H79">
        <f>Sheet5!O79</f>
        <v>1.0290000000000001</v>
      </c>
    </row>
    <row r="80" spans="1:8">
      <c r="A80" s="1" t="s">
        <v>221</v>
      </c>
      <c r="B80">
        <f t="array" ref="B80:D80">Sheet5!B80:D80</f>
        <v>1.0071273862130314</v>
      </c>
      <c r="C80">
        <v>1.0005296046018117</v>
      </c>
      <c r="D80">
        <v>1.0051688763125532</v>
      </c>
      <c r="E80">
        <f>Sheet5!F80</f>
        <v>1.0219665824439046</v>
      </c>
      <c r="F80">
        <f>Sheet5!K80</f>
        <v>0.99724770642201832</v>
      </c>
      <c r="G80">
        <f>Sheet5!J80</f>
        <v>1.0000249999999999</v>
      </c>
      <c r="H80">
        <f>Sheet5!O80</f>
        <v>1.022</v>
      </c>
    </row>
    <row r="81" spans="1:8">
      <c r="A81" s="1" t="s">
        <v>222</v>
      </c>
      <c r="B81">
        <f t="array" ref="B81:D81">Sheet5!B81:D81</f>
        <v>1.0190085052200157</v>
      </c>
      <c r="C81">
        <v>1.0053010727752361</v>
      </c>
      <c r="D81">
        <v>1.1045650065447894</v>
      </c>
      <c r="E81">
        <f>Sheet5!F81</f>
        <v>1.0553038812621867</v>
      </c>
      <c r="F81">
        <f>Sheet5!K81</f>
        <v>0.99724011039558424</v>
      </c>
      <c r="G81">
        <f>Sheet5!J81</f>
        <v>1.000033325</v>
      </c>
      <c r="H81">
        <f>Sheet5!O81</f>
        <v>1.04</v>
      </c>
    </row>
    <row r="82" spans="1:8">
      <c r="A82" s="1" t="s">
        <v>223</v>
      </c>
      <c r="B82">
        <f t="array" ref="B82:D82">Sheet5!B82:D82</f>
        <v>1.0017692943698633</v>
      </c>
      <c r="C82">
        <v>0.99723322116432289</v>
      </c>
      <c r="D82">
        <v>1.0016977136303302</v>
      </c>
      <c r="E82">
        <f>Sheet5!F82</f>
        <v>1.0308806265138366</v>
      </c>
      <c r="F82">
        <f>Sheet5!K82</f>
        <v>0.99630996309963094</v>
      </c>
      <c r="G82">
        <f>Sheet5!J82</f>
        <v>1.0000249999999999</v>
      </c>
      <c r="H82">
        <f>Sheet5!O82</f>
        <v>1.03</v>
      </c>
    </row>
    <row r="83" spans="1:8">
      <c r="A83" s="1" t="s">
        <v>224</v>
      </c>
      <c r="B83">
        <f t="array" ref="B83:D83">Sheet5!B83:D83</f>
        <v>0.99687706539131749</v>
      </c>
      <c r="C83">
        <v>0.99527464313180625</v>
      </c>
      <c r="D83">
        <v>1.0024795575244914</v>
      </c>
      <c r="E83">
        <f>Sheet5!F83</f>
        <v>1.0166940127543402</v>
      </c>
      <c r="F83">
        <f>Sheet5!K83</f>
        <v>0.99814814814814812</v>
      </c>
      <c r="G83">
        <f>Sheet5!J83</f>
        <v>1.0003166750000001</v>
      </c>
      <c r="H83">
        <f>Sheet5!O83</f>
        <v>1.0290000000000001</v>
      </c>
    </row>
    <row r="84" spans="1:8">
      <c r="A84" s="1" t="s">
        <v>225</v>
      </c>
      <c r="B84">
        <f t="array" ref="B84:D84">Sheet5!B84:D84</f>
        <v>1.0023604568961355</v>
      </c>
      <c r="C84">
        <v>1.0038789581990661</v>
      </c>
      <c r="D84">
        <v>1.0440044541523095</v>
      </c>
      <c r="E84">
        <f>Sheet5!F84</f>
        <v>0.98884304363514119</v>
      </c>
      <c r="F84">
        <f>Sheet5!K84</f>
        <v>0.99721706864564008</v>
      </c>
      <c r="G84">
        <f>Sheet5!J84</f>
        <v>1.000575</v>
      </c>
      <c r="H84">
        <f>Sheet5!O84</f>
        <v>1.0329999999999999</v>
      </c>
    </row>
    <row r="85" spans="1:8">
      <c r="A85" s="1" t="s">
        <v>226</v>
      </c>
      <c r="B85">
        <f t="array" ref="B85:D85">Sheet5!B85:D85</f>
        <v>1.0081284633651995</v>
      </c>
      <c r="C85">
        <v>1.0095498174873248</v>
      </c>
      <c r="D85">
        <v>1.0151427507962958</v>
      </c>
      <c r="E85">
        <f>Sheet5!F85</f>
        <v>0.96403848458031882</v>
      </c>
      <c r="F85">
        <f>Sheet5!K85</f>
        <v>0.99906976744186049</v>
      </c>
      <c r="G85">
        <f>Sheet5!J85</f>
        <v>1.0004583250000001</v>
      </c>
      <c r="H85">
        <f>Sheet5!O85</f>
        <v>1.0290000000000001</v>
      </c>
    </row>
    <row r="86" spans="1:8">
      <c r="A86" s="1" t="s">
        <v>227</v>
      </c>
      <c r="B86">
        <f t="array" ref="B86:D86">Sheet5!B86:D86</f>
        <v>1.0027733349872441</v>
      </c>
      <c r="C86">
        <v>1.0063553386186848</v>
      </c>
      <c r="D86">
        <v>1.0015766818368526</v>
      </c>
      <c r="E86">
        <f>Sheet5!F86</f>
        <v>0.96809425894910772</v>
      </c>
      <c r="F86">
        <f>Sheet5!K86</f>
        <v>0.9916201117318435</v>
      </c>
      <c r="G86">
        <f>Sheet5!J86</f>
        <v>1.0000249999999999</v>
      </c>
      <c r="H86">
        <f>Sheet5!O86</f>
        <v>1.0270000000000001</v>
      </c>
    </row>
    <row r="87" spans="1:8">
      <c r="A87" s="1" t="s">
        <v>228</v>
      </c>
      <c r="B87">
        <f t="array" ref="B87:D87">Sheet5!B87:D87</f>
        <v>0.99097842357178856</v>
      </c>
      <c r="C87">
        <v>0.99809357034564894</v>
      </c>
      <c r="D87">
        <v>0.93810597226863857</v>
      </c>
      <c r="E87">
        <f>Sheet5!F87</f>
        <v>0.97887847992903432</v>
      </c>
      <c r="F87">
        <f>Sheet5!K87</f>
        <v>0.99530516431924887</v>
      </c>
      <c r="G87">
        <f>Sheet5!J87</f>
        <v>1.000019175</v>
      </c>
      <c r="H87">
        <f>Sheet5!O87</f>
        <v>1.02</v>
      </c>
    </row>
    <row r="88" spans="1:8">
      <c r="A88" s="1" t="s">
        <v>229</v>
      </c>
      <c r="B88">
        <f t="array" ref="B88:D88">Sheet5!B88:D88</f>
        <v>0.99720169617555321</v>
      </c>
      <c r="C88">
        <v>1.0031488285479115</v>
      </c>
      <c r="D88">
        <v>0.95608152561047954</v>
      </c>
      <c r="E88">
        <f>Sheet5!F88</f>
        <v>0.97813677320752346</v>
      </c>
      <c r="F88">
        <f>Sheet5!K88</f>
        <v>0.99716981132075477</v>
      </c>
      <c r="G88">
        <f>Sheet5!J88</f>
        <v>1.0000024999999999</v>
      </c>
      <c r="H88">
        <f>Sheet5!O88</f>
        <v>1.0290000000000001</v>
      </c>
    </row>
    <row r="89" spans="1:8">
      <c r="A89" s="1" t="s">
        <v>230</v>
      </c>
      <c r="B89">
        <f t="array" ref="B89:D89">Sheet5!B89:D89</f>
        <v>1.0017529693699012</v>
      </c>
      <c r="C89">
        <v>1.0031048965405238</v>
      </c>
      <c r="D89">
        <v>0.95209813560716816</v>
      </c>
      <c r="E89">
        <f>Sheet5!F89</f>
        <v>1.0546199704276868</v>
      </c>
      <c r="F89">
        <f>Sheet5!K89</f>
        <v>1.0009460737937559</v>
      </c>
      <c r="G89">
        <f>Sheet5!J89</f>
        <v>1.0000024999999999</v>
      </c>
      <c r="H89">
        <f>Sheet5!O89</f>
        <v>1.0109999999999999</v>
      </c>
    </row>
    <row r="90" spans="1:8">
      <c r="A90" s="1" t="s">
        <v>231</v>
      </c>
      <c r="B90">
        <f t="array" ref="B90:D90">Sheet5!B90:D90</f>
        <v>1.0166793401497451</v>
      </c>
      <c r="C90">
        <v>1.0132835936340128</v>
      </c>
      <c r="D90">
        <v>1.0117832804932785</v>
      </c>
      <c r="E90">
        <f>Sheet5!F90</f>
        <v>1.0742112343885337</v>
      </c>
      <c r="F90">
        <f>Sheet5!K90</f>
        <v>0.98865784499054821</v>
      </c>
      <c r="G90">
        <f>Sheet5!J90</f>
        <v>1.0000024999999999</v>
      </c>
      <c r="H90">
        <f>Sheet5!O90</f>
        <v>1.016</v>
      </c>
    </row>
    <row r="91" spans="1:8">
      <c r="A91" s="1" t="s">
        <v>232</v>
      </c>
      <c r="B91">
        <f t="array" ref="B91:D91">Sheet5!B91:D91</f>
        <v>1.0052213671217769</v>
      </c>
      <c r="C91">
        <v>1.0046486767555147</v>
      </c>
      <c r="D91">
        <v>1.0317067979197219</v>
      </c>
      <c r="E91">
        <f>Sheet5!F91</f>
        <v>1.0076568133841151</v>
      </c>
      <c r="F91">
        <f>Sheet5!K91</f>
        <v>0.9952198852772467</v>
      </c>
      <c r="G91">
        <f>Sheet5!J91</f>
        <v>1.0000024999999999</v>
      </c>
      <c r="H91">
        <f>Sheet5!O91</f>
        <v>1.02</v>
      </c>
    </row>
    <row r="92" spans="1:8">
      <c r="A92" s="1" t="s">
        <v>233</v>
      </c>
      <c r="B92">
        <f t="array" ref="B92:D92">Sheet5!B92:D92</f>
        <v>1.0053082257933839</v>
      </c>
      <c r="C92">
        <v>0.99805849897630139</v>
      </c>
      <c r="D92">
        <v>1.0465592355284989</v>
      </c>
      <c r="E92">
        <f>Sheet5!F92</f>
        <v>1.0342710598159672</v>
      </c>
      <c r="F92">
        <f>Sheet5!K92</f>
        <v>0.9971181556195966</v>
      </c>
      <c r="G92">
        <f>Sheet5!J92</f>
        <v>1.0000024999999999</v>
      </c>
      <c r="H92">
        <f>Sheet5!O92</f>
        <v>1.024</v>
      </c>
    </row>
    <row r="93" spans="1:8">
      <c r="A93" s="1" t="s">
        <v>234</v>
      </c>
      <c r="B93">
        <f t="array" ref="B93:D93">Sheet5!B93:D93</f>
        <v>0.99517074316710019</v>
      </c>
      <c r="C93">
        <v>0.99624850085644101</v>
      </c>
      <c r="D93">
        <v>0.98791776978216483</v>
      </c>
      <c r="E93">
        <f>Sheet5!F93</f>
        <v>1.0136560729891075</v>
      </c>
      <c r="F93">
        <f>Sheet5!K93</f>
        <v>0.99229287090558771</v>
      </c>
      <c r="G93">
        <f>Sheet5!J93</f>
        <v>1.0000024999999999</v>
      </c>
      <c r="H93">
        <f>Sheet5!O93</f>
        <v>1.016</v>
      </c>
    </row>
    <row r="94" spans="1:8">
      <c r="A94" s="1" t="s">
        <v>235</v>
      </c>
      <c r="B94">
        <f t="array" ref="B94:D94">Sheet5!B94:D94</f>
        <v>1.0105249630576538</v>
      </c>
      <c r="C94">
        <v>1.0033512675233858</v>
      </c>
      <c r="D94">
        <v>1.0300500254708362</v>
      </c>
      <c r="E94">
        <f>Sheet5!F94</f>
        <v>1.001269356829503</v>
      </c>
      <c r="F94">
        <f>Sheet5!K94</f>
        <v>1</v>
      </c>
      <c r="G94">
        <f>Sheet5!J94</f>
        <v>1.0000024999999999</v>
      </c>
      <c r="H94">
        <f>Sheet5!O94</f>
        <v>1.0249999999999999</v>
      </c>
    </row>
    <row r="95" spans="1:8">
      <c r="A95" s="1" t="s">
        <v>236</v>
      </c>
      <c r="B95">
        <f t="array" ref="B95:D95">Sheet5!B95:D95</f>
        <v>1.0076591448438887</v>
      </c>
      <c r="C95">
        <v>1.0040521518720944</v>
      </c>
      <c r="D95">
        <v>1.0266254564216315</v>
      </c>
      <c r="E95">
        <f>Sheet5!F95</f>
        <v>1.0413008364031944</v>
      </c>
      <c r="F95">
        <f>Sheet5!K95</f>
        <v>0.99708737864077668</v>
      </c>
      <c r="G95">
        <f>Sheet5!J95</f>
        <v>1.0000024999999999</v>
      </c>
      <c r="H95">
        <f>Sheet5!O95</f>
        <v>1.018</v>
      </c>
    </row>
    <row r="96" spans="1:8">
      <c r="A96" s="1" t="s">
        <v>237</v>
      </c>
      <c r="B96">
        <f t="array" ref="B96:D96">Sheet5!B96:D96</f>
        <v>1.0117487129105498</v>
      </c>
      <c r="C96">
        <v>1.0102512013906513</v>
      </c>
      <c r="D96">
        <v>1.0248550081562167</v>
      </c>
      <c r="E96">
        <f>Sheet5!F96</f>
        <v>1.0494198395266021</v>
      </c>
      <c r="F96">
        <f>Sheet5!K96</f>
        <v>0.99123661148977604</v>
      </c>
      <c r="G96">
        <f>Sheet5!J96</f>
        <v>1.0000024999999999</v>
      </c>
      <c r="H96">
        <f>Sheet5!O96</f>
        <v>1.022</v>
      </c>
    </row>
    <row r="97" spans="1:8">
      <c r="A97" s="1" t="s">
        <v>238</v>
      </c>
      <c r="B97">
        <f t="array" ref="B97:D97">Sheet5!B97:D97</f>
        <v>1.0095915424927875</v>
      </c>
      <c r="C97">
        <v>1.0042240947454999</v>
      </c>
      <c r="D97">
        <v>1.0027669143476854</v>
      </c>
      <c r="E97">
        <f>Sheet5!F97</f>
        <v>1.0506794895980509</v>
      </c>
      <c r="F97">
        <f>Sheet5!K97</f>
        <v>0.99705304518664051</v>
      </c>
      <c r="G97">
        <f>Sheet5!J97</f>
        <v>1.0000024999999999</v>
      </c>
      <c r="H97">
        <f>Sheet5!O97</f>
        <v>1.0369999999999999</v>
      </c>
    </row>
    <row r="98" spans="1:8">
      <c r="A98" s="1" t="s">
        <v>239</v>
      </c>
      <c r="B98">
        <f t="array" ref="B98:D98">Sheet5!B98:D98</f>
        <v>1.0018220507795952</v>
      </c>
      <c r="C98">
        <v>1.001665662696114</v>
      </c>
      <c r="D98">
        <v>1.0171718663475977</v>
      </c>
      <c r="E98">
        <f>Sheet5!F98</f>
        <v>1.03191757380185</v>
      </c>
      <c r="F98">
        <f>Sheet5!K98</f>
        <v>0.99704433497536948</v>
      </c>
      <c r="G98">
        <f>Sheet5!J98</f>
        <v>1.0000024999999999</v>
      </c>
      <c r="H98">
        <f>Sheet5!O98</f>
        <v>1.022</v>
      </c>
    </row>
    <row r="99" spans="1:8">
      <c r="A99" s="1" t="s">
        <v>240</v>
      </c>
      <c r="B99">
        <f t="array" ref="B99:D99">Sheet5!B99:D99</f>
        <v>1.0001413919092612</v>
      </c>
      <c r="C99">
        <v>0.99974638005413241</v>
      </c>
      <c r="D99">
        <v>1.018240985390481</v>
      </c>
      <c r="E99">
        <f>Sheet5!F99</f>
        <v>1.0040117169428664</v>
      </c>
      <c r="F99">
        <f>Sheet5!K99</f>
        <v>0.99901185770750978</v>
      </c>
      <c r="G99">
        <f>Sheet5!J99</f>
        <v>1.0000024999999999</v>
      </c>
      <c r="H99">
        <f>Sheet5!O99</f>
        <v>1.0249999999999999</v>
      </c>
    </row>
    <row r="100" spans="1:8">
      <c r="A100" s="1" t="s">
        <v>241</v>
      </c>
      <c r="B100">
        <f t="array" ref="B100:D100">Sheet5!B100:D100</f>
        <v>1.0014231728360574</v>
      </c>
      <c r="C100">
        <v>0.99818443977310423</v>
      </c>
      <c r="D100">
        <v>1.0305044019843987</v>
      </c>
      <c r="E100">
        <f>Sheet5!F100</f>
        <v>1.0153769151502658</v>
      </c>
      <c r="F100">
        <f>Sheet5!K100</f>
        <v>1</v>
      </c>
      <c r="G100">
        <f>Sheet5!J100</f>
        <v>1.0000024999999999</v>
      </c>
      <c r="H100">
        <f>Sheet5!O100</f>
        <v>1.018</v>
      </c>
    </row>
    <row r="101" spans="1:8">
      <c r="A101" s="1" t="s">
        <v>242</v>
      </c>
      <c r="B101">
        <f t="array" ref="B101:D101">Sheet5!B101:D101</f>
        <v>1.0000147238131489</v>
      </c>
      <c r="C101">
        <v>1.0066544740505583</v>
      </c>
      <c r="D101">
        <v>0.97004300803472976</v>
      </c>
      <c r="E101">
        <f>Sheet5!F101</f>
        <v>0.98596917627164993</v>
      </c>
      <c r="F101">
        <f>Sheet5!K101</f>
        <v>0.99505440158259151</v>
      </c>
      <c r="G101">
        <f>Sheet5!J101</f>
        <v>1.0000024999999999</v>
      </c>
      <c r="H101">
        <f>Sheet5!O101</f>
        <v>1.0209999999999999</v>
      </c>
    </row>
    <row r="102" spans="1:8">
      <c r="A102" s="1" t="s">
        <v>243</v>
      </c>
      <c r="B102">
        <f t="array" ref="B102:D102">Sheet5!B102:D102</f>
        <v>1.0116753251475683</v>
      </c>
      <c r="C102">
        <v>1.0039428167552973</v>
      </c>
      <c r="D102">
        <v>1.0633910535943867</v>
      </c>
      <c r="E102">
        <f>Sheet5!F102</f>
        <v>1.0382182018238457</v>
      </c>
      <c r="F102">
        <f>Sheet5!K102</f>
        <v>0.99602385685884698</v>
      </c>
      <c r="G102">
        <f>Sheet5!J102</f>
        <v>1.0000024999999999</v>
      </c>
      <c r="H102">
        <f>Sheet5!O102</f>
        <v>1.018</v>
      </c>
    </row>
    <row r="103" spans="1:8">
      <c r="A103" s="1" t="s">
        <v>244</v>
      </c>
      <c r="B103">
        <f t="array" ref="B103:D103">Sheet5!B103:D103</f>
        <v>1.0012157859780355</v>
      </c>
      <c r="C103">
        <v>1.0050103415190885</v>
      </c>
      <c r="D103">
        <v>0.98129502940988078</v>
      </c>
      <c r="E103">
        <f>Sheet5!F103</f>
        <v>1.0288476603843735</v>
      </c>
      <c r="F103">
        <f>Sheet5!K103</f>
        <v>0.99600798403193602</v>
      </c>
      <c r="G103">
        <f>Sheet5!J103</f>
        <v>1.0000024999999999</v>
      </c>
      <c r="H103">
        <f>Sheet5!O103</f>
        <v>1.022</v>
      </c>
    </row>
    <row r="104" spans="1:8">
      <c r="A104" s="1" t="s">
        <v>245</v>
      </c>
      <c r="B104">
        <f t="array" ref="B104:D104">Sheet5!B104:D104</f>
        <v>1.0032045089207018</v>
      </c>
      <c r="C104">
        <v>1.0056472743381173</v>
      </c>
      <c r="D104">
        <v>0.96620743827696431</v>
      </c>
      <c r="E104">
        <f>Sheet5!F104</f>
        <v>1.0352172582078316</v>
      </c>
      <c r="F104">
        <f>Sheet5!K104</f>
        <v>0.99699398797595196</v>
      </c>
      <c r="G104">
        <f>Sheet5!J104</f>
        <v>1.0000024999999999</v>
      </c>
      <c r="H104">
        <f>Sheet5!O104</f>
        <v>1.02</v>
      </c>
    </row>
    <row r="105" spans="1:8">
      <c r="A105" s="1" t="s">
        <v>246</v>
      </c>
      <c r="B105">
        <f t="array" ref="B105:D105">Sheet5!B105:D105</f>
        <v>1.0040478608654924</v>
      </c>
      <c r="C105">
        <v>1.0014217606075559</v>
      </c>
      <c r="D105">
        <v>1.0142145198165602</v>
      </c>
      <c r="E105">
        <f>Sheet5!F105</f>
        <v>1.0182264117281028</v>
      </c>
      <c r="F105">
        <f>Sheet5!K105</f>
        <v>0.99698492462311561</v>
      </c>
      <c r="G105">
        <f>Sheet5!J105</f>
        <v>1.0000024999999999</v>
      </c>
      <c r="H105">
        <f>Sheet5!O105</f>
        <v>1.0290000000000001</v>
      </c>
    </row>
    <row r="106" spans="1:8">
      <c r="A106" s="1" t="s">
        <v>247</v>
      </c>
      <c r="B106">
        <f t="array" ref="B106:D106">Sheet5!B106:D106</f>
        <v>1.005373936415157</v>
      </c>
      <c r="C106">
        <v>1.0036051593680104</v>
      </c>
      <c r="D106">
        <v>1.0235666718175036</v>
      </c>
      <c r="E106">
        <f>Sheet5!F106</f>
        <v>1.0206183562176325</v>
      </c>
      <c r="F106">
        <f>Sheet5!K106</f>
        <v>0.99697580645161288</v>
      </c>
      <c r="G106">
        <f>Sheet5!J106</f>
        <v>1.0000133250000001</v>
      </c>
      <c r="H106">
        <f>Sheet5!O106</f>
        <v>1.026</v>
      </c>
    </row>
    <row r="107" spans="1:8">
      <c r="A107" s="1" t="s">
        <v>248</v>
      </c>
      <c r="B107">
        <f t="array" ref="B107:D107">Sheet5!B107:D107</f>
        <v>0.99583141903954142</v>
      </c>
      <c r="C107">
        <v>0.98807313808089769</v>
      </c>
      <c r="D107">
        <v>1.0218375261319408</v>
      </c>
      <c r="E107">
        <f>Sheet5!F107</f>
        <v>1.0170943046087539</v>
      </c>
      <c r="F107">
        <f>Sheet5!K107</f>
        <v>0.99797775530839228</v>
      </c>
      <c r="G107">
        <f>Sheet5!J107</f>
        <v>1.0004474999999999</v>
      </c>
      <c r="H107">
        <f>Sheet5!O107</f>
        <v>1.0229999999999999</v>
      </c>
    </row>
    <row r="108" spans="1:8">
      <c r="A108" s="1" t="s">
        <v>249</v>
      </c>
      <c r="B108">
        <f t="array" ref="B108:D108">Sheet5!B108:D108</f>
        <v>1.0111170468091337</v>
      </c>
      <c r="C108">
        <v>1.0103685099328732</v>
      </c>
      <c r="D108">
        <v>1.0275852370567342</v>
      </c>
      <c r="E108">
        <f>Sheet5!F108</f>
        <v>1.008766168934645</v>
      </c>
      <c r="F108">
        <f>Sheet5!K108</f>
        <v>1</v>
      </c>
      <c r="G108">
        <f>Sheet5!J108</f>
        <v>1.0005299999999999</v>
      </c>
      <c r="H108">
        <f>Sheet5!O108</f>
        <v>1.03</v>
      </c>
    </row>
    <row r="109" spans="1:8">
      <c r="A109" s="1" t="s">
        <v>250</v>
      </c>
      <c r="B109">
        <f t="array" ref="B109:D109">Sheet5!B109:D109</f>
        <v>1.0111700652815439</v>
      </c>
      <c r="C109">
        <v>1.0040463085646965</v>
      </c>
      <c r="D109">
        <v>1.0349842522230703</v>
      </c>
      <c r="E109">
        <f>Sheet5!F109</f>
        <v>1.0264530570555539</v>
      </c>
      <c r="F109">
        <f>Sheet5!K109</f>
        <v>0.99594731509625123</v>
      </c>
      <c r="G109">
        <f>Sheet5!J109</f>
        <v>1.000824175</v>
      </c>
      <c r="H109">
        <f>Sheet5!O109</f>
        <v>1.0249999999999999</v>
      </c>
    </row>
    <row r="110" spans="1:8">
      <c r="A110" s="1" t="s">
        <v>251</v>
      </c>
      <c r="B110">
        <f t="array" ref="B110:D110">Sheet5!B110:D110</f>
        <v>0.99882042240994984</v>
      </c>
      <c r="C110">
        <v>0.99864212804000474</v>
      </c>
      <c r="D110">
        <v>0.98476778059162051</v>
      </c>
      <c r="E110">
        <f>Sheet5!F110</f>
        <v>1.0215030096626583</v>
      </c>
      <c r="F110">
        <f>Sheet5!K110</f>
        <v>1.0010172939979656</v>
      </c>
      <c r="G110">
        <f>Sheet5!J110</f>
        <v>1.0011316750000001</v>
      </c>
      <c r="H110">
        <f>Sheet5!O110</f>
        <v>1.0290000000000001</v>
      </c>
    </row>
    <row r="111" spans="1:8">
      <c r="A111" s="1" t="s">
        <v>252</v>
      </c>
      <c r="B111">
        <f t="array" ref="B111:D111">Sheet5!B111:D111</f>
        <v>0.99851053483235541</v>
      </c>
      <c r="C111">
        <v>0.99314060819856276</v>
      </c>
      <c r="D111">
        <v>0.98766510766703552</v>
      </c>
      <c r="E111">
        <f>Sheet5!F111</f>
        <v>1.0230915372579148</v>
      </c>
      <c r="F111">
        <f>Sheet5!K111</f>
        <v>0.99491869918699183</v>
      </c>
      <c r="G111">
        <f>Sheet5!J111</f>
        <v>1.001118325</v>
      </c>
      <c r="H111">
        <f>Sheet5!O111</f>
        <v>1.0170000000000001</v>
      </c>
    </row>
    <row r="112" spans="1:8">
      <c r="A112" s="1" t="s">
        <v>253</v>
      </c>
      <c r="B112">
        <f t="array" ref="B112:D112">Sheet5!B112:D112</f>
        <v>1.0054522880308696</v>
      </c>
      <c r="C112">
        <v>0.99073857813268729</v>
      </c>
      <c r="D112">
        <v>1.0428771420144951</v>
      </c>
      <c r="E112">
        <f>Sheet5!F112</f>
        <v>1.0261627060556526</v>
      </c>
      <c r="F112">
        <f>Sheet5!K112</f>
        <v>0.99489274770173641</v>
      </c>
      <c r="G112">
        <f>Sheet5!J112</f>
        <v>1.001128325</v>
      </c>
      <c r="H112">
        <f>Sheet5!O112</f>
        <v>1.03</v>
      </c>
    </row>
    <row r="113" spans="1:8">
      <c r="A113" s="1" t="s">
        <v>254</v>
      </c>
      <c r="B113">
        <f t="array" ref="B113:D113">Sheet5!B113:D113</f>
        <v>1.0099434994476688</v>
      </c>
      <c r="C113">
        <v>1.0111504043774016</v>
      </c>
      <c r="D113">
        <v>1.0076286553943872</v>
      </c>
      <c r="E113">
        <f>Sheet5!F113</f>
        <v>1.031987370531205</v>
      </c>
      <c r="F113">
        <f>Sheet5!K113</f>
        <v>0.99589322381930179</v>
      </c>
      <c r="G113">
        <f>Sheet5!J113</f>
        <v>1.0011274999999999</v>
      </c>
      <c r="H113">
        <f>Sheet5!O113</f>
        <v>1.022</v>
      </c>
    </row>
    <row r="114" spans="1:8">
      <c r="A114" s="1" t="s">
        <v>255</v>
      </c>
      <c r="B114">
        <f t="array" ref="B114:D114">Sheet5!B114:D114</f>
        <v>0.9861190771100421</v>
      </c>
      <c r="C114">
        <v>0.98706429694272713</v>
      </c>
      <c r="D114">
        <v>0.98386532694936513</v>
      </c>
      <c r="E114">
        <f>Sheet5!F114</f>
        <v>0.97727428248196246</v>
      </c>
      <c r="F114">
        <f>Sheet5!K114</f>
        <v>0.99896907216494846</v>
      </c>
      <c r="G114">
        <f>Sheet5!J114</f>
        <v>1.0011266750000001</v>
      </c>
      <c r="H114">
        <f>Sheet5!O114</f>
        <v>1.0190000000000001</v>
      </c>
    </row>
    <row r="115" spans="1:8">
      <c r="A115" s="1" t="s">
        <v>256</v>
      </c>
      <c r="B115">
        <f t="array" ref="B115:D115">Sheet5!B115:D115</f>
        <v>0.99335143821387484</v>
      </c>
      <c r="C115">
        <v>1.0034912084736942</v>
      </c>
      <c r="D115">
        <v>0.93708062533138159</v>
      </c>
      <c r="E115">
        <f>Sheet5!F115</f>
        <v>1.0058495868663158</v>
      </c>
      <c r="F115">
        <f>Sheet5!K115</f>
        <v>0.99174406604747145</v>
      </c>
      <c r="G115">
        <f>Sheet5!J115</f>
        <v>1.0011258249999999</v>
      </c>
      <c r="H115">
        <f>Sheet5!O115</f>
        <v>1.008</v>
      </c>
    </row>
    <row r="116" spans="1:8">
      <c r="A116" s="1" t="s">
        <v>257</v>
      </c>
      <c r="B116">
        <f t="array" ref="B116:D116">Sheet5!B116:D116</f>
        <v>0.96645766288764778</v>
      </c>
      <c r="C116">
        <v>0.98743080133839556</v>
      </c>
      <c r="D116">
        <v>1.0117714890874048</v>
      </c>
      <c r="E116">
        <f>Sheet5!F116</f>
        <v>0.85984219757012881</v>
      </c>
      <c r="F116">
        <f>Sheet5!K116</f>
        <v>1.0156087408949011</v>
      </c>
      <c r="G116">
        <f>Sheet5!J116</f>
        <v>1.0007516750000001</v>
      </c>
      <c r="H116">
        <f>Sheet5!O116</f>
        <v>1.0029999999999999</v>
      </c>
    </row>
    <row r="117" spans="1:8">
      <c r="A117" s="1" t="s">
        <v>258</v>
      </c>
      <c r="B117">
        <f t="array" ref="B117:D117">Sheet5!B117:D117</f>
        <v>0.95996640432613023</v>
      </c>
      <c r="C117">
        <v>0.98758756594109287</v>
      </c>
      <c r="D117">
        <v>0.85574147035276937</v>
      </c>
      <c r="E117">
        <f>Sheet5!F117</f>
        <v>0.74545780639932313</v>
      </c>
      <c r="F117">
        <f>Sheet5!K117</f>
        <v>0.99897540983606559</v>
      </c>
      <c r="G117">
        <f>Sheet5!J117</f>
        <v>1.0002</v>
      </c>
      <c r="H117">
        <f>Sheet5!O117</f>
        <v>0.97699999999999998</v>
      </c>
    </row>
    <row r="118" spans="1:8">
      <c r="A118" s="1" t="s">
        <v>259</v>
      </c>
      <c r="B118">
        <f t="array" ref="B118:D118">Sheet5!B118:D118</f>
        <v>1.0204127717315403</v>
      </c>
      <c r="C118">
        <v>1.0140991973035209</v>
      </c>
      <c r="D118">
        <v>0.91056982654010199</v>
      </c>
      <c r="E118">
        <f>Sheet5!F118</f>
        <v>1.0954921993706541</v>
      </c>
      <c r="F118">
        <f>Sheet5!K118</f>
        <v>0.99384615384615393</v>
      </c>
      <c r="G118">
        <f>Sheet5!J118</f>
        <v>1.0002</v>
      </c>
      <c r="H118">
        <f>Sheet5!O118</f>
        <v>0.97900000000000009</v>
      </c>
    </row>
    <row r="119" spans="1:8">
      <c r="A119" s="1" t="s">
        <v>260</v>
      </c>
      <c r="B119">
        <f t="array" ref="B119:D119">Sheet5!B119:D119</f>
        <v>0.99948702543715162</v>
      </c>
      <c r="C119">
        <v>0.99533265593909748</v>
      </c>
      <c r="D119">
        <v>0.96451098289748705</v>
      </c>
      <c r="E119">
        <f>Sheet5!F119</f>
        <v>1.0953876386029495</v>
      </c>
      <c r="F119">
        <f>Sheet5!K119</f>
        <v>0.99277605779153766</v>
      </c>
      <c r="G119">
        <f>Sheet5!J119</f>
        <v>1.0002</v>
      </c>
      <c r="H119">
        <f>Sheet5!O119</f>
        <v>0.98699999999999999</v>
      </c>
    </row>
    <row r="120" spans="1:8">
      <c r="A120" s="1" t="s">
        <v>261</v>
      </c>
      <c r="B120">
        <f t="array" ref="B120:D120">Sheet5!B120:D120</f>
        <v>1.0214923798506557</v>
      </c>
      <c r="C120">
        <v>1.0158019235003117</v>
      </c>
      <c r="D120">
        <v>1.0185776753351306</v>
      </c>
      <c r="E120">
        <f>Sheet5!F120</f>
        <v>1.0732980972190738</v>
      </c>
      <c r="F120">
        <f>Sheet5!K120</f>
        <v>0.99064449064449056</v>
      </c>
      <c r="G120">
        <f>Sheet5!J120</f>
        <v>1.0001925</v>
      </c>
      <c r="H120">
        <f>Sheet5!O120</f>
        <v>0.98599999999999999</v>
      </c>
    </row>
    <row r="121" spans="1:8">
      <c r="A121" s="1" t="s">
        <v>262</v>
      </c>
      <c r="B121">
        <f t="array" ref="B121:D121">Sheet5!B121:D121</f>
        <v>1.0139794524576711</v>
      </c>
      <c r="C121">
        <v>1.0072105560875684</v>
      </c>
      <c r="D121">
        <v>1.031641304133045</v>
      </c>
      <c r="E121">
        <f>Sheet5!F121</f>
        <v>1.0641874136103386</v>
      </c>
      <c r="F121">
        <f>Sheet5!K121</f>
        <v>0.99895068205666326</v>
      </c>
      <c r="G121">
        <f>Sheet5!J121</f>
        <v>1.000175</v>
      </c>
      <c r="H121">
        <f>Sheet5!O121</f>
        <v>1.0009999999999999</v>
      </c>
    </row>
    <row r="122" spans="1:8">
      <c r="A122" s="1" t="s">
        <v>263</v>
      </c>
      <c r="B122">
        <f t="array" ref="B122:D122">Sheet5!B122:D122</f>
        <v>1.0126597515661246</v>
      </c>
      <c r="C122">
        <v>1.0029379577938133</v>
      </c>
      <c r="D122">
        <v>1.0879396657499043</v>
      </c>
      <c r="E122">
        <f>Sheet5!F122</f>
        <v>1.0483636844841764</v>
      </c>
      <c r="F122">
        <f>Sheet5!K122</f>
        <v>0.995798319327731</v>
      </c>
      <c r="G122">
        <f>Sheet5!J122</f>
        <v>1.000175</v>
      </c>
      <c r="H122">
        <f>Sheet5!O122</f>
        <v>1</v>
      </c>
    </row>
    <row r="123" spans="1:8">
      <c r="A123" s="1" t="s">
        <v>264</v>
      </c>
      <c r="B123">
        <f t="array" ref="B123:D123">Sheet5!B123:D123</f>
        <v>1.0119288386022207</v>
      </c>
      <c r="C123">
        <v>1.0101964703985566</v>
      </c>
      <c r="D123">
        <v>1.0373216678973038</v>
      </c>
      <c r="E123">
        <f>Sheet5!F123</f>
        <v>1.0206441302451514</v>
      </c>
      <c r="F123">
        <f>Sheet5!K123</f>
        <v>0.99367088607594944</v>
      </c>
      <c r="G123">
        <f>Sheet5!J123</f>
        <v>1.000175</v>
      </c>
      <c r="H123">
        <f>Sheet5!O123</f>
        <v>1.002</v>
      </c>
    </row>
    <row r="124" spans="1:8">
      <c r="A124" s="1" t="s">
        <v>265</v>
      </c>
      <c r="B124">
        <f t="array" ref="B124:D124">Sheet5!B124:D124</f>
        <v>0.99688299576420214</v>
      </c>
      <c r="C124">
        <v>0.99873663644130561</v>
      </c>
      <c r="D124">
        <v>0.98742791687661302</v>
      </c>
      <c r="E124">
        <f>Sheet5!F124</f>
        <v>1.0031526789911782</v>
      </c>
      <c r="F124">
        <f>Sheet5!K124</f>
        <v>0.99363057324840753</v>
      </c>
      <c r="G124">
        <f>Sheet5!J124</f>
        <v>1.0001525</v>
      </c>
      <c r="H124">
        <f>Sheet5!O124</f>
        <v>0.997</v>
      </c>
    </row>
    <row r="125" spans="1:8">
      <c r="A125" s="1" t="s">
        <v>266</v>
      </c>
      <c r="B125">
        <f t="array" ref="B125:D125">Sheet5!B125:D125</f>
        <v>0.9817596306090548</v>
      </c>
      <c r="C125">
        <v>0.98439680574978894</v>
      </c>
      <c r="D125">
        <v>0.96887124270112734</v>
      </c>
      <c r="E125">
        <f>Sheet5!F125</f>
        <v>0.99161987326433787</v>
      </c>
      <c r="F125">
        <f>Sheet5!K125</f>
        <v>0.99893162393162405</v>
      </c>
      <c r="G125">
        <f>Sheet5!J125</f>
        <v>1.0001500000000001</v>
      </c>
      <c r="H125">
        <f>Sheet5!O125</f>
        <v>0.996</v>
      </c>
    </row>
    <row r="126" spans="1:8">
      <c r="A126" s="1" t="s">
        <v>267</v>
      </c>
      <c r="B126">
        <f t="array" ref="B126:D126">Sheet5!B126:D126</f>
        <v>0.99840289730113374</v>
      </c>
      <c r="C126">
        <v>1.0151193231759081</v>
      </c>
      <c r="D126">
        <v>0.97673315301324892</v>
      </c>
      <c r="E126">
        <f>Sheet5!F126</f>
        <v>0.9312842825685711</v>
      </c>
      <c r="F126">
        <f>Sheet5!K126</f>
        <v>0.99144385026737969</v>
      </c>
      <c r="G126">
        <f>Sheet5!J126</f>
        <v>1.0001475</v>
      </c>
      <c r="H126">
        <f>Sheet5!O126</f>
        <v>0.99</v>
      </c>
    </row>
    <row r="127" spans="1:8">
      <c r="A127" s="1" t="s">
        <v>268</v>
      </c>
      <c r="B127">
        <f t="array" ref="B127:D127">Sheet5!B127:D127</f>
        <v>1.0298480831664778</v>
      </c>
      <c r="C127">
        <v>1.0204228001190649</v>
      </c>
      <c r="D127">
        <v>1.0614810148822833</v>
      </c>
      <c r="E127">
        <f>Sheet5!F127</f>
        <v>1.1010856383172749</v>
      </c>
      <c r="F127">
        <f>Sheet5!K127</f>
        <v>0.99568500539374316</v>
      </c>
      <c r="G127">
        <f>Sheet5!J127</f>
        <v>1.0001249999999999</v>
      </c>
      <c r="H127">
        <f>Sheet5!O127</f>
        <v>0.99900000000000011</v>
      </c>
    </row>
    <row r="128" spans="1:8">
      <c r="A128" s="1" t="s">
        <v>269</v>
      </c>
      <c r="B128">
        <f t="array" ref="B128:D128">Sheet5!B128:D128</f>
        <v>1.0006106050598773</v>
      </c>
      <c r="C128">
        <v>1.0012911956856752</v>
      </c>
      <c r="D128">
        <v>1.0707595335297848</v>
      </c>
      <c r="E128">
        <f>Sheet5!F128</f>
        <v>0.96706831622557898</v>
      </c>
      <c r="F128">
        <f>Sheet5!K128</f>
        <v>0.99891657638136522</v>
      </c>
      <c r="G128">
        <f>Sheet5!J128</f>
        <v>1.0001249999999999</v>
      </c>
      <c r="H128">
        <f>Sheet5!O128</f>
        <v>0.997</v>
      </c>
    </row>
    <row r="129" spans="1:8">
      <c r="A129" s="1" t="s">
        <v>270</v>
      </c>
      <c r="B129">
        <f t="array" ref="B129:D129">Sheet5!B129:D129</f>
        <v>1.012607826194637</v>
      </c>
      <c r="C129">
        <v>1.0066429410418245</v>
      </c>
      <c r="D129">
        <v>0.99905527077888823</v>
      </c>
      <c r="E129">
        <f>Sheet5!F129</f>
        <v>1.026891474469716</v>
      </c>
      <c r="F129">
        <f>Sheet5!K129</f>
        <v>1.0021691973969631</v>
      </c>
      <c r="G129">
        <f>Sheet5!J129</f>
        <v>1.0001249999999999</v>
      </c>
      <c r="H129">
        <f>Sheet5!O129</f>
        <v>1.016</v>
      </c>
    </row>
    <row r="130" spans="1:8">
      <c r="A130" s="1" t="s">
        <v>271</v>
      </c>
      <c r="B130">
        <f t="array" ref="B130:D130">Sheet5!B130:D130</f>
        <v>0.99673420111371935</v>
      </c>
      <c r="C130">
        <v>1.0109101739557222</v>
      </c>
      <c r="D130">
        <v>0.97102659425426696</v>
      </c>
      <c r="E130">
        <f>Sheet5!F130</f>
        <v>1.0002921220070986</v>
      </c>
      <c r="F130">
        <f>Sheet5!K130</f>
        <v>0.99458874458874458</v>
      </c>
      <c r="G130">
        <f>Sheet5!J130</f>
        <v>1.0001249999999999</v>
      </c>
      <c r="H130">
        <f>Sheet5!O130</f>
        <v>1.0049999999999999</v>
      </c>
    </row>
    <row r="131" spans="1:8">
      <c r="A131" s="1" t="s">
        <v>272</v>
      </c>
      <c r="B131">
        <f t="array" ref="B131:D131">Sheet5!B131:D131</f>
        <v>0.99646214429367841</v>
      </c>
      <c r="C131">
        <v>0.99838362318047547</v>
      </c>
      <c r="D131">
        <v>1.0155389588210411</v>
      </c>
      <c r="E131">
        <f>Sheet5!F131</f>
        <v>0.96311747199890818</v>
      </c>
      <c r="F131">
        <f>Sheet5!K131</f>
        <v>0.99782372143634379</v>
      </c>
      <c r="G131">
        <f>Sheet5!J131</f>
        <v>1.0001249999999999</v>
      </c>
      <c r="H131">
        <f>Sheet5!O131</f>
        <v>0.99400000000000011</v>
      </c>
    </row>
    <row r="132" spans="1:8">
      <c r="A132" s="1" t="s">
        <v>273</v>
      </c>
      <c r="B132">
        <f t="array" ref="B132:D132">Sheet5!B132:D132</f>
        <v>0.99932355048932586</v>
      </c>
      <c r="C132">
        <v>1.0013251547857736</v>
      </c>
      <c r="D132">
        <v>0.9900472371048481</v>
      </c>
      <c r="E132">
        <f>Sheet5!F132</f>
        <v>0.96304072916359573</v>
      </c>
      <c r="F132">
        <f>Sheet5!K132</f>
        <v>1.0010905125408942</v>
      </c>
      <c r="G132">
        <f>Sheet5!J132</f>
        <v>1.0001249999999999</v>
      </c>
      <c r="H132">
        <f>Sheet5!O132</f>
        <v>1.0029999999999999</v>
      </c>
    </row>
    <row r="133" spans="1:8">
      <c r="A133" s="1" t="s">
        <v>274</v>
      </c>
      <c r="B133">
        <f t="array" ref="B133:D133">Sheet5!B133:D133</f>
        <v>1.0096253031089666</v>
      </c>
      <c r="C133">
        <v>1.0083425831234836</v>
      </c>
      <c r="D133">
        <v>0.97482353914705544</v>
      </c>
      <c r="E133">
        <f>Sheet5!F133</f>
        <v>1.0335267415208498</v>
      </c>
      <c r="F133">
        <f>Sheet5!K133</f>
        <v>0.99891067538126366</v>
      </c>
      <c r="G133">
        <f>Sheet5!J133</f>
        <v>1</v>
      </c>
      <c r="H133">
        <f>Sheet5!O133</f>
        <v>0.98499999999999999</v>
      </c>
    </row>
    <row r="134" spans="1:8">
      <c r="A134" s="1" t="s">
        <v>275</v>
      </c>
      <c r="B134">
        <f t="array" ref="B134:D134">Sheet5!B134:D134</f>
        <v>1.0062032109412216</v>
      </c>
      <c r="C134">
        <v>1.0103514816083794</v>
      </c>
      <c r="D134">
        <v>0.98555552420339954</v>
      </c>
      <c r="E134">
        <f>Sheet5!F134</f>
        <v>1.0340463033826111</v>
      </c>
      <c r="F134">
        <f>Sheet5!K134</f>
        <v>0.99672846237731738</v>
      </c>
      <c r="G134">
        <f>Sheet5!J134</f>
        <v>1</v>
      </c>
      <c r="H134">
        <f>Sheet5!O134</f>
        <v>1</v>
      </c>
    </row>
    <row r="135" spans="1:8">
      <c r="A135" s="1" t="s">
        <v>276</v>
      </c>
      <c r="B135">
        <f t="array" ref="B135:D135">Sheet5!B135:D135</f>
        <v>1.0053289132491723</v>
      </c>
      <c r="C135">
        <v>1.0045065945260025</v>
      </c>
      <c r="D135">
        <v>1.0273594178785559</v>
      </c>
      <c r="E135">
        <f>Sheet5!F135</f>
        <v>0.99722515974702375</v>
      </c>
      <c r="F135">
        <f>Sheet5!K135</f>
        <v>1</v>
      </c>
      <c r="G135">
        <f>Sheet5!J135</f>
        <v>1</v>
      </c>
      <c r="H135">
        <f>Sheet5!O135</f>
        <v>0.99299999999999999</v>
      </c>
    </row>
    <row r="136" spans="1:8">
      <c r="A136" s="1" t="s">
        <v>277</v>
      </c>
      <c r="B136">
        <f t="array" ref="B136:D136">Sheet5!B136:D136</f>
        <v>0.99408662854305663</v>
      </c>
      <c r="C136">
        <v>0.99517016444218576</v>
      </c>
      <c r="D136">
        <v>1.0170127325206391</v>
      </c>
      <c r="E136">
        <f>Sheet5!F136</f>
        <v>0.9943873521106561</v>
      </c>
      <c r="F136">
        <f>Sheet5!K136</f>
        <v>1.0010940919037199</v>
      </c>
      <c r="G136">
        <f>Sheet5!J136</f>
        <v>1</v>
      </c>
      <c r="H136">
        <f>Sheet5!O136</f>
        <v>0.998</v>
      </c>
    </row>
    <row r="138" spans="1:8">
      <c r="A138" t="s">
        <v>1252</v>
      </c>
      <c r="B138" s="210">
        <f>AVERAGE(B2:B76)</f>
        <v>1.0051107373817652</v>
      </c>
      <c r="C138" s="210">
        <f t="shared" ref="C138:H138" si="0">AVERAGE(C2:C76)</f>
        <v>1.0040725151423271</v>
      </c>
      <c r="D138" s="210">
        <f t="shared" si="0"/>
        <v>1.0071025584322184</v>
      </c>
      <c r="E138" s="210">
        <f t="shared" si="0"/>
        <v>1.0094547212484448</v>
      </c>
      <c r="F138" s="210">
        <f t="shared" si="0"/>
        <v>1.002888246801646</v>
      </c>
      <c r="G138" s="210">
        <f t="shared" si="0"/>
        <v>1.0114027649999999</v>
      </c>
      <c r="H138" s="210">
        <f t="shared" si="0"/>
        <v>1.1147200000000004</v>
      </c>
    </row>
    <row r="139" spans="1:8">
      <c r="A139" t="s">
        <v>1257</v>
      </c>
      <c r="B139">
        <f>VAR(B2:B76)</f>
        <v>1.2083632772324541E-4</v>
      </c>
      <c r="C139">
        <f t="shared" ref="C139:H139" si="1">VAR(C2:C76)</f>
        <v>1.3130070376618928E-4</v>
      </c>
      <c r="D139">
        <f t="shared" si="1"/>
        <v>1.9333678648499615E-3</v>
      </c>
      <c r="E139">
        <f t="shared" si="1"/>
        <v>4.9078926074996485E-4</v>
      </c>
      <c r="F139">
        <f t="shared" si="1"/>
        <v>2.8651706021287105E-5</v>
      </c>
      <c r="G139">
        <f t="shared" si="1"/>
        <v>5.1935213165422153E-5</v>
      </c>
      <c r="H139">
        <f t="shared" si="1"/>
        <v>2.5050962162162147E-3</v>
      </c>
    </row>
    <row r="140" spans="1:8">
      <c r="A140" t="s">
        <v>1256</v>
      </c>
      <c r="B140">
        <f>SQRT(VAR(B2:B136))</f>
        <v>1.11755133534101E-2</v>
      </c>
      <c r="C140">
        <f t="shared" ref="C140:G140" si="2">SQRT(VAR(C2:C136))</f>
        <v>9.9011912847039463E-3</v>
      </c>
      <c r="D140">
        <f t="shared" si="2"/>
        <v>4.2794641493590094E-2</v>
      </c>
      <c r="E140">
        <f t="shared" si="2"/>
        <v>3.8782213799131798E-2</v>
      </c>
      <c r="F140">
        <f t="shared" si="2"/>
        <v>5.5841412864592547E-3</v>
      </c>
      <c r="G140">
        <f t="shared" si="2"/>
        <v>7.7327722345716223E-3</v>
      </c>
      <c r="H140">
        <f>SQRT(VAR(H2:H136))</f>
        <v>6.3376045647925525E-2</v>
      </c>
    </row>
    <row r="141" spans="1:8">
      <c r="A141" t="s">
        <v>1253</v>
      </c>
    </row>
    <row r="143" spans="1:8">
      <c r="B143" t="s">
        <v>365</v>
      </c>
      <c r="C143" t="s">
        <v>366</v>
      </c>
      <c r="D143" t="s">
        <v>367</v>
      </c>
      <c r="E143" t="s">
        <v>369</v>
      </c>
      <c r="F143" t="s">
        <v>372</v>
      </c>
      <c r="G143" t="s">
        <v>1255</v>
      </c>
      <c r="H143" t="s">
        <v>1254</v>
      </c>
    </row>
    <row r="144" spans="1:8">
      <c r="A144" t="s">
        <v>312</v>
      </c>
      <c r="B144">
        <f>B140^2</f>
        <v>1.2489209871224745E-4</v>
      </c>
      <c r="C144">
        <f>COVAR($B2:$B136,C2:C136)</f>
        <v>7.5890326614742054E-5</v>
      </c>
      <c r="D144">
        <f t="shared" ref="D144:H144" si="3">COVAR($B2:$B136,D2:D136)</f>
        <v>2.8977099236866512E-4</v>
      </c>
      <c r="E144">
        <f t="shared" si="3"/>
        <v>2.345759841959543E-4</v>
      </c>
      <c r="F144">
        <f t="shared" si="3"/>
        <v>-1.0578029199570392E-5</v>
      </c>
      <c r="G144">
        <f t="shared" si="3"/>
        <v>1.4036639133435931E-5</v>
      </c>
      <c r="H144">
        <f t="shared" si="3"/>
        <v>1.7753951892919207E-4</v>
      </c>
    </row>
    <row r="145" spans="1:8">
      <c r="A145" t="s">
        <v>313</v>
      </c>
      <c r="C145">
        <f>C139</f>
        <v>1.3130070376618928E-4</v>
      </c>
      <c r="D145">
        <f>COVAR($C2:$C136,D2:D136)</f>
        <v>5.7034461030445181E-5</v>
      </c>
      <c r="E145">
        <f t="shared" ref="E145:H145" si="4">COVAR($C2:$C136,E2:E136)</f>
        <v>6.8164051298282374E-5</v>
      </c>
      <c r="F145">
        <f t="shared" si="4"/>
        <v>-1.251807628449913E-5</v>
      </c>
      <c r="G145">
        <f t="shared" si="4"/>
        <v>4.9027582989353522E-6</v>
      </c>
      <c r="H145">
        <f t="shared" si="4"/>
        <v>9.9806035409621198E-5</v>
      </c>
    </row>
    <row r="146" spans="1:8">
      <c r="A146" t="s">
        <v>314</v>
      </c>
      <c r="D146">
        <f>D139</f>
        <v>1.9333678648499615E-3</v>
      </c>
      <c r="E146">
        <f>COVAR($D2:$D136,E2:E136)</f>
        <v>4.444413465462779E-4</v>
      </c>
      <c r="F146">
        <f>COVAR($D$2:$D$136,F$2:F$136)</f>
        <v>-1.1145039537764407E-6</v>
      </c>
      <c r="G146">
        <f t="shared" ref="G146:H146" si="5">COVAR($D$2:$D$136,G$2:G$136)</f>
        <v>2.9816598944548354E-5</v>
      </c>
      <c r="H146">
        <f t="shared" si="5"/>
        <v>5.4072726175271929E-4</v>
      </c>
    </row>
    <row r="147" spans="1:8">
      <c r="A147" t="s">
        <v>316</v>
      </c>
      <c r="E147">
        <f>E139</f>
        <v>4.9078926074996485E-4</v>
      </c>
      <c r="F147">
        <f>COVAR($E$2:$E$136,F$2:F$136)</f>
        <v>-2.2853032773871632E-5</v>
      </c>
      <c r="G147">
        <f t="shared" ref="G147:H147" si="6">COVAR($E$2:$E$136,G$2:G$136)</f>
        <v>-9.5048399201305013E-7</v>
      </c>
      <c r="H147">
        <f t="shared" si="6"/>
        <v>8.5275772694985374E-5</v>
      </c>
    </row>
    <row r="148" spans="1:8">
      <c r="A148" t="s">
        <v>319</v>
      </c>
      <c r="F148">
        <f>F139</f>
        <v>2.8651706021287105E-5</v>
      </c>
      <c r="G148">
        <f>COVAR($F$2:$F$136,G$2:G$136)</f>
        <v>2.8764704990276204E-5</v>
      </c>
      <c r="H148">
        <f>COVAR($F$2:$F$136,H$2:H$136)</f>
        <v>2.0825039925605459E-4</v>
      </c>
    </row>
    <row r="149" spans="1:8">
      <c r="A149" t="s">
        <v>400</v>
      </c>
      <c r="G149">
        <f>G139</f>
        <v>5.1935213165422153E-5</v>
      </c>
      <c r="H149">
        <f>COVAR($G$2:$G$136,H$2:H$136)</f>
        <v>4.2520863079561089E-4</v>
      </c>
    </row>
    <row r="150" spans="1:8">
      <c r="A150" t="s">
        <v>1251</v>
      </c>
      <c r="H150">
        <f>H139</f>
        <v>2.5050962162162147E-3</v>
      </c>
    </row>
    <row r="152" spans="1:8">
      <c r="B152" t="s">
        <v>1258</v>
      </c>
      <c r="C152" t="s">
        <v>1259</v>
      </c>
      <c r="D152" t="s">
        <v>1257</v>
      </c>
      <c r="F152" t="s">
        <v>1260</v>
      </c>
    </row>
    <row r="153" spans="1:8">
      <c r="A153" t="s">
        <v>312</v>
      </c>
      <c r="B153">
        <f t="array" ref="B153:B159">TRANSPOSE(B138:H138)</f>
        <v>1.0051107373817652</v>
      </c>
      <c r="C153">
        <f t="array" ref="C153:D159">TRANSPOSE(B139:H140)</f>
        <v>1.2083632772324541E-4</v>
      </c>
      <c r="D153">
        <v>1.11755133534101E-2</v>
      </c>
      <c r="F153" t="s">
        <v>1266</v>
      </c>
    </row>
    <row r="154" spans="1:8">
      <c r="A154" t="s">
        <v>313</v>
      </c>
      <c r="B154">
        <v>1.0040725151423271</v>
      </c>
      <c r="C154">
        <v>1.3130070376618928E-4</v>
      </c>
      <c r="D154">
        <v>9.9011912847039463E-3</v>
      </c>
      <c r="F154" t="s">
        <v>1267</v>
      </c>
    </row>
    <row r="155" spans="1:8">
      <c r="A155" t="s">
        <v>314</v>
      </c>
      <c r="B155">
        <v>1.0071025584322184</v>
      </c>
      <c r="C155">
        <v>1.9333678648499615E-3</v>
      </c>
      <c r="D155">
        <v>4.2794641493590094E-2</v>
      </c>
      <c r="F155" t="s">
        <v>1268</v>
      </c>
    </row>
    <row r="156" spans="1:8">
      <c r="A156" t="s">
        <v>316</v>
      </c>
      <c r="B156">
        <v>1.0094547212484448</v>
      </c>
      <c r="C156">
        <v>4.9078926074996485E-4</v>
      </c>
      <c r="D156">
        <v>3.8782213799131798E-2</v>
      </c>
      <c r="F156" t="s">
        <v>1269</v>
      </c>
    </row>
    <row r="157" spans="1:8">
      <c r="A157" t="s">
        <v>319</v>
      </c>
      <c r="B157">
        <v>1.002888246801646</v>
      </c>
      <c r="C157">
        <v>2.8651706021287105E-5</v>
      </c>
      <c r="D157">
        <v>5.5841412864592547E-3</v>
      </c>
      <c r="F157" t="s">
        <v>1270</v>
      </c>
    </row>
    <row r="158" spans="1:8">
      <c r="A158" t="s">
        <v>1251</v>
      </c>
      <c r="B158">
        <v>1.0114027649999999</v>
      </c>
      <c r="C158">
        <v>5.1935213165422153E-5</v>
      </c>
      <c r="D158">
        <v>7.7327722345716223E-3</v>
      </c>
      <c r="F158" t="s">
        <v>1271</v>
      </c>
    </row>
    <row r="159" spans="1:8">
      <c r="A159" t="s">
        <v>1275</v>
      </c>
      <c r="B159">
        <v>1.1147200000000004</v>
      </c>
      <c r="C159">
        <v>2.5050962162162147E-3</v>
      </c>
      <c r="D159">
        <v>6.3376045647925525E-2</v>
      </c>
      <c r="F159" t="s">
        <v>1272</v>
      </c>
    </row>
  </sheetData>
  <phoneticPr fontId="7"/>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L23" sqref="L23"/>
    </sheetView>
  </sheetViews>
  <sheetFormatPr defaultRowHeight="13"/>
  <cols>
    <col min="1" max="1" width="8.7265625" customWidth="1"/>
  </cols>
  <sheetData>
    <row r="1" spans="1:19">
      <c r="A1" s="209"/>
      <c r="B1" s="209" t="s">
        <v>365</v>
      </c>
      <c r="C1" s="209" t="s">
        <v>366</v>
      </c>
      <c r="D1" s="209" t="s">
        <v>367</v>
      </c>
      <c r="E1" s="209" t="s">
        <v>369</v>
      </c>
      <c r="F1" s="209" t="s">
        <v>372</v>
      </c>
      <c r="G1" s="209" t="s">
        <v>1255</v>
      </c>
      <c r="H1" s="209" t="s">
        <v>1254</v>
      </c>
      <c r="J1" t="s">
        <v>365</v>
      </c>
      <c r="K1" t="s">
        <v>366</v>
      </c>
      <c r="L1" t="s">
        <v>367</v>
      </c>
      <c r="M1" t="s">
        <v>369</v>
      </c>
      <c r="N1" t="s">
        <v>372</v>
      </c>
      <c r="O1" t="s">
        <v>1255</v>
      </c>
      <c r="P1" t="s">
        <v>1254</v>
      </c>
      <c r="R1" t="s">
        <v>365</v>
      </c>
      <c r="S1">
        <f t="array" ref="S1:S7">TRANSPOSE(J2:P2)</f>
        <v>2.8329598407903371</v>
      </c>
    </row>
    <row r="2" spans="1:19">
      <c r="A2" s="207" t="s">
        <v>365</v>
      </c>
      <c r="B2" s="207">
        <f>VARP(Sheet8!$J$2:$J$136)</f>
        <v>8.0256614595308129</v>
      </c>
      <c r="C2" s="207"/>
      <c r="D2" s="207"/>
      <c r="E2" s="207"/>
      <c r="F2" s="207"/>
      <c r="G2" s="207"/>
      <c r="H2" s="207"/>
      <c r="J2">
        <f>Sheet8!J140</f>
        <v>2.8329598407903371</v>
      </c>
      <c r="K2">
        <f>Sheet8!K140</f>
        <v>2.9334071059830542</v>
      </c>
      <c r="L2">
        <f>Sheet8!L140</f>
        <v>9.4627185060273327</v>
      </c>
      <c r="M2">
        <f>Sheet8!M140</f>
        <v>4.2107683590798377</v>
      </c>
      <c r="N2">
        <f>Sheet8!N140</f>
        <v>28.167484075316608</v>
      </c>
      <c r="O2">
        <f>Sheet8!O140</f>
        <v>1.1943120898293376</v>
      </c>
      <c r="P2">
        <f>Sheet8!P140</f>
        <v>0.88633305088848502</v>
      </c>
      <c r="R2" t="s">
        <v>366</v>
      </c>
      <c r="S2">
        <v>2.9334071059830542</v>
      </c>
    </row>
    <row r="3" spans="1:19">
      <c r="A3" s="207" t="s">
        <v>366</v>
      </c>
      <c r="B3" s="207">
        <v>5.7275386803411106</v>
      </c>
      <c r="C3" s="207">
        <f>VARP(Sheet8!$K$2:$K$136)</f>
        <v>8.6048772494318779</v>
      </c>
      <c r="D3" s="207"/>
      <c r="E3" s="207"/>
      <c r="F3" s="207"/>
      <c r="G3" s="207"/>
      <c r="H3" s="207"/>
      <c r="J3">
        <f>Sheet8!J141</f>
        <v>8.0256614595308129</v>
      </c>
      <c r="K3">
        <f>Sheet8!K141</f>
        <v>8.6048772494318779</v>
      </c>
      <c r="L3">
        <f>Sheet8!L141</f>
        <v>89.543041524312159</v>
      </c>
      <c r="M3">
        <f>Sheet8!M141</f>
        <v>17.730570173827907</v>
      </c>
      <c r="N3">
        <f>Sheet8!N141</f>
        <v>793.4071591332148</v>
      </c>
      <c r="O3">
        <f>Sheet8!O141</f>
        <v>1.4263813679125197</v>
      </c>
      <c r="P3">
        <f>Sheet8!P141</f>
        <v>0.78558627709728968</v>
      </c>
      <c r="R3" t="s">
        <v>367</v>
      </c>
      <c r="S3">
        <v>9.4627185060273327</v>
      </c>
    </row>
    <row r="4" spans="1:19">
      <c r="A4" s="207" t="s">
        <v>367</v>
      </c>
      <c r="B4" s="207">
        <v>16.383451373197158</v>
      </c>
      <c r="C4" s="207">
        <v>3.7287871767285381</v>
      </c>
      <c r="D4" s="207">
        <f>VARP(Sheet8!$L$2:$L$136)</f>
        <v>89.543041524312159</v>
      </c>
      <c r="E4" s="207"/>
      <c r="F4" s="207"/>
      <c r="G4" s="207"/>
      <c r="H4" s="207"/>
      <c r="R4" t="s">
        <v>369</v>
      </c>
      <c r="S4">
        <v>4.2107683590798377</v>
      </c>
    </row>
    <row r="5" spans="1:19">
      <c r="A5" s="207" t="s">
        <v>369</v>
      </c>
      <c r="B5" s="207">
        <v>6.5725282626823658</v>
      </c>
      <c r="C5" s="207">
        <v>2.2335664511543434</v>
      </c>
      <c r="D5" s="207">
        <v>11.617040388797975</v>
      </c>
      <c r="E5" s="207">
        <f>VARP(Sheet8!$M$2:$M$136)</f>
        <v>17.730570173827907</v>
      </c>
      <c r="F5" s="207"/>
      <c r="G5" s="207"/>
      <c r="H5" s="207"/>
      <c r="R5" t="s">
        <v>372</v>
      </c>
      <c r="S5">
        <v>28.167484075316608</v>
      </c>
    </row>
    <row r="6" spans="1:19">
      <c r="A6" s="207" t="s">
        <v>372</v>
      </c>
      <c r="B6" s="207">
        <v>-13.696637705795611</v>
      </c>
      <c r="C6" s="207">
        <v>-18.974405318720457</v>
      </c>
      <c r="D6" s="207">
        <v>-0.786273578723796</v>
      </c>
      <c r="E6" s="207">
        <v>-11.93149641898993</v>
      </c>
      <c r="F6" s="207">
        <f>VARP(Sheet8!$N$2:$N$136)</f>
        <v>793.4071591332148</v>
      </c>
      <c r="G6" s="207"/>
      <c r="H6" s="207"/>
      <c r="R6" t="s">
        <v>1255</v>
      </c>
      <c r="S6">
        <v>1.1943120898293376</v>
      </c>
    </row>
    <row r="7" spans="1:19">
      <c r="A7" s="207" t="s">
        <v>1255</v>
      </c>
      <c r="B7" s="207">
        <v>0.5524516090197934</v>
      </c>
      <c r="C7" s="207">
        <v>0.22632804601020287</v>
      </c>
      <c r="D7" s="207">
        <v>1.0330763008446335</v>
      </c>
      <c r="E7" s="207">
        <v>3.688951886867152E-2</v>
      </c>
      <c r="F7" s="207">
        <v>22.569226284171506</v>
      </c>
      <c r="G7" s="207">
        <f>VARP(Sheet8!$O$2:$O$136)</f>
        <v>1.4263813679125197</v>
      </c>
      <c r="H7" s="207"/>
      <c r="R7" t="s">
        <v>1254</v>
      </c>
      <c r="S7">
        <v>0.88633305088848502</v>
      </c>
    </row>
    <row r="8" spans="1:19" ht="13.5" thickBot="1">
      <c r="A8" s="208" t="s">
        <v>1254</v>
      </c>
      <c r="B8" s="208">
        <v>0.6297939217014642</v>
      </c>
      <c r="C8" s="208">
        <v>0.40611516153957355</v>
      </c>
      <c r="D8" s="208">
        <v>1.6891340382253035</v>
      </c>
      <c r="E8" s="208">
        <v>0.19500086477077141</v>
      </c>
      <c r="F8" s="208">
        <v>14.837850482031955</v>
      </c>
      <c r="G8" s="208">
        <v>0.92605282248095888</v>
      </c>
      <c r="H8" s="208">
        <f>VARP(Sheet8!$P$2:$P$136)</f>
        <v>0.78558627709728968</v>
      </c>
    </row>
    <row r="10" spans="1:19">
      <c r="B10">
        <f>B2/J$2</f>
        <v>2.8329598407903371</v>
      </c>
      <c r="C10">
        <f t="shared" ref="C10:H10" si="0">C2/K$2</f>
        <v>0</v>
      </c>
      <c r="D10">
        <f t="shared" si="0"/>
        <v>0</v>
      </c>
      <c r="E10">
        <f t="shared" si="0"/>
        <v>0</v>
      </c>
      <c r="F10">
        <f t="shared" si="0"/>
        <v>0</v>
      </c>
      <c r="G10">
        <f t="shared" si="0"/>
        <v>0</v>
      </c>
      <c r="H10">
        <f t="shared" si="0"/>
        <v>0</v>
      </c>
    </row>
    <row r="11" spans="1:19">
      <c r="B11">
        <f t="shared" ref="B11:B16" si="1">B3/J$2</f>
        <v>2.021750749118719</v>
      </c>
      <c r="C11">
        <f t="shared" ref="C11:C16" si="2">C3/K$2</f>
        <v>2.9334071059830542</v>
      </c>
      <c r="D11">
        <f t="shared" ref="D11:D16" si="3">D3/L$2</f>
        <v>0</v>
      </c>
      <c r="E11">
        <f t="shared" ref="E11:E16" si="4">E3/M$2</f>
        <v>0</v>
      </c>
      <c r="F11">
        <f t="shared" ref="F11:F16" si="5">F3/N$2</f>
        <v>0</v>
      </c>
      <c r="G11">
        <f t="shared" ref="G11:G16" si="6">G3/O$2</f>
        <v>0</v>
      </c>
      <c r="H11">
        <f t="shared" ref="H11:H16" si="7">H3/P$2</f>
        <v>0</v>
      </c>
    </row>
    <row r="12" spans="1:19">
      <c r="B12">
        <f t="shared" si="1"/>
        <v>5.7831569432436831</v>
      </c>
      <c r="C12">
        <f t="shared" si="2"/>
        <v>1.2711454775994802</v>
      </c>
      <c r="D12">
        <f t="shared" si="3"/>
        <v>9.4627185060273327</v>
      </c>
      <c r="E12">
        <f t="shared" si="4"/>
        <v>0</v>
      </c>
      <c r="F12">
        <f t="shared" si="5"/>
        <v>0</v>
      </c>
      <c r="G12">
        <f t="shared" si="6"/>
        <v>0</v>
      </c>
      <c r="H12">
        <f t="shared" si="7"/>
        <v>0</v>
      </c>
    </row>
    <row r="13" spans="1:19">
      <c r="B13">
        <f t="shared" si="1"/>
        <v>2.3200216847580748</v>
      </c>
      <c r="C13">
        <f t="shared" si="2"/>
        <v>0.76142395871295965</v>
      </c>
      <c r="D13">
        <f t="shared" si="3"/>
        <v>1.2276641624072864</v>
      </c>
      <c r="E13">
        <f t="shared" si="4"/>
        <v>4.2107683590798368</v>
      </c>
      <c r="F13">
        <f t="shared" si="5"/>
        <v>0</v>
      </c>
      <c r="G13">
        <f t="shared" si="6"/>
        <v>0</v>
      </c>
      <c r="H13">
        <f t="shared" si="7"/>
        <v>0</v>
      </c>
    </row>
    <row r="14" spans="1:19">
      <c r="B14">
        <f t="shared" si="1"/>
        <v>-4.8347447459666544</v>
      </c>
      <c r="C14">
        <f t="shared" si="2"/>
        <v>-6.4683845893806424</v>
      </c>
      <c r="D14">
        <f t="shared" si="3"/>
        <v>-8.3091722344162997E-2</v>
      </c>
      <c r="E14">
        <f t="shared" si="4"/>
        <v>-2.8335675110841936</v>
      </c>
      <c r="F14">
        <f t="shared" si="5"/>
        <v>28.167484075316612</v>
      </c>
      <c r="G14">
        <f t="shared" si="6"/>
        <v>0</v>
      </c>
      <c r="H14">
        <f t="shared" si="7"/>
        <v>0</v>
      </c>
    </row>
    <row r="15" spans="1:19">
      <c r="B15">
        <f t="shared" si="1"/>
        <v>0.19500862704275782</v>
      </c>
      <c r="C15">
        <f t="shared" si="2"/>
        <v>7.7155347973548657E-2</v>
      </c>
      <c r="D15">
        <f t="shared" si="3"/>
        <v>0.10917330999401595</v>
      </c>
      <c r="E15">
        <f t="shared" si="4"/>
        <v>8.7607571167208163E-3</v>
      </c>
      <c r="F15">
        <f t="shared" si="5"/>
        <v>0.80125105330046498</v>
      </c>
      <c r="G15">
        <f t="shared" si="6"/>
        <v>1.1943120898293376</v>
      </c>
      <c r="H15">
        <f t="shared" si="7"/>
        <v>0</v>
      </c>
    </row>
    <row r="16" spans="1:19">
      <c r="B16">
        <f t="shared" si="1"/>
        <v>0.22230951269883328</v>
      </c>
      <c r="C16">
        <f t="shared" si="2"/>
        <v>0.13844486866867214</v>
      </c>
      <c r="D16">
        <f t="shared" si="3"/>
        <v>0.17850409870582115</v>
      </c>
      <c r="E16">
        <f t="shared" si="4"/>
        <v>4.631004323718823E-2</v>
      </c>
      <c r="F16">
        <f t="shared" si="5"/>
        <v>0.52677230392168684</v>
      </c>
      <c r="G16">
        <f t="shared" si="6"/>
        <v>0.77538595679232225</v>
      </c>
      <c r="H16">
        <f t="shared" si="7"/>
        <v>0.88633305088848491</v>
      </c>
    </row>
    <row r="17" spans="2:11">
      <c r="K17" t="s">
        <v>1283</v>
      </c>
    </row>
    <row r="18" spans="2:11">
      <c r="B18">
        <f>B10/$S1</f>
        <v>1</v>
      </c>
      <c r="C18">
        <f t="shared" ref="C18:H18" si="8">C10/$S1</f>
        <v>0</v>
      </c>
      <c r="D18">
        <f t="shared" si="8"/>
        <v>0</v>
      </c>
      <c r="E18">
        <f t="shared" si="8"/>
        <v>0</v>
      </c>
      <c r="F18">
        <f t="shared" si="8"/>
        <v>0</v>
      </c>
      <c r="G18">
        <f t="shared" si="8"/>
        <v>0</v>
      </c>
      <c r="H18">
        <f t="shared" si="8"/>
        <v>0</v>
      </c>
      <c r="K18" t="s">
        <v>1284</v>
      </c>
    </row>
    <row r="19" spans="2:11">
      <c r="B19">
        <f t="shared" ref="B19:H19" si="9">B11/$S2</f>
        <v>0.68921587630816838</v>
      </c>
      <c r="C19">
        <f t="shared" si="9"/>
        <v>1</v>
      </c>
      <c r="D19">
        <f t="shared" si="9"/>
        <v>0</v>
      </c>
      <c r="E19">
        <f t="shared" si="9"/>
        <v>0</v>
      </c>
      <c r="F19">
        <f t="shared" si="9"/>
        <v>0</v>
      </c>
      <c r="G19">
        <f t="shared" si="9"/>
        <v>0</v>
      </c>
      <c r="H19">
        <f t="shared" si="9"/>
        <v>0</v>
      </c>
      <c r="K19" t="s">
        <v>1285</v>
      </c>
    </row>
    <row r="20" spans="2:11">
      <c r="B20">
        <f t="shared" ref="B20:H20" si="10">B12/$S3</f>
        <v>0.61115174667407346</v>
      </c>
      <c r="C20">
        <f t="shared" si="10"/>
        <v>0.13433195511309109</v>
      </c>
      <c r="D20">
        <f t="shared" si="10"/>
        <v>1</v>
      </c>
      <c r="E20">
        <f t="shared" si="10"/>
        <v>0</v>
      </c>
      <c r="F20">
        <f t="shared" si="10"/>
        <v>0</v>
      </c>
      <c r="G20">
        <f t="shared" si="10"/>
        <v>0</v>
      </c>
      <c r="H20">
        <f t="shared" si="10"/>
        <v>0</v>
      </c>
      <c r="K20" t="s">
        <v>1286</v>
      </c>
    </row>
    <row r="21" spans="2:11">
      <c r="B21">
        <f t="shared" ref="B21:H21" si="11">B13/$S4</f>
        <v>0.55097347726462442</v>
      </c>
      <c r="C21">
        <f t="shared" si="11"/>
        <v>0.18082779525762147</v>
      </c>
      <c r="D21">
        <f t="shared" si="11"/>
        <v>0.29155347853795571</v>
      </c>
      <c r="E21">
        <f t="shared" si="11"/>
        <v>0.99999999999999978</v>
      </c>
      <c r="F21">
        <f t="shared" si="11"/>
        <v>0</v>
      </c>
      <c r="G21">
        <f t="shared" si="11"/>
        <v>0</v>
      </c>
      <c r="H21">
        <f t="shared" si="11"/>
        <v>0</v>
      </c>
      <c r="K21" t="s">
        <v>1287</v>
      </c>
    </row>
    <row r="22" spans="2:11">
      <c r="B22">
        <f t="shared" ref="B22:H22" si="12">B14/$S5</f>
        <v>-0.17164276131439726</v>
      </c>
      <c r="C22">
        <f t="shared" si="12"/>
        <v>-0.22964012590137362</v>
      </c>
      <c r="D22">
        <f t="shared" si="12"/>
        <v>-2.9499163688878035E-3</v>
      </c>
      <c r="E22">
        <f t="shared" si="12"/>
        <v>-0.10059711060837243</v>
      </c>
      <c r="F22">
        <f t="shared" si="12"/>
        <v>1.0000000000000002</v>
      </c>
      <c r="G22">
        <f t="shared" si="12"/>
        <v>0</v>
      </c>
      <c r="H22">
        <f t="shared" si="12"/>
        <v>0</v>
      </c>
      <c r="K22" t="s">
        <v>1288</v>
      </c>
    </row>
    <row r="23" spans="2:11">
      <c r="B23">
        <f t="shared" ref="B23:H24" si="13">B15/$S6</f>
        <v>0.16328112953342352</v>
      </c>
      <c r="C23">
        <f t="shared" si="13"/>
        <v>6.4602333536265086E-2</v>
      </c>
      <c r="D23">
        <f t="shared" si="13"/>
        <v>9.1411039814238482E-2</v>
      </c>
      <c r="E23">
        <f t="shared" si="13"/>
        <v>7.3354001783342022E-3</v>
      </c>
      <c r="F23">
        <f t="shared" si="13"/>
        <v>0.67088917555457428</v>
      </c>
      <c r="G23">
        <f t="shared" si="13"/>
        <v>1</v>
      </c>
      <c r="H23">
        <f t="shared" si="13"/>
        <v>0</v>
      </c>
      <c r="K23" t="s">
        <v>1289</v>
      </c>
    </row>
    <row r="24" spans="2:11">
      <c r="B24">
        <f>B16/$S7</f>
        <v>0.25081938722242619</v>
      </c>
      <c r="C24">
        <f t="shared" si="13"/>
        <v>0.15619960073686875</v>
      </c>
      <c r="D24">
        <f t="shared" si="13"/>
        <v>0.20139618908138837</v>
      </c>
      <c r="E24">
        <f t="shared" si="13"/>
        <v>5.224903120871522E-2</v>
      </c>
      <c r="F24">
        <f t="shared" si="13"/>
        <v>0.59432772296332126</v>
      </c>
      <c r="G24">
        <f t="shared" si="13"/>
        <v>0.8748246000925427</v>
      </c>
      <c r="H24">
        <f t="shared" si="13"/>
        <v>0.99999999999999989</v>
      </c>
      <c r="K24" t="s">
        <v>1290</v>
      </c>
    </row>
  </sheetData>
  <phoneticPr fontId="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workbookViewId="0">
      <pane xSplit="1" ySplit="1" topLeftCell="B2" activePane="bottomRight" state="frozen"/>
      <selection pane="topRight" activeCell="B1" sqref="B1"/>
      <selection pane="bottomLeft" activeCell="A2" sqref="A2"/>
      <selection pane="bottomRight" activeCell="G1" sqref="G1"/>
    </sheetView>
  </sheetViews>
  <sheetFormatPr defaultColWidth="9" defaultRowHeight="13"/>
  <cols>
    <col min="1" max="1" width="8.7265625" style="48" customWidth="1"/>
    <col min="2" max="9" width="9" style="48"/>
    <col min="10" max="11" width="0" style="48" hidden="1" customWidth="1"/>
    <col min="12" max="16384" width="9" style="48"/>
  </cols>
  <sheetData>
    <row r="1" spans="1:18">
      <c r="B1" s="48" t="s">
        <v>460</v>
      </c>
      <c r="C1" s="48" t="s">
        <v>461</v>
      </c>
      <c r="D1" s="48" t="s">
        <v>462</v>
      </c>
      <c r="E1" s="48" t="s">
        <v>463</v>
      </c>
      <c r="F1" s="48" t="s">
        <v>1227</v>
      </c>
      <c r="G1" s="48" t="s">
        <v>1228</v>
      </c>
      <c r="H1" s="48" t="s">
        <v>464</v>
      </c>
      <c r="I1" s="48" t="s">
        <v>465</v>
      </c>
      <c r="J1" s="48" t="s">
        <v>466</v>
      </c>
      <c r="K1" s="48" t="s">
        <v>467</v>
      </c>
      <c r="L1" s="48" t="s">
        <v>1166</v>
      </c>
      <c r="M1" s="48" t="s">
        <v>1249</v>
      </c>
      <c r="P1" s="1"/>
      <c r="Q1" s="1" t="s">
        <v>1233</v>
      </c>
      <c r="R1" s="1" t="s">
        <v>1234</v>
      </c>
    </row>
    <row r="2" spans="1:18">
      <c r="A2" s="48" t="s">
        <v>468</v>
      </c>
      <c r="B2" s="48">
        <f>[1]real_SA!B8</f>
        <v>264839.8</v>
      </c>
      <c r="C2" s="48">
        <f>SUM([1]real_SA!C8,[1]real_SA!F8)</f>
        <v>178533.3</v>
      </c>
      <c r="D2" s="48">
        <f>SUM([1]real_SA!G8:H8)</f>
        <v>31752.100000000002</v>
      </c>
      <c r="E2" s="48">
        <f>SUM([1]real_SA!I8:K8)</f>
        <v>66297</v>
      </c>
      <c r="F2" s="48">
        <v>41526.6</v>
      </c>
      <c r="G2" s="48">
        <f>'1980_2015_full'!J7</f>
        <v>25139.200000000001</v>
      </c>
      <c r="H2" s="48">
        <f>[1]real_SA!M8</f>
        <v>19328</v>
      </c>
      <c r="I2" s="48">
        <f>[1]real_SA!N8</f>
        <v>21073.4</v>
      </c>
      <c r="J2" s="48">
        <f>-(SUM(C2:H2)-I2-B2)</f>
        <v>-76663</v>
      </c>
      <c r="K2" s="48">
        <f>ABS(B2-J2)</f>
        <v>341502.8</v>
      </c>
      <c r="L2" s="48">
        <f>Sheet2!R2</f>
        <v>88.2</v>
      </c>
      <c r="M2" s="48">
        <f>'1980_2015_full'!L7</f>
        <v>-1745.4</v>
      </c>
      <c r="P2" s="1">
        <v>1980</v>
      </c>
      <c r="Q2" s="1">
        <v>0.64671002905158792</v>
      </c>
      <c r="R2" s="1">
        <v>0.35328997094841208</v>
      </c>
    </row>
    <row r="3" spans="1:18">
      <c r="A3" s="48" t="s">
        <v>469</v>
      </c>
      <c r="B3" s="48">
        <f>[1]real_SA!B9</f>
        <v>263584</v>
      </c>
      <c r="C3" s="48">
        <f>SUM([1]real_SA!C9,[1]real_SA!F9)</f>
        <v>177970.2</v>
      </c>
      <c r="D3" s="48">
        <f>SUM([1]real_SA!G9:H9)</f>
        <v>32550.5</v>
      </c>
      <c r="E3" s="48">
        <f>SUM([1]real_SA!I9:K9)</f>
        <v>65565.600000000006</v>
      </c>
      <c r="F3" s="48">
        <v>41843.599999999999</v>
      </c>
      <c r="G3" s="48">
        <f>'1980_2015_full'!J8</f>
        <v>24061.5</v>
      </c>
      <c r="H3" s="48">
        <f>[1]real_SA!M9</f>
        <v>19604.2</v>
      </c>
      <c r="I3" s="48">
        <f>[1]real_SA!N9</f>
        <v>22081.200000000001</v>
      </c>
      <c r="J3" s="48">
        <f t="shared" ref="J3:J66" si="0">-(SUM(C3:H3)-I3-B3)</f>
        <v>-75930.400000000023</v>
      </c>
      <c r="K3" s="48">
        <f t="shared" ref="K3:K66" si="1">ABS(B3-J3)</f>
        <v>339514.4</v>
      </c>
      <c r="L3" s="48">
        <f>Sheet2!R3</f>
        <v>87.1</v>
      </c>
      <c r="M3" s="48">
        <f>'1980_2015_full'!L8</f>
        <v>-2477</v>
      </c>
      <c r="P3" s="1">
        <v>1981</v>
      </c>
      <c r="Q3" s="1">
        <v>0.59381868307129315</v>
      </c>
      <c r="R3" s="1">
        <v>0.40618131692870685</v>
      </c>
    </row>
    <row r="4" spans="1:18">
      <c r="A4" s="48" t="s">
        <v>470</v>
      </c>
      <c r="B4" s="48">
        <f>[1]real_SA!B10</f>
        <v>269830.2</v>
      </c>
      <c r="C4" s="48">
        <f>SUM([1]real_SA!C10,[1]real_SA!F10)</f>
        <v>179108.6</v>
      </c>
      <c r="D4" s="48">
        <f>SUM([1]real_SA!G10:H10)</f>
        <v>33875.1</v>
      </c>
      <c r="E4" s="48">
        <f>SUM([1]real_SA!I10:K10)</f>
        <v>65999</v>
      </c>
      <c r="F4" s="48">
        <v>42303.4</v>
      </c>
      <c r="G4" s="48">
        <f>'1980_2015_full'!J9</f>
        <v>24005.599999999999</v>
      </c>
      <c r="H4" s="48">
        <f>[1]real_SA!M10</f>
        <v>19405.099999999999</v>
      </c>
      <c r="I4" s="48">
        <f>[1]real_SA!N10</f>
        <v>20701.400000000001</v>
      </c>
      <c r="J4" s="48">
        <f t="shared" si="0"/>
        <v>-74165.199999999953</v>
      </c>
      <c r="K4" s="48">
        <f t="shared" si="1"/>
        <v>343995.39999999997</v>
      </c>
      <c r="L4" s="48">
        <f>Sheet2!R4</f>
        <v>87.6</v>
      </c>
      <c r="M4" s="48">
        <f>'1980_2015_full'!L9</f>
        <v>-1296.3</v>
      </c>
      <c r="P4" s="1">
        <v>1982</v>
      </c>
      <c r="Q4" s="1">
        <v>0.60436811831478832</v>
      </c>
      <c r="R4" s="1">
        <v>0.39563188168521168</v>
      </c>
    </row>
    <row r="5" spans="1:18">
      <c r="A5" s="48" t="s">
        <v>471</v>
      </c>
      <c r="B5" s="48">
        <f>[1]real_SA!B11</f>
        <v>275879.8</v>
      </c>
      <c r="C5" s="48">
        <f>SUM([1]real_SA!C11,[1]real_SA!F11)</f>
        <v>179710.6</v>
      </c>
      <c r="D5" s="48">
        <f>SUM([1]real_SA!G11:H11)</f>
        <v>34560.400000000001</v>
      </c>
      <c r="E5" s="48">
        <f>SUM([1]real_SA!I11:K11)</f>
        <v>67988.700000000012</v>
      </c>
      <c r="F5" s="48">
        <v>42817.3</v>
      </c>
      <c r="G5" s="48">
        <f>'1980_2015_full'!J10</f>
        <v>25603.9</v>
      </c>
      <c r="H5" s="48">
        <f>[1]real_SA!M11</f>
        <v>20721.400000000001</v>
      </c>
      <c r="I5" s="48">
        <f>[1]real_SA!N11</f>
        <v>20571.8</v>
      </c>
      <c r="J5" s="48">
        <f t="shared" si="0"/>
        <v>-74950.70000000007</v>
      </c>
      <c r="K5" s="48">
        <f t="shared" si="1"/>
        <v>350830.50000000006</v>
      </c>
      <c r="L5" s="48">
        <f>Sheet2!R5</f>
        <v>87.6</v>
      </c>
      <c r="M5" s="48">
        <f>'1980_2015_full'!L10</f>
        <v>149.6</v>
      </c>
      <c r="P5" s="1">
        <v>1983</v>
      </c>
      <c r="Q5" s="1">
        <v>0.60089152146655722</v>
      </c>
      <c r="R5" s="1">
        <v>0.39910847853344278</v>
      </c>
    </row>
    <row r="6" spans="1:18">
      <c r="A6" s="48" t="s">
        <v>472</v>
      </c>
      <c r="B6" s="48">
        <f>[1]real_SA!B12</f>
        <v>278114.09999999998</v>
      </c>
      <c r="C6" s="48">
        <f>SUM([1]real_SA!C12,[1]real_SA!F12)</f>
        <v>179896.8</v>
      </c>
      <c r="D6" s="48">
        <f>SUM([1]real_SA!G12:H12)</f>
        <v>34800.1</v>
      </c>
      <c r="E6" s="48">
        <f>SUM([1]real_SA!I12:K12)</f>
        <v>69551</v>
      </c>
      <c r="F6" s="48">
        <v>43367.3</v>
      </c>
      <c r="G6" s="48">
        <f>'1980_2015_full'!J11</f>
        <v>26443.3</v>
      </c>
      <c r="H6" s="48">
        <f>[1]real_SA!M12</f>
        <v>21324.7</v>
      </c>
      <c r="I6" s="48">
        <f>[1]real_SA!N12</f>
        <v>20924</v>
      </c>
      <c r="J6" s="48">
        <f t="shared" si="0"/>
        <v>-76345.100000000035</v>
      </c>
      <c r="K6" s="48">
        <f t="shared" si="1"/>
        <v>354459.2</v>
      </c>
      <c r="L6" s="48">
        <f>Sheet2!R6</f>
        <v>87.1</v>
      </c>
      <c r="M6" s="48">
        <f>'1980_2015_full'!L11</f>
        <v>400.7</v>
      </c>
      <c r="P6" s="1">
        <v>1984</v>
      </c>
      <c r="Q6" s="1">
        <v>0.60381083691322535</v>
      </c>
      <c r="R6" s="1">
        <v>0.39618916308677465</v>
      </c>
    </row>
    <row r="7" spans="1:18">
      <c r="A7" s="48" t="s">
        <v>469</v>
      </c>
      <c r="B7" s="48">
        <f>[1]real_SA!B13</f>
        <v>281180.79999999999</v>
      </c>
      <c r="C7" s="48">
        <f>SUM([1]real_SA!C13,[1]real_SA!F13)</f>
        <v>181431.19999999998</v>
      </c>
      <c r="D7" s="48">
        <f>SUM([1]real_SA!G13:H13)</f>
        <v>35427.1</v>
      </c>
      <c r="E7" s="48">
        <f>SUM([1]real_SA!I13:K13)</f>
        <v>69383.199999999997</v>
      </c>
      <c r="F7" s="48">
        <v>44303.3</v>
      </c>
      <c r="G7" s="48">
        <f>'1980_2015_full'!J12</f>
        <v>25383</v>
      </c>
      <c r="H7" s="48">
        <f>[1]real_SA!M13</f>
        <v>22357.8</v>
      </c>
      <c r="I7" s="48">
        <f>[1]real_SA!N13</f>
        <v>21597.9</v>
      </c>
      <c r="J7" s="48">
        <f t="shared" si="0"/>
        <v>-75506.899999999965</v>
      </c>
      <c r="K7" s="48">
        <f t="shared" si="1"/>
        <v>356687.69999999995</v>
      </c>
      <c r="L7" s="48">
        <f>Sheet2!R7</f>
        <v>87.5</v>
      </c>
      <c r="M7" s="48">
        <f>'1980_2015_full'!L12</f>
        <v>759.9</v>
      </c>
      <c r="P7" s="1">
        <v>1985</v>
      </c>
      <c r="Q7" s="1">
        <v>0.58522435723992838</v>
      </c>
      <c r="R7" s="1">
        <v>0.41477564276007162</v>
      </c>
    </row>
    <row r="8" spans="1:18">
      <c r="A8" s="48" t="s">
        <v>470</v>
      </c>
      <c r="B8" s="48">
        <f>[1]real_SA!B14</f>
        <v>280621.3</v>
      </c>
      <c r="C8" s="48">
        <f>SUM([1]real_SA!C14,[1]real_SA!F14)</f>
        <v>183242.5</v>
      </c>
      <c r="D8" s="48">
        <f>SUM([1]real_SA!G14:H14)</f>
        <v>33526.399999999994</v>
      </c>
      <c r="E8" s="48">
        <f>SUM([1]real_SA!I14:K14)</f>
        <v>70311.299999999988</v>
      </c>
      <c r="F8" s="48">
        <v>44788.5</v>
      </c>
      <c r="G8" s="48">
        <f>'1980_2015_full'!J13</f>
        <v>25789.9</v>
      </c>
      <c r="H8" s="48">
        <f>[1]real_SA!M14</f>
        <v>22989.7</v>
      </c>
      <c r="I8" s="48">
        <f>[1]real_SA!N14</f>
        <v>21637.1</v>
      </c>
      <c r="J8" s="48">
        <f t="shared" si="0"/>
        <v>-78389.900000000023</v>
      </c>
      <c r="K8" s="48">
        <f t="shared" si="1"/>
        <v>359011.2</v>
      </c>
      <c r="L8" s="48">
        <f>Sheet2!R8</f>
        <v>88.1</v>
      </c>
      <c r="M8" s="48">
        <f>'1980_2015_full'!L13</f>
        <v>1352.6</v>
      </c>
      <c r="P8" s="1">
        <v>1986</v>
      </c>
      <c r="Q8" s="1">
        <v>0.58846016761121367</v>
      </c>
      <c r="R8" s="1">
        <v>0.41153983238878633</v>
      </c>
    </row>
    <row r="9" spans="1:18">
      <c r="A9" s="48" t="s">
        <v>471</v>
      </c>
      <c r="B9" s="48">
        <f>[1]real_SA!B15</f>
        <v>282633.09999999998</v>
      </c>
      <c r="C9" s="48">
        <f>SUM([1]real_SA!C15,[1]real_SA!F15)</f>
        <v>184142</v>
      </c>
      <c r="D9" s="48">
        <f>SUM([1]real_SA!G15:H15)</f>
        <v>34599.9</v>
      </c>
      <c r="E9" s="48">
        <f>SUM([1]real_SA!I15:K15)</f>
        <v>70655.200000000012</v>
      </c>
      <c r="F9" s="48">
        <v>45323.4</v>
      </c>
      <c r="G9" s="48">
        <f>'1980_2015_full'!J14</f>
        <v>25365.7</v>
      </c>
      <c r="H9" s="48">
        <f>[1]real_SA!M15</f>
        <v>22903</v>
      </c>
      <c r="I9" s="48">
        <f>[1]real_SA!N15</f>
        <v>22023.3</v>
      </c>
      <c r="J9" s="48">
        <f t="shared" si="0"/>
        <v>-78332.800000000047</v>
      </c>
      <c r="K9" s="48">
        <f t="shared" si="1"/>
        <v>360965.9</v>
      </c>
      <c r="L9" s="48">
        <f>Sheet2!R9</f>
        <v>88.6</v>
      </c>
      <c r="M9" s="48">
        <f>'1980_2015_full'!L14</f>
        <v>879.8</v>
      </c>
      <c r="P9" s="1">
        <v>1987</v>
      </c>
      <c r="Q9" s="1">
        <v>0.57915729573624741</v>
      </c>
      <c r="R9" s="1">
        <v>0.42084270426375259</v>
      </c>
    </row>
    <row r="10" spans="1:18">
      <c r="A10" s="48" t="s">
        <v>473</v>
      </c>
      <c r="B10" s="48">
        <f>[1]real_SA!B16</f>
        <v>288152.90000000002</v>
      </c>
      <c r="C10" s="48">
        <f>SUM([1]real_SA!C16,[1]real_SA!F16)</f>
        <v>186289.69999999998</v>
      </c>
      <c r="D10" s="48">
        <f>SUM([1]real_SA!G16:H16)</f>
        <v>36597.599999999999</v>
      </c>
      <c r="E10" s="48">
        <f>SUM([1]real_SA!I16:K16)</f>
        <v>70873.700000000012</v>
      </c>
      <c r="F10" s="48">
        <v>45866.8</v>
      </c>
      <c r="G10" s="48">
        <f>'1980_2015_full'!J15</f>
        <v>25143.9</v>
      </c>
      <c r="H10" s="48">
        <f>[1]real_SA!M16</f>
        <v>22917.7</v>
      </c>
      <c r="I10" s="48">
        <f>[1]real_SA!N16</f>
        <v>22390.2</v>
      </c>
      <c r="J10" s="48">
        <f t="shared" si="0"/>
        <v>-77146.299999999988</v>
      </c>
      <c r="K10" s="48">
        <f t="shared" si="1"/>
        <v>365299.20000000001</v>
      </c>
      <c r="L10" s="48">
        <f>Sheet2!R10</f>
        <v>88</v>
      </c>
      <c r="M10" s="48">
        <f>'1980_2015_full'!L15</f>
        <v>527.5</v>
      </c>
      <c r="P10" s="1">
        <v>1988</v>
      </c>
      <c r="Q10" s="1">
        <v>0.56855882905790067</v>
      </c>
      <c r="R10" s="1">
        <v>0.43144117094209933</v>
      </c>
    </row>
    <row r="11" spans="1:18">
      <c r="A11" s="48" t="s">
        <v>469</v>
      </c>
      <c r="B11" s="48">
        <f>[1]real_SA!B17</f>
        <v>289384.90000000002</v>
      </c>
      <c r="C11" s="48">
        <f>SUM([1]real_SA!C17,[1]real_SA!F17)</f>
        <v>189314.2</v>
      </c>
      <c r="D11" s="48">
        <f>SUM([1]real_SA!G17:H17)</f>
        <v>35112.5</v>
      </c>
      <c r="E11" s="48">
        <f>SUM([1]real_SA!I17:K17)</f>
        <v>71265.8</v>
      </c>
      <c r="F11" s="48">
        <v>46180.5</v>
      </c>
      <c r="G11" s="48">
        <f>'1980_2015_full'!J16</f>
        <v>25177</v>
      </c>
      <c r="H11" s="48">
        <f>[1]real_SA!M17</f>
        <v>22696.5</v>
      </c>
      <c r="I11" s="48">
        <f>[1]real_SA!N17</f>
        <v>21426.6</v>
      </c>
      <c r="J11" s="48">
        <f t="shared" si="0"/>
        <v>-78935</v>
      </c>
      <c r="K11" s="48">
        <f t="shared" si="1"/>
        <v>368319.9</v>
      </c>
      <c r="L11" s="48">
        <f>Sheet2!R11</f>
        <v>89.4</v>
      </c>
      <c r="M11" s="48">
        <f>'1980_2015_full'!L16</f>
        <v>1269.8</v>
      </c>
      <c r="P11" s="1">
        <v>1989</v>
      </c>
      <c r="Q11" s="1">
        <v>0.57512827226762919</v>
      </c>
      <c r="R11" s="1">
        <v>0.42487172773237081</v>
      </c>
    </row>
    <row r="12" spans="1:18">
      <c r="A12" s="48" t="s">
        <v>470</v>
      </c>
      <c r="B12" s="48">
        <f>[1]real_SA!B18</f>
        <v>290641.09999999998</v>
      </c>
      <c r="C12" s="48">
        <f>SUM([1]real_SA!C18,[1]real_SA!F18)</f>
        <v>189118.4</v>
      </c>
      <c r="D12" s="48">
        <f>SUM([1]real_SA!G18:H18)</f>
        <v>35589.199999999997</v>
      </c>
      <c r="E12" s="48">
        <f>SUM([1]real_SA!I18:K18)</f>
        <v>71272.800000000003</v>
      </c>
      <c r="F12" s="48">
        <v>46662.400000000001</v>
      </c>
      <c r="G12" s="48">
        <f>'1980_2015_full'!J17</f>
        <v>24978.7</v>
      </c>
      <c r="H12" s="48">
        <f>[1]real_SA!M18</f>
        <v>22729.4</v>
      </c>
      <c r="I12" s="48">
        <f>[1]real_SA!N18</f>
        <v>21189.200000000001</v>
      </c>
      <c r="J12" s="48">
        <f t="shared" si="0"/>
        <v>-78520.600000000035</v>
      </c>
      <c r="K12" s="48">
        <f t="shared" si="1"/>
        <v>369161.7</v>
      </c>
      <c r="L12" s="48">
        <f>Sheet2!R12</f>
        <v>90.5</v>
      </c>
      <c r="M12" s="48">
        <f>'1980_2015_full'!L17</f>
        <v>1540.2</v>
      </c>
      <c r="P12" s="1">
        <v>1990</v>
      </c>
      <c r="Q12" s="1">
        <v>0.5750616400623938</v>
      </c>
      <c r="R12" s="1">
        <v>0.4249383599376062</v>
      </c>
    </row>
    <row r="13" spans="1:18">
      <c r="A13" s="48" t="s">
        <v>471</v>
      </c>
      <c r="B13" s="48">
        <f>[1]real_SA!B19</f>
        <v>294689.3</v>
      </c>
      <c r="C13" s="48">
        <f>SUM([1]real_SA!C19,[1]real_SA!F19)</f>
        <v>194131.7</v>
      </c>
      <c r="D13" s="48">
        <f>SUM([1]real_SA!G19:H19)</f>
        <v>34604.800000000003</v>
      </c>
      <c r="E13" s="48">
        <f>SUM([1]real_SA!I19:K19)</f>
        <v>71484.5</v>
      </c>
      <c r="F13" s="48">
        <v>47017.7</v>
      </c>
      <c r="G13" s="48">
        <f>'1980_2015_full'!J18</f>
        <v>24839.4</v>
      </c>
      <c r="H13" s="48">
        <f>[1]real_SA!M19</f>
        <v>22590.1</v>
      </c>
      <c r="I13" s="48">
        <f>[1]real_SA!N19</f>
        <v>20618.900000000001</v>
      </c>
      <c r="J13" s="48">
        <f t="shared" si="0"/>
        <v>-79360</v>
      </c>
      <c r="K13" s="48">
        <f t="shared" si="1"/>
        <v>374049.3</v>
      </c>
      <c r="L13" s="48">
        <f>Sheet2!R13</f>
        <v>89.7</v>
      </c>
      <c r="M13" s="48">
        <f>'1980_2015_full'!L18</f>
        <v>1971.2</v>
      </c>
      <c r="P13" s="1">
        <v>1991</v>
      </c>
      <c r="Q13" s="1">
        <v>0.58072336443937045</v>
      </c>
      <c r="R13" s="1">
        <v>0.41927663556062955</v>
      </c>
    </row>
    <row r="14" spans="1:18">
      <c r="A14" s="48" t="s">
        <v>474</v>
      </c>
      <c r="B14" s="48">
        <f>[1]real_SA!B20</f>
        <v>294511.5</v>
      </c>
      <c r="C14" s="48">
        <f>SUM([1]real_SA!C20,[1]real_SA!F20)</f>
        <v>194018</v>
      </c>
      <c r="D14" s="48">
        <f>SUM([1]real_SA!G20:H20)</f>
        <v>33357</v>
      </c>
      <c r="E14" s="48">
        <f>SUM([1]real_SA!I20:K20)</f>
        <v>72392.500000000015</v>
      </c>
      <c r="F14" s="48">
        <v>48035.3</v>
      </c>
      <c r="G14" s="48">
        <f>'1980_2015_full'!J19</f>
        <v>24643.4</v>
      </c>
      <c r="H14" s="48">
        <f>[1]real_SA!M20</f>
        <v>22841.200000000001</v>
      </c>
      <c r="I14" s="48">
        <f>[1]real_SA!N20</f>
        <v>20233.3</v>
      </c>
      <c r="J14" s="48">
        <f t="shared" si="0"/>
        <v>-80542.600000000035</v>
      </c>
      <c r="K14" s="48">
        <f t="shared" si="1"/>
        <v>375054.10000000003</v>
      </c>
      <c r="L14" s="48">
        <f>Sheet2!R14</f>
        <v>90.4</v>
      </c>
      <c r="M14" s="48">
        <f>'1980_2015_full'!L19</f>
        <v>2607.9</v>
      </c>
      <c r="P14" s="1">
        <v>1992</v>
      </c>
      <c r="Q14" s="1">
        <v>0.60580939391356237</v>
      </c>
      <c r="R14" s="1">
        <v>0.39419060608643763</v>
      </c>
    </row>
    <row r="15" spans="1:18">
      <c r="A15" s="48" t="s">
        <v>469</v>
      </c>
      <c r="B15" s="48">
        <f>[1]real_SA!B21</f>
        <v>297519</v>
      </c>
      <c r="C15" s="48">
        <f>SUM([1]real_SA!C21,[1]real_SA!F21)</f>
        <v>193151.6</v>
      </c>
      <c r="D15" s="48">
        <f>SUM([1]real_SA!G21:H21)</f>
        <v>34953.199999999997</v>
      </c>
      <c r="E15" s="48">
        <f>SUM([1]real_SA!I21:K21)</f>
        <v>73094.8</v>
      </c>
      <c r="F15" s="48">
        <v>48941.8</v>
      </c>
      <c r="G15" s="48">
        <f>'1980_2015_full'!J20</f>
        <v>24500.7</v>
      </c>
      <c r="H15" s="48">
        <f>[1]real_SA!M21</f>
        <v>23171.5</v>
      </c>
      <c r="I15" s="48">
        <f>[1]real_SA!N21</f>
        <v>20187.599999999999</v>
      </c>
      <c r="J15" s="48">
        <f t="shared" si="0"/>
        <v>-80107</v>
      </c>
      <c r="K15" s="48">
        <f t="shared" si="1"/>
        <v>377626</v>
      </c>
      <c r="L15" s="48">
        <f>Sheet2!R15</f>
        <v>89.9</v>
      </c>
      <c r="M15" s="48">
        <f>'1980_2015_full'!L20</f>
        <v>2983.8</v>
      </c>
      <c r="P15" s="1">
        <v>1993</v>
      </c>
      <c r="Q15" s="1">
        <v>0.61831893720441411</v>
      </c>
      <c r="R15" s="1">
        <v>0.38168106279558589</v>
      </c>
    </row>
    <row r="16" spans="1:18">
      <c r="A16" s="48" t="s">
        <v>470</v>
      </c>
      <c r="B16" s="48">
        <f>[1]real_SA!B22</f>
        <v>301652.09999999998</v>
      </c>
      <c r="C16" s="48">
        <f>SUM([1]real_SA!C22,[1]real_SA!F22)</f>
        <v>195504.7</v>
      </c>
      <c r="D16" s="48">
        <f>SUM([1]real_SA!G22:H22)</f>
        <v>34621.5</v>
      </c>
      <c r="E16" s="48">
        <f>SUM([1]real_SA!I22:K22)</f>
        <v>74111.8</v>
      </c>
      <c r="F16" s="48">
        <v>49534.7</v>
      </c>
      <c r="G16" s="48">
        <f>'1980_2015_full'!J21</f>
        <v>24942.9</v>
      </c>
      <c r="H16" s="48">
        <f>[1]real_SA!M22</f>
        <v>24145.1</v>
      </c>
      <c r="I16" s="48">
        <f>[1]real_SA!N22</f>
        <v>20310.900000000001</v>
      </c>
      <c r="J16" s="48">
        <f t="shared" si="0"/>
        <v>-80897.700000000012</v>
      </c>
      <c r="K16" s="48">
        <f t="shared" si="1"/>
        <v>382549.8</v>
      </c>
      <c r="L16" s="48">
        <f>Sheet2!R16</f>
        <v>90.2</v>
      </c>
      <c r="M16" s="48">
        <f>'1980_2015_full'!L21</f>
        <v>3834.3</v>
      </c>
      <c r="P16" s="1">
        <v>1994</v>
      </c>
      <c r="Q16" s="1">
        <v>0.62449133255263556</v>
      </c>
      <c r="R16" s="1">
        <v>0.37550866744736444</v>
      </c>
    </row>
    <row r="17" spans="1:18">
      <c r="A17" s="48" t="s">
        <v>471</v>
      </c>
      <c r="B17" s="48">
        <f>[1]real_SA!B23</f>
        <v>304349.2</v>
      </c>
      <c r="C17" s="48">
        <f>SUM([1]real_SA!C23,[1]real_SA!F23)</f>
        <v>196421.5</v>
      </c>
      <c r="D17" s="48">
        <f>SUM([1]real_SA!G23:H23)</f>
        <v>36314.6</v>
      </c>
      <c r="E17" s="48">
        <f>SUM([1]real_SA!I23:K23)</f>
        <v>74068.2</v>
      </c>
      <c r="F17" s="48">
        <v>49719.8</v>
      </c>
      <c r="G17" s="48">
        <f>'1980_2015_full'!J22</f>
        <v>24683.1</v>
      </c>
      <c r="H17" s="48">
        <f>[1]real_SA!M23</f>
        <v>25148.2</v>
      </c>
      <c r="I17" s="48">
        <f>[1]real_SA!N23</f>
        <v>21884</v>
      </c>
      <c r="J17" s="48">
        <f t="shared" si="0"/>
        <v>-80122.199999999953</v>
      </c>
      <c r="K17" s="48">
        <f t="shared" si="1"/>
        <v>384471.39999999997</v>
      </c>
      <c r="L17" s="48">
        <f>Sheet2!R17</f>
        <v>90.5</v>
      </c>
      <c r="M17" s="48">
        <f>'1980_2015_full'!L22</f>
        <v>3264.2</v>
      </c>
      <c r="P17" s="1">
        <v>1995</v>
      </c>
      <c r="Q17" s="1">
        <v>0.63094834425526114</v>
      </c>
      <c r="R17" s="1">
        <v>0.36905165574473886</v>
      </c>
    </row>
    <row r="18" spans="1:18">
      <c r="A18" s="48" t="s">
        <v>475</v>
      </c>
      <c r="B18" s="48">
        <f>[1]real_SA!B24</f>
        <v>307771.8</v>
      </c>
      <c r="C18" s="48">
        <f>SUM([1]real_SA!C24,[1]real_SA!F24)</f>
        <v>198095.6</v>
      </c>
      <c r="D18" s="48">
        <f>SUM([1]real_SA!G24:H24)</f>
        <v>36994</v>
      </c>
      <c r="E18" s="48">
        <f>SUM([1]real_SA!I24:K24)</f>
        <v>74709.600000000006</v>
      </c>
      <c r="F18" s="48">
        <v>50221.4</v>
      </c>
      <c r="G18" s="48">
        <f>'1980_2015_full'!J23</f>
        <v>24362.6</v>
      </c>
      <c r="H18" s="48">
        <f>[1]real_SA!M24</f>
        <v>26310.400000000001</v>
      </c>
      <c r="I18" s="48">
        <f>[1]real_SA!N24</f>
        <v>22512.9</v>
      </c>
      <c r="J18" s="48">
        <f t="shared" si="0"/>
        <v>-80408.900000000023</v>
      </c>
      <c r="K18" s="48">
        <f t="shared" si="1"/>
        <v>388180.7</v>
      </c>
      <c r="L18" s="48">
        <f>Sheet2!R18</f>
        <v>91.1</v>
      </c>
      <c r="M18" s="48">
        <f>'1980_2015_full'!L23</f>
        <v>3797.5</v>
      </c>
      <c r="P18" s="1">
        <v>1996</v>
      </c>
      <c r="Q18" s="1">
        <v>0.62511583910917712</v>
      </c>
      <c r="R18" s="1">
        <v>0.37488416089082288</v>
      </c>
    </row>
    <row r="19" spans="1:18">
      <c r="A19" s="48" t="s">
        <v>469</v>
      </c>
      <c r="B19" s="48">
        <f>[1]real_SA!B25</f>
        <v>312808.90000000002</v>
      </c>
      <c r="C19" s="48">
        <f>SUM([1]real_SA!C25,[1]real_SA!F25)</f>
        <v>199167.9</v>
      </c>
      <c r="D19" s="48">
        <f>SUM([1]real_SA!G25:H25)</f>
        <v>36825.300000000003</v>
      </c>
      <c r="E19" s="48">
        <f>SUM([1]real_SA!I25:K25)</f>
        <v>78037.200000000012</v>
      </c>
      <c r="F19" s="48">
        <v>50943.6</v>
      </c>
      <c r="G19" s="48">
        <f>'1980_2015_full'!J24</f>
        <v>27282</v>
      </c>
      <c r="H19" s="48">
        <f>[1]real_SA!M25</f>
        <v>27140.799999999999</v>
      </c>
      <c r="I19" s="48">
        <f>[1]real_SA!N25</f>
        <v>22597.200000000001</v>
      </c>
      <c r="J19" s="48">
        <f t="shared" si="0"/>
        <v>-83990.699999999953</v>
      </c>
      <c r="K19" s="48">
        <f t="shared" si="1"/>
        <v>396799.6</v>
      </c>
      <c r="L19" s="48">
        <f>Sheet2!R19</f>
        <v>91.7</v>
      </c>
      <c r="M19" s="48">
        <f>'1980_2015_full'!L24</f>
        <v>4543.6000000000004</v>
      </c>
      <c r="P19" s="1">
        <v>1997</v>
      </c>
      <c r="Q19" s="1">
        <v>0.62949296942540378</v>
      </c>
      <c r="R19" s="1">
        <v>0.37050703057459622</v>
      </c>
    </row>
    <row r="20" spans="1:18">
      <c r="A20" s="48" t="s">
        <v>470</v>
      </c>
      <c r="B20" s="48">
        <f>[1]real_SA!B26</f>
        <v>316263</v>
      </c>
      <c r="C20" s="48">
        <f>SUM([1]real_SA!C26,[1]real_SA!F26)</f>
        <v>201450.69999999998</v>
      </c>
      <c r="D20" s="48">
        <f>SUM([1]real_SA!G26:H26)</f>
        <v>39674.6</v>
      </c>
      <c r="E20" s="48">
        <f>SUM([1]real_SA!I26:K26)</f>
        <v>75474</v>
      </c>
      <c r="F20" s="48">
        <v>51040.800000000003</v>
      </c>
      <c r="G20" s="48">
        <f>'1980_2015_full'!J25</f>
        <v>24041.200000000001</v>
      </c>
      <c r="H20" s="48">
        <f>[1]real_SA!M26</f>
        <v>27824.2</v>
      </c>
      <c r="I20" s="48">
        <f>[1]real_SA!N26</f>
        <v>23363</v>
      </c>
      <c r="J20" s="48">
        <f t="shared" si="0"/>
        <v>-79879.5</v>
      </c>
      <c r="K20" s="48">
        <f t="shared" si="1"/>
        <v>396142.5</v>
      </c>
      <c r="L20" s="48">
        <f>Sheet2!R20</f>
        <v>91.2</v>
      </c>
      <c r="M20" s="48">
        <f>'1980_2015_full'!L25</f>
        <v>4461.2</v>
      </c>
      <c r="P20" s="1">
        <v>1998</v>
      </c>
      <c r="Q20" s="1">
        <v>0.63764659840742899</v>
      </c>
      <c r="R20" s="1">
        <v>0.36235340159257101</v>
      </c>
    </row>
    <row r="21" spans="1:18">
      <c r="A21" s="48" t="s">
        <v>471</v>
      </c>
      <c r="B21" s="48">
        <f>[1]real_SA!B27</f>
        <v>316577</v>
      </c>
      <c r="C21" s="48">
        <f>SUM([1]real_SA!C27,[1]real_SA!F27)</f>
        <v>201480.1</v>
      </c>
      <c r="D21" s="48">
        <f>SUM([1]real_SA!G27:H27)</f>
        <v>39531.299999999996</v>
      </c>
      <c r="E21" s="48">
        <f>SUM([1]real_SA!I27:K27)</f>
        <v>74618</v>
      </c>
      <c r="F21" s="48">
        <v>50634.2</v>
      </c>
      <c r="G21" s="48">
        <f>'1980_2015_full'!J26</f>
        <v>23715.200000000001</v>
      </c>
      <c r="H21" s="48">
        <f>[1]real_SA!M27</f>
        <v>28606.1</v>
      </c>
      <c r="I21" s="48">
        <f>[1]real_SA!N27</f>
        <v>22910.799999999999</v>
      </c>
      <c r="J21" s="48">
        <f t="shared" si="0"/>
        <v>-79097.100000000035</v>
      </c>
      <c r="K21" s="48">
        <f t="shared" si="1"/>
        <v>395674.10000000003</v>
      </c>
      <c r="L21" s="48">
        <f>Sheet2!R21</f>
        <v>91.6</v>
      </c>
      <c r="M21" s="48">
        <f>'1980_2015_full'!L26</f>
        <v>5695.3</v>
      </c>
      <c r="P21" s="1">
        <v>1999</v>
      </c>
      <c r="Q21" s="1">
        <v>0.63373862226283129</v>
      </c>
      <c r="R21" s="1">
        <v>0.36626137773716871</v>
      </c>
    </row>
    <row r="22" spans="1:18">
      <c r="A22" s="48" t="s">
        <v>476</v>
      </c>
      <c r="B22" s="48">
        <f>[1]real_SA!B28</f>
        <v>324276.09999999998</v>
      </c>
      <c r="C22" s="48">
        <f>SUM([1]real_SA!C28,[1]real_SA!F28)</f>
        <v>204096</v>
      </c>
      <c r="D22" s="48">
        <f>SUM([1]real_SA!G28:H28)</f>
        <v>43875.5</v>
      </c>
      <c r="E22" s="48">
        <f>SUM([1]real_SA!I28:K28)</f>
        <v>73727.600000000006</v>
      </c>
      <c r="F22" s="48">
        <v>50826.9</v>
      </c>
      <c r="G22" s="48">
        <f>'1980_2015_full'!J27</f>
        <v>22650.400000000001</v>
      </c>
      <c r="H22" s="48">
        <f>[1]real_SA!M28</f>
        <v>28471.599999999999</v>
      </c>
      <c r="I22" s="48">
        <f>[1]real_SA!N28</f>
        <v>22923.4</v>
      </c>
      <c r="J22" s="48">
        <f t="shared" si="0"/>
        <v>-76448.5</v>
      </c>
      <c r="K22" s="48">
        <f t="shared" si="1"/>
        <v>400724.6</v>
      </c>
      <c r="L22" s="48">
        <f>Sheet2!R22</f>
        <v>91.2</v>
      </c>
      <c r="M22" s="48">
        <f>'1980_2015_full'!L27</f>
        <v>5548.2</v>
      </c>
      <c r="P22" s="1">
        <v>2000</v>
      </c>
      <c r="Q22" s="1">
        <v>0.62390550502563313</v>
      </c>
      <c r="R22" s="1">
        <v>0.37609449497436687</v>
      </c>
    </row>
    <row r="23" spans="1:18">
      <c r="A23" s="48" t="s">
        <v>469</v>
      </c>
      <c r="B23" s="48">
        <f>[1]real_SA!B29</f>
        <v>328831.7</v>
      </c>
      <c r="C23" s="48">
        <f>SUM([1]real_SA!C29,[1]real_SA!F29)</f>
        <v>207500.5</v>
      </c>
      <c r="D23" s="48">
        <f>SUM([1]real_SA!G29:H29)</f>
        <v>42123.399999999994</v>
      </c>
      <c r="E23" s="48">
        <f>SUM([1]real_SA!I29:K29)</f>
        <v>75450.7</v>
      </c>
      <c r="F23" s="48">
        <v>51209.1</v>
      </c>
      <c r="G23" s="48">
        <f>'1980_2015_full'!J28</f>
        <v>24645.7</v>
      </c>
      <c r="H23" s="48">
        <f>[1]real_SA!M29</f>
        <v>29535.9</v>
      </c>
      <c r="I23" s="48">
        <f>[1]real_SA!N29</f>
        <v>22557.8</v>
      </c>
      <c r="J23" s="48">
        <f t="shared" si="0"/>
        <v>-79075.799999999988</v>
      </c>
      <c r="K23" s="48">
        <f t="shared" si="1"/>
        <v>407907.5</v>
      </c>
      <c r="L23" s="48">
        <f>Sheet2!R23</f>
        <v>92</v>
      </c>
      <c r="M23" s="48">
        <f>'1980_2015_full'!L28</f>
        <v>6978.1</v>
      </c>
      <c r="P23" s="1">
        <v>2001</v>
      </c>
      <c r="Q23" s="1">
        <v>0.62975810435511792</v>
      </c>
      <c r="R23" s="1">
        <v>0.37024189564488208</v>
      </c>
    </row>
    <row r="24" spans="1:18">
      <c r="A24" s="48" t="s">
        <v>470</v>
      </c>
      <c r="B24" s="48">
        <f>[1]real_SA!B30</f>
        <v>335651.9</v>
      </c>
      <c r="C24" s="48">
        <f>SUM([1]real_SA!C30,[1]real_SA!F30)</f>
        <v>207945.9</v>
      </c>
      <c r="D24" s="48">
        <f>SUM([1]real_SA!G30:H30)</f>
        <v>45768.9</v>
      </c>
      <c r="E24" s="48">
        <f>SUM([1]real_SA!I30:K30)</f>
        <v>76587.7</v>
      </c>
      <c r="F24" s="48">
        <v>51780.9</v>
      </c>
      <c r="G24" s="48">
        <f>'1980_2015_full'!J29</f>
        <v>24716.400000000001</v>
      </c>
      <c r="H24" s="48">
        <f>[1]real_SA!M30</f>
        <v>28914.7</v>
      </c>
      <c r="I24" s="48">
        <f>[1]real_SA!N30</f>
        <v>21776.7</v>
      </c>
      <c r="J24" s="48">
        <f t="shared" si="0"/>
        <v>-78285.900000000023</v>
      </c>
      <c r="K24" s="48">
        <f t="shared" si="1"/>
        <v>413937.80000000005</v>
      </c>
      <c r="L24" s="48">
        <f>Sheet2!R24</f>
        <v>92.8</v>
      </c>
      <c r="M24" s="48">
        <f>'1980_2015_full'!L29</f>
        <v>7138</v>
      </c>
      <c r="P24" s="1">
        <v>2002</v>
      </c>
      <c r="Q24" s="1">
        <v>0.6189987098079891</v>
      </c>
      <c r="R24" s="1">
        <v>0.3810012901920109</v>
      </c>
    </row>
    <row r="25" spans="1:18">
      <c r="A25" s="48" t="s">
        <v>471</v>
      </c>
      <c r="B25" s="48">
        <f>[1]real_SA!B31</f>
        <v>340507</v>
      </c>
      <c r="C25" s="48">
        <f>SUM([1]real_SA!C31,[1]real_SA!F31)</f>
        <v>211671.1</v>
      </c>
      <c r="D25" s="48">
        <f>SUM([1]real_SA!G31:H31)</f>
        <v>46745.799999999996</v>
      </c>
      <c r="E25" s="48">
        <f>SUM([1]real_SA!I31:K31)</f>
        <v>76824.3</v>
      </c>
      <c r="F25" s="48">
        <v>52121.5</v>
      </c>
      <c r="G25" s="48">
        <f>'1980_2015_full'!J30</f>
        <v>24303.8</v>
      </c>
      <c r="H25" s="48">
        <f>[1]real_SA!M31</f>
        <v>28869.3</v>
      </c>
      <c r="I25" s="48">
        <f>[1]real_SA!N31</f>
        <v>21730</v>
      </c>
      <c r="J25" s="48">
        <f t="shared" si="0"/>
        <v>-78298.799999999988</v>
      </c>
      <c r="K25" s="48">
        <f t="shared" si="1"/>
        <v>418805.8</v>
      </c>
      <c r="L25" s="48">
        <f>Sheet2!R25</f>
        <v>92.6</v>
      </c>
      <c r="M25" s="48">
        <f>'1980_2015_full'!L30</f>
        <v>7139.3</v>
      </c>
      <c r="P25" s="1">
        <v>2003</v>
      </c>
      <c r="Q25" s="1">
        <v>0.61037641951836352</v>
      </c>
      <c r="R25" s="1">
        <v>0.38962358048163648</v>
      </c>
    </row>
    <row r="26" spans="1:18">
      <c r="A26" s="48" t="s">
        <v>477</v>
      </c>
      <c r="B26" s="48">
        <f>[1]real_SA!B32</f>
        <v>341487.3</v>
      </c>
      <c r="C26" s="48">
        <f>SUM([1]real_SA!C32,[1]real_SA!F32)</f>
        <v>212648.5</v>
      </c>
      <c r="D26" s="48">
        <f>SUM([1]real_SA!G32:H32)</f>
        <v>47844.6</v>
      </c>
      <c r="E26" s="48">
        <f>SUM([1]real_SA!I32:K32)</f>
        <v>76979</v>
      </c>
      <c r="F26" s="48">
        <v>52205.1</v>
      </c>
      <c r="G26" s="48">
        <f>'1980_2015_full'!J31</f>
        <v>24877.599999999999</v>
      </c>
      <c r="H26" s="48">
        <f>[1]real_SA!M32</f>
        <v>27372.400000000001</v>
      </c>
      <c r="I26" s="48">
        <f>[1]real_SA!N32</f>
        <v>21685.3</v>
      </c>
      <c r="J26" s="48">
        <f t="shared" si="0"/>
        <v>-78754.599999999977</v>
      </c>
      <c r="K26" s="48">
        <f t="shared" si="1"/>
        <v>420241.89999999997</v>
      </c>
      <c r="L26" s="48">
        <f>Sheet2!R26</f>
        <v>93.2</v>
      </c>
      <c r="M26" s="48">
        <f>'1980_2015_full'!L31</f>
        <v>5687.1</v>
      </c>
      <c r="P26" s="1">
        <v>2004</v>
      </c>
      <c r="Q26" s="1">
        <v>0.60088305061643721</v>
      </c>
      <c r="R26" s="1">
        <v>0.39911694938356279</v>
      </c>
    </row>
    <row r="27" spans="1:18">
      <c r="A27" s="48" t="s">
        <v>469</v>
      </c>
      <c r="B27" s="48">
        <f>[1]real_SA!B33</f>
        <v>340507.5</v>
      </c>
      <c r="C27" s="48">
        <f>SUM([1]real_SA!C33,[1]real_SA!F33)</f>
        <v>214468.1</v>
      </c>
      <c r="D27" s="48">
        <f>SUM([1]real_SA!G33:H33)</f>
        <v>47131.7</v>
      </c>
      <c r="E27" s="48">
        <f>SUM([1]real_SA!I33:K33)</f>
        <v>78096.800000000003</v>
      </c>
      <c r="F27" s="48">
        <v>51890.6</v>
      </c>
      <c r="G27" s="48">
        <f>'1980_2015_full'!J32</f>
        <v>24965.200000000001</v>
      </c>
      <c r="H27" s="48">
        <f>[1]real_SA!M33</f>
        <v>27966.7</v>
      </c>
      <c r="I27" s="48">
        <f>[1]real_SA!N33</f>
        <v>23076.799999999999</v>
      </c>
      <c r="J27" s="48">
        <f t="shared" si="0"/>
        <v>-80934.799999999988</v>
      </c>
      <c r="K27" s="48">
        <f t="shared" si="1"/>
        <v>421442.3</v>
      </c>
      <c r="L27" s="48">
        <f>Sheet2!R27</f>
        <v>93.7</v>
      </c>
      <c r="M27" s="48">
        <f>'1980_2015_full'!L32</f>
        <v>4890</v>
      </c>
      <c r="P27" s="1">
        <v>2005</v>
      </c>
      <c r="Q27" s="1">
        <v>0.61048714832227002</v>
      </c>
      <c r="R27" s="1">
        <v>0.38951285167772998</v>
      </c>
    </row>
    <row r="28" spans="1:18">
      <c r="A28" s="48" t="s">
        <v>470</v>
      </c>
      <c r="B28" s="48">
        <f>[1]real_SA!B34</f>
        <v>343152.1</v>
      </c>
      <c r="C28" s="48">
        <f>SUM([1]real_SA!C34,[1]real_SA!F34)</f>
        <v>218123.69999999998</v>
      </c>
      <c r="D28" s="48">
        <f>SUM([1]real_SA!G34:H34)</f>
        <v>46876.1</v>
      </c>
      <c r="E28" s="48">
        <f>SUM([1]real_SA!I34:K34)</f>
        <v>79751.3</v>
      </c>
      <c r="F28" s="48">
        <v>53330.1</v>
      </c>
      <c r="G28" s="48">
        <f>'1980_2015_full'!J33</f>
        <v>25802</v>
      </c>
      <c r="H28" s="48">
        <f>[1]real_SA!M34</f>
        <v>27340.1</v>
      </c>
      <c r="I28" s="48">
        <f>[1]real_SA!N34</f>
        <v>23822</v>
      </c>
      <c r="J28" s="48">
        <f t="shared" si="0"/>
        <v>-84249.199999999953</v>
      </c>
      <c r="K28" s="48">
        <f t="shared" si="1"/>
        <v>427401.29999999993</v>
      </c>
      <c r="L28" s="48">
        <f>Sheet2!R28</f>
        <v>94.8</v>
      </c>
      <c r="M28" s="48">
        <f>'1980_2015_full'!L33</f>
        <v>3518.1</v>
      </c>
      <c r="P28" s="1">
        <v>2006</v>
      </c>
      <c r="Q28" s="1">
        <v>0.60399924525445747</v>
      </c>
      <c r="R28" s="1">
        <v>0.39600075474554253</v>
      </c>
    </row>
    <row r="29" spans="1:18">
      <c r="A29" s="48" t="s">
        <v>471</v>
      </c>
      <c r="B29" s="48">
        <f>[1]real_SA!B35</f>
        <v>346751.7</v>
      </c>
      <c r="C29" s="48">
        <f>SUM([1]real_SA!C35,[1]real_SA!F35)</f>
        <v>219284.30000000002</v>
      </c>
      <c r="D29" s="48">
        <f>SUM([1]real_SA!G35:H35)</f>
        <v>47567.199999999997</v>
      </c>
      <c r="E29" s="48">
        <f>SUM([1]real_SA!I35:K35)</f>
        <v>80999.200000000012</v>
      </c>
      <c r="F29" s="48">
        <v>55600.6</v>
      </c>
      <c r="G29" s="48">
        <f>'1980_2015_full'!J34</f>
        <v>26106</v>
      </c>
      <c r="H29" s="48">
        <f>[1]real_SA!M35</f>
        <v>27314.799999999999</v>
      </c>
      <c r="I29" s="48">
        <f>[1]real_SA!N35</f>
        <v>23764.5</v>
      </c>
      <c r="J29" s="48">
        <f t="shared" si="0"/>
        <v>-86355.899999999965</v>
      </c>
      <c r="K29" s="48">
        <f t="shared" si="1"/>
        <v>433107.6</v>
      </c>
      <c r="L29" s="48">
        <f>Sheet2!R29</f>
        <v>95.2</v>
      </c>
      <c r="M29" s="48">
        <f>'1980_2015_full'!L34</f>
        <v>3550.3</v>
      </c>
      <c r="P29" s="1">
        <v>2007</v>
      </c>
      <c r="Q29" s="1">
        <v>0.59302086716359192</v>
      </c>
      <c r="R29" s="1">
        <v>0.40697913283640808</v>
      </c>
    </row>
    <row r="30" spans="1:18">
      <c r="A30" s="48" t="s">
        <v>478</v>
      </c>
      <c r="B30" s="48">
        <f>[1]real_SA!B36</f>
        <v>345435</v>
      </c>
      <c r="C30" s="48">
        <f>SUM([1]real_SA!C36,[1]real_SA!F36)</f>
        <v>222472.4</v>
      </c>
      <c r="D30" s="48">
        <f>SUM([1]real_SA!G36:H36)</f>
        <v>45180.700000000004</v>
      </c>
      <c r="E30" s="48">
        <f>SUM([1]real_SA!I36:K36)</f>
        <v>79497.599999999991</v>
      </c>
      <c r="F30" s="48">
        <v>54386.7</v>
      </c>
      <c r="G30" s="48">
        <f>'1980_2015_full'!J35</f>
        <v>25755.599999999999</v>
      </c>
      <c r="H30" s="48">
        <f>[1]real_SA!M36</f>
        <v>27151.8</v>
      </c>
      <c r="I30" s="48">
        <f>[1]real_SA!N36</f>
        <v>23344.400000000001</v>
      </c>
      <c r="J30" s="48">
        <f t="shared" si="0"/>
        <v>-85665.399999999907</v>
      </c>
      <c r="K30" s="48">
        <f t="shared" si="1"/>
        <v>431100.39999999991</v>
      </c>
      <c r="L30" s="48">
        <f>Sheet2!R30</f>
        <v>96.1</v>
      </c>
      <c r="M30" s="48">
        <f>'1980_2015_full'!L35</f>
        <v>3807.3</v>
      </c>
      <c r="P30" s="1">
        <v>2008</v>
      </c>
      <c r="Q30" s="1">
        <v>0.63450392942662248</v>
      </c>
      <c r="R30" s="1">
        <v>0.36549607057337752</v>
      </c>
    </row>
    <row r="31" spans="1:18">
      <c r="A31" s="48" t="s">
        <v>469</v>
      </c>
      <c r="B31" s="48">
        <f>[1]real_SA!B37</f>
        <v>352589.7</v>
      </c>
      <c r="C31" s="48">
        <f>SUM([1]real_SA!C37,[1]real_SA!F37)</f>
        <v>225774.09999999998</v>
      </c>
      <c r="D31" s="48">
        <f>SUM([1]real_SA!G37:H37)</f>
        <v>48615.5</v>
      </c>
      <c r="E31" s="48">
        <f>SUM([1]real_SA!I37:K37)</f>
        <v>80602</v>
      </c>
      <c r="F31" s="48">
        <v>55403.3</v>
      </c>
      <c r="G31" s="48">
        <f>'1980_2015_full'!J36</f>
        <v>25724.799999999999</v>
      </c>
      <c r="H31" s="48">
        <f>[1]real_SA!M37</f>
        <v>27233</v>
      </c>
      <c r="I31" s="48">
        <f>[1]real_SA!N37</f>
        <v>24869</v>
      </c>
      <c r="J31" s="48">
        <f t="shared" si="0"/>
        <v>-85893.999999999942</v>
      </c>
      <c r="K31" s="48">
        <f t="shared" si="1"/>
        <v>438483.69999999995</v>
      </c>
      <c r="L31" s="48">
        <f>Sheet2!R31</f>
        <v>95.6</v>
      </c>
      <c r="M31" s="48">
        <f>'1980_2015_full'!L36</f>
        <v>2364</v>
      </c>
      <c r="P31" s="1">
        <v>2009</v>
      </c>
      <c r="Q31" s="1">
        <v>0.6336709083158768</v>
      </c>
      <c r="R31" s="1">
        <v>0.3663290916841232</v>
      </c>
    </row>
    <row r="32" spans="1:18">
      <c r="A32" s="48" t="s">
        <v>470</v>
      </c>
      <c r="B32" s="48">
        <f>[1]real_SA!B38</f>
        <v>359479</v>
      </c>
      <c r="C32" s="48">
        <f>SUM([1]real_SA!C38,[1]real_SA!F38)</f>
        <v>230208.2</v>
      </c>
      <c r="D32" s="48">
        <f>SUM([1]real_SA!G38:H38)</f>
        <v>49856</v>
      </c>
      <c r="E32" s="48">
        <f>SUM([1]real_SA!I38:K38)</f>
        <v>82597.700000000012</v>
      </c>
      <c r="F32" s="48">
        <v>55776.800000000003</v>
      </c>
      <c r="G32" s="48">
        <f>'1980_2015_full'!J37</f>
        <v>27131.3</v>
      </c>
      <c r="H32" s="48">
        <f>[1]real_SA!M38</f>
        <v>27624.7</v>
      </c>
      <c r="I32" s="48">
        <f>[1]real_SA!N38</f>
        <v>25849</v>
      </c>
      <c r="J32" s="48">
        <f t="shared" si="0"/>
        <v>-87866.700000000012</v>
      </c>
      <c r="K32" s="48">
        <f t="shared" si="1"/>
        <v>447345.7</v>
      </c>
      <c r="L32" s="48">
        <f>Sheet2!R32</f>
        <v>96</v>
      </c>
      <c r="M32" s="48">
        <f>'1980_2015_full'!L37</f>
        <v>1775.7</v>
      </c>
      <c r="P32" s="1">
        <v>2010</v>
      </c>
      <c r="Q32" s="1">
        <v>0.58468999962574719</v>
      </c>
      <c r="R32" s="1">
        <v>0.41531000037425281</v>
      </c>
    </row>
    <row r="33" spans="1:18">
      <c r="A33" s="48" t="s">
        <v>471</v>
      </c>
      <c r="B33" s="48">
        <f>[1]real_SA!B39</f>
        <v>368754.3</v>
      </c>
      <c r="C33" s="48">
        <f>SUM([1]real_SA!C39,[1]real_SA!F39)</f>
        <v>235662.30000000002</v>
      </c>
      <c r="D33" s="48">
        <f>SUM([1]real_SA!G39:H39)</f>
        <v>51793.9</v>
      </c>
      <c r="E33" s="48">
        <f>SUM([1]real_SA!I39:K39)</f>
        <v>85270.2</v>
      </c>
      <c r="F33" s="48">
        <v>55684.800000000003</v>
      </c>
      <c r="G33" s="48">
        <f>'1980_2015_full'!J38</f>
        <v>29105.5</v>
      </c>
      <c r="H33" s="48">
        <f>[1]real_SA!M39</f>
        <v>27941.9</v>
      </c>
      <c r="I33" s="48">
        <f>[1]real_SA!N39</f>
        <v>26759.200000000001</v>
      </c>
      <c r="J33" s="48">
        <f t="shared" si="0"/>
        <v>-89945.100000000035</v>
      </c>
      <c r="K33" s="48">
        <f t="shared" si="1"/>
        <v>458699.4</v>
      </c>
      <c r="L33" s="48">
        <f>Sheet2!R33</f>
        <v>97.2</v>
      </c>
      <c r="M33" s="48">
        <f>'1980_2015_full'!L38</f>
        <v>1182.7</v>
      </c>
      <c r="P33" s="1">
        <v>2011</v>
      </c>
      <c r="Q33" s="1">
        <v>0.59091136625561258</v>
      </c>
      <c r="R33" s="1">
        <v>0.40908863374438742</v>
      </c>
    </row>
    <row r="34" spans="1:18">
      <c r="A34" s="48" t="s">
        <v>479</v>
      </c>
      <c r="B34" s="48">
        <f>[1]real_SA!B40</f>
        <v>377068.6</v>
      </c>
      <c r="C34" s="48">
        <f>SUM([1]real_SA!C40,[1]real_SA!F40)</f>
        <v>239340.7</v>
      </c>
      <c r="D34" s="48">
        <f>SUM([1]real_SA!G40:H40)</f>
        <v>55679.899999999994</v>
      </c>
      <c r="E34" s="48">
        <f>SUM([1]real_SA!I40:K40)</f>
        <v>86121.5</v>
      </c>
      <c r="F34" s="48">
        <v>56787.6</v>
      </c>
      <c r="G34" s="48">
        <f>'1980_2015_full'!J39</f>
        <v>29663.599999999999</v>
      </c>
      <c r="H34" s="48">
        <f>[1]real_SA!M40</f>
        <v>28093</v>
      </c>
      <c r="I34" s="48">
        <f>[1]real_SA!N40</f>
        <v>28229.5</v>
      </c>
      <c r="J34" s="48">
        <f t="shared" si="0"/>
        <v>-90388.199999999953</v>
      </c>
      <c r="K34" s="48">
        <f t="shared" si="1"/>
        <v>467456.79999999993</v>
      </c>
      <c r="L34" s="48">
        <f>Sheet2!R34</f>
        <v>97.8</v>
      </c>
      <c r="M34" s="48">
        <f>'1980_2015_full'!L39</f>
        <v>-136.5</v>
      </c>
      <c r="P34" s="1">
        <v>2012</v>
      </c>
      <c r="Q34" s="1">
        <v>0.58605325445134948</v>
      </c>
      <c r="R34" s="1">
        <v>0.41394674554865052</v>
      </c>
    </row>
    <row r="35" spans="1:18">
      <c r="A35" s="48" t="s">
        <v>469</v>
      </c>
      <c r="B35" s="48">
        <f>[1]real_SA!B41</f>
        <v>377537.7</v>
      </c>
      <c r="C35" s="48">
        <f>SUM([1]real_SA!C41,[1]real_SA!F41)</f>
        <v>242446.9</v>
      </c>
      <c r="D35" s="48">
        <f>SUM([1]real_SA!G41:H41)</f>
        <v>55235.399999999994</v>
      </c>
      <c r="E35" s="48">
        <f>SUM([1]real_SA!I41:K41)</f>
        <v>85684.099999999991</v>
      </c>
      <c r="F35" s="48">
        <v>57351.4</v>
      </c>
      <c r="G35" s="48">
        <f>'1980_2015_full'!J40</f>
        <v>29102.3</v>
      </c>
      <c r="H35" s="48">
        <f>[1]real_SA!M41</f>
        <v>28538.2</v>
      </c>
      <c r="I35" s="48">
        <f>[1]real_SA!N41</f>
        <v>29601.5</v>
      </c>
      <c r="J35" s="48">
        <f t="shared" si="0"/>
        <v>-91219.099999999977</v>
      </c>
      <c r="K35" s="48">
        <f t="shared" si="1"/>
        <v>468756.8</v>
      </c>
      <c r="L35" s="48">
        <f>Sheet2!R35</f>
        <v>98.9</v>
      </c>
      <c r="M35" s="48">
        <f>'1980_2015_full'!L40</f>
        <v>-1063.3</v>
      </c>
      <c r="P35" s="1">
        <v>2013</v>
      </c>
      <c r="Q35" s="1">
        <v>0.57834438039503222</v>
      </c>
      <c r="R35" s="1">
        <v>0.42165561960496778</v>
      </c>
    </row>
    <row r="36" spans="1:18">
      <c r="A36" s="48" t="s">
        <v>470</v>
      </c>
      <c r="B36" s="48">
        <f>[1]real_SA!B42</f>
        <v>385157.6</v>
      </c>
      <c r="C36" s="48">
        <f>SUM([1]real_SA!C42,[1]real_SA!F42)</f>
        <v>242401.9</v>
      </c>
      <c r="D36" s="48">
        <f>SUM([1]real_SA!G42:H42)</f>
        <v>60780.7</v>
      </c>
      <c r="E36" s="48">
        <f>SUM([1]real_SA!I42:K42)</f>
        <v>85574.3</v>
      </c>
      <c r="F36" s="48">
        <v>57808.5</v>
      </c>
      <c r="G36" s="48">
        <f>'1980_2015_full'!J41</f>
        <v>28471.7</v>
      </c>
      <c r="H36" s="48">
        <f>[1]real_SA!M42</f>
        <v>30208.9</v>
      </c>
      <c r="I36" s="48">
        <f>[1]real_SA!N42</f>
        <v>31077.7</v>
      </c>
      <c r="J36" s="48">
        <f t="shared" si="0"/>
        <v>-89010.700000000012</v>
      </c>
      <c r="K36" s="48">
        <f t="shared" si="1"/>
        <v>474168.3</v>
      </c>
      <c r="L36" s="48">
        <f>Sheet2!R36</f>
        <v>99.5</v>
      </c>
      <c r="M36" s="48">
        <f>'1980_2015_full'!L41</f>
        <v>-868.9</v>
      </c>
      <c r="P36" s="1">
        <v>2014</v>
      </c>
      <c r="Q36" s="1">
        <v>0.58009719460405595</v>
      </c>
      <c r="R36" s="1">
        <v>0.41990280539594405</v>
      </c>
    </row>
    <row r="37" spans="1:18">
      <c r="A37" s="48" t="s">
        <v>471</v>
      </c>
      <c r="B37" s="48">
        <f>[1]real_SA!B43</f>
        <v>389483</v>
      </c>
      <c r="C37" s="48">
        <f>SUM([1]real_SA!C43,[1]real_SA!F43)</f>
        <v>245312</v>
      </c>
      <c r="D37" s="48">
        <f>SUM([1]real_SA!G43:H43)</f>
        <v>62135.4</v>
      </c>
      <c r="E37" s="48">
        <f>SUM([1]real_SA!I43:K43)</f>
        <v>85288.4</v>
      </c>
      <c r="F37" s="48">
        <v>58054.2</v>
      </c>
      <c r="G37" s="48">
        <f>'1980_2015_full'!J42</f>
        <v>27814.2</v>
      </c>
      <c r="H37" s="48">
        <f>[1]real_SA!M43</f>
        <v>30449.1</v>
      </c>
      <c r="I37" s="48">
        <f>[1]real_SA!N43</f>
        <v>30821.599999999999</v>
      </c>
      <c r="J37" s="48">
        <f t="shared" si="0"/>
        <v>-88748.70000000007</v>
      </c>
      <c r="K37" s="48">
        <f t="shared" si="1"/>
        <v>478231.70000000007</v>
      </c>
      <c r="L37" s="48">
        <f>Sheet2!R37</f>
        <v>99.8</v>
      </c>
      <c r="M37" s="48">
        <f>'1980_2015_full'!L42</f>
        <v>-372.4</v>
      </c>
    </row>
    <row r="38" spans="1:18">
      <c r="A38" s="48" t="s">
        <v>480</v>
      </c>
      <c r="B38" s="48">
        <f>[1]real_SA!B44</f>
        <v>400212.7</v>
      </c>
      <c r="C38" s="48">
        <f>SUM([1]real_SA!C44,[1]real_SA!F44)</f>
        <v>252352.7</v>
      </c>
      <c r="D38" s="48">
        <f>SUM([1]real_SA!G44:H44)</f>
        <v>66772.3</v>
      </c>
      <c r="E38" s="48">
        <f>SUM([1]real_SA!I44:K44)</f>
        <v>86687.4</v>
      </c>
      <c r="F38" s="48">
        <v>58572.2</v>
      </c>
      <c r="G38" s="48">
        <f>'1980_2015_full'!J43</f>
        <v>28203.8</v>
      </c>
      <c r="H38" s="48">
        <f>[1]real_SA!M44</f>
        <v>31317.8</v>
      </c>
      <c r="I38" s="48">
        <f>[1]real_SA!N44</f>
        <v>34258.199999999997</v>
      </c>
      <c r="J38" s="48">
        <f t="shared" si="0"/>
        <v>-89435.299999999988</v>
      </c>
      <c r="K38" s="48">
        <f t="shared" si="1"/>
        <v>489648</v>
      </c>
      <c r="L38" s="48">
        <f>Sheet2!R38</f>
        <v>100.8</v>
      </c>
      <c r="M38" s="48">
        <f>'1980_2015_full'!L43</f>
        <v>-2940.4</v>
      </c>
      <c r="P38" s="198" t="s">
        <v>1229</v>
      </c>
      <c r="Q38" s="199">
        <f>AVERAGE(Q2:Q35)</f>
        <v>0.60609053061461615</v>
      </c>
      <c r="R38" s="199">
        <f>AVERAGE(R2:R35)</f>
        <v>0.39390946938538385</v>
      </c>
    </row>
    <row r="39" spans="1:18">
      <c r="A39" s="48" t="s">
        <v>469</v>
      </c>
      <c r="B39" s="48">
        <f>[1]real_SA!B45</f>
        <v>394994.4</v>
      </c>
      <c r="C39" s="48">
        <f>SUM([1]real_SA!C45,[1]real_SA!F45)</f>
        <v>247878.19999999998</v>
      </c>
      <c r="D39" s="48">
        <f>SUM([1]real_SA!G45:H45)</f>
        <v>65634.7</v>
      </c>
      <c r="E39" s="48">
        <f>SUM([1]real_SA!I45:K45)</f>
        <v>85832.300000000017</v>
      </c>
      <c r="F39" s="48">
        <v>59022.3</v>
      </c>
      <c r="G39" s="48">
        <f>'1980_2015_full'!J44</f>
        <v>27328.9</v>
      </c>
      <c r="H39" s="48">
        <f>[1]real_SA!M45</f>
        <v>32104.3</v>
      </c>
      <c r="I39" s="48">
        <f>[1]real_SA!N45</f>
        <v>34638.800000000003</v>
      </c>
      <c r="J39" s="48">
        <f t="shared" si="0"/>
        <v>-88167.499999999942</v>
      </c>
      <c r="K39" s="48">
        <f t="shared" si="1"/>
        <v>483161.89999999997</v>
      </c>
      <c r="L39" s="48">
        <f>Sheet2!R39</f>
        <v>100.2</v>
      </c>
      <c r="M39" s="48">
        <f>'1980_2015_full'!L44</f>
        <v>-2534.4</v>
      </c>
    </row>
    <row r="40" spans="1:18">
      <c r="A40" s="48" t="s">
        <v>470</v>
      </c>
      <c r="B40" s="48">
        <f>[1]real_SA!B46</f>
        <v>401727.1</v>
      </c>
      <c r="C40" s="48">
        <f>SUM([1]real_SA!C46,[1]real_SA!F46)</f>
        <v>252652.3</v>
      </c>
      <c r="D40" s="48">
        <f>SUM([1]real_SA!G46:H46)</f>
        <v>66795.600000000006</v>
      </c>
      <c r="E40" s="48">
        <f>SUM([1]real_SA!I46:K46)</f>
        <v>87436.5</v>
      </c>
      <c r="F40" s="48">
        <v>59310.8</v>
      </c>
      <c r="G40" s="48">
        <f>'1980_2015_full'!J45</f>
        <v>28646.2</v>
      </c>
      <c r="H40" s="48">
        <f>[1]real_SA!M46</f>
        <v>32533.1</v>
      </c>
      <c r="I40" s="48">
        <f>[1]real_SA!N46</f>
        <v>35714</v>
      </c>
      <c r="J40" s="48">
        <f t="shared" si="0"/>
        <v>-89933.400000000023</v>
      </c>
      <c r="K40" s="48">
        <f t="shared" si="1"/>
        <v>491660.5</v>
      </c>
      <c r="L40" s="48">
        <f>Sheet2!R40</f>
        <v>100.4</v>
      </c>
      <c r="M40" s="48">
        <f>'1980_2015_full'!L45</f>
        <v>-3180.8</v>
      </c>
    </row>
    <row r="41" spans="1:18">
      <c r="A41" s="48" t="s">
        <v>471</v>
      </c>
      <c r="B41" s="48">
        <f>[1]real_SA!B47</f>
        <v>414055.2</v>
      </c>
      <c r="C41" s="48">
        <f>SUM([1]real_SA!C47,[1]real_SA!F47)</f>
        <v>258930.5</v>
      </c>
      <c r="D41" s="48">
        <f>SUM([1]real_SA!G47:H47)</f>
        <v>71951.200000000012</v>
      </c>
      <c r="E41" s="48">
        <f>SUM([1]real_SA!I47:K47)</f>
        <v>88735.4</v>
      </c>
      <c r="F41" s="48">
        <v>59794.7</v>
      </c>
      <c r="G41" s="48">
        <f>'1980_2015_full'!J46</f>
        <v>28966.5</v>
      </c>
      <c r="H41" s="48">
        <f>[1]real_SA!M47</f>
        <v>32529.3</v>
      </c>
      <c r="I41" s="48">
        <f>[1]real_SA!N47</f>
        <v>36710.300000000003</v>
      </c>
      <c r="J41" s="48">
        <f t="shared" si="0"/>
        <v>-90142.099999999977</v>
      </c>
      <c r="K41" s="48">
        <f t="shared" si="1"/>
        <v>504197.3</v>
      </c>
      <c r="L41" s="48">
        <f>Sheet2!R41</f>
        <v>101.6</v>
      </c>
      <c r="M41" s="48">
        <f>'1980_2015_full'!L46</f>
        <v>-4181</v>
      </c>
    </row>
    <row r="42" spans="1:18">
      <c r="A42" s="48" t="s">
        <v>481</v>
      </c>
      <c r="B42" s="48">
        <f>[1]real_SA!B48</f>
        <v>411079</v>
      </c>
      <c r="C42" s="48">
        <f>SUM([1]real_SA!C48,[1]real_SA!F48)</f>
        <v>258407.3</v>
      </c>
      <c r="D42" s="48">
        <f>SUM([1]real_SA!G48:H48)</f>
        <v>68590.900000000009</v>
      </c>
      <c r="E42" s="48">
        <f>SUM([1]real_SA!I48:K48)</f>
        <v>90402.700000000012</v>
      </c>
      <c r="F42" s="48">
        <v>60127.9</v>
      </c>
      <c r="G42" s="48">
        <f>'1980_2015_full'!J47</f>
        <v>30262.7</v>
      </c>
      <c r="H42" s="48">
        <f>[1]real_SA!M48</f>
        <v>33634.400000000001</v>
      </c>
      <c r="I42" s="48">
        <f>[1]real_SA!N48</f>
        <v>37602.800000000003</v>
      </c>
      <c r="J42" s="48">
        <f t="shared" si="0"/>
        <v>-92744.100000000035</v>
      </c>
      <c r="K42" s="48">
        <f t="shared" si="1"/>
        <v>503823.10000000003</v>
      </c>
      <c r="L42" s="48">
        <f>Sheet2!R42</f>
        <v>101.6</v>
      </c>
      <c r="M42" s="48">
        <f>'1980_2015_full'!L47</f>
        <v>-3968.5</v>
      </c>
    </row>
    <row r="43" spans="1:18">
      <c r="A43" s="48" t="s">
        <v>469</v>
      </c>
      <c r="B43" s="48">
        <f>[1]real_SA!B49</f>
        <v>423493.4</v>
      </c>
      <c r="C43" s="48">
        <f>SUM([1]real_SA!C49,[1]real_SA!F49)</f>
        <v>266494.90000000002</v>
      </c>
      <c r="D43" s="48">
        <f>SUM([1]real_SA!G49:H49)</f>
        <v>72480.3</v>
      </c>
      <c r="E43" s="48">
        <f>SUM([1]real_SA!I49:K49)</f>
        <v>89865.1</v>
      </c>
      <c r="F43" s="48">
        <v>61113.3</v>
      </c>
      <c r="G43" s="48">
        <f>'1980_2015_full'!J48</f>
        <v>28986.400000000001</v>
      </c>
      <c r="H43" s="48">
        <f>[1]real_SA!M49</f>
        <v>34485.4</v>
      </c>
      <c r="I43" s="48">
        <f>[1]real_SA!N49</f>
        <v>38024</v>
      </c>
      <c r="J43" s="48">
        <f t="shared" si="0"/>
        <v>-91908</v>
      </c>
      <c r="K43" s="48">
        <f t="shared" si="1"/>
        <v>515401.4</v>
      </c>
      <c r="L43" s="48">
        <f>Sheet2!R43</f>
        <v>102.3</v>
      </c>
      <c r="M43" s="48">
        <f>'1980_2015_full'!L48</f>
        <v>-3538.6</v>
      </c>
    </row>
    <row r="44" spans="1:18">
      <c r="A44" s="48" t="s">
        <v>470</v>
      </c>
      <c r="B44" s="48">
        <f>[1]real_SA!B50</f>
        <v>431371.4</v>
      </c>
      <c r="C44" s="48">
        <f>SUM([1]real_SA!C50,[1]real_SA!F50)</f>
        <v>269680.8</v>
      </c>
      <c r="D44" s="48">
        <f>SUM([1]real_SA!G50:H50)</f>
        <v>75017.100000000006</v>
      </c>
      <c r="E44" s="48">
        <f>SUM([1]real_SA!I50:K50)</f>
        <v>92006</v>
      </c>
      <c r="F44" s="48">
        <v>61317.4</v>
      </c>
      <c r="G44" s="48">
        <f>'1980_2015_full'!J49</f>
        <v>30022.3</v>
      </c>
      <c r="H44" s="48">
        <f>[1]real_SA!M50</f>
        <v>34246.300000000003</v>
      </c>
      <c r="I44" s="48">
        <f>[1]real_SA!N50</f>
        <v>37561</v>
      </c>
      <c r="J44" s="48">
        <f t="shared" si="0"/>
        <v>-93357.500000000116</v>
      </c>
      <c r="K44" s="48">
        <f t="shared" si="1"/>
        <v>524728.90000000014</v>
      </c>
      <c r="L44" s="48">
        <f>Sheet2!R44</f>
        <v>101.9</v>
      </c>
      <c r="M44" s="48">
        <f>'1980_2015_full'!L49</f>
        <v>-3314.6</v>
      </c>
    </row>
    <row r="45" spans="1:18">
      <c r="A45" s="48" t="s">
        <v>471</v>
      </c>
      <c r="B45" s="48">
        <f>[1]real_SA!B51</f>
        <v>430372.3</v>
      </c>
      <c r="C45" s="48">
        <f>SUM([1]real_SA!C51,[1]real_SA!F51)</f>
        <v>267383.09999999998</v>
      </c>
      <c r="D45" s="48">
        <f>SUM([1]real_SA!G51:H51)</f>
        <v>75198.2</v>
      </c>
      <c r="E45" s="48">
        <f>SUM([1]real_SA!I51:K51)</f>
        <v>93487.3</v>
      </c>
      <c r="F45" s="48">
        <v>62102.9</v>
      </c>
      <c r="G45" s="48">
        <f>'1980_2015_full'!J50</f>
        <v>31248.2</v>
      </c>
      <c r="H45" s="48">
        <f>[1]real_SA!M51</f>
        <v>35509.800000000003</v>
      </c>
      <c r="I45" s="48">
        <f>[1]real_SA!N51</f>
        <v>39655.300000000003</v>
      </c>
      <c r="J45" s="48">
        <f t="shared" si="0"/>
        <v>-94901.899999999965</v>
      </c>
      <c r="K45" s="48">
        <f t="shared" si="1"/>
        <v>525274.19999999995</v>
      </c>
      <c r="L45" s="48">
        <f>Sheet2!R45</f>
        <v>102.5</v>
      </c>
      <c r="M45" s="48">
        <f>'1980_2015_full'!L50</f>
        <v>-4145.5</v>
      </c>
    </row>
    <row r="46" spans="1:18">
      <c r="A46" s="48" t="s">
        <v>482</v>
      </c>
      <c r="B46" s="48">
        <f>[1]real_SA!B52</f>
        <v>434156</v>
      </c>
      <c r="C46" s="48">
        <f>SUM([1]real_SA!C52,[1]real_SA!F52)</f>
        <v>268039.7</v>
      </c>
      <c r="D46" s="48">
        <f>SUM([1]real_SA!G52:H52)</f>
        <v>76526.399999999994</v>
      </c>
      <c r="E46" s="48">
        <f>SUM([1]real_SA!I52:K52)</f>
        <v>92208.7</v>
      </c>
      <c r="F46" s="48">
        <v>62919.199999999997</v>
      </c>
      <c r="G46" s="48">
        <f>'1980_2015_full'!J51</f>
        <v>30400.5</v>
      </c>
      <c r="H46" s="48">
        <f>[1]real_SA!M52</f>
        <v>35531.5</v>
      </c>
      <c r="I46" s="48">
        <f>[1]real_SA!N52</f>
        <v>37297.800000000003</v>
      </c>
      <c r="J46" s="48">
        <f t="shared" si="0"/>
        <v>-94172.199999999953</v>
      </c>
      <c r="K46" s="48">
        <f t="shared" si="1"/>
        <v>528328.19999999995</v>
      </c>
      <c r="L46" s="48">
        <f>Sheet2!R46</f>
        <v>101.2</v>
      </c>
      <c r="M46" s="48">
        <f>'1980_2015_full'!L51</f>
        <v>-1766.3</v>
      </c>
    </row>
    <row r="47" spans="1:18">
      <c r="A47" s="48" t="s">
        <v>469</v>
      </c>
      <c r="B47" s="48">
        <f>[1]real_SA!B53</f>
        <v>439233.8</v>
      </c>
      <c r="C47" s="48">
        <f>SUM([1]real_SA!C53,[1]real_SA!F53)</f>
        <v>270672</v>
      </c>
      <c r="D47" s="48">
        <f>SUM([1]real_SA!G53:H53)</f>
        <v>78095.399999999994</v>
      </c>
      <c r="E47" s="48">
        <f>SUM([1]real_SA!I53:K53)</f>
        <v>92443.1</v>
      </c>
      <c r="F47" s="48">
        <v>63211.5</v>
      </c>
      <c r="G47" s="48">
        <f>'1980_2015_full'!J52</f>
        <v>29342.3</v>
      </c>
      <c r="H47" s="48">
        <f>[1]real_SA!M53</f>
        <v>35709</v>
      </c>
      <c r="I47" s="48">
        <f>[1]real_SA!N53</f>
        <v>37070.699999999997</v>
      </c>
      <c r="J47" s="48">
        <f t="shared" si="0"/>
        <v>-93168.800000000105</v>
      </c>
      <c r="K47" s="48">
        <f t="shared" si="1"/>
        <v>532402.60000000009</v>
      </c>
      <c r="L47" s="48">
        <f>Sheet2!R47</f>
        <v>102.3</v>
      </c>
      <c r="M47" s="48">
        <f>'1980_2015_full'!L52</f>
        <v>-1361.7</v>
      </c>
    </row>
    <row r="48" spans="1:18">
      <c r="A48" s="48" t="s">
        <v>470</v>
      </c>
      <c r="B48" s="48">
        <f>[1]real_SA!B54</f>
        <v>439251.9</v>
      </c>
      <c r="C48" s="48">
        <f>SUM([1]real_SA!C54,[1]real_SA!F54)</f>
        <v>269023</v>
      </c>
      <c r="D48" s="48">
        <f>SUM([1]real_SA!G54:H54)</f>
        <v>77690.5</v>
      </c>
      <c r="E48" s="48">
        <f>SUM([1]real_SA!I54:K54)</f>
        <v>94359.9</v>
      </c>
      <c r="F48" s="48">
        <v>63917.7</v>
      </c>
      <c r="G48" s="48">
        <f>'1980_2015_full'!J53</f>
        <v>30758.6</v>
      </c>
      <c r="H48" s="48">
        <f>[1]real_SA!M54</f>
        <v>36556.5</v>
      </c>
      <c r="I48" s="48">
        <f>[1]real_SA!N54</f>
        <v>37970.1</v>
      </c>
      <c r="J48" s="48">
        <f t="shared" si="0"/>
        <v>-95084.20000000007</v>
      </c>
      <c r="K48" s="48">
        <f t="shared" si="1"/>
        <v>534336.10000000009</v>
      </c>
      <c r="L48" s="48">
        <f>Sheet2!R48</f>
        <v>103</v>
      </c>
      <c r="M48" s="48">
        <f>'1980_2015_full'!L53</f>
        <v>-1413.6</v>
      </c>
    </row>
    <row r="49" spans="1:13">
      <c r="A49" s="48" t="s">
        <v>471</v>
      </c>
      <c r="B49" s="48">
        <f>[1]real_SA!B55</f>
        <v>441980.9</v>
      </c>
      <c r="C49" s="48">
        <f>SUM([1]real_SA!C55,[1]real_SA!F55)</f>
        <v>271003.7</v>
      </c>
      <c r="D49" s="48">
        <f>SUM([1]real_SA!G55:H55)</f>
        <v>75820</v>
      </c>
      <c r="E49" s="48">
        <f>SUM([1]real_SA!I55:K55)</f>
        <v>96689.700000000012</v>
      </c>
      <c r="F49" s="48">
        <v>64535.199999999997</v>
      </c>
      <c r="G49" s="48">
        <f>'1980_2015_full'!J54</f>
        <v>32615.4</v>
      </c>
      <c r="H49" s="48">
        <f>[1]real_SA!M55</f>
        <v>37414.400000000001</v>
      </c>
      <c r="I49" s="48">
        <f>[1]real_SA!N55</f>
        <v>38047.9</v>
      </c>
      <c r="J49" s="48">
        <f t="shared" si="0"/>
        <v>-98049.599999999977</v>
      </c>
      <c r="K49" s="48">
        <f t="shared" si="1"/>
        <v>540030.5</v>
      </c>
      <c r="L49" s="48">
        <f>Sheet2!R49</f>
        <v>102.8</v>
      </c>
      <c r="M49" s="48">
        <f>'1980_2015_full'!L54</f>
        <v>-633.4</v>
      </c>
    </row>
    <row r="50" spans="1:13">
      <c r="A50" s="48" t="s">
        <v>483</v>
      </c>
      <c r="B50" s="48">
        <f>[1]real_SA!B56</f>
        <v>442620.8</v>
      </c>
      <c r="C50" s="48">
        <f>SUM([1]real_SA!C56,[1]real_SA!F56)</f>
        <v>274368</v>
      </c>
      <c r="D50" s="48">
        <f>SUM([1]real_SA!G56:H56)</f>
        <v>72388.700000000012</v>
      </c>
      <c r="E50" s="48">
        <f>SUM([1]real_SA!I56:K56)</f>
        <v>97610.9</v>
      </c>
      <c r="F50" s="48">
        <v>64587.7</v>
      </c>
      <c r="G50" s="48">
        <f>'1980_2015_full'!J55</f>
        <v>33270.199999999997</v>
      </c>
      <c r="H50" s="48">
        <f>[1]real_SA!M56</f>
        <v>37581.9</v>
      </c>
      <c r="I50" s="48">
        <f>[1]real_SA!N56</f>
        <v>37596.1</v>
      </c>
      <c r="J50" s="48">
        <f t="shared" si="0"/>
        <v>-99590.500000000058</v>
      </c>
      <c r="K50" s="48">
        <f t="shared" si="1"/>
        <v>542211.30000000005</v>
      </c>
      <c r="L50" s="48">
        <f>Sheet2!R50</f>
        <v>102.4</v>
      </c>
      <c r="M50" s="48">
        <f>'1980_2015_full'!L55</f>
        <v>-14.2</v>
      </c>
    </row>
    <row r="51" spans="1:13">
      <c r="A51" s="48" t="s">
        <v>469</v>
      </c>
      <c r="B51" s="48">
        <f>[1]real_SA!B57</f>
        <v>442382.2</v>
      </c>
      <c r="C51" s="48">
        <f>SUM([1]real_SA!C57,[1]real_SA!F57)</f>
        <v>273570.40000000002</v>
      </c>
      <c r="D51" s="48">
        <f>SUM([1]real_SA!G57:H57)</f>
        <v>70149.899999999994</v>
      </c>
      <c r="E51" s="48">
        <f>SUM([1]real_SA!I57:K57)</f>
        <v>100678.3</v>
      </c>
      <c r="F51" s="48">
        <v>64810.6</v>
      </c>
      <c r="G51" s="48">
        <f>'1980_2015_full'!J56</f>
        <v>36202.400000000001</v>
      </c>
      <c r="H51" s="48">
        <f>[1]real_SA!M57</f>
        <v>37831.9</v>
      </c>
      <c r="I51" s="48">
        <f>[1]real_SA!N57</f>
        <v>37584</v>
      </c>
      <c r="J51" s="48">
        <f t="shared" si="0"/>
        <v>-103277.29999999999</v>
      </c>
      <c r="K51" s="48">
        <f t="shared" si="1"/>
        <v>545659.5</v>
      </c>
      <c r="L51" s="48">
        <f>Sheet2!R51</f>
        <v>102</v>
      </c>
      <c r="M51" s="48">
        <f>'1980_2015_full'!L56</f>
        <v>248</v>
      </c>
    </row>
    <row r="52" spans="1:13">
      <c r="A52" s="48" t="s">
        <v>470</v>
      </c>
      <c r="B52" s="48">
        <f>[1]real_SA!B58</f>
        <v>444549.6</v>
      </c>
      <c r="C52" s="48">
        <f>SUM([1]real_SA!C58,[1]real_SA!F58)</f>
        <v>274036</v>
      </c>
      <c r="D52" s="48">
        <f>SUM([1]real_SA!G58:H58)</f>
        <v>69712</v>
      </c>
      <c r="E52" s="48">
        <f>SUM([1]real_SA!I58:K58)</f>
        <v>101955.3</v>
      </c>
      <c r="F52" s="48">
        <v>65574.7</v>
      </c>
      <c r="G52" s="48">
        <f>'1980_2015_full'!J57</f>
        <v>36754.800000000003</v>
      </c>
      <c r="H52" s="48">
        <f>[1]real_SA!M58</f>
        <v>37979.800000000003</v>
      </c>
      <c r="I52" s="48">
        <f>[1]real_SA!N58</f>
        <v>36880.699999999997</v>
      </c>
      <c r="J52" s="48">
        <f t="shared" si="0"/>
        <v>-104582.30000000016</v>
      </c>
      <c r="K52" s="48">
        <f t="shared" si="1"/>
        <v>549131.90000000014</v>
      </c>
      <c r="L52" s="48">
        <f>Sheet2!R52</f>
        <v>103.3</v>
      </c>
      <c r="M52" s="48">
        <f>'1980_2015_full'!L57</f>
        <v>1099.0999999999999</v>
      </c>
    </row>
    <row r="53" spans="1:13">
      <c r="A53" s="48" t="s">
        <v>471</v>
      </c>
      <c r="B53" s="48">
        <f>[1]real_SA!B59</f>
        <v>441745.3</v>
      </c>
      <c r="C53" s="48">
        <f>SUM([1]real_SA!C59,[1]real_SA!F59)</f>
        <v>272372.3</v>
      </c>
      <c r="D53" s="48">
        <f>SUM([1]real_SA!G59:H59)</f>
        <v>67284.3</v>
      </c>
      <c r="E53" s="48">
        <f>SUM([1]real_SA!I59:K59)</f>
        <v>103018.2</v>
      </c>
      <c r="F53" s="48">
        <v>66413.2</v>
      </c>
      <c r="G53" s="48">
        <f>'1980_2015_full'!J58</f>
        <v>36267.300000000003</v>
      </c>
      <c r="H53" s="48">
        <f>[1]real_SA!M59</f>
        <v>38476.800000000003</v>
      </c>
      <c r="I53" s="48">
        <f>[1]real_SA!N59</f>
        <v>36501.199999999997</v>
      </c>
      <c r="J53" s="48">
        <f t="shared" si="0"/>
        <v>-105585.60000000015</v>
      </c>
      <c r="K53" s="48">
        <f t="shared" si="1"/>
        <v>547330.90000000014</v>
      </c>
      <c r="L53" s="48">
        <f>Sheet2!R53</f>
        <v>103.1</v>
      </c>
      <c r="M53" s="48">
        <f>'1980_2015_full'!L58</f>
        <v>1975.6</v>
      </c>
    </row>
    <row r="54" spans="1:13">
      <c r="A54" s="48" t="s">
        <v>484</v>
      </c>
      <c r="B54" s="48">
        <f>[1]real_SA!B60</f>
        <v>446109.7</v>
      </c>
      <c r="C54" s="48">
        <f>SUM([1]real_SA!C60,[1]real_SA!F60)</f>
        <v>275307.8</v>
      </c>
      <c r="D54" s="48">
        <f>SUM([1]real_SA!G60:H60)</f>
        <v>66622.399999999994</v>
      </c>
      <c r="E54" s="48">
        <f>SUM([1]real_SA!I60:K60)</f>
        <v>105372.5</v>
      </c>
      <c r="F54" s="48">
        <v>66599.3</v>
      </c>
      <c r="G54" s="48">
        <f>'1980_2015_full'!J59</f>
        <v>38468.300000000003</v>
      </c>
      <c r="H54" s="48">
        <f>[1]real_SA!M60</f>
        <v>38895.9</v>
      </c>
      <c r="I54" s="48">
        <f>[1]real_SA!N60</f>
        <v>36689.699999999997</v>
      </c>
      <c r="J54" s="48">
        <f t="shared" si="0"/>
        <v>-108466.79999999999</v>
      </c>
      <c r="K54" s="48">
        <f t="shared" si="1"/>
        <v>554576.5</v>
      </c>
      <c r="L54" s="48">
        <f>Sheet2!R54</f>
        <v>101.7</v>
      </c>
      <c r="M54" s="48">
        <f>'1980_2015_full'!L59</f>
        <v>2206.1999999999998</v>
      </c>
    </row>
    <row r="55" spans="1:13">
      <c r="A55" s="48" t="s">
        <v>469</v>
      </c>
      <c r="B55" s="48">
        <f>[1]real_SA!B61</f>
        <v>443035.3</v>
      </c>
      <c r="C55" s="48">
        <f>SUM([1]real_SA!C61,[1]real_SA!F61)</f>
        <v>273880.7</v>
      </c>
      <c r="D55" s="48">
        <f>SUM([1]real_SA!G61:H61)</f>
        <v>64600.6</v>
      </c>
      <c r="E55" s="48">
        <f>SUM([1]real_SA!I61:K61)</f>
        <v>106126.8</v>
      </c>
      <c r="F55" s="48">
        <v>67268.5</v>
      </c>
      <c r="G55" s="48">
        <f>'1980_2015_full'!J60</f>
        <v>38997</v>
      </c>
      <c r="H55" s="48">
        <f>[1]real_SA!M61</f>
        <v>38225.4</v>
      </c>
      <c r="I55" s="48">
        <f>[1]real_SA!N61</f>
        <v>36562.6</v>
      </c>
      <c r="J55" s="48">
        <f t="shared" si="0"/>
        <v>-109501.10000000003</v>
      </c>
      <c r="K55" s="48">
        <f t="shared" si="1"/>
        <v>552536.4</v>
      </c>
      <c r="L55" s="48">
        <f>Sheet2!R55</f>
        <v>102.1</v>
      </c>
      <c r="M55" s="48">
        <f>'1980_2015_full'!L60</f>
        <v>1662.8</v>
      </c>
    </row>
    <row r="56" spans="1:13">
      <c r="A56" s="48" t="s">
        <v>470</v>
      </c>
      <c r="B56" s="48">
        <f>[1]real_SA!B62</f>
        <v>441001.8</v>
      </c>
      <c r="C56" s="48">
        <f>SUM([1]real_SA!C62,[1]real_SA!F62)</f>
        <v>275372.09999999998</v>
      </c>
      <c r="D56" s="48">
        <f>SUM([1]real_SA!G62:H62)</f>
        <v>60516.4</v>
      </c>
      <c r="E56" s="48">
        <f>SUM([1]real_SA!I62:K62)</f>
        <v>107754.5</v>
      </c>
      <c r="F56" s="48">
        <v>67953.7</v>
      </c>
      <c r="G56" s="48">
        <f>'1980_2015_full'!J61</f>
        <v>39910.300000000003</v>
      </c>
      <c r="H56" s="48">
        <f>[1]real_SA!M62</f>
        <v>38229.300000000003</v>
      </c>
      <c r="I56" s="48">
        <f>[1]real_SA!N62</f>
        <v>36883.4</v>
      </c>
      <c r="J56" s="48">
        <f t="shared" si="0"/>
        <v>-111851.10000000003</v>
      </c>
      <c r="K56" s="48">
        <f t="shared" si="1"/>
        <v>552852.9</v>
      </c>
      <c r="L56" s="48">
        <f>Sheet2!R56</f>
        <v>102.7</v>
      </c>
      <c r="M56" s="48">
        <f>'1980_2015_full'!L61</f>
        <v>1345.9</v>
      </c>
    </row>
    <row r="57" spans="1:13">
      <c r="A57" s="48" t="s">
        <v>471</v>
      </c>
      <c r="B57" s="48">
        <f>[1]real_SA!B63</f>
        <v>443412.1</v>
      </c>
      <c r="C57" s="48">
        <f>SUM([1]real_SA!C63,[1]real_SA!F63)</f>
        <v>281751.40000000002</v>
      </c>
      <c r="D57" s="48">
        <f>SUM([1]real_SA!G63:H63)</f>
        <v>57947.8</v>
      </c>
      <c r="E57" s="48">
        <f>SUM([1]real_SA!I63:K63)</f>
        <v>108681.7</v>
      </c>
      <c r="F57" s="48">
        <v>68186.399999999994</v>
      </c>
      <c r="G57" s="48">
        <f>'1980_2015_full'!J62</f>
        <v>40213</v>
      </c>
      <c r="H57" s="48">
        <f>[1]real_SA!M63</f>
        <v>37434.800000000003</v>
      </c>
      <c r="I57" s="48">
        <f>[1]real_SA!N63</f>
        <v>37466.6</v>
      </c>
      <c r="J57" s="48">
        <f t="shared" si="0"/>
        <v>-113336.40000000014</v>
      </c>
      <c r="K57" s="48">
        <f t="shared" si="1"/>
        <v>556748.50000000012</v>
      </c>
      <c r="L57" s="48">
        <f>Sheet2!R57</f>
        <v>103.1</v>
      </c>
      <c r="M57" s="48">
        <f>'1980_2015_full'!L62</f>
        <v>-31.7</v>
      </c>
    </row>
    <row r="58" spans="1:13">
      <c r="A58" s="48" t="s">
        <v>485</v>
      </c>
      <c r="B58" s="48">
        <f>[1]real_SA!B64</f>
        <v>447219.4</v>
      </c>
      <c r="C58" s="48">
        <f>SUM([1]real_SA!C64,[1]real_SA!F64)</f>
        <v>280597.8</v>
      </c>
      <c r="D58" s="48">
        <f>SUM([1]real_SA!G64:H64)</f>
        <v>61741</v>
      </c>
      <c r="E58" s="48">
        <f>SUM([1]real_SA!I64:K64)</f>
        <v>107753.4</v>
      </c>
      <c r="F58" s="48">
        <v>68733.7</v>
      </c>
      <c r="G58" s="48">
        <f>'1980_2015_full'!J63</f>
        <v>40134.400000000001</v>
      </c>
      <c r="H58" s="48">
        <f>[1]real_SA!M64</f>
        <v>39120.9</v>
      </c>
      <c r="I58" s="48">
        <f>[1]real_SA!N64</f>
        <v>38897</v>
      </c>
      <c r="J58" s="48">
        <f t="shared" si="0"/>
        <v>-111964.79999999993</v>
      </c>
      <c r="K58" s="48">
        <f t="shared" si="1"/>
        <v>559184.19999999995</v>
      </c>
      <c r="L58" s="48">
        <f>Sheet2!R58</f>
        <v>102.8</v>
      </c>
      <c r="M58" s="48">
        <f>'1980_2015_full'!L63</f>
        <v>223.7</v>
      </c>
    </row>
    <row r="59" spans="1:13">
      <c r="A59" s="48" t="s">
        <v>469</v>
      </c>
      <c r="B59" s="48">
        <f>[1]real_SA!B65</f>
        <v>442407.8</v>
      </c>
      <c r="C59" s="48">
        <f>SUM([1]real_SA!C65,[1]real_SA!F65)</f>
        <v>281568.3</v>
      </c>
      <c r="D59" s="48">
        <f>SUM([1]real_SA!G65:H65)</f>
        <v>54810.5</v>
      </c>
      <c r="E59" s="48">
        <f>SUM([1]real_SA!I65:K65)</f>
        <v>111413.59999999999</v>
      </c>
      <c r="F59" s="48">
        <v>69847.8</v>
      </c>
      <c r="G59" s="48">
        <f>'1980_2015_full'!J64</f>
        <v>41222.9</v>
      </c>
      <c r="H59" s="48">
        <f>[1]real_SA!M65</f>
        <v>39280.6</v>
      </c>
      <c r="I59" s="48">
        <f>[1]real_SA!N65</f>
        <v>39531.599999999999</v>
      </c>
      <c r="J59" s="48">
        <f t="shared" si="0"/>
        <v>-116204.29999999999</v>
      </c>
      <c r="K59" s="48">
        <f t="shared" si="1"/>
        <v>558612.1</v>
      </c>
      <c r="L59" s="48">
        <f>Sheet2!R59</f>
        <v>105</v>
      </c>
      <c r="M59" s="48">
        <f>'1980_2015_full'!L64</f>
        <v>-251.3</v>
      </c>
    </row>
    <row r="60" spans="1:13">
      <c r="A60" s="48" t="s">
        <v>470</v>
      </c>
      <c r="B60" s="48">
        <f>[1]real_SA!B66</f>
        <v>451071.7</v>
      </c>
      <c r="C60" s="48">
        <f>SUM([1]real_SA!C66,[1]real_SA!F66)</f>
        <v>288724.2</v>
      </c>
      <c r="D60" s="48">
        <f>SUM([1]real_SA!G66:H66)</f>
        <v>57345.1</v>
      </c>
      <c r="E60" s="48">
        <f>SUM([1]real_SA!I66:K66)</f>
        <v>110194.79999999999</v>
      </c>
      <c r="F60" s="48">
        <v>70272.2</v>
      </c>
      <c r="G60" s="48">
        <f>'1980_2015_full'!J65</f>
        <v>39702.300000000003</v>
      </c>
      <c r="H60" s="48">
        <f>[1]real_SA!M66</f>
        <v>40054.699999999997</v>
      </c>
      <c r="I60" s="48">
        <f>[1]real_SA!N66</f>
        <v>40446.800000000003</v>
      </c>
      <c r="J60" s="48">
        <f t="shared" si="0"/>
        <v>-114774.79999999987</v>
      </c>
      <c r="K60" s="48">
        <f t="shared" si="1"/>
        <v>565846.49999999988</v>
      </c>
      <c r="L60" s="48">
        <f>Sheet2!R60</f>
        <v>102.1</v>
      </c>
      <c r="M60" s="48">
        <f>'1980_2015_full'!L65</f>
        <v>-392.3</v>
      </c>
    </row>
    <row r="61" spans="1:13">
      <c r="A61" s="48" t="s">
        <v>471</v>
      </c>
      <c r="B61" s="48">
        <f>[1]real_SA!B67</f>
        <v>446339.4</v>
      </c>
      <c r="C61" s="48">
        <f>SUM([1]real_SA!C67,[1]real_SA!F67)</f>
        <v>285050</v>
      </c>
      <c r="D61" s="48">
        <f>SUM([1]real_SA!G67:H67)</f>
        <v>57035.5</v>
      </c>
      <c r="E61" s="48">
        <f>SUM([1]real_SA!I67:K67)</f>
        <v>109533.29999999999</v>
      </c>
      <c r="F61" s="48">
        <v>70338.100000000006</v>
      </c>
      <c r="G61" s="48">
        <f>'1980_2015_full'!J66</f>
        <v>38928.699999999997</v>
      </c>
      <c r="H61" s="48">
        <f>[1]real_SA!M67</f>
        <v>40218.9</v>
      </c>
      <c r="I61" s="48">
        <f>[1]real_SA!N67</f>
        <v>40892.9</v>
      </c>
      <c r="J61" s="48">
        <f t="shared" si="0"/>
        <v>-113872.19999999995</v>
      </c>
      <c r="K61" s="48">
        <f t="shared" si="1"/>
        <v>560211.6</v>
      </c>
      <c r="L61" s="48">
        <f>Sheet2!R61</f>
        <v>104.5</v>
      </c>
      <c r="M61" s="48">
        <f>'1980_2015_full'!L66</f>
        <v>-674.2</v>
      </c>
    </row>
    <row r="62" spans="1:13">
      <c r="A62" s="48" t="s">
        <v>486</v>
      </c>
      <c r="B62" s="48">
        <f>[1]real_SA!B68</f>
        <v>448995.4</v>
      </c>
      <c r="C62" s="48">
        <f>SUM([1]real_SA!C68,[1]real_SA!F68)</f>
        <v>283821.90000000002</v>
      </c>
      <c r="D62" s="48">
        <f>SUM([1]real_SA!G68:H68)</f>
        <v>61333.599999999999</v>
      </c>
      <c r="E62" s="48">
        <f>SUM([1]real_SA!I68:K68)</f>
        <v>107970.2</v>
      </c>
      <c r="F62" s="48">
        <v>71794.8</v>
      </c>
      <c r="G62" s="48">
        <f>'1980_2015_full'!J67</f>
        <v>37124.300000000003</v>
      </c>
      <c r="H62" s="48">
        <f>[1]real_SA!M68</f>
        <v>40683.800000000003</v>
      </c>
      <c r="I62" s="48">
        <f>[1]real_SA!N68</f>
        <v>41921.4</v>
      </c>
      <c r="J62" s="48">
        <f t="shared" si="0"/>
        <v>-111811.80000000005</v>
      </c>
      <c r="K62" s="48">
        <f t="shared" si="1"/>
        <v>560807.20000000007</v>
      </c>
      <c r="L62" s="48">
        <f>Sheet2!R62</f>
        <v>105</v>
      </c>
      <c r="M62" s="48">
        <f>'1980_2015_full'!L67</f>
        <v>-1237.8</v>
      </c>
    </row>
    <row r="63" spans="1:13">
      <c r="A63" s="48" t="s">
        <v>469</v>
      </c>
      <c r="B63" s="48">
        <f>[1]real_SA!B69</f>
        <v>455331.3</v>
      </c>
      <c r="C63" s="48">
        <f>SUM([1]real_SA!C69,[1]real_SA!F69)</f>
        <v>287254.60000000003</v>
      </c>
      <c r="D63" s="48">
        <f>SUM([1]real_SA!G69:H69)</f>
        <v>62349.5</v>
      </c>
      <c r="E63" s="48">
        <f>SUM([1]real_SA!I69:K69)</f>
        <v>110714</v>
      </c>
      <c r="F63" s="48">
        <v>72417</v>
      </c>
      <c r="G63" s="48">
        <f>'1980_2015_full'!J68</f>
        <v>38416</v>
      </c>
      <c r="H63" s="48">
        <f>[1]real_SA!M69</f>
        <v>41368.300000000003</v>
      </c>
      <c r="I63" s="48">
        <f>[1]real_SA!N69</f>
        <v>42984.1</v>
      </c>
      <c r="J63" s="48">
        <f t="shared" si="0"/>
        <v>-114204.00000000017</v>
      </c>
      <c r="K63" s="48">
        <f t="shared" si="1"/>
        <v>569535.30000000016</v>
      </c>
      <c r="L63" s="48">
        <f>Sheet2!R63</f>
        <v>106.3</v>
      </c>
      <c r="M63" s="48">
        <f>'1980_2015_full'!L68</f>
        <v>-1615.9</v>
      </c>
    </row>
    <row r="64" spans="1:13">
      <c r="A64" s="48" t="s">
        <v>470</v>
      </c>
      <c r="B64" s="48">
        <f>[1]real_SA!B70</f>
        <v>458534.40000000002</v>
      </c>
      <c r="C64" s="48">
        <f>SUM([1]real_SA!C70,[1]real_SA!F70)</f>
        <v>287660.7</v>
      </c>
      <c r="D64" s="48">
        <f>SUM([1]real_SA!G70:H70)</f>
        <v>62614</v>
      </c>
      <c r="E64" s="48">
        <f>SUM([1]real_SA!I70:K70)</f>
        <v>114828.79999999999</v>
      </c>
      <c r="F64" s="48">
        <v>73417.3</v>
      </c>
      <c r="G64" s="48">
        <f>'1980_2015_full'!J69</f>
        <v>41658.300000000003</v>
      </c>
      <c r="H64" s="48">
        <f>[1]real_SA!M70</f>
        <v>41697.800000000003</v>
      </c>
      <c r="I64" s="48">
        <f>[1]real_SA!N70</f>
        <v>45447.6</v>
      </c>
      <c r="J64" s="48">
        <f t="shared" si="0"/>
        <v>-117894.90000000014</v>
      </c>
      <c r="K64" s="48">
        <f t="shared" si="1"/>
        <v>576429.30000000016</v>
      </c>
      <c r="L64" s="48">
        <f>Sheet2!R64</f>
        <v>104.9</v>
      </c>
      <c r="M64" s="48">
        <f>'1980_2015_full'!L69</f>
        <v>-3750</v>
      </c>
    </row>
    <row r="65" spans="1:13">
      <c r="A65" s="48" t="s">
        <v>471</v>
      </c>
      <c r="B65" s="48">
        <f>[1]real_SA!B71</f>
        <v>458607.3</v>
      </c>
      <c r="C65" s="48">
        <f>SUM([1]real_SA!C71,[1]real_SA!F71)</f>
        <v>290198.19999999995</v>
      </c>
      <c r="D65" s="48">
        <f>SUM([1]real_SA!G71:H71)</f>
        <v>61823</v>
      </c>
      <c r="E65" s="48">
        <f>SUM([1]real_SA!I71:K71)</f>
        <v>115270.39999999999</v>
      </c>
      <c r="F65" s="48">
        <v>73684.399999999994</v>
      </c>
      <c r="G65" s="48">
        <f>'1980_2015_full'!J70</f>
        <v>41732.5</v>
      </c>
      <c r="H65" s="48">
        <f>[1]real_SA!M71</f>
        <v>41578.199999999997</v>
      </c>
      <c r="I65" s="48">
        <f>[1]real_SA!N71</f>
        <v>47557.2</v>
      </c>
      <c r="J65" s="48">
        <f t="shared" si="0"/>
        <v>-118122.20000000001</v>
      </c>
      <c r="K65" s="48">
        <f t="shared" si="1"/>
        <v>576729.5</v>
      </c>
      <c r="L65" s="48">
        <f>Sheet2!R65</f>
        <v>106.7</v>
      </c>
      <c r="M65" s="48">
        <f>'1980_2015_full'!L70</f>
        <v>-5979.3</v>
      </c>
    </row>
    <row r="66" spans="1:13">
      <c r="A66" s="48" t="s">
        <v>487</v>
      </c>
      <c r="B66" s="48">
        <f>[1]real_SA!B72</f>
        <v>462159.6</v>
      </c>
      <c r="C66" s="48">
        <f>SUM([1]real_SA!C72,[1]real_SA!F72)</f>
        <v>292711.60000000003</v>
      </c>
      <c r="D66" s="48">
        <f>SUM([1]real_SA!G72:H72)</f>
        <v>60004.7</v>
      </c>
      <c r="E66" s="48">
        <f>SUM([1]real_SA!I72:K72)</f>
        <v>119082.6</v>
      </c>
      <c r="F66" s="48">
        <v>74787.600000000006</v>
      </c>
      <c r="G66" s="48">
        <f>'1980_2015_full'!J71</f>
        <v>44015.6</v>
      </c>
      <c r="H66" s="48">
        <f>[1]real_SA!M72</f>
        <v>42582.9</v>
      </c>
      <c r="I66" s="48">
        <f>[1]real_SA!N72</f>
        <v>49210.1</v>
      </c>
      <c r="J66" s="48">
        <f t="shared" si="0"/>
        <v>-121815.30000000005</v>
      </c>
      <c r="K66" s="48">
        <f t="shared" si="1"/>
        <v>583974.9</v>
      </c>
      <c r="L66" s="48">
        <f>Sheet2!R66</f>
        <v>106.4</v>
      </c>
      <c r="M66" s="48">
        <f>'1980_2015_full'!L71</f>
        <v>-6627.3</v>
      </c>
    </row>
    <row r="67" spans="1:13">
      <c r="A67" s="48" t="s">
        <v>469</v>
      </c>
      <c r="B67" s="48">
        <f>[1]real_SA!B73</f>
        <v>466837.1</v>
      </c>
      <c r="C67" s="48">
        <f>SUM([1]real_SA!C73,[1]real_SA!F73)</f>
        <v>294719.3</v>
      </c>
      <c r="D67" s="48">
        <f>SUM([1]real_SA!G73:H73)</f>
        <v>64604.5</v>
      </c>
      <c r="E67" s="48">
        <f>SUM([1]real_SA!I73:K73)</f>
        <v>117815.1</v>
      </c>
      <c r="F67" s="48">
        <v>74686</v>
      </c>
      <c r="G67" s="48">
        <f>'1980_2015_full'!J72</f>
        <v>43302.400000000001</v>
      </c>
      <c r="H67" s="48">
        <f>[1]real_SA!M73</f>
        <v>42607.199999999997</v>
      </c>
      <c r="I67" s="48">
        <f>[1]real_SA!N73</f>
        <v>50915.4</v>
      </c>
      <c r="J67" s="48">
        <f t="shared" ref="J67:J130" si="2">-(SUM(C67:H67)-I67-B67)</f>
        <v>-119982</v>
      </c>
      <c r="K67" s="48">
        <f t="shared" ref="K67:K130" si="3">ABS(B67-J67)</f>
        <v>586819.1</v>
      </c>
      <c r="L67" s="48">
        <f>Sheet2!R67</f>
        <v>107.7</v>
      </c>
      <c r="M67" s="48">
        <f>'1980_2015_full'!L72</f>
        <v>-8308.4</v>
      </c>
    </row>
    <row r="68" spans="1:13">
      <c r="A68" s="48" t="s">
        <v>470</v>
      </c>
      <c r="B68" s="48">
        <f>[1]real_SA!B74</f>
        <v>467005.7</v>
      </c>
      <c r="C68" s="48">
        <f>SUM([1]real_SA!C74,[1]real_SA!F74)</f>
        <v>296641.8</v>
      </c>
      <c r="D68" s="48">
        <f>SUM([1]real_SA!G74:H74)</f>
        <v>64065.5</v>
      </c>
      <c r="E68" s="48">
        <f>SUM([1]real_SA!I74:K74)</f>
        <v>115804.5</v>
      </c>
      <c r="F68" s="48">
        <v>74712.100000000006</v>
      </c>
      <c r="G68" s="48">
        <f>'1980_2015_full'!J73</f>
        <v>41152.699999999997</v>
      </c>
      <c r="H68" s="48">
        <f>[1]real_SA!M74</f>
        <v>43905.9</v>
      </c>
      <c r="I68" s="48">
        <f>[1]real_SA!N74</f>
        <v>51278.6</v>
      </c>
      <c r="J68" s="48">
        <f t="shared" si="2"/>
        <v>-117998.20000000001</v>
      </c>
      <c r="K68" s="48">
        <f t="shared" si="3"/>
        <v>585003.9</v>
      </c>
      <c r="L68" s="48">
        <f>Sheet2!R68</f>
        <v>107.8</v>
      </c>
      <c r="M68" s="48">
        <f>'1980_2015_full'!L73</f>
        <v>-7372.8</v>
      </c>
    </row>
    <row r="69" spans="1:13">
      <c r="A69" s="48" t="s">
        <v>471</v>
      </c>
      <c r="B69" s="48">
        <f>[1]real_SA!B75</f>
        <v>474000.1</v>
      </c>
      <c r="C69" s="48">
        <f>SUM([1]real_SA!C75,[1]real_SA!F75)</f>
        <v>300091.09999999998</v>
      </c>
      <c r="D69" s="48">
        <f>SUM([1]real_SA!G75:H75)</f>
        <v>66200.800000000003</v>
      </c>
      <c r="E69" s="48">
        <f>SUM([1]real_SA!I75:K75)</f>
        <v>115777.5</v>
      </c>
      <c r="F69" s="48">
        <v>75824.7</v>
      </c>
      <c r="G69" s="48">
        <f>'1980_2015_full'!J74</f>
        <v>40073.1</v>
      </c>
      <c r="H69" s="48">
        <f>[1]real_SA!M75</f>
        <v>45872</v>
      </c>
      <c r="I69" s="48">
        <f>[1]real_SA!N75</f>
        <v>52053.2</v>
      </c>
      <c r="J69" s="48">
        <f t="shared" si="2"/>
        <v>-117785.90000000002</v>
      </c>
      <c r="K69" s="48">
        <f t="shared" si="3"/>
        <v>591786</v>
      </c>
      <c r="L69" s="48">
        <f>Sheet2!R69</f>
        <v>108.4</v>
      </c>
      <c r="M69" s="48">
        <f>'1980_2015_full'!L74</f>
        <v>-6181.3</v>
      </c>
    </row>
    <row r="70" spans="1:13">
      <c r="A70" s="48" t="s">
        <v>488</v>
      </c>
      <c r="B70" s="48">
        <f>[1]real_SA!B76</f>
        <v>477562.2</v>
      </c>
      <c r="C70" s="48">
        <f>SUM([1]real_SA!C76,[1]real_SA!F76)</f>
        <v>304810.60000000003</v>
      </c>
      <c r="D70" s="48">
        <f>SUM([1]real_SA!G76:H76)</f>
        <v>65524.399999999994</v>
      </c>
      <c r="E70" s="48">
        <f>SUM([1]real_SA!I76:K76)</f>
        <v>114520.6</v>
      </c>
      <c r="F70" s="48">
        <v>75540.399999999994</v>
      </c>
      <c r="G70" s="48">
        <f>'1980_2015_full'!J75</f>
        <v>39206.199999999997</v>
      </c>
      <c r="H70" s="48">
        <f>[1]real_SA!M76</f>
        <v>47214.2</v>
      </c>
      <c r="I70" s="48">
        <f>[1]real_SA!N76</f>
        <v>52461.1</v>
      </c>
      <c r="J70" s="48">
        <f t="shared" si="2"/>
        <v>-116793.09999999992</v>
      </c>
      <c r="K70" s="48">
        <f t="shared" si="3"/>
        <v>594355.29999999993</v>
      </c>
      <c r="L70" s="48">
        <f>Sheet2!R70</f>
        <v>110</v>
      </c>
      <c r="M70" s="48">
        <f>'1980_2015_full'!L75</f>
        <v>-5247</v>
      </c>
    </row>
    <row r="71" spans="1:13">
      <c r="A71" s="48" t="s">
        <v>469</v>
      </c>
      <c r="B71" s="48">
        <f>[1]real_SA!B77</f>
        <v>472991.9</v>
      </c>
      <c r="C71" s="48">
        <f>SUM([1]real_SA!C77,[1]real_SA!F77)</f>
        <v>292166</v>
      </c>
      <c r="D71" s="48">
        <f>SUM([1]real_SA!G77:H77)</f>
        <v>69362.100000000006</v>
      </c>
      <c r="E71" s="48">
        <f>SUM([1]real_SA!I77:K77)</f>
        <v>114999.6</v>
      </c>
      <c r="F71" s="48">
        <v>75756.100000000006</v>
      </c>
      <c r="G71" s="48">
        <f>'1980_2015_full'!J76</f>
        <v>39454.5</v>
      </c>
      <c r="H71" s="48">
        <f>[1]real_SA!M77</f>
        <v>49192.2</v>
      </c>
      <c r="I71" s="48">
        <f>[1]real_SA!N77</f>
        <v>51582.3</v>
      </c>
      <c r="J71" s="48">
        <f t="shared" si="2"/>
        <v>-116356.29999999981</v>
      </c>
      <c r="K71" s="48">
        <f t="shared" si="3"/>
        <v>589348.19999999984</v>
      </c>
      <c r="L71" s="48">
        <f>Sheet2!R71</f>
        <v>107.2</v>
      </c>
      <c r="M71" s="48">
        <f>'1980_2015_full'!L76</f>
        <v>-2390.3000000000002</v>
      </c>
    </row>
    <row r="72" spans="1:13">
      <c r="A72" s="48" t="s">
        <v>470</v>
      </c>
      <c r="B72" s="48">
        <f>[1]real_SA!B78</f>
        <v>474916.4</v>
      </c>
      <c r="C72" s="48">
        <f>SUM([1]real_SA!C78,[1]real_SA!F78)</f>
        <v>292715.2</v>
      </c>
      <c r="D72" s="48">
        <f>SUM([1]real_SA!G78:H78)</f>
        <v>71121.2</v>
      </c>
      <c r="E72" s="48">
        <f>SUM([1]real_SA!I78:K78)</f>
        <v>115176.2</v>
      </c>
      <c r="F72" s="48">
        <v>75403.600000000006</v>
      </c>
      <c r="G72" s="48">
        <f>'1980_2015_full'!J77</f>
        <v>39794.9</v>
      </c>
      <c r="H72" s="48">
        <f>[1]real_SA!M78</f>
        <v>48468.1</v>
      </c>
      <c r="I72" s="48">
        <f>[1]real_SA!N78</f>
        <v>51484.7</v>
      </c>
      <c r="J72" s="48">
        <f t="shared" si="2"/>
        <v>-116278.10000000009</v>
      </c>
      <c r="K72" s="48">
        <f t="shared" si="3"/>
        <v>591194.50000000012</v>
      </c>
      <c r="L72" s="48">
        <f>Sheet2!R72</f>
        <v>107.1</v>
      </c>
      <c r="M72" s="48">
        <f>'1980_2015_full'!L77</f>
        <v>-3016.9</v>
      </c>
    </row>
    <row r="73" spans="1:13">
      <c r="A73" s="48" t="s">
        <v>471</v>
      </c>
      <c r="B73" s="48">
        <f>[1]real_SA!B79</f>
        <v>474528.5</v>
      </c>
      <c r="C73" s="48">
        <f>SUM([1]real_SA!C79,[1]real_SA!F79)</f>
        <v>291365.59999999998</v>
      </c>
      <c r="D73" s="48">
        <f>SUM([1]real_SA!G79:H79)</f>
        <v>71813.400000000009</v>
      </c>
      <c r="E73" s="48">
        <f>SUM([1]real_SA!I79:K79)</f>
        <v>113343.70000000001</v>
      </c>
      <c r="F73" s="48">
        <v>75667.600000000006</v>
      </c>
      <c r="G73" s="48">
        <f>'1980_2015_full'!J78</f>
        <v>37618</v>
      </c>
      <c r="H73" s="48">
        <f>[1]real_SA!M79</f>
        <v>49549.8</v>
      </c>
      <c r="I73" s="48">
        <f>[1]real_SA!N79</f>
        <v>50476.2</v>
      </c>
      <c r="J73" s="48">
        <f t="shared" si="2"/>
        <v>-114353.40000000014</v>
      </c>
      <c r="K73" s="48">
        <f t="shared" si="3"/>
        <v>588881.90000000014</v>
      </c>
      <c r="L73" s="48">
        <f>Sheet2!R73</f>
        <v>107</v>
      </c>
      <c r="M73" s="48">
        <f>'1980_2015_full'!L78</f>
        <v>-926.6</v>
      </c>
    </row>
    <row r="74" spans="1:13">
      <c r="A74" s="48" t="s">
        <v>489</v>
      </c>
      <c r="B74" s="48">
        <f>[1]real_SA!B80</f>
        <v>465556.8</v>
      </c>
      <c r="C74" s="48">
        <f>SUM([1]real_SA!C80,[1]real_SA!F80)</f>
        <v>289191.59999999998</v>
      </c>
      <c r="D74" s="48">
        <f>SUM([1]real_SA!G80:H80)</f>
        <v>68609.900000000009</v>
      </c>
      <c r="E74" s="48">
        <f>SUM([1]real_SA!I80:K80)</f>
        <v>110847.4</v>
      </c>
      <c r="F74" s="48">
        <v>75743</v>
      </c>
      <c r="G74" s="48">
        <f>'1980_2015_full'!J79</f>
        <v>35150.699999999997</v>
      </c>
      <c r="H74" s="48">
        <f>[1]real_SA!M80</f>
        <v>48124.3</v>
      </c>
      <c r="I74" s="48">
        <f>[1]real_SA!N80</f>
        <v>49979.1</v>
      </c>
      <c r="J74" s="48">
        <f t="shared" si="2"/>
        <v>-112131.00000000006</v>
      </c>
      <c r="K74" s="48">
        <f t="shared" si="3"/>
        <v>577687.80000000005</v>
      </c>
      <c r="L74" s="48">
        <f>Sheet2!R74</f>
        <v>107.3</v>
      </c>
      <c r="M74" s="48">
        <f>'1980_2015_full'!L79</f>
        <v>-1855.1</v>
      </c>
    </row>
    <row r="75" spans="1:13">
      <c r="A75" s="48" t="s">
        <v>469</v>
      </c>
      <c r="B75" s="48">
        <f>[1]real_SA!B81</f>
        <v>463092.2</v>
      </c>
      <c r="C75" s="48">
        <f>SUM([1]real_SA!C81,[1]real_SA!F81)</f>
        <v>288291.90000000002</v>
      </c>
      <c r="D75" s="48">
        <f>SUM([1]real_SA!G81:H81)</f>
        <v>65572.5</v>
      </c>
      <c r="E75" s="48">
        <f>SUM([1]real_SA!I81:K81)</f>
        <v>111346</v>
      </c>
      <c r="F75" s="48">
        <v>76491.399999999994</v>
      </c>
      <c r="G75" s="48">
        <f>'1980_2015_full'!J80</f>
        <v>34796.9</v>
      </c>
      <c r="H75" s="48">
        <f>[1]real_SA!M81</f>
        <v>47306.400000000001</v>
      </c>
      <c r="I75" s="48">
        <f>[1]real_SA!N81</f>
        <v>47646.8</v>
      </c>
      <c r="J75" s="48">
        <f t="shared" si="2"/>
        <v>-113066.10000000003</v>
      </c>
      <c r="K75" s="48">
        <f t="shared" si="3"/>
        <v>576158.30000000005</v>
      </c>
      <c r="L75" s="48">
        <f>Sheet2!R75</f>
        <v>105.8</v>
      </c>
      <c r="M75" s="48">
        <f>'1980_2015_full'!L80</f>
        <v>-340.6</v>
      </c>
    </row>
    <row r="76" spans="1:13">
      <c r="A76" s="48" t="s">
        <v>470</v>
      </c>
      <c r="B76" s="48">
        <f>[1]real_SA!B82</f>
        <v>464389.3</v>
      </c>
      <c r="C76" s="48">
        <f>SUM([1]real_SA!C82,[1]real_SA!F82)</f>
        <v>291079.8</v>
      </c>
      <c r="D76" s="48">
        <f>SUM([1]real_SA!G82:H82)</f>
        <v>62896.3</v>
      </c>
      <c r="E76" s="48">
        <f>SUM([1]real_SA!I82:K82)</f>
        <v>112971.29999999999</v>
      </c>
      <c r="F76" s="48">
        <v>76645.2</v>
      </c>
      <c r="G76" s="48">
        <f>'1980_2015_full'!J81</f>
        <v>36514.400000000001</v>
      </c>
      <c r="H76" s="48">
        <f>[1]real_SA!M82</f>
        <v>47354.9</v>
      </c>
      <c r="I76" s="48">
        <f>[1]real_SA!N82</f>
        <v>47927.5</v>
      </c>
      <c r="J76" s="48">
        <f t="shared" si="2"/>
        <v>-115145.10000000003</v>
      </c>
      <c r="K76" s="48">
        <f t="shared" si="3"/>
        <v>579534.4</v>
      </c>
      <c r="L76" s="48">
        <f>Sheet2!R76</f>
        <v>105.6</v>
      </c>
      <c r="M76" s="48">
        <f>'1980_2015_full'!L81</f>
        <v>-573</v>
      </c>
    </row>
    <row r="77" spans="1:13">
      <c r="A77" s="48" t="s">
        <v>471</v>
      </c>
      <c r="B77" s="48">
        <f>[1]real_SA!B83</f>
        <v>466963.5</v>
      </c>
      <c r="C77" s="48">
        <f>SUM([1]real_SA!C83,[1]real_SA!F83)</f>
        <v>291186.69999999995</v>
      </c>
      <c r="D77" s="48">
        <f>SUM([1]real_SA!G83:H83)</f>
        <v>60793.1</v>
      </c>
      <c r="E77" s="48">
        <f>SUM([1]real_SA!I83:K83)</f>
        <v>117504.49999999999</v>
      </c>
      <c r="F77" s="48">
        <v>77264</v>
      </c>
      <c r="G77" s="48">
        <f>'1980_2015_full'!J82</f>
        <v>40605.300000000003</v>
      </c>
      <c r="H77" s="48">
        <f>[1]real_SA!M83</f>
        <v>46466.5</v>
      </c>
      <c r="I77" s="48">
        <f>[1]real_SA!N83</f>
        <v>46640.7</v>
      </c>
      <c r="J77" s="48">
        <f t="shared" si="2"/>
        <v>-120215.90000000002</v>
      </c>
      <c r="K77" s="48">
        <f t="shared" si="3"/>
        <v>587179.4</v>
      </c>
      <c r="L77" s="48">
        <f>Sheet2!R77</f>
        <v>105.2</v>
      </c>
      <c r="M77" s="48">
        <f>'1980_2015_full'!L82</f>
        <v>-174.6</v>
      </c>
    </row>
    <row r="78" spans="1:13">
      <c r="A78" s="48" t="s">
        <v>490</v>
      </c>
      <c r="B78" s="48">
        <f>[1]real_SA!B84</f>
        <v>462978.8</v>
      </c>
      <c r="C78" s="48">
        <f>SUM([1]real_SA!C84,[1]real_SA!F84)</f>
        <v>290765</v>
      </c>
      <c r="D78" s="48">
        <f>SUM([1]real_SA!G84:H84)</f>
        <v>57144</v>
      </c>
      <c r="E78" s="48">
        <f>SUM([1]real_SA!I84:K84)</f>
        <v>118655.20000000001</v>
      </c>
      <c r="F78" s="48">
        <v>78269</v>
      </c>
      <c r="G78" s="48">
        <f>'1980_2015_full'!J83</f>
        <v>40679.300000000003</v>
      </c>
      <c r="H78" s="48">
        <f>[1]real_SA!M84</f>
        <v>46537.1</v>
      </c>
      <c r="I78" s="48">
        <f>[1]real_SA!N84</f>
        <v>47777.4</v>
      </c>
      <c r="J78" s="48">
        <f t="shared" si="2"/>
        <v>-121293.39999999997</v>
      </c>
      <c r="K78" s="48">
        <f t="shared" si="3"/>
        <v>584272.19999999995</v>
      </c>
      <c r="L78" s="48">
        <f>Sheet2!R78</f>
        <v>105.2</v>
      </c>
      <c r="M78" s="48">
        <f>'1980_2015_full'!L83</f>
        <v>-1240.5</v>
      </c>
    </row>
    <row r="79" spans="1:13">
      <c r="A79" s="48" t="s">
        <v>469</v>
      </c>
      <c r="B79" s="48">
        <f>[1]real_SA!B85</f>
        <v>464862</v>
      </c>
      <c r="C79" s="48">
        <f>SUM([1]real_SA!C85,[1]real_SA!F85)</f>
        <v>293456.7</v>
      </c>
      <c r="D79" s="48">
        <f>SUM([1]real_SA!G85:H85)</f>
        <v>56586.2</v>
      </c>
      <c r="E79" s="48">
        <f>SUM([1]real_SA!I85:K85)</f>
        <v>119029.9</v>
      </c>
      <c r="F79" s="48">
        <v>79150.100000000006</v>
      </c>
      <c r="G79" s="48">
        <f>'1980_2015_full'!J84</f>
        <v>40000.1</v>
      </c>
      <c r="H79" s="48">
        <f>[1]real_SA!M85</f>
        <v>47021.8</v>
      </c>
      <c r="I79" s="48">
        <f>[1]real_SA!N85</f>
        <v>48803.3</v>
      </c>
      <c r="J79" s="48">
        <f t="shared" si="2"/>
        <v>-121579.5</v>
      </c>
      <c r="K79" s="48">
        <f t="shared" si="3"/>
        <v>586441.5</v>
      </c>
      <c r="L79" s="48">
        <f>Sheet2!R79</f>
        <v>104.6</v>
      </c>
      <c r="M79" s="48">
        <f>'1980_2015_full'!L84</f>
        <v>-1781.7</v>
      </c>
    </row>
    <row r="80" spans="1:13">
      <c r="A80" s="48" t="s">
        <v>470</v>
      </c>
      <c r="B80" s="48">
        <f>[1]real_SA!B86</f>
        <v>463993.4</v>
      </c>
      <c r="C80" s="48">
        <f>SUM([1]real_SA!C86,[1]real_SA!F86)</f>
        <v>294532.7</v>
      </c>
      <c r="D80" s="48">
        <f>SUM([1]real_SA!G86:H86)</f>
        <v>57227.399999999994</v>
      </c>
      <c r="E80" s="48">
        <f>SUM([1]real_SA!I86:K86)</f>
        <v>115552.8</v>
      </c>
      <c r="F80" s="48">
        <v>79793.600000000006</v>
      </c>
      <c r="G80" s="48">
        <f>'1980_2015_full'!J85</f>
        <v>35827.9</v>
      </c>
      <c r="H80" s="48">
        <f>[1]real_SA!M86</f>
        <v>48987</v>
      </c>
      <c r="I80" s="48">
        <f>[1]real_SA!N86</f>
        <v>50335</v>
      </c>
      <c r="J80" s="48">
        <f t="shared" si="2"/>
        <v>-117593</v>
      </c>
      <c r="K80" s="48">
        <f t="shared" si="3"/>
        <v>581586.4</v>
      </c>
      <c r="L80" s="48">
        <f>Sheet2!R80</f>
        <v>105.3</v>
      </c>
      <c r="M80" s="48">
        <f>'1980_2015_full'!L85</f>
        <v>-1348.2</v>
      </c>
    </row>
    <row r="81" spans="1:13">
      <c r="A81" s="48" t="s">
        <v>471</v>
      </c>
      <c r="B81" s="48">
        <f>[1]real_SA!B87</f>
        <v>466522.2</v>
      </c>
      <c r="C81" s="48">
        <f>SUM([1]real_SA!C87,[1]real_SA!F87)</f>
        <v>294197.89999999997</v>
      </c>
      <c r="D81" s="48">
        <f>SUM([1]real_SA!G87:H87)</f>
        <v>57427.4</v>
      </c>
      <c r="E81" s="48">
        <f>SUM([1]real_SA!I87:K87)</f>
        <v>118125.8</v>
      </c>
      <c r="F81" s="48">
        <v>80167.399999999994</v>
      </c>
      <c r="G81" s="48">
        <f>'1980_2015_full'!J86</f>
        <v>38246.300000000003</v>
      </c>
      <c r="H81" s="48">
        <f>[1]real_SA!M87</f>
        <v>49979.7</v>
      </c>
      <c r="I81" s="48">
        <f>[1]real_SA!N87</f>
        <v>51469.8</v>
      </c>
      <c r="J81" s="48">
        <f t="shared" si="2"/>
        <v>-120152.49999999994</v>
      </c>
      <c r="K81" s="48">
        <f t="shared" si="3"/>
        <v>586674.69999999995</v>
      </c>
      <c r="L81" s="48">
        <f>Sheet2!R81</f>
        <v>105.3</v>
      </c>
      <c r="M81" s="48">
        <f>'1980_2015_full'!L86</f>
        <v>-1490.3</v>
      </c>
    </row>
    <row r="82" spans="1:13">
      <c r="A82" s="48" t="s">
        <v>491</v>
      </c>
      <c r="B82" s="48">
        <f>[1]real_SA!B88</f>
        <v>474197</v>
      </c>
      <c r="C82" s="48">
        <f>SUM([1]real_SA!C88,[1]real_SA!F88)</f>
        <v>295015.19999999995</v>
      </c>
      <c r="D82" s="48">
        <f>SUM([1]real_SA!G88:H88)</f>
        <v>63273.1</v>
      </c>
      <c r="E82" s="48">
        <f>SUM([1]real_SA!I88:K88)</f>
        <v>116865.2</v>
      </c>
      <c r="F82" s="48">
        <v>81180.3</v>
      </c>
      <c r="G82" s="48">
        <f>'1980_2015_full'!J87</f>
        <v>35563.699999999997</v>
      </c>
      <c r="H82" s="48">
        <f>[1]real_SA!M88</f>
        <v>52611.4</v>
      </c>
      <c r="I82" s="48">
        <f>[1]real_SA!N88</f>
        <v>51989.4</v>
      </c>
      <c r="J82" s="48">
        <f t="shared" si="2"/>
        <v>-118322.49999999988</v>
      </c>
      <c r="K82" s="48">
        <f t="shared" si="3"/>
        <v>592519.49999999988</v>
      </c>
      <c r="L82" s="48">
        <f>Sheet2!R82</f>
        <v>105.8</v>
      </c>
      <c r="M82" s="48">
        <f>'1980_2015_full'!L87</f>
        <v>622</v>
      </c>
    </row>
    <row r="83" spans="1:13">
      <c r="A83" s="48" t="s">
        <v>469</v>
      </c>
      <c r="B83" s="48">
        <f>[1]real_SA!B89</f>
        <v>475106.3</v>
      </c>
      <c r="C83" s="48">
        <f>SUM([1]real_SA!C89,[1]real_SA!F89)</f>
        <v>294242.5</v>
      </c>
      <c r="D83" s="48">
        <f>SUM([1]real_SA!G89:H89)</f>
        <v>63389.9</v>
      </c>
      <c r="E83" s="48">
        <f>SUM([1]real_SA!I89:K89)</f>
        <v>118698.8</v>
      </c>
      <c r="F83" s="48">
        <v>82757.2</v>
      </c>
      <c r="G83" s="48">
        <f>'1980_2015_full'!J88</f>
        <v>35952.9</v>
      </c>
      <c r="H83" s="48">
        <f>[1]real_SA!M89</f>
        <v>54244.1</v>
      </c>
      <c r="I83" s="48">
        <f>[1]real_SA!N89</f>
        <v>54223.6</v>
      </c>
      <c r="J83" s="48">
        <f t="shared" si="2"/>
        <v>-119955.50000000006</v>
      </c>
      <c r="K83" s="48">
        <f t="shared" si="3"/>
        <v>595061.80000000005</v>
      </c>
      <c r="L83" s="48">
        <f>Sheet2!R83</f>
        <v>105.6</v>
      </c>
      <c r="M83" s="48">
        <f>'1980_2015_full'!L88</f>
        <v>20.7</v>
      </c>
    </row>
    <row r="84" spans="1:13">
      <c r="A84" s="48" t="s">
        <v>470</v>
      </c>
      <c r="B84" s="48">
        <f>[1]real_SA!B90</f>
        <v>473643.6</v>
      </c>
      <c r="C84" s="48">
        <f>SUM([1]real_SA!C90,[1]real_SA!F90)</f>
        <v>292865.09999999998</v>
      </c>
      <c r="D84" s="48">
        <f>SUM([1]real_SA!G90:H90)</f>
        <v>63549.9</v>
      </c>
      <c r="E84" s="48">
        <f>SUM([1]real_SA!I90:K90)</f>
        <v>118556.6</v>
      </c>
      <c r="F84" s="48">
        <v>83534.5</v>
      </c>
      <c r="G84" s="48">
        <f>'1980_2015_full'!J89</f>
        <v>35078.300000000003</v>
      </c>
      <c r="H84" s="48">
        <f>[1]real_SA!M90</f>
        <v>55152.1</v>
      </c>
      <c r="I84" s="48">
        <f>[1]real_SA!N90</f>
        <v>55614</v>
      </c>
      <c r="J84" s="48">
        <f t="shared" si="2"/>
        <v>-119478.90000000002</v>
      </c>
      <c r="K84" s="48">
        <f t="shared" si="3"/>
        <v>593122.5</v>
      </c>
      <c r="L84" s="48">
        <f>Sheet2!R84</f>
        <v>105.7</v>
      </c>
      <c r="M84" s="48">
        <f>'1980_2015_full'!L89</f>
        <v>-462</v>
      </c>
    </row>
    <row r="85" spans="1:13">
      <c r="A85" s="48" t="s">
        <v>471</v>
      </c>
      <c r="B85" s="48">
        <f>[1]real_SA!B91</f>
        <v>477101</v>
      </c>
      <c r="C85" s="48">
        <f>SUM([1]real_SA!C91,[1]real_SA!F91)</f>
        <v>295449.80000000005</v>
      </c>
      <c r="D85" s="48">
        <f>SUM([1]real_SA!G91:H91)</f>
        <v>66673.3</v>
      </c>
      <c r="E85" s="48">
        <f>SUM([1]real_SA!I91:K91)</f>
        <v>118348.09999999999</v>
      </c>
      <c r="F85" s="48">
        <v>84408.5</v>
      </c>
      <c r="G85" s="48">
        <f>'1980_2015_full'!J90</f>
        <v>33934.199999999997</v>
      </c>
      <c r="H85" s="48">
        <f>[1]real_SA!M91</f>
        <v>54805.5</v>
      </c>
      <c r="I85" s="48">
        <f>[1]real_SA!N91</f>
        <v>57730</v>
      </c>
      <c r="J85" s="48">
        <f t="shared" si="2"/>
        <v>-118788.39999999991</v>
      </c>
      <c r="K85" s="48">
        <f t="shared" si="3"/>
        <v>595889.39999999991</v>
      </c>
      <c r="L85" s="48">
        <f>Sheet2!R85</f>
        <v>105.4</v>
      </c>
      <c r="M85" s="48">
        <f>'1980_2015_full'!L90</f>
        <v>-2924.9</v>
      </c>
    </row>
    <row r="86" spans="1:13">
      <c r="A86" s="48" t="s">
        <v>492</v>
      </c>
      <c r="B86" s="48">
        <f>[1]real_SA!B92</f>
        <v>480178.8</v>
      </c>
      <c r="C86" s="48">
        <f>SUM([1]real_SA!C92,[1]real_SA!F92)</f>
        <v>297775</v>
      </c>
      <c r="D86" s="48">
        <f>SUM([1]real_SA!G92:H92)</f>
        <v>67570.3</v>
      </c>
      <c r="E86" s="48">
        <f>SUM([1]real_SA!I92:K92)</f>
        <v>120313.4</v>
      </c>
      <c r="F86" s="48">
        <v>84929.600000000006</v>
      </c>
      <c r="G86" s="48">
        <f>'1980_2015_full'!J91</f>
        <v>35442</v>
      </c>
      <c r="H86" s="48">
        <f>[1]real_SA!M92</f>
        <v>52746.7</v>
      </c>
      <c r="I86" s="48">
        <f>[1]real_SA!N92</f>
        <v>57709.2</v>
      </c>
      <c r="J86" s="48">
        <f t="shared" si="2"/>
        <v>-120888.99999999994</v>
      </c>
      <c r="K86" s="48">
        <f t="shared" si="3"/>
        <v>601067.79999999993</v>
      </c>
      <c r="L86" s="48">
        <f>Sheet2!R86</f>
        <v>106.1</v>
      </c>
      <c r="M86" s="48">
        <f>'1980_2015_full'!L91</f>
        <v>-4962.5</v>
      </c>
    </row>
    <row r="87" spans="1:13">
      <c r="A87" s="48" t="s">
        <v>469</v>
      </c>
      <c r="B87" s="48">
        <f>[1]real_SA!B93</f>
        <v>479308.9</v>
      </c>
      <c r="C87" s="48">
        <f>SUM([1]real_SA!C93,[1]real_SA!F93)</f>
        <v>298297.3</v>
      </c>
      <c r="D87" s="48">
        <f>SUM([1]real_SA!G93:H93)</f>
        <v>67367.399999999994</v>
      </c>
      <c r="E87" s="48">
        <f>SUM([1]real_SA!I93:K93)</f>
        <v>119592.99999999999</v>
      </c>
      <c r="F87" s="48">
        <v>86376.8</v>
      </c>
      <c r="G87" s="48">
        <f>'1980_2015_full'!J92</f>
        <v>33495.599999999999</v>
      </c>
      <c r="H87" s="48">
        <f>[1]real_SA!M93</f>
        <v>50830.3</v>
      </c>
      <c r="I87" s="48">
        <f>[1]real_SA!N93</f>
        <v>56171</v>
      </c>
      <c r="J87" s="48">
        <f t="shared" si="2"/>
        <v>-120480.5</v>
      </c>
      <c r="K87" s="48">
        <f t="shared" si="3"/>
        <v>599789.4</v>
      </c>
      <c r="L87" s="48">
        <f>Sheet2!R87</f>
        <v>105.4</v>
      </c>
      <c r="M87" s="48">
        <f>'1980_2015_full'!L92</f>
        <v>-5340.8</v>
      </c>
    </row>
    <row r="88" spans="1:13">
      <c r="A88" s="48" t="s">
        <v>470</v>
      </c>
      <c r="B88" s="48">
        <f>[1]real_SA!B94</f>
        <v>473929.1</v>
      </c>
      <c r="C88" s="48">
        <f>SUM([1]real_SA!C94,[1]real_SA!F94)</f>
        <v>297066.89999999997</v>
      </c>
      <c r="D88" s="48">
        <f>SUM([1]real_SA!G94:H94)</f>
        <v>63057.299999999996</v>
      </c>
      <c r="E88" s="48">
        <f>SUM([1]real_SA!I94:K94)</f>
        <v>119694.39999999999</v>
      </c>
      <c r="F88" s="48">
        <v>86652.2</v>
      </c>
      <c r="G88" s="48">
        <f>'1980_2015_full'!J93</f>
        <v>33336</v>
      </c>
      <c r="H88" s="48">
        <f>[1]real_SA!M94</f>
        <v>49646.1</v>
      </c>
      <c r="I88" s="48">
        <f>[1]real_SA!N94</f>
        <v>54713.3</v>
      </c>
      <c r="J88" s="48">
        <f t="shared" si="2"/>
        <v>-120810.49999999988</v>
      </c>
      <c r="K88" s="48">
        <f t="shared" si="3"/>
        <v>594739.59999999986</v>
      </c>
      <c r="L88" s="48">
        <f>Sheet2!R88</f>
        <v>106.1</v>
      </c>
      <c r="M88" s="48">
        <f>'1980_2015_full'!L93</f>
        <v>-5067.3</v>
      </c>
    </row>
    <row r="89" spans="1:13">
      <c r="A89" s="48" t="s">
        <v>471</v>
      </c>
      <c r="B89" s="48">
        <f>[1]real_SA!B95</f>
        <v>473374.9</v>
      </c>
      <c r="C89" s="48">
        <f>SUM([1]real_SA!C95,[1]real_SA!F95)</f>
        <v>298489.09999999998</v>
      </c>
      <c r="D89" s="48">
        <f>SUM([1]real_SA!G95:H95)</f>
        <v>60386.400000000001</v>
      </c>
      <c r="E89" s="48">
        <f>SUM([1]real_SA!I95:K95)</f>
        <v>120247.9</v>
      </c>
      <c r="F89" s="48">
        <v>87758.399999999994</v>
      </c>
      <c r="G89" s="48">
        <f>'1980_2015_full'!J94</f>
        <v>32478.6</v>
      </c>
      <c r="H89" s="48">
        <f>[1]real_SA!M95</f>
        <v>48640</v>
      </c>
      <c r="I89" s="48">
        <f>[1]real_SA!N95</f>
        <v>53081.3</v>
      </c>
      <c r="J89" s="48">
        <f t="shared" si="2"/>
        <v>-121544.19999999995</v>
      </c>
      <c r="K89" s="48">
        <f t="shared" si="3"/>
        <v>594919.1</v>
      </c>
      <c r="L89" s="48">
        <f>Sheet2!R89</f>
        <v>104.9</v>
      </c>
      <c r="M89" s="48">
        <f>'1980_2015_full'!L94</f>
        <v>-4441.7</v>
      </c>
    </row>
    <row r="90" spans="1:13">
      <c r="A90" s="48" t="s">
        <v>493</v>
      </c>
      <c r="B90" s="48">
        <f>[1]real_SA!B96</f>
        <v>472355.7</v>
      </c>
      <c r="C90" s="48">
        <f>SUM([1]real_SA!C96,[1]real_SA!F96)</f>
        <v>298248.39999999997</v>
      </c>
      <c r="D90" s="48">
        <f>SUM([1]real_SA!G96:H96)</f>
        <v>57269.599999999999</v>
      </c>
      <c r="E90" s="48">
        <f>SUM([1]real_SA!I96:K96)</f>
        <v>120378.9</v>
      </c>
      <c r="F90" s="48">
        <v>87948.1</v>
      </c>
      <c r="G90" s="48">
        <f>'1980_2015_full'!J95</f>
        <v>32578.2</v>
      </c>
      <c r="H90" s="48">
        <f>[1]real_SA!M96</f>
        <v>51096.7</v>
      </c>
      <c r="I90" s="48">
        <f>[1]real_SA!N96</f>
        <v>53491.7</v>
      </c>
      <c r="J90" s="48">
        <f t="shared" si="2"/>
        <v>-121672.49999999983</v>
      </c>
      <c r="K90" s="48">
        <f t="shared" si="3"/>
        <v>594028.19999999984</v>
      </c>
      <c r="L90" s="48">
        <f>Sheet2!R90</f>
        <v>105.1</v>
      </c>
      <c r="M90" s="48">
        <f>'1980_2015_full'!L95</f>
        <v>-2395</v>
      </c>
    </row>
    <row r="91" spans="1:13">
      <c r="A91" s="48" t="s">
        <v>469</v>
      </c>
      <c r="B91" s="48">
        <f>[1]real_SA!B97</f>
        <v>477346.6</v>
      </c>
      <c r="C91" s="48">
        <f>SUM([1]real_SA!C97,[1]real_SA!F97)</f>
        <v>300393</v>
      </c>
      <c r="D91" s="48">
        <f>SUM([1]real_SA!G97:H97)</f>
        <v>57596</v>
      </c>
      <c r="E91" s="48">
        <f>SUM([1]real_SA!I97:K97)</f>
        <v>120702.70000000001</v>
      </c>
      <c r="F91" s="48">
        <v>88580.6</v>
      </c>
      <c r="G91" s="48">
        <f>'1980_2015_full'!J96</f>
        <v>32173.5</v>
      </c>
      <c r="H91" s="48">
        <f>[1]real_SA!M97</f>
        <v>54558.6</v>
      </c>
      <c r="I91" s="48">
        <f>[1]real_SA!N97</f>
        <v>54860.2</v>
      </c>
      <c r="J91" s="48">
        <f t="shared" si="2"/>
        <v>-121797.60000000009</v>
      </c>
      <c r="K91" s="48">
        <f t="shared" si="3"/>
        <v>599144.20000000007</v>
      </c>
      <c r="L91" s="48">
        <f>Sheet2!R91</f>
        <v>103.5</v>
      </c>
      <c r="M91" s="48">
        <f>'1980_2015_full'!L96</f>
        <v>-301.60000000000002</v>
      </c>
    </row>
    <row r="92" spans="1:13">
      <c r="A92" s="48" t="s">
        <v>470</v>
      </c>
      <c r="B92" s="48">
        <f>[1]real_SA!B98</f>
        <v>480320.4</v>
      </c>
      <c r="C92" s="48">
        <f>SUM([1]real_SA!C98,[1]real_SA!F98)</f>
        <v>302092.2</v>
      </c>
      <c r="D92" s="48">
        <f>SUM([1]real_SA!G98:H98)</f>
        <v>59481.8</v>
      </c>
      <c r="E92" s="48">
        <f>SUM([1]real_SA!I98:K98)</f>
        <v>121015.99999999999</v>
      </c>
      <c r="F92" s="48">
        <v>89153.2</v>
      </c>
      <c r="G92" s="48">
        <f>'1980_2015_full'!J97</f>
        <v>31916.5</v>
      </c>
      <c r="H92" s="48">
        <f>[1]real_SA!M98</f>
        <v>55031.5</v>
      </c>
      <c r="I92" s="48">
        <f>[1]real_SA!N98</f>
        <v>56531.9</v>
      </c>
      <c r="J92" s="48">
        <f t="shared" si="2"/>
        <v>-121838.89999999991</v>
      </c>
      <c r="K92" s="48">
        <f t="shared" si="3"/>
        <v>602159.29999999993</v>
      </c>
      <c r="L92" s="48">
        <f>Sheet2!R92</f>
        <v>103</v>
      </c>
      <c r="M92" s="48">
        <f>'1980_2015_full'!L97</f>
        <v>-1500.4</v>
      </c>
    </row>
    <row r="93" spans="1:13">
      <c r="A93" s="48" t="s">
        <v>471</v>
      </c>
      <c r="B93" s="48">
        <f>[1]real_SA!B99</f>
        <v>482169.4</v>
      </c>
      <c r="C93" s="48">
        <f>SUM([1]real_SA!C99,[1]real_SA!F99)</f>
        <v>301068.2</v>
      </c>
      <c r="D93" s="48">
        <f>SUM([1]real_SA!G99:H99)</f>
        <v>62160.9</v>
      </c>
      <c r="E93" s="48">
        <f>SUM([1]real_SA!I99:K99)</f>
        <v>120098.8</v>
      </c>
      <c r="F93" s="48">
        <v>89032.4</v>
      </c>
      <c r="G93" s="48">
        <f>'1980_2015_full'!J98</f>
        <v>31266.6</v>
      </c>
      <c r="H93" s="48">
        <f>[1]real_SA!M99</f>
        <v>56834.9</v>
      </c>
      <c r="I93" s="48">
        <f>[1]real_SA!N99</f>
        <v>57433</v>
      </c>
      <c r="J93" s="48">
        <f t="shared" si="2"/>
        <v>-120859.40000000002</v>
      </c>
      <c r="K93" s="48">
        <f t="shared" si="3"/>
        <v>603028.80000000005</v>
      </c>
      <c r="L93" s="48">
        <f>Sheet2!R93</f>
        <v>103.3</v>
      </c>
      <c r="M93" s="48">
        <f>'1980_2015_full'!L98</f>
        <v>-598.9</v>
      </c>
    </row>
    <row r="94" spans="1:13">
      <c r="A94" s="48" t="s">
        <v>494</v>
      </c>
      <c r="B94" s="48">
        <f>[1]real_SA!B100</f>
        <v>479459.9</v>
      </c>
      <c r="C94" s="48">
        <f>SUM([1]real_SA!C100,[1]real_SA!F100)</f>
        <v>299700.59999999998</v>
      </c>
      <c r="D94" s="48">
        <f>SUM([1]real_SA!G100:H100)</f>
        <v>61361.1</v>
      </c>
      <c r="E94" s="48">
        <f>SUM([1]real_SA!I100:K100)</f>
        <v>119157.6</v>
      </c>
      <c r="F94" s="48">
        <v>89294.2</v>
      </c>
      <c r="G94" s="48">
        <f>'1980_2015_full'!J99</f>
        <v>29969.5</v>
      </c>
      <c r="H94" s="48">
        <f>[1]real_SA!M100</f>
        <v>57565.3</v>
      </c>
      <c r="I94" s="48">
        <f>[1]real_SA!N100</f>
        <v>57898.7</v>
      </c>
      <c r="J94" s="48">
        <f t="shared" si="2"/>
        <v>-119689.69999999995</v>
      </c>
      <c r="K94" s="48">
        <f t="shared" si="3"/>
        <v>599149.6</v>
      </c>
      <c r="L94" s="48">
        <f>Sheet2!R94</f>
        <v>104.6</v>
      </c>
      <c r="M94" s="48">
        <f>'1980_2015_full'!L99</f>
        <v>-333.3</v>
      </c>
    </row>
    <row r="95" spans="1:13">
      <c r="A95" s="48" t="s">
        <v>469</v>
      </c>
      <c r="B95" s="48">
        <f>[1]real_SA!B101</f>
        <v>485574</v>
      </c>
      <c r="C95" s="48">
        <f>SUM([1]real_SA!C101,[1]real_SA!F101)</f>
        <v>301367.69999999995</v>
      </c>
      <c r="D95" s="48">
        <f>SUM([1]real_SA!G101:H101)</f>
        <v>63344.3</v>
      </c>
      <c r="E95" s="48">
        <f>SUM([1]real_SA!I101:K101)</f>
        <v>120348.70000000001</v>
      </c>
      <c r="F95" s="48">
        <v>90405.6</v>
      </c>
      <c r="G95" s="48">
        <f>'1980_2015_full'!J100</f>
        <v>29898.3</v>
      </c>
      <c r="H95" s="48">
        <f>[1]real_SA!M101</f>
        <v>57765.4</v>
      </c>
      <c r="I95" s="48">
        <f>[1]real_SA!N101</f>
        <v>56527.1</v>
      </c>
      <c r="J95" s="48">
        <f t="shared" si="2"/>
        <v>-121028.90000000002</v>
      </c>
      <c r="K95" s="48">
        <f t="shared" si="3"/>
        <v>606602.9</v>
      </c>
      <c r="L95" s="48">
        <f>Sheet2!R95</f>
        <v>104.1</v>
      </c>
      <c r="M95" s="48">
        <f>'1980_2015_full'!L100</f>
        <v>1238.7</v>
      </c>
    </row>
    <row r="96" spans="1:13">
      <c r="A96" s="48" t="s">
        <v>470</v>
      </c>
      <c r="B96" s="48">
        <f>[1]real_SA!B102</f>
        <v>487507.1</v>
      </c>
      <c r="C96" s="48">
        <f>SUM([1]real_SA!C102,[1]real_SA!F102)</f>
        <v>301484.40000000002</v>
      </c>
      <c r="D96" s="48">
        <f>SUM([1]real_SA!G102:H102)</f>
        <v>64793.5</v>
      </c>
      <c r="E96" s="48">
        <f>SUM([1]real_SA!I102:K102)</f>
        <v>119600</v>
      </c>
      <c r="F96" s="48">
        <v>90677.2</v>
      </c>
      <c r="G96" s="48">
        <f>'1980_2015_full'!J101</f>
        <v>29067.4</v>
      </c>
      <c r="H96" s="48">
        <f>[1]real_SA!M102</f>
        <v>59931.6</v>
      </c>
      <c r="I96" s="48">
        <f>[1]real_SA!N102</f>
        <v>57725.8</v>
      </c>
      <c r="J96" s="48">
        <f t="shared" si="2"/>
        <v>-120321.19999999995</v>
      </c>
      <c r="K96" s="48">
        <f t="shared" si="3"/>
        <v>607828.29999999993</v>
      </c>
      <c r="L96" s="48">
        <f>Sheet2!R96</f>
        <v>102.8</v>
      </c>
      <c r="M96" s="48">
        <f>'1980_2015_full'!L101</f>
        <v>2206.1</v>
      </c>
    </row>
    <row r="97" spans="1:13">
      <c r="A97" s="48" t="s">
        <v>471</v>
      </c>
      <c r="B97" s="48">
        <f>[1]real_SA!B103</f>
        <v>492597.8</v>
      </c>
      <c r="C97" s="48">
        <f>SUM([1]real_SA!C103,[1]real_SA!F103)</f>
        <v>304181.7</v>
      </c>
      <c r="D97" s="48">
        <f>SUM([1]real_SA!G103:H103)</f>
        <v>66318.2</v>
      </c>
      <c r="E97" s="48">
        <f>SUM([1]real_SA!I103:K103)</f>
        <v>118614.1</v>
      </c>
      <c r="F97" s="48">
        <v>91018.1</v>
      </c>
      <c r="G97" s="48">
        <f>'1980_2015_full'!J102</f>
        <v>28085.7</v>
      </c>
      <c r="H97" s="48">
        <f>[1]real_SA!M103</f>
        <v>62812.2</v>
      </c>
      <c r="I97" s="48">
        <f>[1]real_SA!N103</f>
        <v>59073.4</v>
      </c>
      <c r="J97" s="48">
        <f t="shared" si="2"/>
        <v>-119358.79999999987</v>
      </c>
      <c r="K97" s="48">
        <f t="shared" si="3"/>
        <v>611956.59999999986</v>
      </c>
      <c r="L97" s="48">
        <f>Sheet2!R97</f>
        <v>103.4</v>
      </c>
      <c r="M97" s="48">
        <f>'1980_2015_full'!L102</f>
        <v>3737.3</v>
      </c>
    </row>
    <row r="98" spans="1:13">
      <c r="A98" s="48" t="s">
        <v>495</v>
      </c>
      <c r="B98" s="48">
        <f>[1]real_SA!B104</f>
        <v>497217.9</v>
      </c>
      <c r="C98" s="48">
        <f>SUM([1]real_SA!C104,[1]real_SA!F104)</f>
        <v>305402.3</v>
      </c>
      <c r="D98" s="48">
        <f>SUM([1]real_SA!G104:H104)</f>
        <v>66487.7</v>
      </c>
      <c r="E98" s="48">
        <f>SUM([1]real_SA!I104:K104)</f>
        <v>120210.59999999999</v>
      </c>
      <c r="F98" s="48">
        <v>91581</v>
      </c>
      <c r="G98" s="48">
        <f>'1980_2015_full'!J103</f>
        <v>29038.9</v>
      </c>
      <c r="H98" s="48">
        <f>[1]real_SA!M104</f>
        <v>65981.600000000006</v>
      </c>
      <c r="I98" s="48">
        <f>[1]real_SA!N104</f>
        <v>60595.6</v>
      </c>
      <c r="J98" s="48">
        <f t="shared" si="2"/>
        <v>-120888.59999999998</v>
      </c>
      <c r="K98" s="48">
        <f t="shared" si="3"/>
        <v>618106.5</v>
      </c>
      <c r="L98" s="48">
        <f>Sheet2!R98</f>
        <v>102.8</v>
      </c>
      <c r="M98" s="48">
        <f>'1980_2015_full'!L103</f>
        <v>5385.2</v>
      </c>
    </row>
    <row r="99" spans="1:13">
      <c r="A99" s="48" t="s">
        <v>469</v>
      </c>
      <c r="B99" s="48">
        <f>[1]real_SA!B105</f>
        <v>497629.5</v>
      </c>
      <c r="C99" s="48">
        <f>SUM([1]real_SA!C105,[1]real_SA!F105)</f>
        <v>305607.39999999997</v>
      </c>
      <c r="D99" s="48">
        <f>SUM([1]real_SA!G105:H105)</f>
        <v>67562.3</v>
      </c>
      <c r="E99" s="48">
        <f>SUM([1]real_SA!I105:K105)</f>
        <v>118251.1</v>
      </c>
      <c r="F99" s="48">
        <v>91523.5</v>
      </c>
      <c r="G99" s="48">
        <f>'1980_2015_full'!J104</f>
        <v>26805.5</v>
      </c>
      <c r="H99" s="48">
        <f>[1]real_SA!M105</f>
        <v>68020</v>
      </c>
      <c r="I99" s="48">
        <f>[1]real_SA!N105</f>
        <v>61579.9</v>
      </c>
      <c r="J99" s="48">
        <f t="shared" si="2"/>
        <v>-118560.39999999991</v>
      </c>
      <c r="K99" s="48">
        <f t="shared" si="3"/>
        <v>616189.89999999991</v>
      </c>
      <c r="L99" s="48">
        <f>Sheet2!R99</f>
        <v>103.1</v>
      </c>
      <c r="M99" s="48">
        <f>'1980_2015_full'!L104</f>
        <v>6441.1</v>
      </c>
    </row>
    <row r="100" spans="1:13">
      <c r="A100" s="48" t="s">
        <v>470</v>
      </c>
      <c r="B100" s="48">
        <f>[1]real_SA!B106</f>
        <v>498269.2</v>
      </c>
      <c r="C100" s="48">
        <f>SUM([1]real_SA!C106,[1]real_SA!F106)</f>
        <v>305879.40000000002</v>
      </c>
      <c r="D100" s="48">
        <f>SUM([1]real_SA!G106:H106)</f>
        <v>68873.399999999994</v>
      </c>
      <c r="E100" s="48">
        <f>SUM([1]real_SA!I106:K106)</f>
        <v>118122.9</v>
      </c>
      <c r="F100" s="48">
        <v>91950.2</v>
      </c>
      <c r="G100" s="48">
        <f>'1980_2015_full'!J105</f>
        <v>26235.7</v>
      </c>
      <c r="H100" s="48">
        <f>[1]real_SA!M106</f>
        <v>68371</v>
      </c>
      <c r="I100" s="48">
        <f>[1]real_SA!N106</f>
        <v>62889.4</v>
      </c>
      <c r="J100" s="48">
        <f t="shared" si="2"/>
        <v>-118273.99999999994</v>
      </c>
      <c r="K100" s="48">
        <f t="shared" si="3"/>
        <v>616543.19999999995</v>
      </c>
      <c r="L100" s="48">
        <f>Sheet2!R100</f>
        <v>102.9</v>
      </c>
      <c r="M100" s="48">
        <f>'1980_2015_full'!L105</f>
        <v>5482.6</v>
      </c>
    </row>
    <row r="101" spans="1:13">
      <c r="A101" s="48" t="s">
        <v>471</v>
      </c>
      <c r="B101" s="48">
        <f>[1]real_SA!B107</f>
        <v>496982.8</v>
      </c>
      <c r="C101" s="48">
        <f>SUM([1]real_SA!C107,[1]real_SA!F107)</f>
        <v>304103</v>
      </c>
      <c r="D101" s="48">
        <f>SUM([1]real_SA!G107:H107)</f>
        <v>70690.5</v>
      </c>
      <c r="E101" s="48">
        <f>SUM([1]real_SA!I107:K107)</f>
        <v>117467.1</v>
      </c>
      <c r="F101" s="48">
        <v>91798.2</v>
      </c>
      <c r="G101" s="48">
        <f>'1980_2015_full'!J106</f>
        <v>25615.8</v>
      </c>
      <c r="H101" s="48">
        <f>[1]real_SA!M107</f>
        <v>69144.7</v>
      </c>
      <c r="I101" s="48">
        <f>[1]real_SA!N107</f>
        <v>64524.2</v>
      </c>
      <c r="J101" s="48">
        <f t="shared" si="2"/>
        <v>-117312.29999999999</v>
      </c>
      <c r="K101" s="48">
        <f t="shared" si="3"/>
        <v>614295.1</v>
      </c>
      <c r="L101" s="48">
        <f>Sheet2!R101</f>
        <v>103.1</v>
      </c>
      <c r="M101" s="48">
        <f>'1980_2015_full'!L106</f>
        <v>4618.8999999999996</v>
      </c>
    </row>
    <row r="102" spans="1:13">
      <c r="A102" s="48" t="s">
        <v>496</v>
      </c>
      <c r="B102" s="48">
        <f>[1]real_SA!B108</f>
        <v>498010.4</v>
      </c>
      <c r="C102" s="48">
        <f>SUM([1]real_SA!C108,[1]real_SA!F108)</f>
        <v>306755.09999999998</v>
      </c>
      <c r="D102" s="48">
        <f>SUM([1]real_SA!G108:H108)</f>
        <v>68713.599999999991</v>
      </c>
      <c r="E102" s="48">
        <f>SUM([1]real_SA!I108:K108)</f>
        <v>117702.8</v>
      </c>
      <c r="F102" s="48">
        <v>92620.2</v>
      </c>
      <c r="G102" s="48">
        <f>'1980_2015_full'!J107</f>
        <v>24966.6</v>
      </c>
      <c r="H102" s="48">
        <f>[1]real_SA!M108</f>
        <v>68314.5</v>
      </c>
      <c r="I102" s="48">
        <f>[1]real_SA!N108</f>
        <v>63459.7</v>
      </c>
      <c r="J102" s="48">
        <f t="shared" si="2"/>
        <v>-117602.69999999995</v>
      </c>
      <c r="K102" s="48">
        <f t="shared" si="3"/>
        <v>615613.1</v>
      </c>
      <c r="L102" s="48">
        <f>Sheet2!R102</f>
        <v>103.3</v>
      </c>
      <c r="M102" s="48">
        <f>'1980_2015_full'!L107</f>
        <v>4852.6000000000004</v>
      </c>
    </row>
    <row r="103" spans="1:13">
      <c r="A103" s="48" t="s">
        <v>469</v>
      </c>
      <c r="B103" s="48">
        <f>[1]real_SA!B109</f>
        <v>504583.8</v>
      </c>
      <c r="C103" s="48">
        <f>SUM([1]real_SA!C109,[1]real_SA!F109)</f>
        <v>308428.5</v>
      </c>
      <c r="D103" s="48">
        <f>SUM([1]real_SA!G109:H109)</f>
        <v>73179.5</v>
      </c>
      <c r="E103" s="48">
        <f>SUM([1]real_SA!I109:K109)</f>
        <v>116302.7</v>
      </c>
      <c r="F103" s="48">
        <v>92335</v>
      </c>
      <c r="G103" s="48">
        <f>'1980_2015_full'!J108</f>
        <v>23997.5</v>
      </c>
      <c r="H103" s="48">
        <f>[1]real_SA!M109</f>
        <v>71032.2</v>
      </c>
      <c r="I103" s="48">
        <f>[1]real_SA!N109</f>
        <v>64332.1</v>
      </c>
      <c r="J103" s="48">
        <f t="shared" si="2"/>
        <v>-116359.49999999994</v>
      </c>
      <c r="K103" s="48">
        <f t="shared" si="3"/>
        <v>620943.29999999993</v>
      </c>
      <c r="L103" s="48">
        <f>Sheet2!R103</f>
        <v>104</v>
      </c>
      <c r="M103" s="48">
        <f>'1980_2015_full'!L108</f>
        <v>6702.9</v>
      </c>
    </row>
    <row r="104" spans="1:13">
      <c r="A104" s="48" t="s">
        <v>470</v>
      </c>
      <c r="B104" s="48">
        <f>[1]real_SA!B110</f>
        <v>506337.1</v>
      </c>
      <c r="C104" s="48">
        <f>SUM([1]real_SA!C110,[1]real_SA!F110)</f>
        <v>310673.2</v>
      </c>
      <c r="D104" s="48">
        <f>SUM([1]real_SA!G110:H110)</f>
        <v>71972.7</v>
      </c>
      <c r="E104" s="48">
        <f>SUM([1]real_SA!I110:K110)</f>
        <v>116739.20000000001</v>
      </c>
      <c r="F104" s="48">
        <v>92238.1</v>
      </c>
      <c r="G104" s="48">
        <f>'1980_2015_full'!J109</f>
        <v>24488.6</v>
      </c>
      <c r="H104" s="48">
        <f>[1]real_SA!M110</f>
        <v>73246.2</v>
      </c>
      <c r="I104" s="48">
        <f>[1]real_SA!N110</f>
        <v>66365.2</v>
      </c>
      <c r="J104" s="48">
        <f t="shared" si="2"/>
        <v>-116655.70000000007</v>
      </c>
      <c r="K104" s="48">
        <f t="shared" si="3"/>
        <v>622992.80000000005</v>
      </c>
      <c r="L104" s="48">
        <f>Sheet2!R104</f>
        <v>104.4</v>
      </c>
      <c r="M104" s="48">
        <f>'1980_2015_full'!L109</f>
        <v>6883.2</v>
      </c>
    </row>
    <row r="105" spans="1:13">
      <c r="A105" s="48" t="s">
        <v>471</v>
      </c>
      <c r="B105" s="48">
        <f>[1]real_SA!B111</f>
        <v>507250.7</v>
      </c>
      <c r="C105" s="48">
        <f>SUM([1]real_SA!C111,[1]real_SA!F111)</f>
        <v>311991.59999999998</v>
      </c>
      <c r="D105" s="48">
        <f>SUM([1]real_SA!G111:H111)</f>
        <v>69443.5</v>
      </c>
      <c r="E105" s="48">
        <f>SUM([1]real_SA!I111:K111)</f>
        <v>116126.8</v>
      </c>
      <c r="F105" s="48">
        <v>92524.5</v>
      </c>
      <c r="G105" s="48">
        <f>'1980_2015_full'!J110</f>
        <v>23607.200000000001</v>
      </c>
      <c r="H105" s="48">
        <f>[1]real_SA!M111</f>
        <v>75719.899999999994</v>
      </c>
      <c r="I105" s="48">
        <f>[1]real_SA!N111</f>
        <v>66003.100000000006</v>
      </c>
      <c r="J105" s="48">
        <f t="shared" si="2"/>
        <v>-116159.6999999999</v>
      </c>
      <c r="K105" s="48">
        <f t="shared" si="3"/>
        <v>623410.39999999991</v>
      </c>
      <c r="L105" s="48">
        <f>Sheet2!R105</f>
        <v>105.2</v>
      </c>
      <c r="M105" s="48">
        <f>'1980_2015_full'!L110</f>
        <v>9714.2999999999993</v>
      </c>
    </row>
    <row r="106" spans="1:13">
      <c r="A106" s="48" t="s">
        <v>497</v>
      </c>
      <c r="B106" s="48">
        <f>[1]real_SA!B112</f>
        <v>509434.1</v>
      </c>
      <c r="C106" s="48">
        <f>SUM([1]real_SA!C112,[1]real_SA!F112)</f>
        <v>312515</v>
      </c>
      <c r="D106" s="48">
        <f>SUM([1]real_SA!G112:H112)</f>
        <v>70448.599999999991</v>
      </c>
      <c r="E106" s="48">
        <f>SUM([1]real_SA!I112:K112)</f>
        <v>116478.39999999999</v>
      </c>
      <c r="F106" s="48">
        <v>92152.6</v>
      </c>
      <c r="G106" s="48">
        <f>'1980_2015_full'!J111</f>
        <v>24280.7</v>
      </c>
      <c r="H106" s="48">
        <f>[1]real_SA!M112</f>
        <v>77119.7</v>
      </c>
      <c r="I106" s="48">
        <f>[1]real_SA!N112</f>
        <v>67103.600000000006</v>
      </c>
      <c r="J106" s="48">
        <f t="shared" si="2"/>
        <v>-116457.29999999993</v>
      </c>
      <c r="K106" s="48">
        <f t="shared" si="3"/>
        <v>625891.39999999991</v>
      </c>
      <c r="L106" s="48">
        <f>Sheet2!R106</f>
        <v>104.4</v>
      </c>
      <c r="M106" s="48">
        <f>'1980_2015_full'!L111</f>
        <v>10011</v>
      </c>
    </row>
    <row r="107" spans="1:13">
      <c r="A107" s="48" t="s">
        <v>469</v>
      </c>
      <c r="B107" s="48">
        <f>[1]real_SA!B113</f>
        <v>511633.1</v>
      </c>
      <c r="C107" s="48">
        <f>SUM([1]real_SA!C113,[1]real_SA!F113)</f>
        <v>313311.8</v>
      </c>
      <c r="D107" s="48">
        <f>SUM([1]real_SA!G113:H113)</f>
        <v>72033</v>
      </c>
      <c r="E107" s="48">
        <f>SUM([1]real_SA!I113:K113)</f>
        <v>115965.9</v>
      </c>
      <c r="F107" s="48">
        <v>92627</v>
      </c>
      <c r="G107" s="48">
        <f>'1980_2015_full'!J112</f>
        <v>23358.5</v>
      </c>
      <c r="H107" s="48">
        <f>[1]real_SA!M113</f>
        <v>78627</v>
      </c>
      <c r="I107" s="48">
        <f>[1]real_SA!N113</f>
        <v>68291.399999999994</v>
      </c>
      <c r="J107" s="48">
        <f t="shared" si="2"/>
        <v>-115998.69999999995</v>
      </c>
      <c r="K107" s="48">
        <f t="shared" si="3"/>
        <v>627631.79999999993</v>
      </c>
      <c r="L107" s="48">
        <f>Sheet2!R107</f>
        <v>105</v>
      </c>
      <c r="M107" s="48">
        <f>'1980_2015_full'!L112</f>
        <v>10341.700000000001</v>
      </c>
    </row>
    <row r="108" spans="1:13">
      <c r="A108" s="48" t="s">
        <v>470</v>
      </c>
      <c r="B108" s="48">
        <f>[1]real_SA!B114</f>
        <v>511209.2</v>
      </c>
      <c r="C108" s="48">
        <f>SUM([1]real_SA!C114,[1]real_SA!F114)</f>
        <v>310613.3</v>
      </c>
      <c r="D108" s="48">
        <f>SUM([1]real_SA!G114:H114)</f>
        <v>73852.900000000009</v>
      </c>
      <c r="E108" s="48">
        <f>SUM([1]real_SA!I114:K114)</f>
        <v>114699.90000000001</v>
      </c>
      <c r="F108" s="48">
        <v>92633.7</v>
      </c>
      <c r="G108" s="48">
        <f>'1980_2015_full'!J113</f>
        <v>22021.7</v>
      </c>
      <c r="H108" s="48">
        <f>[1]real_SA!M114</f>
        <v>80239.3</v>
      </c>
      <c r="I108" s="48">
        <f>[1]real_SA!N114</f>
        <v>68198.7</v>
      </c>
      <c r="J108" s="48">
        <f t="shared" si="2"/>
        <v>-114652.90000000008</v>
      </c>
      <c r="K108" s="48">
        <f t="shared" si="3"/>
        <v>625862.10000000009</v>
      </c>
      <c r="L108" s="48">
        <f>Sheet2!R108</f>
        <v>104.3</v>
      </c>
      <c r="M108" s="48">
        <f>'1980_2015_full'!L113</f>
        <v>12044.6</v>
      </c>
    </row>
    <row r="109" spans="1:13">
      <c r="A109" s="48" t="s">
        <v>471</v>
      </c>
      <c r="B109" s="48">
        <f>[1]real_SA!B115</f>
        <v>517767.9</v>
      </c>
      <c r="C109" s="48">
        <f>SUM([1]real_SA!C115,[1]real_SA!F115)</f>
        <v>314365.5</v>
      </c>
      <c r="D109" s="48">
        <f>SUM([1]real_SA!G115:H115)</f>
        <v>76018.700000000012</v>
      </c>
      <c r="E109" s="48">
        <f>SUM([1]real_SA!I115:K115)</f>
        <v>114628.2</v>
      </c>
      <c r="F109" s="48">
        <v>92422.1</v>
      </c>
      <c r="G109" s="48">
        <f>'1980_2015_full'!J114</f>
        <v>22189.7</v>
      </c>
      <c r="H109" s="48">
        <f>[1]real_SA!M115</f>
        <v>81079.8</v>
      </c>
      <c r="I109" s="48">
        <f>[1]real_SA!N115</f>
        <v>68349.399999999994</v>
      </c>
      <c r="J109" s="48">
        <f t="shared" si="2"/>
        <v>-114586.69999999995</v>
      </c>
      <c r="K109" s="48">
        <f t="shared" si="3"/>
        <v>632354.6</v>
      </c>
      <c r="L109" s="48">
        <f>Sheet2!R109</f>
        <v>105.5</v>
      </c>
      <c r="M109" s="48">
        <f>'1980_2015_full'!L114</f>
        <v>12725.1</v>
      </c>
    </row>
    <row r="110" spans="1:13">
      <c r="A110" s="48" t="s">
        <v>498</v>
      </c>
      <c r="B110" s="48">
        <f>[1]real_SA!B116</f>
        <v>522877.6</v>
      </c>
      <c r="C110" s="48">
        <f>SUM([1]real_SA!C116,[1]real_SA!F116)</f>
        <v>315231.3</v>
      </c>
      <c r="D110" s="48">
        <f>SUM([1]real_SA!G116:H116)</f>
        <v>78576.900000000009</v>
      </c>
      <c r="E110" s="48">
        <f>SUM([1]real_SA!I116:K116)</f>
        <v>114785.2</v>
      </c>
      <c r="F110" s="48">
        <v>92862.1</v>
      </c>
      <c r="G110" s="48">
        <f>'1980_2015_full'!J115</f>
        <v>22014.7</v>
      </c>
      <c r="H110" s="48">
        <f>[1]real_SA!M116</f>
        <v>83117.5</v>
      </c>
      <c r="I110" s="48">
        <f>[1]real_SA!N116</f>
        <v>68960.3</v>
      </c>
      <c r="J110" s="48">
        <f t="shared" si="2"/>
        <v>-114749.79999999993</v>
      </c>
      <c r="K110" s="48">
        <f t="shared" si="3"/>
        <v>637627.39999999991</v>
      </c>
      <c r="L110" s="48">
        <f>Sheet2!R110</f>
        <v>104</v>
      </c>
      <c r="M110" s="48">
        <f>'1980_2015_full'!L115</f>
        <v>14149.1</v>
      </c>
    </row>
    <row r="111" spans="1:13">
      <c r="A111" s="48" t="s">
        <v>469</v>
      </c>
      <c r="B111" s="48">
        <f>[1]real_SA!B117</f>
        <v>523747.7</v>
      </c>
      <c r="C111" s="48">
        <f>SUM([1]real_SA!C117,[1]real_SA!F117)</f>
        <v>315699.5</v>
      </c>
      <c r="D111" s="48">
        <f>SUM([1]real_SA!G117:H117)</f>
        <v>77600.3</v>
      </c>
      <c r="E111" s="48">
        <f>SUM([1]real_SA!I117:K117)</f>
        <v>115117</v>
      </c>
      <c r="F111" s="48">
        <v>93561.2</v>
      </c>
      <c r="G111" s="48">
        <f>'1980_2015_full'!J116</f>
        <v>21471.1</v>
      </c>
      <c r="H111" s="48">
        <f>[1]real_SA!M117</f>
        <v>85146.5</v>
      </c>
      <c r="I111" s="48">
        <f>[1]real_SA!N117</f>
        <v>69936.600000000006</v>
      </c>
      <c r="J111" s="48">
        <f t="shared" si="2"/>
        <v>-114911.29999999999</v>
      </c>
      <c r="K111" s="48">
        <f t="shared" si="3"/>
        <v>638659</v>
      </c>
      <c r="L111" s="48">
        <f>Sheet2!R111</f>
        <v>105</v>
      </c>
      <c r="M111" s="48">
        <f>'1980_2015_full'!L116</f>
        <v>15220.5</v>
      </c>
    </row>
    <row r="112" spans="1:13">
      <c r="A112" s="48" t="s">
        <v>470</v>
      </c>
      <c r="B112" s="48">
        <f>[1]real_SA!B118</f>
        <v>521686.1</v>
      </c>
      <c r="C112" s="48">
        <f>SUM([1]real_SA!C118,[1]real_SA!F118)</f>
        <v>312765.7</v>
      </c>
      <c r="D112" s="48">
        <f>SUM([1]real_SA!G118:H118)</f>
        <v>76455.3</v>
      </c>
      <c r="E112" s="48">
        <f>SUM([1]real_SA!I118:K118)</f>
        <v>114645.1</v>
      </c>
      <c r="F112" s="48">
        <v>93360.3</v>
      </c>
      <c r="G112" s="48">
        <f>'1980_2015_full'!J117</f>
        <v>21270.3</v>
      </c>
      <c r="H112" s="48">
        <f>[1]real_SA!M118</f>
        <v>86899.199999999997</v>
      </c>
      <c r="I112" s="48">
        <f>[1]real_SA!N118</f>
        <v>69254.2</v>
      </c>
      <c r="J112" s="48">
        <f t="shared" si="2"/>
        <v>-114455.60000000009</v>
      </c>
      <c r="K112" s="48">
        <f t="shared" si="3"/>
        <v>636141.70000000007</v>
      </c>
      <c r="L112" s="48">
        <f>Sheet2!R112</f>
        <v>103.5</v>
      </c>
      <c r="M112" s="48">
        <f>'1980_2015_full'!L117</f>
        <v>17650.5</v>
      </c>
    </row>
    <row r="113" spans="1:13">
      <c r="A113" s="48" t="s">
        <v>471</v>
      </c>
      <c r="B113" s="48">
        <f>[1]real_SA!B119</f>
        <v>526156.80000000005</v>
      </c>
      <c r="C113" s="48">
        <f>SUM([1]real_SA!C119,[1]real_SA!F119)</f>
        <v>310829.8</v>
      </c>
      <c r="D113" s="48">
        <f>SUM([1]real_SA!G119:H119)</f>
        <v>79980.7</v>
      </c>
      <c r="E113" s="48">
        <f>SUM([1]real_SA!I119:K119)</f>
        <v>115730.1</v>
      </c>
      <c r="F113" s="48">
        <v>94130.2</v>
      </c>
      <c r="G113" s="48">
        <f>'1980_2015_full'!J118</f>
        <v>21629.8</v>
      </c>
      <c r="H113" s="48">
        <f>[1]real_SA!M119</f>
        <v>89449.2</v>
      </c>
      <c r="I113" s="48">
        <f>[1]real_SA!N119</f>
        <v>70031.399999999994</v>
      </c>
      <c r="J113" s="48">
        <f t="shared" si="2"/>
        <v>-115561.59999999986</v>
      </c>
      <c r="K113" s="48">
        <f t="shared" si="3"/>
        <v>641718.39999999991</v>
      </c>
      <c r="L113" s="48">
        <f>Sheet2!R113</f>
        <v>103.5</v>
      </c>
      <c r="M113" s="48">
        <f>'1980_2015_full'!L118</f>
        <v>19408.900000000001</v>
      </c>
    </row>
    <row r="114" spans="1:13">
      <c r="A114" s="48" t="s">
        <v>499</v>
      </c>
      <c r="B114" s="48">
        <f>[1]real_SA!B120</f>
        <v>529643</v>
      </c>
      <c r="C114" s="48">
        <f>SUM([1]real_SA!C120,[1]real_SA!F120)</f>
        <v>313263.2</v>
      </c>
      <c r="D114" s="48">
        <f>SUM([1]real_SA!G120:H120)</f>
        <v>80326.100000000006</v>
      </c>
      <c r="E114" s="48">
        <f>SUM([1]real_SA!I120:K120)</f>
        <v>114946.20000000001</v>
      </c>
      <c r="F114" s="48">
        <v>94044</v>
      </c>
      <c r="G114" s="48">
        <f>'1980_2015_full'!J119</f>
        <v>20824.599999999999</v>
      </c>
      <c r="H114" s="48">
        <f>[1]real_SA!M120</f>
        <v>92007.2</v>
      </c>
      <c r="I114" s="48">
        <f>[1]real_SA!N120</f>
        <v>71070.899999999994</v>
      </c>
      <c r="J114" s="48">
        <f t="shared" si="2"/>
        <v>-114697.39999999991</v>
      </c>
      <c r="K114" s="48">
        <f t="shared" si="3"/>
        <v>644340.39999999991</v>
      </c>
      <c r="L114" s="48">
        <f>Sheet2!R114</f>
        <v>103.5</v>
      </c>
      <c r="M114" s="48">
        <f>'1980_2015_full'!L119</f>
        <v>20923.2</v>
      </c>
    </row>
    <row r="115" spans="1:13">
      <c r="A115" s="48" t="s">
        <v>469</v>
      </c>
      <c r="B115" s="48">
        <f>[1]real_SA!B121</f>
        <v>523543</v>
      </c>
      <c r="C115" s="48">
        <f>SUM([1]real_SA!C121,[1]real_SA!F121)</f>
        <v>309952.09999999998</v>
      </c>
      <c r="D115" s="48">
        <f>SUM([1]real_SA!G121:H121)</f>
        <v>79219.5</v>
      </c>
      <c r="E115" s="48">
        <f>SUM([1]real_SA!I121:K121)</f>
        <v>112570.5</v>
      </c>
      <c r="F115" s="48">
        <v>92997.4</v>
      </c>
      <c r="G115" s="48">
        <f>'1980_2015_full'!J120</f>
        <v>19533.3</v>
      </c>
      <c r="H115" s="48">
        <f>[1]real_SA!M121</f>
        <v>90131.8</v>
      </c>
      <c r="I115" s="48">
        <f>[1]real_SA!N121</f>
        <v>68807.7</v>
      </c>
      <c r="J115" s="48">
        <f t="shared" si="2"/>
        <v>-112053.90000000014</v>
      </c>
      <c r="K115" s="48">
        <f t="shared" si="3"/>
        <v>635596.90000000014</v>
      </c>
      <c r="L115" s="48">
        <f>Sheet2!R115</f>
        <v>102.9</v>
      </c>
      <c r="M115" s="48">
        <f>'1980_2015_full'!L120</f>
        <v>21343.9</v>
      </c>
    </row>
    <row r="116" spans="1:13">
      <c r="A116" s="48" t="s">
        <v>470</v>
      </c>
      <c r="B116" s="48">
        <f>[1]real_SA!B122</f>
        <v>517963.6</v>
      </c>
      <c r="C116" s="48">
        <f>SUM([1]real_SA!C122,[1]real_SA!F122)</f>
        <v>309779.10000000003</v>
      </c>
      <c r="D116" s="48">
        <f>SUM([1]real_SA!G122:H122)</f>
        <v>73935.5</v>
      </c>
      <c r="E116" s="48">
        <f>SUM([1]real_SA!I122:K122)</f>
        <v>112682</v>
      </c>
      <c r="F116" s="48">
        <v>92953.2</v>
      </c>
      <c r="G116" s="48">
        <f>'1980_2015_full'!J121</f>
        <v>19728</v>
      </c>
      <c r="H116" s="48">
        <f>[1]real_SA!M122</f>
        <v>90293.2</v>
      </c>
      <c r="I116" s="48">
        <f>[1]real_SA!N122</f>
        <v>68979.7</v>
      </c>
      <c r="J116" s="48">
        <f t="shared" si="2"/>
        <v>-112427.70000000007</v>
      </c>
      <c r="K116" s="48">
        <f t="shared" si="3"/>
        <v>630391.30000000005</v>
      </c>
      <c r="L116" s="48">
        <f>Sheet2!R116</f>
        <v>100.1</v>
      </c>
      <c r="M116" s="48">
        <f>'1980_2015_full'!L121</f>
        <v>21317</v>
      </c>
    </row>
    <row r="117" spans="1:13">
      <c r="A117" s="48" t="s">
        <v>471</v>
      </c>
      <c r="B117" s="48">
        <f>[1]real_SA!B123</f>
        <v>500912.9</v>
      </c>
      <c r="C117" s="48">
        <f>SUM([1]real_SA!C123,[1]real_SA!F123)</f>
        <v>306082.8</v>
      </c>
      <c r="D117" s="48">
        <f>SUM([1]real_SA!G123:H123)</f>
        <v>74854.100000000006</v>
      </c>
      <c r="E117" s="48">
        <f>SUM([1]real_SA!I123:K123)</f>
        <v>113160</v>
      </c>
      <c r="F117" s="48">
        <v>93371.5</v>
      </c>
      <c r="G117" s="48">
        <f>'1980_2015_full'!J122</f>
        <v>19698.599999999999</v>
      </c>
      <c r="H117" s="48">
        <f>[1]real_SA!M123</f>
        <v>77688</v>
      </c>
      <c r="I117" s="48">
        <f>[1]real_SA!N123</f>
        <v>70318.600000000006</v>
      </c>
      <c r="J117" s="48">
        <f t="shared" si="2"/>
        <v>-113623.5</v>
      </c>
      <c r="K117" s="48">
        <f t="shared" si="3"/>
        <v>614536.4</v>
      </c>
      <c r="L117" s="48">
        <f>Sheet2!R117</f>
        <v>100.7</v>
      </c>
      <c r="M117" s="48">
        <f>'1980_2015_full'!L122</f>
        <v>7357.1</v>
      </c>
    </row>
    <row r="118" spans="1:13">
      <c r="A118" s="48" t="s">
        <v>500</v>
      </c>
      <c r="B118" s="48">
        <f>[1]real_SA!B124</f>
        <v>480888.4</v>
      </c>
      <c r="C118" s="48">
        <f>SUM([1]real_SA!C124,[1]real_SA!F124)</f>
        <v>302301.7</v>
      </c>
      <c r="D118" s="48">
        <f>SUM([1]real_SA!G124:H124)</f>
        <v>64059.6</v>
      </c>
      <c r="E118" s="48">
        <f>SUM([1]real_SA!I124:K124)</f>
        <v>114582.3</v>
      </c>
      <c r="F118" s="48">
        <v>94206.399999999994</v>
      </c>
      <c r="G118" s="48">
        <f>'1980_2015_full'!J123</f>
        <v>20350.8</v>
      </c>
      <c r="H118" s="48">
        <f>[1]real_SA!M124</f>
        <v>57916.6</v>
      </c>
      <c r="I118" s="48">
        <f>[1]real_SA!N124</f>
        <v>58887.9</v>
      </c>
      <c r="J118" s="48">
        <f t="shared" si="2"/>
        <v>-113641.09999999998</v>
      </c>
      <c r="K118" s="48">
        <f t="shared" si="3"/>
        <v>594529.5</v>
      </c>
      <c r="L118" s="48">
        <f>Sheet2!R118</f>
        <v>99</v>
      </c>
      <c r="M118" s="48">
        <f>'1980_2015_full'!L123</f>
        <v>-982</v>
      </c>
    </row>
    <row r="119" spans="1:13">
      <c r="A119" s="48" t="s">
        <v>469</v>
      </c>
      <c r="B119" s="48">
        <f>[1]real_SA!B125</f>
        <v>489233</v>
      </c>
      <c r="C119" s="48">
        <f>SUM([1]real_SA!C125,[1]real_SA!F125)</f>
        <v>305644.5</v>
      </c>
      <c r="D119" s="48">
        <f>SUM([1]real_SA!G125:H125)</f>
        <v>58155.8</v>
      </c>
      <c r="E119" s="48">
        <f>SUM([1]real_SA!I125:K125)</f>
        <v>116842.1</v>
      </c>
      <c r="F119" s="48">
        <v>95001.3</v>
      </c>
      <c r="G119" s="48">
        <f>'1980_2015_full'!J124</f>
        <v>21900.9</v>
      </c>
      <c r="H119" s="48">
        <f>[1]real_SA!M125</f>
        <v>63256.9</v>
      </c>
      <c r="I119" s="48">
        <f>[1]real_SA!N125</f>
        <v>56413.1</v>
      </c>
      <c r="J119" s="48">
        <f t="shared" si="2"/>
        <v>-115155.40000000014</v>
      </c>
      <c r="K119" s="48">
        <f t="shared" si="3"/>
        <v>604388.40000000014</v>
      </c>
      <c r="L119" s="48">
        <f>Sheet2!R119</f>
        <v>98.1</v>
      </c>
      <c r="M119" s="48">
        <f>'1980_2015_full'!L124</f>
        <v>6865.9</v>
      </c>
    </row>
    <row r="120" spans="1:13">
      <c r="A120" s="48" t="s">
        <v>470</v>
      </c>
      <c r="B120" s="48">
        <f>[1]real_SA!B126</f>
        <v>489570.4</v>
      </c>
      <c r="C120" s="48">
        <f>SUM([1]real_SA!C126,[1]real_SA!F126)</f>
        <v>304584</v>
      </c>
      <c r="D120" s="48">
        <f>SUM([1]real_SA!G126:H126)</f>
        <v>56159.399999999994</v>
      </c>
      <c r="E120" s="48">
        <f>SUM([1]real_SA!I126:K126)</f>
        <v>117852.9</v>
      </c>
      <c r="F120" s="48">
        <v>96222.9</v>
      </c>
      <c r="G120" s="48">
        <f>'1980_2015_full'!J125</f>
        <v>21730.2</v>
      </c>
      <c r="H120" s="48">
        <f>[1]real_SA!M126</f>
        <v>69374.2</v>
      </c>
      <c r="I120" s="48">
        <f>[1]real_SA!N126</f>
        <v>59297.599999999999</v>
      </c>
      <c r="J120" s="48">
        <f t="shared" si="2"/>
        <v>-117055.59999999998</v>
      </c>
      <c r="K120" s="48">
        <f t="shared" si="3"/>
        <v>606626</v>
      </c>
      <c r="L120" s="48">
        <f>Sheet2!R120</f>
        <v>98.6</v>
      </c>
      <c r="M120" s="48">
        <f>'1980_2015_full'!L125</f>
        <v>10078.5</v>
      </c>
    </row>
    <row r="121" spans="1:13">
      <c r="A121" s="48" t="s">
        <v>471</v>
      </c>
      <c r="B121" s="48">
        <f>[1]real_SA!B127</f>
        <v>497988.9</v>
      </c>
      <c r="C121" s="48">
        <f>SUM([1]real_SA!C127,[1]real_SA!F127)</f>
        <v>308095.60000000003</v>
      </c>
      <c r="D121" s="48">
        <f>SUM([1]real_SA!G127:H127)</f>
        <v>56962.1</v>
      </c>
      <c r="E121" s="48">
        <f>SUM([1]real_SA!I127:K127)</f>
        <v>118549.4</v>
      </c>
      <c r="F121" s="48">
        <v>96573.3</v>
      </c>
      <c r="G121" s="48">
        <f>'1980_2015_full'!J126</f>
        <v>22053.4</v>
      </c>
      <c r="H121" s="48">
        <f>[1]real_SA!M127</f>
        <v>74146</v>
      </c>
      <c r="I121" s="48">
        <f>[1]real_SA!N127</f>
        <v>60581.599999999999</v>
      </c>
      <c r="J121" s="48">
        <f t="shared" si="2"/>
        <v>-117809.30000000005</v>
      </c>
      <c r="K121" s="48">
        <f t="shared" si="3"/>
        <v>615798.20000000007</v>
      </c>
      <c r="L121" s="48">
        <f>Sheet2!R121</f>
        <v>99.1</v>
      </c>
      <c r="M121" s="48">
        <f>'1980_2015_full'!L126</f>
        <v>13546.4</v>
      </c>
    </row>
    <row r="122" spans="1:13">
      <c r="A122" s="48" t="s">
        <v>501</v>
      </c>
      <c r="B122" s="48">
        <f>[1]real_SA!B128</f>
        <v>505377.1</v>
      </c>
      <c r="C122" s="48">
        <f>SUM([1]real_SA!C128,[1]real_SA!F128)</f>
        <v>310579.3</v>
      </c>
      <c r="D122" s="48">
        <f>SUM([1]real_SA!G128:H128)</f>
        <v>58814.100000000006</v>
      </c>
      <c r="E122" s="48">
        <f>SUM([1]real_SA!I128:K128)</f>
        <v>118700.4</v>
      </c>
      <c r="F122" s="48">
        <v>95872.7</v>
      </c>
      <c r="G122" s="48">
        <f>'1980_2015_full'!J127</f>
        <v>22671.9</v>
      </c>
      <c r="H122" s="48">
        <f>[1]real_SA!M128</f>
        <v>78971.899999999994</v>
      </c>
      <c r="I122" s="48">
        <f>[1]real_SA!N128</f>
        <v>62195.1</v>
      </c>
      <c r="J122" s="48">
        <f t="shared" si="2"/>
        <v>-118038.10000000009</v>
      </c>
      <c r="K122" s="48">
        <f t="shared" si="3"/>
        <v>623415.20000000007</v>
      </c>
      <c r="L122" s="48">
        <f>Sheet2!R122</f>
        <v>99.8</v>
      </c>
      <c r="M122" s="48">
        <f>'1980_2015_full'!L127</f>
        <v>16765.5</v>
      </c>
    </row>
    <row r="123" spans="1:13">
      <c r="A123" s="48" t="s">
        <v>469</v>
      </c>
      <c r="B123" s="48">
        <f>[1]real_SA!B129</f>
        <v>510926.5</v>
      </c>
      <c r="C123" s="48">
        <f>SUM([1]real_SA!C129,[1]real_SA!F129)</f>
        <v>310975.3</v>
      </c>
      <c r="D123" s="48">
        <f>SUM([1]real_SA!G129:H129)</f>
        <v>63880.1</v>
      </c>
      <c r="E123" s="48">
        <f>SUM([1]real_SA!I129:K129)</f>
        <v>118699.8</v>
      </c>
      <c r="F123" s="48">
        <v>97426.8</v>
      </c>
      <c r="G123" s="48">
        <f>'1980_2015_full'!J128</f>
        <v>21380.2</v>
      </c>
      <c r="H123" s="48">
        <f>[1]real_SA!M129</f>
        <v>82654</v>
      </c>
      <c r="I123" s="48">
        <f>[1]real_SA!N129</f>
        <v>65437</v>
      </c>
      <c r="J123" s="48">
        <f t="shared" si="2"/>
        <v>-118652.69999999995</v>
      </c>
      <c r="K123" s="48">
        <f t="shared" si="3"/>
        <v>629579.19999999995</v>
      </c>
      <c r="L123" s="48">
        <f>Sheet2!R123</f>
        <v>100.5</v>
      </c>
      <c r="M123" s="48">
        <f>'1980_2015_full'!L128</f>
        <v>17249.099999999999</v>
      </c>
    </row>
    <row r="124" spans="1:13">
      <c r="A124" s="48" t="s">
        <v>470</v>
      </c>
      <c r="B124" s="48">
        <f>[1]real_SA!B130</f>
        <v>518481</v>
      </c>
      <c r="C124" s="48">
        <f>SUM([1]real_SA!C130,[1]real_SA!F130)</f>
        <v>315033.10000000003</v>
      </c>
      <c r="D124" s="48">
        <f>SUM([1]real_SA!G130:H130)</f>
        <v>66451.3</v>
      </c>
      <c r="E124" s="48">
        <f>SUM([1]real_SA!I130:K130)</f>
        <v>118948.1</v>
      </c>
      <c r="F124" s="48">
        <v>97774.1</v>
      </c>
      <c r="G124" s="48">
        <f>'1980_2015_full'!J129</f>
        <v>21405.4</v>
      </c>
      <c r="H124" s="48">
        <f>[1]real_SA!M130</f>
        <v>84598.5</v>
      </c>
      <c r="I124" s="48">
        <f>[1]real_SA!N130</f>
        <v>66600.2</v>
      </c>
      <c r="J124" s="48">
        <f t="shared" si="2"/>
        <v>-119129.30000000005</v>
      </c>
      <c r="K124" s="48">
        <f t="shared" si="3"/>
        <v>637610.30000000005</v>
      </c>
      <c r="L124" s="48">
        <f>Sheet2!R124</f>
        <v>100.7</v>
      </c>
      <c r="M124" s="48">
        <f>'1980_2015_full'!L129</f>
        <v>17998.5</v>
      </c>
    </row>
    <row r="125" spans="1:13">
      <c r="A125" s="48" t="s">
        <v>471</v>
      </c>
      <c r="B125" s="48">
        <f>[1]real_SA!B131</f>
        <v>515752.1</v>
      </c>
      <c r="C125" s="48">
        <f>SUM([1]real_SA!C131,[1]real_SA!F131)</f>
        <v>313957.7</v>
      </c>
      <c r="D125" s="48">
        <f>SUM([1]real_SA!G131:H131)</f>
        <v>65474.6</v>
      </c>
      <c r="E125" s="48">
        <f>SUM([1]real_SA!I131:K131)</f>
        <v>118750</v>
      </c>
      <c r="F125" s="48">
        <v>98186.8</v>
      </c>
      <c r="G125" s="48">
        <f>'1980_2015_full'!J130</f>
        <v>20705.7</v>
      </c>
      <c r="H125" s="48">
        <f>[1]real_SA!M131</f>
        <v>84682.5</v>
      </c>
      <c r="I125" s="48">
        <f>[1]real_SA!N131</f>
        <v>67090.8</v>
      </c>
      <c r="J125" s="48">
        <f t="shared" si="2"/>
        <v>-118914.39999999991</v>
      </c>
      <c r="K125" s="48">
        <f t="shared" si="3"/>
        <v>634666.49999999988</v>
      </c>
      <c r="L125" s="48">
        <f>Sheet2!R125</f>
        <v>99.9</v>
      </c>
      <c r="M125" s="48">
        <f>'1980_2015_full'!L130</f>
        <v>17567.599999999999</v>
      </c>
    </row>
    <row r="126" spans="1:13">
      <c r="A126" s="48" t="s">
        <v>502</v>
      </c>
      <c r="B126" s="48">
        <f>[1]real_SA!B132</f>
        <v>505962.6</v>
      </c>
      <c r="C126" s="48">
        <f>SUM([1]real_SA!C132,[1]real_SA!F132)</f>
        <v>308825.8</v>
      </c>
      <c r="D126" s="48">
        <f>SUM([1]real_SA!G132:H132)</f>
        <v>63388.6</v>
      </c>
      <c r="E126" s="48">
        <f>SUM([1]real_SA!I132:K132)</f>
        <v>118014.20000000001</v>
      </c>
      <c r="F126" s="48">
        <v>97979</v>
      </c>
      <c r="G126" s="48">
        <f>'1980_2015_full'!J131</f>
        <v>19904.400000000001</v>
      </c>
      <c r="H126" s="48">
        <f>[1]real_SA!M132</f>
        <v>83909.5</v>
      </c>
      <c r="I126" s="48">
        <f>[1]real_SA!N132</f>
        <v>67884.600000000006</v>
      </c>
      <c r="J126" s="48">
        <f t="shared" si="2"/>
        <v>-118174.30000000005</v>
      </c>
      <c r="K126" s="48">
        <f t="shared" si="3"/>
        <v>624136.9</v>
      </c>
      <c r="L126" s="48">
        <f>Sheet2!R126</f>
        <v>100.7</v>
      </c>
      <c r="M126" s="48">
        <f>'1980_2015_full'!L131</f>
        <v>16005.2</v>
      </c>
    </row>
    <row r="127" spans="1:13">
      <c r="A127" s="48" t="s">
        <v>469</v>
      </c>
      <c r="B127" s="48">
        <f>[1]real_SA!B133</f>
        <v>502606.9</v>
      </c>
      <c r="C127" s="48">
        <f>SUM([1]real_SA!C133,[1]real_SA!F133)</f>
        <v>311914</v>
      </c>
      <c r="D127" s="48">
        <f>SUM([1]real_SA!G133:H133)</f>
        <v>61601.5</v>
      </c>
      <c r="E127" s="48">
        <f>SUM([1]real_SA!I133:K133)</f>
        <v>119109.90000000001</v>
      </c>
      <c r="F127" s="48">
        <v>98503.6</v>
      </c>
      <c r="G127" s="48">
        <f>'1980_2015_full'!J132</f>
        <v>20657.5</v>
      </c>
      <c r="H127" s="48">
        <f>[1]real_SA!M133</f>
        <v>77749.5</v>
      </c>
      <c r="I127" s="48">
        <f>[1]real_SA!N133</f>
        <v>67813.2</v>
      </c>
      <c r="J127" s="48">
        <f t="shared" si="2"/>
        <v>-119115.90000000002</v>
      </c>
      <c r="K127" s="48">
        <f t="shared" si="3"/>
        <v>621722.80000000005</v>
      </c>
      <c r="L127" s="48">
        <f>Sheet2!R127</f>
        <v>100.4</v>
      </c>
      <c r="M127" s="48">
        <f>'1980_2015_full'!L132</f>
        <v>9986.7999999999993</v>
      </c>
    </row>
    <row r="128" spans="1:13">
      <c r="A128" s="48" t="s">
        <v>470</v>
      </c>
      <c r="B128" s="48">
        <f>[1]real_SA!B134</f>
        <v>516194.8</v>
      </c>
      <c r="C128" s="48">
        <f>SUM([1]real_SA!C134,[1]real_SA!F134)</f>
        <v>317414.7</v>
      </c>
      <c r="D128" s="48">
        <f>SUM([1]real_SA!G134:H134)</f>
        <v>65210.200000000004</v>
      </c>
      <c r="E128" s="48">
        <f>SUM([1]real_SA!I134:K134)</f>
        <v>118592.5</v>
      </c>
      <c r="F128" s="48">
        <v>98622.2</v>
      </c>
      <c r="G128" s="48">
        <f>'1980_2015_full'!J133</f>
        <v>20009.8</v>
      </c>
      <c r="H128" s="48">
        <f>[1]real_SA!M134</f>
        <v>85375</v>
      </c>
      <c r="I128" s="48">
        <f>[1]real_SA!N134</f>
        <v>70029.8</v>
      </c>
      <c r="J128" s="48">
        <f t="shared" si="2"/>
        <v>-118999.79999999999</v>
      </c>
      <c r="K128" s="48">
        <f t="shared" si="3"/>
        <v>635194.6</v>
      </c>
      <c r="L128" s="48">
        <f>Sheet2!R128</f>
        <v>100.4</v>
      </c>
      <c r="M128" s="48">
        <f>'1980_2015_full'!L133</f>
        <v>15337.3</v>
      </c>
    </row>
    <row r="129" spans="1:13">
      <c r="A129" s="48" t="s">
        <v>471</v>
      </c>
      <c r="B129" s="48">
        <f>[1]real_SA!B135</f>
        <v>517296</v>
      </c>
      <c r="C129" s="48">
        <f>SUM([1]real_SA!C135,[1]real_SA!F135)</f>
        <v>318308.19999999995</v>
      </c>
      <c r="D129" s="48">
        <f>SUM([1]real_SA!G135:H135)</f>
        <v>69930.7</v>
      </c>
      <c r="E129" s="48">
        <f>SUM([1]real_SA!I135:K135)</f>
        <v>117848.8</v>
      </c>
      <c r="F129" s="48">
        <v>98936.6</v>
      </c>
      <c r="G129" s="48">
        <f>'1980_2015_full'!J134</f>
        <v>19017.3</v>
      </c>
      <c r="H129" s="48">
        <f>[1]real_SA!M135</f>
        <v>82689.100000000006</v>
      </c>
      <c r="I129" s="48">
        <f>[1]real_SA!N135</f>
        <v>71063.899999999994</v>
      </c>
      <c r="J129" s="48">
        <f t="shared" si="2"/>
        <v>-118370.79999999993</v>
      </c>
      <c r="K129" s="48">
        <f t="shared" si="3"/>
        <v>635666.79999999993</v>
      </c>
      <c r="L129" s="48">
        <f>Sheet2!R129</f>
        <v>100.7</v>
      </c>
      <c r="M129" s="48">
        <f>'1980_2015_full'!L134</f>
        <v>11594.9</v>
      </c>
    </row>
    <row r="130" spans="1:13">
      <c r="A130" s="48" t="s">
        <v>503</v>
      </c>
      <c r="B130" s="48">
        <f>[1]real_SA!B136</f>
        <v>522624.1</v>
      </c>
      <c r="C130" s="48">
        <f>SUM([1]real_SA!C136,[1]real_SA!F136)</f>
        <v>319692.39999999997</v>
      </c>
      <c r="D130" s="48">
        <f>SUM([1]real_SA!G136:H136)</f>
        <v>69705.400000000009</v>
      </c>
      <c r="E130" s="48">
        <f>SUM([1]real_SA!I136:K136)</f>
        <v>121120.4</v>
      </c>
      <c r="F130" s="48">
        <v>99973.7</v>
      </c>
      <c r="G130" s="48">
        <f>'1980_2015_full'!J135</f>
        <v>20779.8</v>
      </c>
      <c r="H130" s="48">
        <f>[1]real_SA!M136</f>
        <v>84719.2</v>
      </c>
      <c r="I130" s="48">
        <f>[1]real_SA!N136</f>
        <v>72306.899999999994</v>
      </c>
      <c r="J130" s="48">
        <f t="shared" si="2"/>
        <v>-121059.89999999991</v>
      </c>
      <c r="K130" s="48">
        <f t="shared" si="3"/>
        <v>643683.99999999988</v>
      </c>
      <c r="L130" s="48">
        <f>Sheet2!R130</f>
        <v>100.3</v>
      </c>
      <c r="M130" s="48">
        <f>'1980_2015_full'!L135</f>
        <v>12389.7</v>
      </c>
    </row>
    <row r="131" spans="1:13">
      <c r="A131" s="48" t="s">
        <v>469</v>
      </c>
      <c r="B131" s="48">
        <f>[1]real_SA!B137</f>
        <v>519862.2</v>
      </c>
      <c r="C131" s="48">
        <f>SUM([1]real_SA!C137,[1]real_SA!F137)</f>
        <v>322525.7</v>
      </c>
      <c r="D131" s="48">
        <f>SUM([1]real_SA!G137:H137)</f>
        <v>67548.7</v>
      </c>
      <c r="E131" s="48">
        <f>SUM([1]real_SA!I137:K137)</f>
        <v>120168.50000000001</v>
      </c>
      <c r="F131" s="48">
        <v>99667.6</v>
      </c>
      <c r="G131" s="48">
        <f>'1980_2015_full'!J136</f>
        <v>20675.5</v>
      </c>
      <c r="H131" s="48">
        <f>[1]real_SA!M137</f>
        <v>84572.3</v>
      </c>
      <c r="I131" s="48">
        <f>[1]real_SA!N137</f>
        <v>74045.399999999994</v>
      </c>
      <c r="J131" s="48">
        <f t="shared" ref="J131:J143" si="4">-(SUM(C131:H131)-I131-B131)</f>
        <v>-121250.70000000001</v>
      </c>
      <c r="K131" s="48">
        <f t="shared" ref="K131:K143" si="5">ABS(B131-J131)</f>
        <v>641112.9</v>
      </c>
      <c r="L131" s="48">
        <f>Sheet2!R131</f>
        <v>99.9</v>
      </c>
      <c r="M131" s="48">
        <f>'1980_2015_full'!L136</f>
        <v>10613.9</v>
      </c>
    </row>
    <row r="132" spans="1:13">
      <c r="A132" s="48" t="s">
        <v>470</v>
      </c>
      <c r="B132" s="48">
        <f>[1]real_SA!B138</f>
        <v>517864.9</v>
      </c>
      <c r="C132" s="48">
        <f>SUM([1]real_SA!C138,[1]real_SA!F138)</f>
        <v>321906.09999999998</v>
      </c>
      <c r="D132" s="48">
        <f>SUM([1]real_SA!G138:H138)</f>
        <v>68577.400000000009</v>
      </c>
      <c r="E132" s="48">
        <f>SUM([1]real_SA!I138:K138)</f>
        <v>119942</v>
      </c>
      <c r="F132" s="48">
        <v>100128.1</v>
      </c>
      <c r="G132" s="48">
        <f>'1980_2015_full'!J137</f>
        <v>19948.400000000001</v>
      </c>
      <c r="H132" s="48">
        <f>[1]real_SA!M138</f>
        <v>81428.2</v>
      </c>
      <c r="I132" s="48">
        <f>[1]real_SA!N138</f>
        <v>73511.7</v>
      </c>
      <c r="J132" s="48">
        <f t="shared" si="4"/>
        <v>-120553.59999999998</v>
      </c>
      <c r="K132" s="48">
        <f t="shared" si="5"/>
        <v>638418.5</v>
      </c>
      <c r="L132" s="48">
        <f>Sheet2!R132</f>
        <v>100.1</v>
      </c>
      <c r="M132" s="48">
        <f>'1980_2015_full'!L137</f>
        <v>7884.1</v>
      </c>
    </row>
    <row r="133" spans="1:13">
      <c r="A133" s="48" t="s">
        <v>471</v>
      </c>
      <c r="B133" s="48">
        <f>[1]real_SA!B139</f>
        <v>517174.9</v>
      </c>
      <c r="C133" s="48">
        <f>SUM([1]real_SA!C139,[1]real_SA!F139)</f>
        <v>322121.09999999998</v>
      </c>
      <c r="D133" s="48">
        <f>SUM([1]real_SA!G139:H139)</f>
        <v>67850.299999999988</v>
      </c>
      <c r="E133" s="48">
        <f>SUM([1]real_SA!I139:K139)</f>
        <v>120457.7</v>
      </c>
      <c r="F133" s="48">
        <v>100803</v>
      </c>
      <c r="G133" s="48">
        <f>'1980_2015_full'!J138</f>
        <v>19777.3</v>
      </c>
      <c r="H133" s="48">
        <f>[1]real_SA!M139</f>
        <v>78367.199999999997</v>
      </c>
      <c r="I133" s="48">
        <f>[1]real_SA!N139</f>
        <v>71654.899999999994</v>
      </c>
      <c r="J133" s="48">
        <f t="shared" si="4"/>
        <v>-120546.79999999993</v>
      </c>
      <c r="K133" s="48">
        <f t="shared" si="5"/>
        <v>637721.69999999995</v>
      </c>
      <c r="L133" s="48">
        <f>Sheet2!R133</f>
        <v>99.6</v>
      </c>
      <c r="M133" s="48">
        <f>'1980_2015_full'!L138</f>
        <v>6672.8</v>
      </c>
    </row>
    <row r="134" spans="1:13">
      <c r="A134" s="48" t="s">
        <v>504</v>
      </c>
      <c r="B134" s="48">
        <f>[1]real_SA!B140</f>
        <v>523955.4</v>
      </c>
      <c r="C134" s="48">
        <f>SUM([1]real_SA!C140,[1]real_SA!F140)</f>
        <v>325929.7</v>
      </c>
      <c r="D134" s="48">
        <f>SUM([1]real_SA!G140:H140)</f>
        <v>66370.399999999994</v>
      </c>
      <c r="E134" s="48">
        <f>SUM([1]real_SA!I140:K140)</f>
        <v>122474.9</v>
      </c>
      <c r="F134" s="48">
        <v>101462.5</v>
      </c>
      <c r="G134" s="48">
        <f>'1980_2015_full'!J139</f>
        <v>20731.099999999999</v>
      </c>
      <c r="H134" s="48">
        <f>[1]real_SA!M140</f>
        <v>81274.2</v>
      </c>
      <c r="I134" s="48">
        <f>[1]real_SA!N140</f>
        <v>72090.100000000006</v>
      </c>
      <c r="J134" s="48">
        <f t="shared" si="4"/>
        <v>-122197.29999999993</v>
      </c>
      <c r="K134" s="48">
        <f t="shared" si="5"/>
        <v>646152.69999999995</v>
      </c>
      <c r="L134" s="48">
        <f>Sheet2!R134</f>
        <v>100.5</v>
      </c>
      <c r="M134" s="48">
        <f>'1980_2015_full'!L139</f>
        <v>9153.2999999999993</v>
      </c>
    </row>
    <row r="135" spans="1:13">
      <c r="A135" s="48" t="s">
        <v>469</v>
      </c>
      <c r="B135" s="48">
        <f>[1]real_SA!B141</f>
        <v>527045.1</v>
      </c>
      <c r="C135" s="48">
        <f>SUM([1]real_SA!C141,[1]real_SA!F141)</f>
        <v>329203.3</v>
      </c>
      <c r="D135" s="48">
        <f>SUM([1]real_SA!G141:H141)</f>
        <v>65391.799999999996</v>
      </c>
      <c r="E135" s="48">
        <f>SUM([1]real_SA!I141:K141)</f>
        <v>123620.40000000001</v>
      </c>
      <c r="F135" s="48">
        <v>102135.4</v>
      </c>
      <c r="G135" s="48">
        <f>'1980_2015_full'!J140</f>
        <v>21587</v>
      </c>
      <c r="H135" s="48">
        <f>[1]real_SA!M141</f>
        <v>84015.7</v>
      </c>
      <c r="I135" s="48">
        <f>[1]real_SA!N141</f>
        <v>74562.600000000006</v>
      </c>
      <c r="J135" s="48">
        <f t="shared" si="4"/>
        <v>-124345.90000000002</v>
      </c>
      <c r="K135" s="48">
        <f t="shared" si="5"/>
        <v>651391</v>
      </c>
      <c r="L135" s="48">
        <f>Sheet2!R135</f>
        <v>100.6</v>
      </c>
      <c r="M135" s="48">
        <f>'1980_2015_full'!L140</f>
        <v>9580.7999999999993</v>
      </c>
    </row>
    <row r="136" spans="1:13">
      <c r="A136" s="48" t="s">
        <v>470</v>
      </c>
      <c r="B136" s="48">
        <f>[1]real_SA!B142</f>
        <v>530176.4</v>
      </c>
      <c r="C136" s="48">
        <f>SUM([1]real_SA!C142,[1]real_SA!F142)</f>
        <v>330888.3</v>
      </c>
      <c r="D136" s="48">
        <f>SUM([1]real_SA!G142:H142)</f>
        <v>67221.8</v>
      </c>
      <c r="E136" s="48">
        <f>SUM([1]real_SA!I142:K142)</f>
        <v>124602.5</v>
      </c>
      <c r="F136" s="48">
        <v>102195.2</v>
      </c>
      <c r="G136" s="48">
        <f>'1980_2015_full'!J141</f>
        <v>22690.3</v>
      </c>
      <c r="H136" s="48">
        <f>[1]real_SA!M142</f>
        <v>83833.600000000006</v>
      </c>
      <c r="I136" s="48">
        <f>[1]real_SA!N142</f>
        <v>75840.100000000006</v>
      </c>
      <c r="J136" s="48">
        <f t="shared" si="4"/>
        <v>-125415.19999999995</v>
      </c>
      <c r="K136" s="48">
        <f t="shared" si="5"/>
        <v>655591.6</v>
      </c>
      <c r="L136" s="48">
        <f>Sheet2!R136</f>
        <v>98.7</v>
      </c>
      <c r="M136" s="48">
        <f>'1980_2015_full'!L141</f>
        <v>7933.9</v>
      </c>
    </row>
    <row r="137" spans="1:13">
      <c r="A137" s="48" t="s">
        <v>471</v>
      </c>
      <c r="B137" s="48">
        <f>[1]real_SA!B143</f>
        <v>529102.5</v>
      </c>
      <c r="C137" s="48">
        <f>SUM([1]real_SA!C143,[1]real_SA!F143)</f>
        <v>330578</v>
      </c>
      <c r="D137" s="48">
        <f>SUM([1]real_SA!G143:H143)</f>
        <v>68632.800000000003</v>
      </c>
      <c r="E137" s="48">
        <f>SUM([1]real_SA!I143:K143)</f>
        <v>124894.19999999998</v>
      </c>
      <c r="F137" s="48">
        <v>102207</v>
      </c>
      <c r="G137" s="48">
        <f>'1980_2015_full'!J142</f>
        <v>22646.2</v>
      </c>
      <c r="H137" s="48">
        <f>[1]real_SA!M143</f>
        <v>83689.100000000006</v>
      </c>
      <c r="I137" s="48">
        <f>[1]real_SA!N143</f>
        <v>77900.600000000006</v>
      </c>
      <c r="J137" s="48">
        <f t="shared" si="4"/>
        <v>-125644.19999999995</v>
      </c>
      <c r="K137" s="48">
        <f t="shared" si="5"/>
        <v>654746.69999999995</v>
      </c>
      <c r="L137" s="48">
        <f>Sheet2!R137</f>
        <v>98.8</v>
      </c>
      <c r="M137" s="48">
        <f>'1980_2015_full'!L142</f>
        <v>5749.9</v>
      </c>
    </row>
    <row r="138" spans="1:13">
      <c r="A138" s="48" t="s">
        <v>505</v>
      </c>
      <c r="B138" s="48">
        <f>[1]real_SA!B144</f>
        <v>535011</v>
      </c>
      <c r="C138" s="48">
        <f>SUM([1]real_SA!C144,[1]real_SA!F144)</f>
        <v>337369.7</v>
      </c>
      <c r="D138" s="48">
        <f>SUM([1]real_SA!G144:H144)</f>
        <v>69556.899999999994</v>
      </c>
      <c r="E138" s="48">
        <f>SUM([1]real_SA!I144:K144)</f>
        <v>124502.40000000001</v>
      </c>
      <c r="F138" s="48">
        <v>102073.8</v>
      </c>
      <c r="G138" s="48">
        <f>'1980_2015_full'!J143</f>
        <v>22239.8</v>
      </c>
      <c r="H138" s="48">
        <f>[1]real_SA!M144</f>
        <v>88419.7</v>
      </c>
      <c r="I138" s="48">
        <f>[1]real_SA!N144</f>
        <v>82476.7</v>
      </c>
      <c r="J138" s="48">
        <f t="shared" si="4"/>
        <v>-126674.60000000009</v>
      </c>
      <c r="K138" s="48">
        <f t="shared" si="5"/>
        <v>661685.60000000009</v>
      </c>
      <c r="L138" s="48">
        <f>Sheet2!R138</f>
        <v>99.1</v>
      </c>
      <c r="M138" s="48">
        <f>'1980_2015_full'!L143</f>
        <v>5947.8</v>
      </c>
    </row>
    <row r="139" spans="1:13">
      <c r="A139" s="48" t="s">
        <v>469</v>
      </c>
      <c r="B139" s="48">
        <f>[1]real_SA!B145</f>
        <v>524635.69999999995</v>
      </c>
      <c r="C139" s="48">
        <f>SUM([1]real_SA!C145,[1]real_SA!F145)</f>
        <v>319740.09999999998</v>
      </c>
      <c r="D139" s="48">
        <f>SUM([1]real_SA!G145:H145)</f>
        <v>71939.100000000006</v>
      </c>
      <c r="E139" s="48">
        <f>SUM([1]real_SA!I145:K145)</f>
        <v>124671.9</v>
      </c>
      <c r="F139" s="48">
        <v>101837.6</v>
      </c>
      <c r="G139" s="48">
        <f>'1980_2015_full'!J144</f>
        <v>21678.2</v>
      </c>
      <c r="H139" s="48">
        <f>[1]real_SA!M145</f>
        <v>88913.2</v>
      </c>
      <c r="I139" s="48">
        <f>[1]real_SA!N145</f>
        <v>79284.5</v>
      </c>
      <c r="J139" s="48">
        <f t="shared" si="4"/>
        <v>-124859.89999999991</v>
      </c>
      <c r="K139" s="48">
        <f t="shared" si="5"/>
        <v>649495.59999999986</v>
      </c>
      <c r="L139" s="48">
        <f>Sheet2!R139</f>
        <v>97.8</v>
      </c>
      <c r="M139" s="48">
        <f>'1980_2015_full'!L144</f>
        <v>9840.5</v>
      </c>
    </row>
    <row r="140" spans="1:13">
      <c r="A140" s="48" t="s">
        <v>470</v>
      </c>
      <c r="B140" s="48">
        <f>[1]real_SA!B146</f>
        <v>522875.5</v>
      </c>
      <c r="C140" s="48">
        <f>SUM([1]real_SA!C146,[1]real_SA!F146)</f>
        <v>319810.8</v>
      </c>
      <c r="D140" s="48">
        <f>SUM([1]real_SA!G146:H146)</f>
        <v>69219.7</v>
      </c>
      <c r="E140" s="48">
        <f>SUM([1]real_SA!I146:K146)</f>
        <v>125354.19999999998</v>
      </c>
      <c r="F140" s="48">
        <v>102076.9</v>
      </c>
      <c r="G140" s="48">
        <f>'1980_2015_full'!J145</f>
        <v>22022.400000000001</v>
      </c>
      <c r="H140" s="48">
        <f>[1]real_SA!M146</f>
        <v>90501.5</v>
      </c>
      <c r="I140" s="48">
        <f>[1]real_SA!N146</f>
        <v>80004.3</v>
      </c>
      <c r="J140" s="48">
        <f t="shared" si="4"/>
        <v>-126105.69999999995</v>
      </c>
      <c r="K140" s="48">
        <f t="shared" si="5"/>
        <v>648981.19999999995</v>
      </c>
      <c r="L140" s="48">
        <f>Sheet2!R140</f>
        <v>97.1</v>
      </c>
      <c r="M140" s="48">
        <f>'1980_2015_full'!L145</f>
        <v>10400</v>
      </c>
    </row>
    <row r="141" spans="1:13">
      <c r="A141" s="48" t="s">
        <v>471</v>
      </c>
      <c r="B141" s="48">
        <f>[1]real_SA!B147</f>
        <v>524687.80000000005</v>
      </c>
      <c r="C141" s="48">
        <f>SUM([1]real_SA!C147,[1]real_SA!F147)</f>
        <v>320659.8</v>
      </c>
      <c r="D141" s="48">
        <f>SUM([1]real_SA!G147:H147)</f>
        <v>68317.2</v>
      </c>
      <c r="E141" s="48">
        <f>SUM([1]real_SA!I147:K147)</f>
        <v>125705.60000000001</v>
      </c>
      <c r="F141" s="48">
        <v>102455.4</v>
      </c>
      <c r="G141" s="48">
        <f>'1980_2015_full'!J146</f>
        <v>21918.1</v>
      </c>
      <c r="H141" s="48">
        <f>[1]real_SA!M147</f>
        <v>93022.5</v>
      </c>
      <c r="I141" s="48">
        <f>[1]real_SA!N147</f>
        <v>80685.100000000006</v>
      </c>
      <c r="J141" s="48">
        <f t="shared" si="4"/>
        <v>-126705.69999999995</v>
      </c>
      <c r="K141" s="48">
        <f t="shared" si="5"/>
        <v>651393.5</v>
      </c>
      <c r="L141" s="48">
        <f>Sheet2!R141</f>
        <v>97</v>
      </c>
      <c r="M141" s="48">
        <f>'1980_2015_full'!L146</f>
        <v>12360.5</v>
      </c>
    </row>
    <row r="142" spans="1:13">
      <c r="A142" s="48" t="s">
        <v>506</v>
      </c>
      <c r="B142" s="48">
        <f>[1]real_SA!B148</f>
        <v>530482.30000000005</v>
      </c>
      <c r="C142" s="48">
        <f>SUM([1]real_SA!C148,[1]real_SA!F148)</f>
        <v>321947</v>
      </c>
      <c r="D142" s="48">
        <f>SUM([1]real_SA!G148:H148)</f>
        <v>72714.3</v>
      </c>
      <c r="E142" s="48">
        <f>SUM([1]real_SA!I148:K148)</f>
        <v>125737.8</v>
      </c>
      <c r="F142" s="48">
        <v>102693.6</v>
      </c>
      <c r="G142" s="48">
        <f>'1980_2015_full'!J147</f>
        <v>21474.7</v>
      </c>
      <c r="H142" s="48">
        <f>[1]real_SA!M148</f>
        <v>94550.3</v>
      </c>
      <c r="I142" s="48">
        <f>[1]real_SA!N148</f>
        <v>82135.3</v>
      </c>
      <c r="J142" s="48">
        <f t="shared" si="4"/>
        <v>-126500.09999999986</v>
      </c>
      <c r="K142" s="48">
        <f t="shared" si="5"/>
        <v>656982.39999999991</v>
      </c>
      <c r="L142" s="48">
        <f>Sheet2!R142</f>
        <v>0</v>
      </c>
      <c r="M142" s="48">
        <f>'1980_2015_full'!L147</f>
        <v>12762.7</v>
      </c>
    </row>
    <row r="143" spans="1:13">
      <c r="A143" s="48" t="s">
        <v>469</v>
      </c>
      <c r="B143" s="48">
        <f>[1]real_SA!B149</f>
        <v>528359.19999999995</v>
      </c>
      <c r="C143" s="48">
        <f>SUM([1]real_SA!C149,[1]real_SA!F149)</f>
        <v>319882.7</v>
      </c>
      <c r="D143" s="48">
        <f>SUM([1]real_SA!G149:H149)</f>
        <v>73041.600000000006</v>
      </c>
      <c r="E143" s="48">
        <f>SUM([1]real_SA!I149:K149)</f>
        <v>126701.5</v>
      </c>
      <c r="F143" s="48">
        <v>103133.6</v>
      </c>
      <c r="G143" s="48">
        <f>'1980_2015_full'!J148</f>
        <v>22174.1</v>
      </c>
      <c r="H143" s="48">
        <f>[1]real_SA!M149</f>
        <v>90370.1</v>
      </c>
      <c r="I143" s="48">
        <f>[1]real_SA!N149</f>
        <v>80038.2</v>
      </c>
      <c r="J143" s="48">
        <f t="shared" si="4"/>
        <v>-126906.20000000007</v>
      </c>
      <c r="K143" s="48">
        <f t="shared" si="5"/>
        <v>655265.4</v>
      </c>
      <c r="L143" s="48">
        <f>Sheet2!R143</f>
        <v>0</v>
      </c>
      <c r="M143" s="48">
        <f>'1980_2015_full'!L148</f>
        <v>10874.4</v>
      </c>
    </row>
    <row r="145" spans="1:12" ht="39">
      <c r="A145" s="197" t="s">
        <v>1230</v>
      </c>
      <c r="B145" s="48">
        <f>AVERAGE(B2:B137)</f>
        <v>436003.20147058822</v>
      </c>
      <c r="C145" s="48">
        <f t="shared" ref="C145:L145" si="6">AVERAGE(C2:C137)</f>
        <v>272124.83235294127</v>
      </c>
      <c r="D145" s="48">
        <f t="shared" si="6"/>
        <v>60069.724999999991</v>
      </c>
      <c r="E145" s="48">
        <f t="shared" si="6"/>
        <v>102927.40220588233</v>
      </c>
      <c r="F145" s="48">
        <f t="shared" si="6"/>
        <v>74164.028676470582</v>
      </c>
      <c r="G145" s="48">
        <f t="shared" si="6"/>
        <v>28873.514705882353</v>
      </c>
      <c r="H145" s="48">
        <f t="shared" si="6"/>
        <v>49575.780147058831</v>
      </c>
      <c r="I145" s="48">
        <f t="shared" si="6"/>
        <v>46394.04779411765</v>
      </c>
      <c r="J145" s="48">
        <f t="shared" si="6"/>
        <v>-105338.03382352942</v>
      </c>
      <c r="K145" s="48">
        <f t="shared" si="6"/>
        <v>541341.23529411759</v>
      </c>
      <c r="L145" s="48">
        <f t="shared" si="6"/>
        <v>100.28676470588236</v>
      </c>
    </row>
    <row r="146" spans="1:12">
      <c r="C146" s="48" t="s">
        <v>1273</v>
      </c>
      <c r="D146" s="48" t="s">
        <v>1274</v>
      </c>
      <c r="F146" s="198" t="s">
        <v>1231</v>
      </c>
      <c r="G146" s="198" t="s">
        <v>1232</v>
      </c>
    </row>
    <row r="147" spans="1:12">
      <c r="C147" s="206">
        <f>C145/$B145</f>
        <v>0.62413494083322274</v>
      </c>
      <c r="D147" s="206">
        <f t="shared" ref="D147:E147" si="7">D145/$B145</f>
        <v>0.1377735869768657</v>
      </c>
      <c r="E147" s="206">
        <f t="shared" si="7"/>
        <v>0.23607028998576191</v>
      </c>
      <c r="F147" s="200">
        <f>F145/B145</f>
        <v>0.17009973419076721</v>
      </c>
      <c r="G147" s="200">
        <f>G145/B145</f>
        <v>6.6223171317309912E-2</v>
      </c>
    </row>
    <row r="149" spans="1:12" ht="39">
      <c r="A149" s="197" t="s">
        <v>1291</v>
      </c>
    </row>
  </sheetData>
  <phoneticPr fontId="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2"/>
  </sheetPr>
  <dimension ref="A1:V42"/>
  <sheetViews>
    <sheetView zoomScaleNormal="100" zoomScaleSheetLayoutView="100" workbookViewId="0">
      <selection activeCell="E56" sqref="E56"/>
    </sheetView>
  </sheetViews>
  <sheetFormatPr defaultRowHeight="13"/>
  <cols>
    <col min="1" max="1" width="0.6328125" style="10" customWidth="1"/>
    <col min="2" max="3" width="3.36328125" style="10" customWidth="1"/>
    <col min="4" max="5" width="5.453125" style="10" customWidth="1"/>
    <col min="6" max="6" width="1.08984375" style="10" customWidth="1"/>
    <col min="7" max="20" width="5.81640625" style="10" customWidth="1"/>
    <col min="21" max="21" width="6.36328125" style="10" customWidth="1"/>
    <col min="22" max="22" width="5.81640625" style="10" customWidth="1"/>
    <col min="23" max="256" width="9" style="10"/>
    <col min="257" max="257" width="0.6328125" style="10" customWidth="1"/>
    <col min="258" max="259" width="3.36328125" style="10" customWidth="1"/>
    <col min="260" max="261" width="5.453125" style="10" customWidth="1"/>
    <col min="262" max="262" width="1.08984375" style="10" customWidth="1"/>
    <col min="263" max="276" width="5.81640625" style="10" customWidth="1"/>
    <col min="277" max="277" width="6.36328125" style="10" customWidth="1"/>
    <col min="278" max="278" width="5.81640625" style="10" customWidth="1"/>
    <col min="279" max="512" width="9" style="10"/>
    <col min="513" max="513" width="0.6328125" style="10" customWidth="1"/>
    <col min="514" max="515" width="3.36328125" style="10" customWidth="1"/>
    <col min="516" max="517" width="5.453125" style="10" customWidth="1"/>
    <col min="518" max="518" width="1.08984375" style="10" customWidth="1"/>
    <col min="519" max="532" width="5.81640625" style="10" customWidth="1"/>
    <col min="533" max="533" width="6.36328125" style="10" customWidth="1"/>
    <col min="534" max="534" width="5.81640625" style="10" customWidth="1"/>
    <col min="535" max="768" width="9" style="10"/>
    <col min="769" max="769" width="0.6328125" style="10" customWidth="1"/>
    <col min="770" max="771" width="3.36328125" style="10" customWidth="1"/>
    <col min="772" max="773" width="5.453125" style="10" customWidth="1"/>
    <col min="774" max="774" width="1.08984375" style="10" customWidth="1"/>
    <col min="775" max="788" width="5.81640625" style="10" customWidth="1"/>
    <col min="789" max="789" width="6.36328125" style="10" customWidth="1"/>
    <col min="790" max="790" width="5.81640625" style="10" customWidth="1"/>
    <col min="791" max="1024" width="9" style="10"/>
    <col min="1025" max="1025" width="0.6328125" style="10" customWidth="1"/>
    <col min="1026" max="1027" width="3.36328125" style="10" customWidth="1"/>
    <col min="1028" max="1029" width="5.453125" style="10" customWidth="1"/>
    <col min="1030" max="1030" width="1.08984375" style="10" customWidth="1"/>
    <col min="1031" max="1044" width="5.81640625" style="10" customWidth="1"/>
    <col min="1045" max="1045" width="6.36328125" style="10" customWidth="1"/>
    <col min="1046" max="1046" width="5.81640625" style="10" customWidth="1"/>
    <col min="1047" max="1280" width="9" style="10"/>
    <col min="1281" max="1281" width="0.6328125" style="10" customWidth="1"/>
    <col min="1282" max="1283" width="3.36328125" style="10" customWidth="1"/>
    <col min="1284" max="1285" width="5.453125" style="10" customWidth="1"/>
    <col min="1286" max="1286" width="1.08984375" style="10" customWidth="1"/>
    <col min="1287" max="1300" width="5.81640625" style="10" customWidth="1"/>
    <col min="1301" max="1301" width="6.36328125" style="10" customWidth="1"/>
    <col min="1302" max="1302" width="5.81640625" style="10" customWidth="1"/>
    <col min="1303" max="1536" width="9" style="10"/>
    <col min="1537" max="1537" width="0.6328125" style="10" customWidth="1"/>
    <col min="1538" max="1539" width="3.36328125" style="10" customWidth="1"/>
    <col min="1540" max="1541" width="5.453125" style="10" customWidth="1"/>
    <col min="1542" max="1542" width="1.08984375" style="10" customWidth="1"/>
    <col min="1543" max="1556" width="5.81640625" style="10" customWidth="1"/>
    <col min="1557" max="1557" width="6.36328125" style="10" customWidth="1"/>
    <col min="1558" max="1558" width="5.81640625" style="10" customWidth="1"/>
    <col min="1559" max="1792" width="9" style="10"/>
    <col min="1793" max="1793" width="0.6328125" style="10" customWidth="1"/>
    <col min="1794" max="1795" width="3.36328125" style="10" customWidth="1"/>
    <col min="1796" max="1797" width="5.453125" style="10" customWidth="1"/>
    <col min="1798" max="1798" width="1.08984375" style="10" customWidth="1"/>
    <col min="1799" max="1812" width="5.81640625" style="10" customWidth="1"/>
    <col min="1813" max="1813" width="6.36328125" style="10" customWidth="1"/>
    <col min="1814" max="1814" width="5.81640625" style="10" customWidth="1"/>
    <col min="1815" max="2048" width="9" style="10"/>
    <col min="2049" max="2049" width="0.6328125" style="10" customWidth="1"/>
    <col min="2050" max="2051" width="3.36328125" style="10" customWidth="1"/>
    <col min="2052" max="2053" width="5.453125" style="10" customWidth="1"/>
    <col min="2054" max="2054" width="1.08984375" style="10" customWidth="1"/>
    <col min="2055" max="2068" width="5.81640625" style="10" customWidth="1"/>
    <col min="2069" max="2069" width="6.36328125" style="10" customWidth="1"/>
    <col min="2070" max="2070" width="5.81640625" style="10" customWidth="1"/>
    <col min="2071" max="2304" width="9" style="10"/>
    <col min="2305" max="2305" width="0.6328125" style="10" customWidth="1"/>
    <col min="2306" max="2307" width="3.36328125" style="10" customWidth="1"/>
    <col min="2308" max="2309" width="5.453125" style="10" customWidth="1"/>
    <col min="2310" max="2310" width="1.08984375" style="10" customWidth="1"/>
    <col min="2311" max="2324" width="5.81640625" style="10" customWidth="1"/>
    <col min="2325" max="2325" width="6.36328125" style="10" customWidth="1"/>
    <col min="2326" max="2326" width="5.81640625" style="10" customWidth="1"/>
    <col min="2327" max="2560" width="9" style="10"/>
    <col min="2561" max="2561" width="0.6328125" style="10" customWidth="1"/>
    <col min="2562" max="2563" width="3.36328125" style="10" customWidth="1"/>
    <col min="2564" max="2565" width="5.453125" style="10" customWidth="1"/>
    <col min="2566" max="2566" width="1.08984375" style="10" customWidth="1"/>
    <col min="2567" max="2580" width="5.81640625" style="10" customWidth="1"/>
    <col min="2581" max="2581" width="6.36328125" style="10" customWidth="1"/>
    <col min="2582" max="2582" width="5.81640625" style="10" customWidth="1"/>
    <col min="2583" max="2816" width="9" style="10"/>
    <col min="2817" max="2817" width="0.6328125" style="10" customWidth="1"/>
    <col min="2818" max="2819" width="3.36328125" style="10" customWidth="1"/>
    <col min="2820" max="2821" width="5.453125" style="10" customWidth="1"/>
    <col min="2822" max="2822" width="1.08984375" style="10" customWidth="1"/>
    <col min="2823" max="2836" width="5.81640625" style="10" customWidth="1"/>
    <col min="2837" max="2837" width="6.36328125" style="10" customWidth="1"/>
    <col min="2838" max="2838" width="5.81640625" style="10" customWidth="1"/>
    <col min="2839" max="3072" width="9" style="10"/>
    <col min="3073" max="3073" width="0.6328125" style="10" customWidth="1"/>
    <col min="3074" max="3075" width="3.36328125" style="10" customWidth="1"/>
    <col min="3076" max="3077" width="5.453125" style="10" customWidth="1"/>
    <col min="3078" max="3078" width="1.08984375" style="10" customWidth="1"/>
    <col min="3079" max="3092" width="5.81640625" style="10" customWidth="1"/>
    <col min="3093" max="3093" width="6.36328125" style="10" customWidth="1"/>
    <col min="3094" max="3094" width="5.81640625" style="10" customWidth="1"/>
    <col min="3095" max="3328" width="9" style="10"/>
    <col min="3329" max="3329" width="0.6328125" style="10" customWidth="1"/>
    <col min="3330" max="3331" width="3.36328125" style="10" customWidth="1"/>
    <col min="3332" max="3333" width="5.453125" style="10" customWidth="1"/>
    <col min="3334" max="3334" width="1.08984375" style="10" customWidth="1"/>
    <col min="3335" max="3348" width="5.81640625" style="10" customWidth="1"/>
    <col min="3349" max="3349" width="6.36328125" style="10" customWidth="1"/>
    <col min="3350" max="3350" width="5.81640625" style="10" customWidth="1"/>
    <col min="3351" max="3584" width="9" style="10"/>
    <col min="3585" max="3585" width="0.6328125" style="10" customWidth="1"/>
    <col min="3586" max="3587" width="3.36328125" style="10" customWidth="1"/>
    <col min="3588" max="3589" width="5.453125" style="10" customWidth="1"/>
    <col min="3590" max="3590" width="1.08984375" style="10" customWidth="1"/>
    <col min="3591" max="3604" width="5.81640625" style="10" customWidth="1"/>
    <col min="3605" max="3605" width="6.36328125" style="10" customWidth="1"/>
    <col min="3606" max="3606" width="5.81640625" style="10" customWidth="1"/>
    <col min="3607" max="3840" width="9" style="10"/>
    <col min="3841" max="3841" width="0.6328125" style="10" customWidth="1"/>
    <col min="3842" max="3843" width="3.36328125" style="10" customWidth="1"/>
    <col min="3844" max="3845" width="5.453125" style="10" customWidth="1"/>
    <col min="3846" max="3846" width="1.08984375" style="10" customWidth="1"/>
    <col min="3847" max="3860" width="5.81640625" style="10" customWidth="1"/>
    <col min="3861" max="3861" width="6.36328125" style="10" customWidth="1"/>
    <col min="3862" max="3862" width="5.81640625" style="10" customWidth="1"/>
    <col min="3863" max="4096" width="9" style="10"/>
    <col min="4097" max="4097" width="0.6328125" style="10" customWidth="1"/>
    <col min="4098" max="4099" width="3.36328125" style="10" customWidth="1"/>
    <col min="4100" max="4101" width="5.453125" style="10" customWidth="1"/>
    <col min="4102" max="4102" width="1.08984375" style="10" customWidth="1"/>
    <col min="4103" max="4116" width="5.81640625" style="10" customWidth="1"/>
    <col min="4117" max="4117" width="6.36328125" style="10" customWidth="1"/>
    <col min="4118" max="4118" width="5.81640625" style="10" customWidth="1"/>
    <col min="4119" max="4352" width="9" style="10"/>
    <col min="4353" max="4353" width="0.6328125" style="10" customWidth="1"/>
    <col min="4354" max="4355" width="3.36328125" style="10" customWidth="1"/>
    <col min="4356" max="4357" width="5.453125" style="10" customWidth="1"/>
    <col min="4358" max="4358" width="1.08984375" style="10" customWidth="1"/>
    <col min="4359" max="4372" width="5.81640625" style="10" customWidth="1"/>
    <col min="4373" max="4373" width="6.36328125" style="10" customWidth="1"/>
    <col min="4374" max="4374" width="5.81640625" style="10" customWidth="1"/>
    <col min="4375" max="4608" width="9" style="10"/>
    <col min="4609" max="4609" width="0.6328125" style="10" customWidth="1"/>
    <col min="4610" max="4611" width="3.36328125" style="10" customWidth="1"/>
    <col min="4612" max="4613" width="5.453125" style="10" customWidth="1"/>
    <col min="4614" max="4614" width="1.08984375" style="10" customWidth="1"/>
    <col min="4615" max="4628" width="5.81640625" style="10" customWidth="1"/>
    <col min="4629" max="4629" width="6.36328125" style="10" customWidth="1"/>
    <col min="4630" max="4630" width="5.81640625" style="10" customWidth="1"/>
    <col min="4631" max="4864" width="9" style="10"/>
    <col min="4865" max="4865" width="0.6328125" style="10" customWidth="1"/>
    <col min="4866" max="4867" width="3.36328125" style="10" customWidth="1"/>
    <col min="4868" max="4869" width="5.453125" style="10" customWidth="1"/>
    <col min="4870" max="4870" width="1.08984375" style="10" customWidth="1"/>
    <col min="4871" max="4884" width="5.81640625" style="10" customWidth="1"/>
    <col min="4885" max="4885" width="6.36328125" style="10" customWidth="1"/>
    <col min="4886" max="4886" width="5.81640625" style="10" customWidth="1"/>
    <col min="4887" max="5120" width="9" style="10"/>
    <col min="5121" max="5121" width="0.6328125" style="10" customWidth="1"/>
    <col min="5122" max="5123" width="3.36328125" style="10" customWidth="1"/>
    <col min="5124" max="5125" width="5.453125" style="10" customWidth="1"/>
    <col min="5126" max="5126" width="1.08984375" style="10" customWidth="1"/>
    <col min="5127" max="5140" width="5.81640625" style="10" customWidth="1"/>
    <col min="5141" max="5141" width="6.36328125" style="10" customWidth="1"/>
    <col min="5142" max="5142" width="5.81640625" style="10" customWidth="1"/>
    <col min="5143" max="5376" width="9" style="10"/>
    <col min="5377" max="5377" width="0.6328125" style="10" customWidth="1"/>
    <col min="5378" max="5379" width="3.36328125" style="10" customWidth="1"/>
    <col min="5380" max="5381" width="5.453125" style="10" customWidth="1"/>
    <col min="5382" max="5382" width="1.08984375" style="10" customWidth="1"/>
    <col min="5383" max="5396" width="5.81640625" style="10" customWidth="1"/>
    <col min="5397" max="5397" width="6.36328125" style="10" customWidth="1"/>
    <col min="5398" max="5398" width="5.81640625" style="10" customWidth="1"/>
    <col min="5399" max="5632" width="9" style="10"/>
    <col min="5633" max="5633" width="0.6328125" style="10" customWidth="1"/>
    <col min="5634" max="5635" width="3.36328125" style="10" customWidth="1"/>
    <col min="5636" max="5637" width="5.453125" style="10" customWidth="1"/>
    <col min="5638" max="5638" width="1.08984375" style="10" customWidth="1"/>
    <col min="5639" max="5652" width="5.81640625" style="10" customWidth="1"/>
    <col min="5653" max="5653" width="6.36328125" style="10" customWidth="1"/>
    <col min="5654" max="5654" width="5.81640625" style="10" customWidth="1"/>
    <col min="5655" max="5888" width="9" style="10"/>
    <col min="5889" max="5889" width="0.6328125" style="10" customWidth="1"/>
    <col min="5890" max="5891" width="3.36328125" style="10" customWidth="1"/>
    <col min="5892" max="5893" width="5.453125" style="10" customWidth="1"/>
    <col min="5894" max="5894" width="1.08984375" style="10" customWidth="1"/>
    <col min="5895" max="5908" width="5.81640625" style="10" customWidth="1"/>
    <col min="5909" max="5909" width="6.36328125" style="10" customWidth="1"/>
    <col min="5910" max="5910" width="5.81640625" style="10" customWidth="1"/>
    <col min="5911" max="6144" width="9" style="10"/>
    <col min="6145" max="6145" width="0.6328125" style="10" customWidth="1"/>
    <col min="6146" max="6147" width="3.36328125" style="10" customWidth="1"/>
    <col min="6148" max="6149" width="5.453125" style="10" customWidth="1"/>
    <col min="6150" max="6150" width="1.08984375" style="10" customWidth="1"/>
    <col min="6151" max="6164" width="5.81640625" style="10" customWidth="1"/>
    <col min="6165" max="6165" width="6.36328125" style="10" customWidth="1"/>
    <col min="6166" max="6166" width="5.81640625" style="10" customWidth="1"/>
    <col min="6167" max="6400" width="9" style="10"/>
    <col min="6401" max="6401" width="0.6328125" style="10" customWidth="1"/>
    <col min="6402" max="6403" width="3.36328125" style="10" customWidth="1"/>
    <col min="6404" max="6405" width="5.453125" style="10" customWidth="1"/>
    <col min="6406" max="6406" width="1.08984375" style="10" customWidth="1"/>
    <col min="6407" max="6420" width="5.81640625" style="10" customWidth="1"/>
    <col min="6421" max="6421" width="6.36328125" style="10" customWidth="1"/>
    <col min="6422" max="6422" width="5.81640625" style="10" customWidth="1"/>
    <col min="6423" max="6656" width="9" style="10"/>
    <col min="6657" max="6657" width="0.6328125" style="10" customWidth="1"/>
    <col min="6658" max="6659" width="3.36328125" style="10" customWidth="1"/>
    <col min="6660" max="6661" width="5.453125" style="10" customWidth="1"/>
    <col min="6662" max="6662" width="1.08984375" style="10" customWidth="1"/>
    <col min="6663" max="6676" width="5.81640625" style="10" customWidth="1"/>
    <col min="6677" max="6677" width="6.36328125" style="10" customWidth="1"/>
    <col min="6678" max="6678" width="5.81640625" style="10" customWidth="1"/>
    <col min="6679" max="6912" width="9" style="10"/>
    <col min="6913" max="6913" width="0.6328125" style="10" customWidth="1"/>
    <col min="6914" max="6915" width="3.36328125" style="10" customWidth="1"/>
    <col min="6916" max="6917" width="5.453125" style="10" customWidth="1"/>
    <col min="6918" max="6918" width="1.08984375" style="10" customWidth="1"/>
    <col min="6919" max="6932" width="5.81640625" style="10" customWidth="1"/>
    <col min="6933" max="6933" width="6.36328125" style="10" customWidth="1"/>
    <col min="6934" max="6934" width="5.81640625" style="10" customWidth="1"/>
    <col min="6935" max="7168" width="9" style="10"/>
    <col min="7169" max="7169" width="0.6328125" style="10" customWidth="1"/>
    <col min="7170" max="7171" width="3.36328125" style="10" customWidth="1"/>
    <col min="7172" max="7173" width="5.453125" style="10" customWidth="1"/>
    <col min="7174" max="7174" width="1.08984375" style="10" customWidth="1"/>
    <col min="7175" max="7188" width="5.81640625" style="10" customWidth="1"/>
    <col min="7189" max="7189" width="6.36328125" style="10" customWidth="1"/>
    <col min="7190" max="7190" width="5.81640625" style="10" customWidth="1"/>
    <col min="7191" max="7424" width="9" style="10"/>
    <col min="7425" max="7425" width="0.6328125" style="10" customWidth="1"/>
    <col min="7426" max="7427" width="3.36328125" style="10" customWidth="1"/>
    <col min="7428" max="7429" width="5.453125" style="10" customWidth="1"/>
    <col min="7430" max="7430" width="1.08984375" style="10" customWidth="1"/>
    <col min="7431" max="7444" width="5.81640625" style="10" customWidth="1"/>
    <col min="7445" max="7445" width="6.36328125" style="10" customWidth="1"/>
    <col min="7446" max="7446" width="5.81640625" style="10" customWidth="1"/>
    <col min="7447" max="7680" width="9" style="10"/>
    <col min="7681" max="7681" width="0.6328125" style="10" customWidth="1"/>
    <col min="7682" max="7683" width="3.36328125" style="10" customWidth="1"/>
    <col min="7684" max="7685" width="5.453125" style="10" customWidth="1"/>
    <col min="7686" max="7686" width="1.08984375" style="10" customWidth="1"/>
    <col min="7687" max="7700" width="5.81640625" style="10" customWidth="1"/>
    <col min="7701" max="7701" width="6.36328125" style="10" customWidth="1"/>
    <col min="7702" max="7702" width="5.81640625" style="10" customWidth="1"/>
    <col min="7703" max="7936" width="9" style="10"/>
    <col min="7937" max="7937" width="0.6328125" style="10" customWidth="1"/>
    <col min="7938" max="7939" width="3.36328125" style="10" customWidth="1"/>
    <col min="7940" max="7941" width="5.453125" style="10" customWidth="1"/>
    <col min="7942" max="7942" width="1.08984375" style="10" customWidth="1"/>
    <col min="7943" max="7956" width="5.81640625" style="10" customWidth="1"/>
    <col min="7957" max="7957" width="6.36328125" style="10" customWidth="1"/>
    <col min="7958" max="7958" width="5.81640625" style="10" customWidth="1"/>
    <col min="7959" max="8192" width="9" style="10"/>
    <col min="8193" max="8193" width="0.6328125" style="10" customWidth="1"/>
    <col min="8194" max="8195" width="3.36328125" style="10" customWidth="1"/>
    <col min="8196" max="8197" width="5.453125" style="10" customWidth="1"/>
    <col min="8198" max="8198" width="1.08984375" style="10" customWidth="1"/>
    <col min="8199" max="8212" width="5.81640625" style="10" customWidth="1"/>
    <col min="8213" max="8213" width="6.36328125" style="10" customWidth="1"/>
    <col min="8214" max="8214" width="5.81640625" style="10" customWidth="1"/>
    <col min="8215" max="8448" width="9" style="10"/>
    <col min="8449" max="8449" width="0.6328125" style="10" customWidth="1"/>
    <col min="8450" max="8451" width="3.36328125" style="10" customWidth="1"/>
    <col min="8452" max="8453" width="5.453125" style="10" customWidth="1"/>
    <col min="8454" max="8454" width="1.08984375" style="10" customWidth="1"/>
    <col min="8455" max="8468" width="5.81640625" style="10" customWidth="1"/>
    <col min="8469" max="8469" width="6.36328125" style="10" customWidth="1"/>
    <col min="8470" max="8470" width="5.81640625" style="10" customWidth="1"/>
    <col min="8471" max="8704" width="9" style="10"/>
    <col min="8705" max="8705" width="0.6328125" style="10" customWidth="1"/>
    <col min="8706" max="8707" width="3.36328125" style="10" customWidth="1"/>
    <col min="8708" max="8709" width="5.453125" style="10" customWidth="1"/>
    <col min="8710" max="8710" width="1.08984375" style="10" customWidth="1"/>
    <col min="8711" max="8724" width="5.81640625" style="10" customWidth="1"/>
    <col min="8725" max="8725" width="6.36328125" style="10" customWidth="1"/>
    <col min="8726" max="8726" width="5.81640625" style="10" customWidth="1"/>
    <col min="8727" max="8960" width="9" style="10"/>
    <col min="8961" max="8961" width="0.6328125" style="10" customWidth="1"/>
    <col min="8962" max="8963" width="3.36328125" style="10" customWidth="1"/>
    <col min="8964" max="8965" width="5.453125" style="10" customWidth="1"/>
    <col min="8966" max="8966" width="1.08984375" style="10" customWidth="1"/>
    <col min="8967" max="8980" width="5.81640625" style="10" customWidth="1"/>
    <col min="8981" max="8981" width="6.36328125" style="10" customWidth="1"/>
    <col min="8982" max="8982" width="5.81640625" style="10" customWidth="1"/>
    <col min="8983" max="9216" width="9" style="10"/>
    <col min="9217" max="9217" width="0.6328125" style="10" customWidth="1"/>
    <col min="9218" max="9219" width="3.36328125" style="10" customWidth="1"/>
    <col min="9220" max="9221" width="5.453125" style="10" customWidth="1"/>
    <col min="9222" max="9222" width="1.08984375" style="10" customWidth="1"/>
    <col min="9223" max="9236" width="5.81640625" style="10" customWidth="1"/>
    <col min="9237" max="9237" width="6.36328125" style="10" customWidth="1"/>
    <col min="9238" max="9238" width="5.81640625" style="10" customWidth="1"/>
    <col min="9239" max="9472" width="9" style="10"/>
    <col min="9473" max="9473" width="0.6328125" style="10" customWidth="1"/>
    <col min="9474" max="9475" width="3.36328125" style="10" customWidth="1"/>
    <col min="9476" max="9477" width="5.453125" style="10" customWidth="1"/>
    <col min="9478" max="9478" width="1.08984375" style="10" customWidth="1"/>
    <col min="9479" max="9492" width="5.81640625" style="10" customWidth="1"/>
    <col min="9493" max="9493" width="6.36328125" style="10" customWidth="1"/>
    <col min="9494" max="9494" width="5.81640625" style="10" customWidth="1"/>
    <col min="9495" max="9728" width="9" style="10"/>
    <col min="9729" max="9729" width="0.6328125" style="10" customWidth="1"/>
    <col min="9730" max="9731" width="3.36328125" style="10" customWidth="1"/>
    <col min="9732" max="9733" width="5.453125" style="10" customWidth="1"/>
    <col min="9734" max="9734" width="1.08984375" style="10" customWidth="1"/>
    <col min="9735" max="9748" width="5.81640625" style="10" customWidth="1"/>
    <col min="9749" max="9749" width="6.36328125" style="10" customWidth="1"/>
    <col min="9750" max="9750" width="5.81640625" style="10" customWidth="1"/>
    <col min="9751" max="9984" width="9" style="10"/>
    <col min="9985" max="9985" width="0.6328125" style="10" customWidth="1"/>
    <col min="9986" max="9987" width="3.36328125" style="10" customWidth="1"/>
    <col min="9988" max="9989" width="5.453125" style="10" customWidth="1"/>
    <col min="9990" max="9990" width="1.08984375" style="10" customWidth="1"/>
    <col min="9991" max="10004" width="5.81640625" style="10" customWidth="1"/>
    <col min="10005" max="10005" width="6.36328125" style="10" customWidth="1"/>
    <col min="10006" max="10006" width="5.81640625" style="10" customWidth="1"/>
    <col min="10007" max="10240" width="9" style="10"/>
    <col min="10241" max="10241" width="0.6328125" style="10" customWidth="1"/>
    <col min="10242" max="10243" width="3.36328125" style="10" customWidth="1"/>
    <col min="10244" max="10245" width="5.453125" style="10" customWidth="1"/>
    <col min="10246" max="10246" width="1.08984375" style="10" customWidth="1"/>
    <col min="10247" max="10260" width="5.81640625" style="10" customWidth="1"/>
    <col min="10261" max="10261" width="6.36328125" style="10" customWidth="1"/>
    <col min="10262" max="10262" width="5.81640625" style="10" customWidth="1"/>
    <col min="10263" max="10496" width="9" style="10"/>
    <col min="10497" max="10497" width="0.6328125" style="10" customWidth="1"/>
    <col min="10498" max="10499" width="3.36328125" style="10" customWidth="1"/>
    <col min="10500" max="10501" width="5.453125" style="10" customWidth="1"/>
    <col min="10502" max="10502" width="1.08984375" style="10" customWidth="1"/>
    <col min="10503" max="10516" width="5.81640625" style="10" customWidth="1"/>
    <col min="10517" max="10517" width="6.36328125" style="10" customWidth="1"/>
    <col min="10518" max="10518" width="5.81640625" style="10" customWidth="1"/>
    <col min="10519" max="10752" width="9" style="10"/>
    <col min="10753" max="10753" width="0.6328125" style="10" customWidth="1"/>
    <col min="10754" max="10755" width="3.36328125" style="10" customWidth="1"/>
    <col min="10756" max="10757" width="5.453125" style="10" customWidth="1"/>
    <col min="10758" max="10758" width="1.08984375" style="10" customWidth="1"/>
    <col min="10759" max="10772" width="5.81640625" style="10" customWidth="1"/>
    <col min="10773" max="10773" width="6.36328125" style="10" customWidth="1"/>
    <col min="10774" max="10774" width="5.81640625" style="10" customWidth="1"/>
    <col min="10775" max="11008" width="9" style="10"/>
    <col min="11009" max="11009" width="0.6328125" style="10" customWidth="1"/>
    <col min="11010" max="11011" width="3.36328125" style="10" customWidth="1"/>
    <col min="11012" max="11013" width="5.453125" style="10" customWidth="1"/>
    <col min="11014" max="11014" width="1.08984375" style="10" customWidth="1"/>
    <col min="11015" max="11028" width="5.81640625" style="10" customWidth="1"/>
    <col min="11029" max="11029" width="6.36328125" style="10" customWidth="1"/>
    <col min="11030" max="11030" width="5.81640625" style="10" customWidth="1"/>
    <col min="11031" max="11264" width="9" style="10"/>
    <col min="11265" max="11265" width="0.6328125" style="10" customWidth="1"/>
    <col min="11266" max="11267" width="3.36328125" style="10" customWidth="1"/>
    <col min="11268" max="11269" width="5.453125" style="10" customWidth="1"/>
    <col min="11270" max="11270" width="1.08984375" style="10" customWidth="1"/>
    <col min="11271" max="11284" width="5.81640625" style="10" customWidth="1"/>
    <col min="11285" max="11285" width="6.36328125" style="10" customWidth="1"/>
    <col min="11286" max="11286" width="5.81640625" style="10" customWidth="1"/>
    <col min="11287" max="11520" width="9" style="10"/>
    <col min="11521" max="11521" width="0.6328125" style="10" customWidth="1"/>
    <col min="11522" max="11523" width="3.36328125" style="10" customWidth="1"/>
    <col min="11524" max="11525" width="5.453125" style="10" customWidth="1"/>
    <col min="11526" max="11526" width="1.08984375" style="10" customWidth="1"/>
    <col min="11527" max="11540" width="5.81640625" style="10" customWidth="1"/>
    <col min="11541" max="11541" width="6.36328125" style="10" customWidth="1"/>
    <col min="11542" max="11542" width="5.81640625" style="10" customWidth="1"/>
    <col min="11543" max="11776" width="9" style="10"/>
    <col min="11777" max="11777" width="0.6328125" style="10" customWidth="1"/>
    <col min="11778" max="11779" width="3.36328125" style="10" customWidth="1"/>
    <col min="11780" max="11781" width="5.453125" style="10" customWidth="1"/>
    <col min="11782" max="11782" width="1.08984375" style="10" customWidth="1"/>
    <col min="11783" max="11796" width="5.81640625" style="10" customWidth="1"/>
    <col min="11797" max="11797" width="6.36328125" style="10" customWidth="1"/>
    <col min="11798" max="11798" width="5.81640625" style="10" customWidth="1"/>
    <col min="11799" max="12032" width="9" style="10"/>
    <col min="12033" max="12033" width="0.6328125" style="10" customWidth="1"/>
    <col min="12034" max="12035" width="3.36328125" style="10" customWidth="1"/>
    <col min="12036" max="12037" width="5.453125" style="10" customWidth="1"/>
    <col min="12038" max="12038" width="1.08984375" style="10" customWidth="1"/>
    <col min="12039" max="12052" width="5.81640625" style="10" customWidth="1"/>
    <col min="12053" max="12053" width="6.36328125" style="10" customWidth="1"/>
    <col min="12054" max="12054" width="5.81640625" style="10" customWidth="1"/>
    <col min="12055" max="12288" width="9" style="10"/>
    <col min="12289" max="12289" width="0.6328125" style="10" customWidth="1"/>
    <col min="12290" max="12291" width="3.36328125" style="10" customWidth="1"/>
    <col min="12292" max="12293" width="5.453125" style="10" customWidth="1"/>
    <col min="12294" max="12294" width="1.08984375" style="10" customWidth="1"/>
    <col min="12295" max="12308" width="5.81640625" style="10" customWidth="1"/>
    <col min="12309" max="12309" width="6.36328125" style="10" customWidth="1"/>
    <col min="12310" max="12310" width="5.81640625" style="10" customWidth="1"/>
    <col min="12311" max="12544" width="9" style="10"/>
    <col min="12545" max="12545" width="0.6328125" style="10" customWidth="1"/>
    <col min="12546" max="12547" width="3.36328125" style="10" customWidth="1"/>
    <col min="12548" max="12549" width="5.453125" style="10" customWidth="1"/>
    <col min="12550" max="12550" width="1.08984375" style="10" customWidth="1"/>
    <col min="12551" max="12564" width="5.81640625" style="10" customWidth="1"/>
    <col min="12565" max="12565" width="6.36328125" style="10" customWidth="1"/>
    <col min="12566" max="12566" width="5.81640625" style="10" customWidth="1"/>
    <col min="12567" max="12800" width="9" style="10"/>
    <col min="12801" max="12801" width="0.6328125" style="10" customWidth="1"/>
    <col min="12802" max="12803" width="3.36328125" style="10" customWidth="1"/>
    <col min="12804" max="12805" width="5.453125" style="10" customWidth="1"/>
    <col min="12806" max="12806" width="1.08984375" style="10" customWidth="1"/>
    <col min="12807" max="12820" width="5.81640625" style="10" customWidth="1"/>
    <col min="12821" max="12821" width="6.36328125" style="10" customWidth="1"/>
    <col min="12822" max="12822" width="5.81640625" style="10" customWidth="1"/>
    <col min="12823" max="13056" width="9" style="10"/>
    <col min="13057" max="13057" width="0.6328125" style="10" customWidth="1"/>
    <col min="13058" max="13059" width="3.36328125" style="10" customWidth="1"/>
    <col min="13060" max="13061" width="5.453125" style="10" customWidth="1"/>
    <col min="13062" max="13062" width="1.08984375" style="10" customWidth="1"/>
    <col min="13063" max="13076" width="5.81640625" style="10" customWidth="1"/>
    <col min="13077" max="13077" width="6.36328125" style="10" customWidth="1"/>
    <col min="13078" max="13078" width="5.81640625" style="10" customWidth="1"/>
    <col min="13079" max="13312" width="9" style="10"/>
    <col min="13313" max="13313" width="0.6328125" style="10" customWidth="1"/>
    <col min="13314" max="13315" width="3.36328125" style="10" customWidth="1"/>
    <col min="13316" max="13317" width="5.453125" style="10" customWidth="1"/>
    <col min="13318" max="13318" width="1.08984375" style="10" customWidth="1"/>
    <col min="13319" max="13332" width="5.81640625" style="10" customWidth="1"/>
    <col min="13333" max="13333" width="6.36328125" style="10" customWidth="1"/>
    <col min="13334" max="13334" width="5.81640625" style="10" customWidth="1"/>
    <col min="13335" max="13568" width="9" style="10"/>
    <col min="13569" max="13569" width="0.6328125" style="10" customWidth="1"/>
    <col min="13570" max="13571" width="3.36328125" style="10" customWidth="1"/>
    <col min="13572" max="13573" width="5.453125" style="10" customWidth="1"/>
    <col min="13574" max="13574" width="1.08984375" style="10" customWidth="1"/>
    <col min="13575" max="13588" width="5.81640625" style="10" customWidth="1"/>
    <col min="13589" max="13589" width="6.36328125" style="10" customWidth="1"/>
    <col min="13590" max="13590" width="5.81640625" style="10" customWidth="1"/>
    <col min="13591" max="13824" width="9" style="10"/>
    <col min="13825" max="13825" width="0.6328125" style="10" customWidth="1"/>
    <col min="13826" max="13827" width="3.36328125" style="10" customWidth="1"/>
    <col min="13828" max="13829" width="5.453125" style="10" customWidth="1"/>
    <col min="13830" max="13830" width="1.08984375" style="10" customWidth="1"/>
    <col min="13831" max="13844" width="5.81640625" style="10" customWidth="1"/>
    <col min="13845" max="13845" width="6.36328125" style="10" customWidth="1"/>
    <col min="13846" max="13846" width="5.81640625" style="10" customWidth="1"/>
    <col min="13847" max="14080" width="9" style="10"/>
    <col min="14081" max="14081" width="0.6328125" style="10" customWidth="1"/>
    <col min="14082" max="14083" width="3.36328125" style="10" customWidth="1"/>
    <col min="14084" max="14085" width="5.453125" style="10" customWidth="1"/>
    <col min="14086" max="14086" width="1.08984375" style="10" customWidth="1"/>
    <col min="14087" max="14100" width="5.81640625" style="10" customWidth="1"/>
    <col min="14101" max="14101" width="6.36328125" style="10" customWidth="1"/>
    <col min="14102" max="14102" width="5.81640625" style="10" customWidth="1"/>
    <col min="14103" max="14336" width="9" style="10"/>
    <col min="14337" max="14337" width="0.6328125" style="10" customWidth="1"/>
    <col min="14338" max="14339" width="3.36328125" style="10" customWidth="1"/>
    <col min="14340" max="14341" width="5.453125" style="10" customWidth="1"/>
    <col min="14342" max="14342" width="1.08984375" style="10" customWidth="1"/>
    <col min="14343" max="14356" width="5.81640625" style="10" customWidth="1"/>
    <col min="14357" max="14357" width="6.36328125" style="10" customWidth="1"/>
    <col min="14358" max="14358" width="5.81640625" style="10" customWidth="1"/>
    <col min="14359" max="14592" width="9" style="10"/>
    <col min="14593" max="14593" width="0.6328125" style="10" customWidth="1"/>
    <col min="14594" max="14595" width="3.36328125" style="10" customWidth="1"/>
    <col min="14596" max="14597" width="5.453125" style="10" customWidth="1"/>
    <col min="14598" max="14598" width="1.08984375" style="10" customWidth="1"/>
    <col min="14599" max="14612" width="5.81640625" style="10" customWidth="1"/>
    <col min="14613" max="14613" width="6.36328125" style="10" customWidth="1"/>
    <col min="14614" max="14614" width="5.81640625" style="10" customWidth="1"/>
    <col min="14615" max="14848" width="9" style="10"/>
    <col min="14849" max="14849" width="0.6328125" style="10" customWidth="1"/>
    <col min="14850" max="14851" width="3.36328125" style="10" customWidth="1"/>
    <col min="14852" max="14853" width="5.453125" style="10" customWidth="1"/>
    <col min="14854" max="14854" width="1.08984375" style="10" customWidth="1"/>
    <col min="14855" max="14868" width="5.81640625" style="10" customWidth="1"/>
    <col min="14869" max="14869" width="6.36328125" style="10" customWidth="1"/>
    <col min="14870" max="14870" width="5.81640625" style="10" customWidth="1"/>
    <col min="14871" max="15104" width="9" style="10"/>
    <col min="15105" max="15105" width="0.6328125" style="10" customWidth="1"/>
    <col min="15106" max="15107" width="3.36328125" style="10" customWidth="1"/>
    <col min="15108" max="15109" width="5.453125" style="10" customWidth="1"/>
    <col min="15110" max="15110" width="1.08984375" style="10" customWidth="1"/>
    <col min="15111" max="15124" width="5.81640625" style="10" customWidth="1"/>
    <col min="15125" max="15125" width="6.36328125" style="10" customWidth="1"/>
    <col min="15126" max="15126" width="5.81640625" style="10" customWidth="1"/>
    <col min="15127" max="15360" width="9" style="10"/>
    <col min="15361" max="15361" width="0.6328125" style="10" customWidth="1"/>
    <col min="15362" max="15363" width="3.36328125" style="10" customWidth="1"/>
    <col min="15364" max="15365" width="5.453125" style="10" customWidth="1"/>
    <col min="15366" max="15366" width="1.08984375" style="10" customWidth="1"/>
    <col min="15367" max="15380" width="5.81640625" style="10" customWidth="1"/>
    <col min="15381" max="15381" width="6.36328125" style="10" customWidth="1"/>
    <col min="15382" max="15382" width="5.81640625" style="10" customWidth="1"/>
    <col min="15383" max="15616" width="9" style="10"/>
    <col min="15617" max="15617" width="0.6328125" style="10" customWidth="1"/>
    <col min="15618" max="15619" width="3.36328125" style="10" customWidth="1"/>
    <col min="15620" max="15621" width="5.453125" style="10" customWidth="1"/>
    <col min="15622" max="15622" width="1.08984375" style="10" customWidth="1"/>
    <col min="15623" max="15636" width="5.81640625" style="10" customWidth="1"/>
    <col min="15637" max="15637" width="6.36328125" style="10" customWidth="1"/>
    <col min="15638" max="15638" width="5.81640625" style="10" customWidth="1"/>
    <col min="15639" max="15872" width="9" style="10"/>
    <col min="15873" max="15873" width="0.6328125" style="10" customWidth="1"/>
    <col min="15874" max="15875" width="3.36328125" style="10" customWidth="1"/>
    <col min="15876" max="15877" width="5.453125" style="10" customWidth="1"/>
    <col min="15878" max="15878" width="1.08984375" style="10" customWidth="1"/>
    <col min="15879" max="15892" width="5.81640625" style="10" customWidth="1"/>
    <col min="15893" max="15893" width="6.36328125" style="10" customWidth="1"/>
    <col min="15894" max="15894" width="5.81640625" style="10" customWidth="1"/>
    <col min="15895" max="16128" width="9" style="10"/>
    <col min="16129" max="16129" width="0.6328125" style="10" customWidth="1"/>
    <col min="16130" max="16131" width="3.36328125" style="10" customWidth="1"/>
    <col min="16132" max="16133" width="5.453125" style="10" customWidth="1"/>
    <col min="16134" max="16134" width="1.08984375" style="10" customWidth="1"/>
    <col min="16135" max="16148" width="5.81640625" style="10" customWidth="1"/>
    <col min="16149" max="16149" width="6.36328125" style="10" customWidth="1"/>
    <col min="16150" max="16150" width="5.81640625" style="10" customWidth="1"/>
    <col min="16151" max="16384" width="9" style="10"/>
  </cols>
  <sheetData>
    <row r="1" spans="1:22" ht="26.4" customHeight="1">
      <c r="A1" s="211" t="s">
        <v>899</v>
      </c>
      <c r="B1" s="211"/>
      <c r="C1" s="211"/>
      <c r="D1" s="211"/>
      <c r="E1" s="211"/>
      <c r="F1" s="211"/>
      <c r="G1" s="211"/>
      <c r="H1" s="211"/>
      <c r="I1" s="211"/>
      <c r="J1" s="211"/>
      <c r="K1" s="211"/>
      <c r="L1" s="211"/>
      <c r="M1" s="211"/>
      <c r="N1" s="211"/>
      <c r="O1" s="211"/>
      <c r="P1" s="211"/>
      <c r="Q1" s="211"/>
      <c r="R1" s="211"/>
      <c r="S1" s="211"/>
      <c r="T1" s="211"/>
      <c r="U1" s="211"/>
      <c r="V1" s="211"/>
    </row>
    <row r="2" spans="1:22">
      <c r="A2" s="15"/>
      <c r="B2" s="15"/>
      <c r="C2" s="15"/>
      <c r="D2" s="15"/>
      <c r="E2" s="15"/>
      <c r="F2" s="15"/>
      <c r="G2" s="15"/>
      <c r="H2" s="15"/>
      <c r="I2" s="15"/>
      <c r="J2" s="15"/>
      <c r="K2" s="15"/>
      <c r="L2" s="15"/>
      <c r="M2" s="15"/>
      <c r="N2" s="15"/>
      <c r="O2" s="15"/>
      <c r="P2" s="15"/>
    </row>
    <row r="3" spans="1:22" ht="13.5" thickBot="1">
      <c r="A3" s="68"/>
      <c r="B3" s="68"/>
      <c r="C3" s="68"/>
      <c r="D3" s="68"/>
      <c r="E3" s="68"/>
      <c r="F3" s="68"/>
      <c r="G3" s="68"/>
      <c r="H3" s="68"/>
      <c r="I3" s="68"/>
      <c r="J3" s="68"/>
      <c r="K3" s="68"/>
      <c r="L3" s="68"/>
      <c r="M3" s="68"/>
      <c r="N3" s="68"/>
      <c r="O3" s="68"/>
      <c r="P3" s="68"/>
      <c r="T3" s="68"/>
      <c r="U3" s="68"/>
      <c r="V3" s="68" t="s">
        <v>900</v>
      </c>
    </row>
    <row r="4" spans="1:22" ht="40.25" customHeight="1">
      <c r="A4" s="212" t="s">
        <v>901</v>
      </c>
      <c r="B4" s="212"/>
      <c r="C4" s="212"/>
      <c r="D4" s="212"/>
      <c r="E4" s="212"/>
      <c r="F4" s="213"/>
      <c r="G4" s="69" t="s">
        <v>902</v>
      </c>
      <c r="H4" s="70">
        <v>4</v>
      </c>
      <c r="I4" s="71">
        <v>5</v>
      </c>
      <c r="J4" s="71">
        <v>6</v>
      </c>
      <c r="K4" s="72">
        <v>7</v>
      </c>
      <c r="L4" s="71">
        <v>8</v>
      </c>
      <c r="M4" s="72">
        <v>9</v>
      </c>
      <c r="N4" s="71">
        <v>10</v>
      </c>
      <c r="O4" s="71">
        <v>11</v>
      </c>
      <c r="P4" s="72">
        <v>12</v>
      </c>
      <c r="Q4" s="71">
        <v>13</v>
      </c>
      <c r="R4" s="71">
        <v>14</v>
      </c>
      <c r="S4" s="71">
        <v>15</v>
      </c>
      <c r="T4" s="71">
        <v>16</v>
      </c>
      <c r="U4" s="71">
        <v>17</v>
      </c>
      <c r="V4" s="73">
        <v>18</v>
      </c>
    </row>
    <row r="5" spans="1:22" ht="20.25" hidden="1" customHeight="1">
      <c r="A5" s="74"/>
      <c r="B5" s="214" t="s">
        <v>903</v>
      </c>
      <c r="C5" s="215"/>
      <c r="D5" s="218" t="s">
        <v>645</v>
      </c>
      <c r="E5" s="221" t="s">
        <v>645</v>
      </c>
      <c r="F5" s="222"/>
      <c r="G5" s="75">
        <v>16.7</v>
      </c>
      <c r="H5" s="76">
        <v>15.8</v>
      </c>
      <c r="I5" s="77">
        <v>14.2</v>
      </c>
      <c r="J5" s="77">
        <v>12.9</v>
      </c>
      <c r="K5" s="77">
        <v>13.5</v>
      </c>
      <c r="L5" s="77">
        <v>13.8</v>
      </c>
      <c r="M5" s="77">
        <v>14.4</v>
      </c>
      <c r="N5" s="77">
        <v>13.8</v>
      </c>
      <c r="O5" s="77">
        <v>14</v>
      </c>
      <c r="P5" s="77">
        <v>14.7</v>
      </c>
      <c r="Q5" s="77">
        <v>15.1</v>
      </c>
      <c r="R5" s="77">
        <v>14.5</v>
      </c>
      <c r="S5" s="77">
        <v>14.7</v>
      </c>
      <c r="T5" s="77">
        <v>15.7</v>
      </c>
      <c r="U5" s="77">
        <v>17.399999999999999</v>
      </c>
      <c r="V5" s="78">
        <v>16</v>
      </c>
    </row>
    <row r="6" spans="1:22" ht="20.25" hidden="1" customHeight="1">
      <c r="A6" s="79"/>
      <c r="B6" s="216"/>
      <c r="C6" s="217"/>
      <c r="D6" s="219"/>
      <c r="E6" s="223" t="s">
        <v>904</v>
      </c>
      <c r="F6" s="224"/>
      <c r="G6" s="75">
        <v>13.4</v>
      </c>
      <c r="H6" s="76">
        <v>12.6</v>
      </c>
      <c r="I6" s="77">
        <v>11.7</v>
      </c>
      <c r="J6" s="77">
        <v>10.9</v>
      </c>
      <c r="K6" s="77">
        <v>11.3</v>
      </c>
      <c r="L6" s="77">
        <v>11.8</v>
      </c>
      <c r="M6" s="77">
        <v>11.8</v>
      </c>
      <c r="N6" s="77">
        <v>11.2</v>
      </c>
      <c r="O6" s="77">
        <v>11.7</v>
      </c>
      <c r="P6" s="77">
        <v>12.1</v>
      </c>
      <c r="Q6" s="77">
        <v>12.3</v>
      </c>
      <c r="R6" s="77">
        <v>11.7</v>
      </c>
      <c r="S6" s="77">
        <v>11.7</v>
      </c>
      <c r="T6" s="77">
        <v>13.6</v>
      </c>
      <c r="U6" s="77">
        <v>14.2</v>
      </c>
      <c r="V6" s="78">
        <v>13.5</v>
      </c>
    </row>
    <row r="7" spans="1:22" ht="20.25" hidden="1" customHeight="1">
      <c r="A7" s="79"/>
      <c r="B7" s="216"/>
      <c r="C7" s="217"/>
      <c r="D7" s="220"/>
      <c r="E7" s="225" t="s">
        <v>905</v>
      </c>
      <c r="F7" s="226"/>
      <c r="G7" s="75">
        <v>21.8</v>
      </c>
      <c r="H7" s="76">
        <v>21.1</v>
      </c>
      <c r="I7" s="77">
        <v>18.3</v>
      </c>
      <c r="J7" s="77">
        <v>16.2</v>
      </c>
      <c r="K7" s="77">
        <v>17.100000000000001</v>
      </c>
      <c r="L7" s="77">
        <v>17.100000000000001</v>
      </c>
      <c r="M7" s="77">
        <v>18.5</v>
      </c>
      <c r="N7" s="77">
        <v>18.100000000000001</v>
      </c>
      <c r="O7" s="77">
        <v>17.7</v>
      </c>
      <c r="P7" s="77">
        <v>18.7</v>
      </c>
      <c r="Q7" s="77">
        <v>19.5</v>
      </c>
      <c r="R7" s="77">
        <v>18.7</v>
      </c>
      <c r="S7" s="77">
        <v>19.399999999999999</v>
      </c>
      <c r="T7" s="77">
        <v>18.600000000000001</v>
      </c>
      <c r="U7" s="77">
        <v>21.8</v>
      </c>
      <c r="V7" s="78">
        <v>19.5</v>
      </c>
    </row>
    <row r="8" spans="1:22" ht="20.25" hidden="1" customHeight="1">
      <c r="A8" s="79"/>
      <c r="B8" s="216"/>
      <c r="C8" s="217"/>
      <c r="D8" s="218" t="s">
        <v>906</v>
      </c>
      <c r="E8" s="221" t="s">
        <v>645</v>
      </c>
      <c r="F8" s="222"/>
      <c r="G8" s="75">
        <v>14.8</v>
      </c>
      <c r="H8" s="76">
        <v>13.7</v>
      </c>
      <c r="I8" s="77">
        <v>12.7</v>
      </c>
      <c r="J8" s="77">
        <v>11.7</v>
      </c>
      <c r="K8" s="77">
        <v>12</v>
      </c>
      <c r="L8" s="77">
        <v>12.2</v>
      </c>
      <c r="M8" s="77">
        <v>12.4</v>
      </c>
      <c r="N8" s="77">
        <v>11.4</v>
      </c>
      <c r="O8" s="77">
        <v>11.1</v>
      </c>
      <c r="P8" s="77">
        <v>11.8</v>
      </c>
      <c r="Q8" s="77">
        <v>11.7</v>
      </c>
      <c r="R8" s="80">
        <v>11.5</v>
      </c>
      <c r="S8" s="80">
        <v>11.5</v>
      </c>
      <c r="T8" s="80">
        <v>12.6</v>
      </c>
      <c r="U8" s="80">
        <v>13.4</v>
      </c>
      <c r="V8" s="80">
        <v>12.6</v>
      </c>
    </row>
    <row r="9" spans="1:22" ht="20.25" hidden="1" customHeight="1">
      <c r="A9" s="79"/>
      <c r="B9" s="216"/>
      <c r="C9" s="217"/>
      <c r="D9" s="227"/>
      <c r="E9" s="223" t="s">
        <v>904</v>
      </c>
      <c r="F9" s="224"/>
      <c r="G9" s="75">
        <v>12.6</v>
      </c>
      <c r="H9" s="76">
        <v>11.6</v>
      </c>
      <c r="I9" s="77">
        <v>10.9</v>
      </c>
      <c r="J9" s="77">
        <v>10.3</v>
      </c>
      <c r="K9" s="77">
        <v>10.6</v>
      </c>
      <c r="L9" s="77">
        <v>11</v>
      </c>
      <c r="M9" s="77">
        <v>10.9</v>
      </c>
      <c r="N9" s="77">
        <v>10</v>
      </c>
      <c r="O9" s="77">
        <v>10.1</v>
      </c>
      <c r="P9" s="77">
        <v>10.4</v>
      </c>
      <c r="Q9" s="77">
        <v>10.4</v>
      </c>
      <c r="R9" s="80">
        <v>9.9</v>
      </c>
      <c r="S9" s="80">
        <v>9.9</v>
      </c>
      <c r="T9" s="80">
        <v>11.4</v>
      </c>
      <c r="U9" s="80">
        <v>11.4</v>
      </c>
      <c r="V9" s="80">
        <v>11.3</v>
      </c>
    </row>
    <row r="10" spans="1:22" ht="20.25" hidden="1" customHeight="1">
      <c r="A10" s="79"/>
      <c r="B10" s="216"/>
      <c r="C10" s="217"/>
      <c r="D10" s="228"/>
      <c r="E10" s="225" t="s">
        <v>905</v>
      </c>
      <c r="F10" s="226"/>
      <c r="G10" s="75">
        <v>19.3</v>
      </c>
      <c r="H10" s="76">
        <v>18.3</v>
      </c>
      <c r="I10" s="77">
        <v>16.3</v>
      </c>
      <c r="J10" s="77">
        <v>14.6</v>
      </c>
      <c r="K10" s="77">
        <v>15.1</v>
      </c>
      <c r="L10" s="77">
        <v>15</v>
      </c>
      <c r="M10" s="77">
        <v>15.6</v>
      </c>
      <c r="N10" s="77">
        <v>14.7</v>
      </c>
      <c r="O10" s="77">
        <v>13.5</v>
      </c>
      <c r="P10" s="77">
        <v>15</v>
      </c>
      <c r="Q10" s="77">
        <v>14.7</v>
      </c>
      <c r="R10" s="80">
        <v>15.2</v>
      </c>
      <c r="S10" s="80">
        <v>15.4</v>
      </c>
      <c r="T10" s="80">
        <v>15.1</v>
      </c>
      <c r="U10" s="80">
        <v>17.7</v>
      </c>
      <c r="V10" s="80">
        <v>15.4</v>
      </c>
    </row>
    <row r="11" spans="1:22" ht="20.25" hidden="1" customHeight="1">
      <c r="A11" s="79"/>
      <c r="B11" s="216"/>
      <c r="C11" s="217"/>
      <c r="D11" s="218" t="s">
        <v>907</v>
      </c>
      <c r="E11" s="221" t="s">
        <v>645</v>
      </c>
      <c r="F11" s="222"/>
      <c r="G11" s="75">
        <v>29.8</v>
      </c>
      <c r="H11" s="76">
        <v>30.6</v>
      </c>
      <c r="I11" s="77">
        <v>26.3</v>
      </c>
      <c r="J11" s="77">
        <v>21.3</v>
      </c>
      <c r="K11" s="77">
        <v>23.4</v>
      </c>
      <c r="L11" s="77">
        <v>23.7</v>
      </c>
      <c r="M11" s="77">
        <v>26.6</v>
      </c>
      <c r="N11" s="77">
        <v>28.4</v>
      </c>
      <c r="O11" s="77">
        <v>27.9</v>
      </c>
      <c r="P11" s="77">
        <v>28.1</v>
      </c>
      <c r="Q11" s="77">
        <v>30.6</v>
      </c>
      <c r="R11" s="80">
        <v>26.9</v>
      </c>
      <c r="S11" s="80">
        <v>27.6</v>
      </c>
      <c r="T11" s="80">
        <v>27.1</v>
      </c>
      <c r="U11" s="80">
        <v>31</v>
      </c>
      <c r="V11" s="80">
        <v>27.7</v>
      </c>
    </row>
    <row r="12" spans="1:22" ht="20.25" hidden="1" customHeight="1">
      <c r="A12" s="79"/>
      <c r="B12" s="216"/>
      <c r="C12" s="217"/>
      <c r="D12" s="229"/>
      <c r="E12" s="223" t="s">
        <v>904</v>
      </c>
      <c r="F12" s="224"/>
      <c r="G12" s="75">
        <v>34.5</v>
      </c>
      <c r="H12" s="76">
        <v>39.700000000000003</v>
      </c>
      <c r="I12" s="77">
        <v>37.6</v>
      </c>
      <c r="J12" s="77">
        <v>27.1</v>
      </c>
      <c r="K12" s="77">
        <v>28.3</v>
      </c>
      <c r="L12" s="77">
        <v>29.9</v>
      </c>
      <c r="M12" s="77">
        <v>32.4</v>
      </c>
      <c r="N12" s="77">
        <v>39.299999999999997</v>
      </c>
      <c r="O12" s="77">
        <v>38.200000000000003</v>
      </c>
      <c r="P12" s="77">
        <v>38.799999999999997</v>
      </c>
      <c r="Q12" s="77">
        <v>41.2</v>
      </c>
      <c r="R12" s="80">
        <v>35.200000000000003</v>
      </c>
      <c r="S12" s="80">
        <v>34.299999999999997</v>
      </c>
      <c r="T12" s="80">
        <v>37.700000000000003</v>
      </c>
      <c r="U12" s="80">
        <v>41.2</v>
      </c>
      <c r="V12" s="80">
        <v>35.5</v>
      </c>
    </row>
    <row r="13" spans="1:22" ht="20.25" hidden="1" customHeight="1">
      <c r="A13" s="79"/>
      <c r="B13" s="216"/>
      <c r="C13" s="217"/>
      <c r="D13" s="230"/>
      <c r="E13" s="225" t="s">
        <v>905</v>
      </c>
      <c r="F13" s="226"/>
      <c r="G13" s="81">
        <v>28.7</v>
      </c>
      <c r="H13" s="82">
        <v>28.8</v>
      </c>
      <c r="I13" s="82">
        <v>24.1</v>
      </c>
      <c r="J13" s="82">
        <v>20.2</v>
      </c>
      <c r="K13" s="82">
        <v>22.2</v>
      </c>
      <c r="L13" s="82">
        <v>22.2</v>
      </c>
      <c r="M13" s="82">
        <v>25.3</v>
      </c>
      <c r="N13" s="82">
        <v>25.9</v>
      </c>
      <c r="O13" s="82">
        <v>25.3</v>
      </c>
      <c r="P13" s="82">
        <v>25.3</v>
      </c>
      <c r="Q13" s="82">
        <v>27.7</v>
      </c>
      <c r="R13" s="83">
        <v>24.5</v>
      </c>
      <c r="S13" s="83">
        <v>25.7</v>
      </c>
      <c r="T13" s="84">
        <v>24</v>
      </c>
      <c r="U13" s="84">
        <v>27.8</v>
      </c>
      <c r="V13" s="85">
        <v>25.2</v>
      </c>
    </row>
    <row r="14" spans="1:22" ht="20.25" hidden="1" customHeight="1">
      <c r="A14" s="79"/>
      <c r="B14" s="86"/>
      <c r="C14" s="231" t="s">
        <v>908</v>
      </c>
      <c r="D14" s="218" t="s">
        <v>645</v>
      </c>
      <c r="E14" s="221" t="s">
        <v>645</v>
      </c>
      <c r="F14" s="222"/>
      <c r="G14" s="75">
        <v>7.2</v>
      </c>
      <c r="H14" s="76">
        <v>7</v>
      </c>
      <c r="I14" s="77">
        <v>6.3</v>
      </c>
      <c r="J14" s="77">
        <v>5.5</v>
      </c>
      <c r="K14" s="77">
        <v>5.7</v>
      </c>
      <c r="L14" s="77">
        <v>5.8</v>
      </c>
      <c r="M14" s="77">
        <v>6.5</v>
      </c>
      <c r="N14" s="77">
        <v>5.5</v>
      </c>
      <c r="O14" s="77">
        <v>5.7</v>
      </c>
      <c r="P14" s="77">
        <v>5.8</v>
      </c>
      <c r="Q14" s="77">
        <v>5.8</v>
      </c>
      <c r="R14" s="80">
        <v>5.7</v>
      </c>
      <c r="S14" s="80">
        <v>5.9</v>
      </c>
      <c r="T14" s="80">
        <v>5.6</v>
      </c>
      <c r="U14" s="80">
        <v>6.4</v>
      </c>
      <c r="V14" s="80">
        <v>5.6</v>
      </c>
    </row>
    <row r="15" spans="1:22" ht="20.25" hidden="1" customHeight="1">
      <c r="A15" s="79"/>
      <c r="B15" s="86"/>
      <c r="C15" s="232"/>
      <c r="D15" s="219"/>
      <c r="E15" s="223" t="s">
        <v>904</v>
      </c>
      <c r="F15" s="224"/>
      <c r="G15" s="75">
        <v>4.5999999999999996</v>
      </c>
      <c r="H15" s="76">
        <v>4.4000000000000004</v>
      </c>
      <c r="I15" s="77">
        <v>4.0999999999999996</v>
      </c>
      <c r="J15" s="77">
        <v>3.9</v>
      </c>
      <c r="K15" s="77">
        <v>4.0999999999999996</v>
      </c>
      <c r="L15" s="77">
        <v>4</v>
      </c>
      <c r="M15" s="77">
        <v>4.4000000000000004</v>
      </c>
      <c r="N15" s="77">
        <v>3.8</v>
      </c>
      <c r="O15" s="77">
        <v>4.2</v>
      </c>
      <c r="P15" s="77">
        <v>4.2</v>
      </c>
      <c r="Q15" s="77">
        <v>4</v>
      </c>
      <c r="R15" s="80">
        <v>3.9</v>
      </c>
      <c r="S15" s="80">
        <v>3.8</v>
      </c>
      <c r="T15" s="80">
        <v>4.3</v>
      </c>
      <c r="U15" s="80">
        <v>4.5999999999999996</v>
      </c>
      <c r="V15" s="80">
        <v>4.2</v>
      </c>
    </row>
    <row r="16" spans="1:22" ht="20.25" hidden="1" customHeight="1">
      <c r="A16" s="79"/>
      <c r="B16" s="86"/>
      <c r="C16" s="232"/>
      <c r="D16" s="220"/>
      <c r="E16" s="225" t="s">
        <v>905</v>
      </c>
      <c r="F16" s="226"/>
      <c r="G16" s="75">
        <v>11.3</v>
      </c>
      <c r="H16" s="76">
        <v>11.1</v>
      </c>
      <c r="I16" s="77">
        <v>9.8000000000000007</v>
      </c>
      <c r="J16" s="77">
        <v>8.1999999999999993</v>
      </c>
      <c r="K16" s="77">
        <v>8.4</v>
      </c>
      <c r="L16" s="77">
        <v>8.9</v>
      </c>
      <c r="M16" s="77">
        <v>9.9</v>
      </c>
      <c r="N16" s="77">
        <v>8.5</v>
      </c>
      <c r="O16" s="77">
        <v>8</v>
      </c>
      <c r="P16" s="77">
        <v>8.3000000000000007</v>
      </c>
      <c r="Q16" s="77">
        <v>8.6</v>
      </c>
      <c r="R16" s="80">
        <v>8.3000000000000007</v>
      </c>
      <c r="S16" s="80">
        <v>9.1</v>
      </c>
      <c r="T16" s="80">
        <v>7.4</v>
      </c>
      <c r="U16" s="80">
        <v>9</v>
      </c>
      <c r="V16" s="80">
        <v>7.7</v>
      </c>
    </row>
    <row r="17" spans="1:22" ht="20.25" hidden="1" customHeight="1">
      <c r="A17" s="79"/>
      <c r="B17" s="86"/>
      <c r="C17" s="232"/>
      <c r="D17" s="218" t="s">
        <v>906</v>
      </c>
      <c r="E17" s="221" t="s">
        <v>645</v>
      </c>
      <c r="F17" s="222"/>
      <c r="G17" s="75">
        <v>5.9</v>
      </c>
      <c r="H17" s="76">
        <v>5.6</v>
      </c>
      <c r="I17" s="77">
        <v>5.3</v>
      </c>
      <c r="J17" s="77">
        <v>4.7</v>
      </c>
      <c r="K17" s="77">
        <v>4.8</v>
      </c>
      <c r="L17" s="77">
        <v>4.8</v>
      </c>
      <c r="M17" s="77">
        <v>5.0999999999999996</v>
      </c>
      <c r="N17" s="77">
        <v>4.0999999999999996</v>
      </c>
      <c r="O17" s="77">
        <v>4.0999999999999996</v>
      </c>
      <c r="P17" s="77">
        <v>4</v>
      </c>
      <c r="Q17" s="77">
        <v>3.8</v>
      </c>
      <c r="R17" s="80">
        <v>3.9</v>
      </c>
      <c r="S17" s="80">
        <v>4</v>
      </c>
      <c r="T17" s="80">
        <v>4</v>
      </c>
      <c r="U17" s="80">
        <v>4.0999999999999996</v>
      </c>
      <c r="V17" s="80">
        <v>3.8</v>
      </c>
    </row>
    <row r="18" spans="1:22" ht="20.25" hidden="1" customHeight="1">
      <c r="A18" s="79"/>
      <c r="B18" s="86"/>
      <c r="C18" s="232"/>
      <c r="D18" s="227"/>
      <c r="E18" s="223" t="s">
        <v>904</v>
      </c>
      <c r="F18" s="224"/>
      <c r="G18" s="75">
        <v>4.0999999999999996</v>
      </c>
      <c r="H18" s="76">
        <v>3.8</v>
      </c>
      <c r="I18" s="77">
        <v>3.6</v>
      </c>
      <c r="J18" s="77">
        <v>3.4</v>
      </c>
      <c r="K18" s="77">
        <v>3.7</v>
      </c>
      <c r="L18" s="77">
        <v>3.5</v>
      </c>
      <c r="M18" s="77">
        <v>3.8</v>
      </c>
      <c r="N18" s="77">
        <v>3</v>
      </c>
      <c r="O18" s="77">
        <v>3.3</v>
      </c>
      <c r="P18" s="77">
        <v>3.1</v>
      </c>
      <c r="Q18" s="77">
        <v>2.9</v>
      </c>
      <c r="R18" s="80">
        <v>3</v>
      </c>
      <c r="S18" s="80">
        <v>2.9</v>
      </c>
      <c r="T18" s="80">
        <v>3.1</v>
      </c>
      <c r="U18" s="80">
        <v>3.1</v>
      </c>
      <c r="V18" s="80">
        <v>3</v>
      </c>
    </row>
    <row r="19" spans="1:22" ht="20.25" hidden="1" customHeight="1">
      <c r="A19" s="79"/>
      <c r="B19" s="74"/>
      <c r="C19" s="232"/>
      <c r="D19" s="228"/>
      <c r="E19" s="225" t="s">
        <v>905</v>
      </c>
      <c r="F19" s="226"/>
      <c r="G19" s="75">
        <v>9.6</v>
      </c>
      <c r="H19" s="76">
        <v>9.4</v>
      </c>
      <c r="I19" s="77">
        <v>8.6</v>
      </c>
      <c r="J19" s="77">
        <v>7.2</v>
      </c>
      <c r="K19" s="77">
        <v>7.3</v>
      </c>
      <c r="L19" s="77">
        <v>7.5</v>
      </c>
      <c r="M19" s="77">
        <v>7.9</v>
      </c>
      <c r="N19" s="77">
        <v>6.4</v>
      </c>
      <c r="O19" s="77">
        <v>5.8</v>
      </c>
      <c r="P19" s="77">
        <v>6.1</v>
      </c>
      <c r="Q19" s="77">
        <v>5.9</v>
      </c>
      <c r="R19" s="80">
        <v>6.2</v>
      </c>
      <c r="S19" s="80">
        <v>6.8</v>
      </c>
      <c r="T19" s="80">
        <v>5.9</v>
      </c>
      <c r="U19" s="80">
        <v>6.5</v>
      </c>
      <c r="V19" s="80">
        <v>5.4</v>
      </c>
    </row>
    <row r="20" spans="1:22" ht="20.25" hidden="1" customHeight="1">
      <c r="A20" s="79"/>
      <c r="B20" s="74"/>
      <c r="C20" s="232"/>
      <c r="D20" s="218" t="s">
        <v>907</v>
      </c>
      <c r="E20" s="221" t="s">
        <v>645</v>
      </c>
      <c r="F20" s="222"/>
      <c r="G20" s="75">
        <v>16.5</v>
      </c>
      <c r="H20" s="76">
        <v>17</v>
      </c>
      <c r="I20" s="77">
        <v>14.4</v>
      </c>
      <c r="J20" s="77">
        <v>11.3</v>
      </c>
      <c r="K20" s="77">
        <v>12</v>
      </c>
      <c r="L20" s="77">
        <v>12.5</v>
      </c>
      <c r="M20" s="77">
        <v>15.1</v>
      </c>
      <c r="N20" s="77">
        <v>14.5</v>
      </c>
      <c r="O20" s="77">
        <v>13.3</v>
      </c>
      <c r="P20" s="77">
        <v>14</v>
      </c>
      <c r="Q20" s="77">
        <v>14.9</v>
      </c>
      <c r="R20" s="80">
        <v>12.8</v>
      </c>
      <c r="S20" s="80">
        <v>13.4</v>
      </c>
      <c r="T20" s="80">
        <v>11.4</v>
      </c>
      <c r="U20" s="80">
        <v>14.2</v>
      </c>
      <c r="V20" s="80">
        <v>11.8</v>
      </c>
    </row>
    <row r="21" spans="1:22" ht="20.25" hidden="1" customHeight="1">
      <c r="A21" s="79"/>
      <c r="B21" s="86"/>
      <c r="C21" s="232"/>
      <c r="D21" s="229"/>
      <c r="E21" s="223" t="s">
        <v>904</v>
      </c>
      <c r="F21" s="224"/>
      <c r="G21" s="75">
        <v>19.399999999999999</v>
      </c>
      <c r="H21" s="76">
        <v>22.4</v>
      </c>
      <c r="I21" s="77">
        <v>21.6</v>
      </c>
      <c r="J21" s="77">
        <v>15.4</v>
      </c>
      <c r="K21" s="77">
        <v>15.1</v>
      </c>
      <c r="L21" s="77">
        <v>13.7</v>
      </c>
      <c r="M21" s="77">
        <v>18.5</v>
      </c>
      <c r="N21" s="77">
        <v>20.7</v>
      </c>
      <c r="O21" s="77">
        <v>18.8</v>
      </c>
      <c r="P21" s="77">
        <v>21.3</v>
      </c>
      <c r="Q21" s="77">
        <v>21.1</v>
      </c>
      <c r="R21" s="80">
        <v>17</v>
      </c>
      <c r="S21" s="80">
        <v>15.7</v>
      </c>
      <c r="T21" s="80">
        <v>17.3</v>
      </c>
      <c r="U21" s="80">
        <v>19.2</v>
      </c>
      <c r="V21" s="80">
        <v>15</v>
      </c>
    </row>
    <row r="22" spans="1:22" ht="20.25" hidden="1" customHeight="1">
      <c r="A22" s="79"/>
      <c r="B22" s="86"/>
      <c r="C22" s="233"/>
      <c r="D22" s="230"/>
      <c r="E22" s="225" t="s">
        <v>905</v>
      </c>
      <c r="F22" s="226"/>
      <c r="G22" s="81">
        <v>15.9</v>
      </c>
      <c r="H22" s="82">
        <v>15.9</v>
      </c>
      <c r="I22" s="82">
        <v>13</v>
      </c>
      <c r="J22" s="82">
        <v>10.6</v>
      </c>
      <c r="K22" s="82">
        <v>11.3</v>
      </c>
      <c r="L22" s="82">
        <v>12.2</v>
      </c>
      <c r="M22" s="82">
        <v>14.4</v>
      </c>
      <c r="N22" s="82">
        <v>13.1</v>
      </c>
      <c r="O22" s="82">
        <v>11.9</v>
      </c>
      <c r="P22" s="82">
        <v>12.1</v>
      </c>
      <c r="Q22" s="82">
        <v>13.2</v>
      </c>
      <c r="R22" s="87">
        <v>11.7</v>
      </c>
      <c r="S22" s="87">
        <v>12.7</v>
      </c>
      <c r="T22" s="82">
        <v>9.6999999999999993</v>
      </c>
      <c r="U22" s="82">
        <v>12.5</v>
      </c>
      <c r="V22" s="83">
        <v>10.8</v>
      </c>
    </row>
    <row r="23" spans="1:22" ht="20.25" hidden="1" customHeight="1">
      <c r="A23" s="79"/>
      <c r="B23" s="86"/>
      <c r="C23" s="231" t="s">
        <v>909</v>
      </c>
      <c r="D23" s="218" t="s">
        <v>645</v>
      </c>
      <c r="E23" s="221" t="s">
        <v>645</v>
      </c>
      <c r="F23" s="222"/>
      <c r="G23" s="75">
        <v>9.5</v>
      </c>
      <c r="H23" s="76">
        <v>8.8000000000000007</v>
      </c>
      <c r="I23" s="77">
        <v>7.9</v>
      </c>
      <c r="J23" s="77">
        <v>7.4</v>
      </c>
      <c r="K23" s="77">
        <v>7.8</v>
      </c>
      <c r="L23" s="77">
        <v>8</v>
      </c>
      <c r="M23" s="77">
        <v>7.9</v>
      </c>
      <c r="N23" s="77">
        <v>8.3000000000000007</v>
      </c>
      <c r="O23" s="77">
        <v>8.4</v>
      </c>
      <c r="P23" s="77">
        <v>8.9</v>
      </c>
      <c r="Q23" s="77">
        <v>9.3000000000000007</v>
      </c>
      <c r="R23" s="80">
        <v>8.8000000000000007</v>
      </c>
      <c r="S23" s="80">
        <v>8.8000000000000007</v>
      </c>
      <c r="T23" s="80">
        <v>10.1</v>
      </c>
      <c r="U23" s="80">
        <v>11</v>
      </c>
      <c r="V23" s="80">
        <v>10.4</v>
      </c>
    </row>
    <row r="24" spans="1:22" ht="20.25" hidden="1" customHeight="1">
      <c r="A24" s="79"/>
      <c r="B24" s="74"/>
      <c r="C24" s="232"/>
      <c r="D24" s="219"/>
      <c r="E24" s="223" t="s">
        <v>904</v>
      </c>
      <c r="F24" s="224"/>
      <c r="G24" s="75">
        <v>8.8000000000000007</v>
      </c>
      <c r="H24" s="76">
        <v>8.1</v>
      </c>
      <c r="I24" s="77">
        <v>7.6</v>
      </c>
      <c r="J24" s="77">
        <v>7</v>
      </c>
      <c r="K24" s="77">
        <v>7.2</v>
      </c>
      <c r="L24" s="77">
        <v>7.8</v>
      </c>
      <c r="M24" s="77">
        <v>7.4</v>
      </c>
      <c r="N24" s="77">
        <v>7.4</v>
      </c>
      <c r="O24" s="77">
        <v>7.5</v>
      </c>
      <c r="P24" s="77">
        <v>7.9</v>
      </c>
      <c r="Q24" s="77">
        <v>8.3000000000000007</v>
      </c>
      <c r="R24" s="80">
        <v>7.8</v>
      </c>
      <c r="S24" s="80">
        <v>7.9</v>
      </c>
      <c r="T24" s="80">
        <v>9.3000000000000007</v>
      </c>
      <c r="U24" s="80">
        <v>9.6</v>
      </c>
      <c r="V24" s="80">
        <v>9.3000000000000007</v>
      </c>
    </row>
    <row r="25" spans="1:22" ht="20.25" hidden="1" customHeight="1">
      <c r="A25" s="79"/>
      <c r="B25" s="74"/>
      <c r="C25" s="232"/>
      <c r="D25" s="220"/>
      <c r="E25" s="225" t="s">
        <v>905</v>
      </c>
      <c r="F25" s="226"/>
      <c r="G25" s="75">
        <v>10.5</v>
      </c>
      <c r="H25" s="76">
        <v>10</v>
      </c>
      <c r="I25" s="77">
        <v>8.5</v>
      </c>
      <c r="J25" s="77">
        <v>8</v>
      </c>
      <c r="K25" s="77">
        <v>8.6999999999999993</v>
      </c>
      <c r="L25" s="77">
        <v>8.1999999999999993</v>
      </c>
      <c r="M25" s="77">
        <v>8.6999999999999993</v>
      </c>
      <c r="N25" s="77">
        <v>9.6</v>
      </c>
      <c r="O25" s="77">
        <v>9.6999999999999993</v>
      </c>
      <c r="P25" s="77">
        <v>10.4</v>
      </c>
      <c r="Q25" s="77">
        <v>10.9</v>
      </c>
      <c r="R25" s="80">
        <v>10.4</v>
      </c>
      <c r="S25" s="80">
        <v>10.3</v>
      </c>
      <c r="T25" s="80">
        <v>11.3</v>
      </c>
      <c r="U25" s="80">
        <v>12.9</v>
      </c>
      <c r="V25" s="80">
        <v>11.8</v>
      </c>
    </row>
    <row r="26" spans="1:22" ht="20.25" hidden="1" customHeight="1">
      <c r="A26" s="79"/>
      <c r="B26" s="74"/>
      <c r="C26" s="232"/>
      <c r="D26" s="218" t="s">
        <v>906</v>
      </c>
      <c r="E26" s="221" t="s">
        <v>645</v>
      </c>
      <c r="F26" s="222"/>
      <c r="G26" s="75">
        <v>8.9</v>
      </c>
      <c r="H26" s="76">
        <v>8.1999999999999993</v>
      </c>
      <c r="I26" s="77">
        <v>7.4</v>
      </c>
      <c r="J26" s="77">
        <v>7</v>
      </c>
      <c r="K26" s="77">
        <v>7.2</v>
      </c>
      <c r="L26" s="77">
        <v>7.4</v>
      </c>
      <c r="M26" s="77">
        <v>7.3</v>
      </c>
      <c r="N26" s="77">
        <v>7.3</v>
      </c>
      <c r="O26" s="77">
        <v>7.1</v>
      </c>
      <c r="P26" s="77">
        <v>7.8</v>
      </c>
      <c r="Q26" s="77">
        <v>7.9</v>
      </c>
      <c r="R26" s="80">
        <v>7.6</v>
      </c>
      <c r="S26" s="80">
        <v>7.5</v>
      </c>
      <c r="T26" s="80">
        <v>8.6</v>
      </c>
      <c r="U26" s="80">
        <v>9.1999999999999993</v>
      </c>
      <c r="V26" s="80">
        <v>8.8000000000000007</v>
      </c>
    </row>
    <row r="27" spans="1:22" ht="20.25" hidden="1" customHeight="1">
      <c r="A27" s="79"/>
      <c r="B27" s="74"/>
      <c r="C27" s="232"/>
      <c r="D27" s="227"/>
      <c r="E27" s="223" t="s">
        <v>904</v>
      </c>
      <c r="F27" s="224"/>
      <c r="G27" s="75">
        <v>8.6</v>
      </c>
      <c r="H27" s="76">
        <v>7.8</v>
      </c>
      <c r="I27" s="77">
        <v>7.3</v>
      </c>
      <c r="J27" s="77">
        <v>6.9</v>
      </c>
      <c r="K27" s="77">
        <v>7</v>
      </c>
      <c r="L27" s="77">
        <v>7.4</v>
      </c>
      <c r="M27" s="77">
        <v>7.1</v>
      </c>
      <c r="N27" s="77">
        <v>6.9</v>
      </c>
      <c r="O27" s="77">
        <v>6.8</v>
      </c>
      <c r="P27" s="77">
        <v>7.3</v>
      </c>
      <c r="Q27" s="77">
        <v>7.5</v>
      </c>
      <c r="R27" s="80">
        <v>7</v>
      </c>
      <c r="S27" s="80">
        <v>7</v>
      </c>
      <c r="T27" s="80">
        <v>8.3000000000000007</v>
      </c>
      <c r="U27" s="80">
        <v>8.3000000000000007</v>
      </c>
      <c r="V27" s="80">
        <v>8.1999999999999993</v>
      </c>
    </row>
    <row r="28" spans="1:22" ht="20.25" hidden="1" customHeight="1">
      <c r="A28" s="79"/>
      <c r="B28" s="86"/>
      <c r="C28" s="232"/>
      <c r="D28" s="228"/>
      <c r="E28" s="225" t="s">
        <v>905</v>
      </c>
      <c r="F28" s="226"/>
      <c r="G28" s="75">
        <v>9.6999999999999993</v>
      </c>
      <c r="H28" s="76">
        <v>8.9</v>
      </c>
      <c r="I28" s="77">
        <v>7.7</v>
      </c>
      <c r="J28" s="77">
        <v>7.4</v>
      </c>
      <c r="K28" s="77">
        <v>7.8</v>
      </c>
      <c r="L28" s="77">
        <v>7.5</v>
      </c>
      <c r="M28" s="77">
        <v>7.7</v>
      </c>
      <c r="N28" s="77">
        <v>8.1999999999999993</v>
      </c>
      <c r="O28" s="77">
        <v>7.7</v>
      </c>
      <c r="P28" s="77">
        <v>8.9</v>
      </c>
      <c r="Q28" s="77">
        <v>8.8000000000000007</v>
      </c>
      <c r="R28" s="80">
        <v>9</v>
      </c>
      <c r="S28" s="80">
        <v>8.6</v>
      </c>
      <c r="T28" s="80">
        <v>9.1999999999999993</v>
      </c>
      <c r="U28" s="80">
        <v>11.2</v>
      </c>
      <c r="V28" s="80">
        <v>10</v>
      </c>
    </row>
    <row r="29" spans="1:22" ht="20.25" hidden="1" customHeight="1">
      <c r="A29" s="79"/>
      <c r="B29" s="74"/>
      <c r="C29" s="232"/>
      <c r="D29" s="218" t="s">
        <v>907</v>
      </c>
      <c r="E29" s="221" t="s">
        <v>645</v>
      </c>
      <c r="F29" s="222"/>
      <c r="G29" s="75">
        <v>13.2</v>
      </c>
      <c r="H29" s="76">
        <v>13.6</v>
      </c>
      <c r="I29" s="77">
        <v>11.9</v>
      </c>
      <c r="J29" s="77">
        <v>10</v>
      </c>
      <c r="K29" s="77">
        <v>11.4</v>
      </c>
      <c r="L29" s="77">
        <v>11.2</v>
      </c>
      <c r="M29" s="77">
        <v>11.5</v>
      </c>
      <c r="N29" s="77">
        <v>13.9</v>
      </c>
      <c r="O29" s="77">
        <v>14.6</v>
      </c>
      <c r="P29" s="77">
        <v>14.1</v>
      </c>
      <c r="Q29" s="77">
        <v>15.7</v>
      </c>
      <c r="R29" s="80">
        <v>14</v>
      </c>
      <c r="S29" s="80">
        <v>14.2</v>
      </c>
      <c r="T29" s="80">
        <v>15.7</v>
      </c>
      <c r="U29" s="80">
        <v>16.899999999999999</v>
      </c>
      <c r="V29" s="80">
        <v>15.9</v>
      </c>
    </row>
    <row r="30" spans="1:22" ht="20.25" hidden="1" customHeight="1">
      <c r="A30" s="79"/>
      <c r="B30" s="86"/>
      <c r="C30" s="232"/>
      <c r="D30" s="229"/>
      <c r="E30" s="223" t="s">
        <v>904</v>
      </c>
      <c r="F30" s="224"/>
      <c r="G30" s="75">
        <v>15.1</v>
      </c>
      <c r="H30" s="76">
        <v>17.3</v>
      </c>
      <c r="I30" s="77">
        <v>16</v>
      </c>
      <c r="J30" s="77">
        <v>11.7</v>
      </c>
      <c r="K30" s="77">
        <v>13.2</v>
      </c>
      <c r="L30" s="77">
        <v>16.2</v>
      </c>
      <c r="M30" s="77">
        <v>13.8</v>
      </c>
      <c r="N30" s="77">
        <v>18.600000000000001</v>
      </c>
      <c r="O30" s="77">
        <v>19.5</v>
      </c>
      <c r="P30" s="77">
        <v>17.600000000000001</v>
      </c>
      <c r="Q30" s="77">
        <v>20.100000000000001</v>
      </c>
      <c r="R30" s="80">
        <v>18.2</v>
      </c>
      <c r="S30" s="80">
        <v>18.600000000000001</v>
      </c>
      <c r="T30" s="80">
        <v>20.399999999999999</v>
      </c>
      <c r="U30" s="80">
        <v>22</v>
      </c>
      <c r="V30" s="80">
        <v>20.5</v>
      </c>
    </row>
    <row r="31" spans="1:22" ht="20.25" hidden="1" customHeight="1">
      <c r="A31" s="88"/>
      <c r="B31" s="89"/>
      <c r="C31" s="233"/>
      <c r="D31" s="230"/>
      <c r="E31" s="225" t="s">
        <v>905</v>
      </c>
      <c r="F31" s="226"/>
      <c r="G31" s="81">
        <v>12.8</v>
      </c>
      <c r="H31" s="82">
        <v>12.9</v>
      </c>
      <c r="I31" s="82">
        <v>11.1</v>
      </c>
      <c r="J31" s="82">
        <v>9.6</v>
      </c>
      <c r="K31" s="82">
        <v>10.9</v>
      </c>
      <c r="L31" s="82">
        <v>10</v>
      </c>
      <c r="M31" s="82">
        <v>10.9</v>
      </c>
      <c r="N31" s="82">
        <v>12.8</v>
      </c>
      <c r="O31" s="82">
        <v>13.4</v>
      </c>
      <c r="P31" s="82">
        <v>13.2</v>
      </c>
      <c r="Q31" s="82">
        <v>14.5</v>
      </c>
      <c r="R31" s="83">
        <v>12.8</v>
      </c>
      <c r="S31" s="83">
        <v>13</v>
      </c>
      <c r="T31" s="82">
        <v>14.3</v>
      </c>
      <c r="U31" s="82">
        <v>15.2</v>
      </c>
      <c r="V31" s="83">
        <v>14.4</v>
      </c>
    </row>
    <row r="32" spans="1:22" ht="20.25" customHeight="1">
      <c r="A32" s="90"/>
      <c r="B32" s="214" t="s">
        <v>910</v>
      </c>
      <c r="C32" s="215"/>
      <c r="D32" s="218" t="s">
        <v>645</v>
      </c>
      <c r="E32" s="221" t="s">
        <v>645</v>
      </c>
      <c r="F32" s="222"/>
      <c r="G32" s="75">
        <v>15.2</v>
      </c>
      <c r="H32" s="76">
        <v>14.6</v>
      </c>
      <c r="I32" s="77">
        <v>14</v>
      </c>
      <c r="J32" s="77">
        <v>13.8</v>
      </c>
      <c r="K32" s="77">
        <v>14.3</v>
      </c>
      <c r="L32" s="77">
        <v>13.8</v>
      </c>
      <c r="M32" s="77">
        <v>15.2</v>
      </c>
      <c r="N32" s="77">
        <v>15.1</v>
      </c>
      <c r="O32" s="77">
        <v>15</v>
      </c>
      <c r="P32" s="77">
        <v>16</v>
      </c>
      <c r="Q32" s="77">
        <v>16.899999999999999</v>
      </c>
      <c r="R32" s="80">
        <v>16.600000000000001</v>
      </c>
      <c r="S32" s="80">
        <v>16.100000000000001</v>
      </c>
      <c r="T32" s="80">
        <v>16</v>
      </c>
      <c r="U32" s="80">
        <v>17.5</v>
      </c>
      <c r="V32" s="80">
        <v>16.2</v>
      </c>
    </row>
    <row r="33" spans="1:22" ht="20.25" customHeight="1">
      <c r="A33" s="91"/>
      <c r="B33" s="234"/>
      <c r="C33" s="217"/>
      <c r="D33" s="219"/>
      <c r="E33" s="223" t="s">
        <v>904</v>
      </c>
      <c r="F33" s="224"/>
      <c r="G33" s="75">
        <v>12</v>
      </c>
      <c r="H33" s="76">
        <v>11.4</v>
      </c>
      <c r="I33" s="77">
        <v>11.5</v>
      </c>
      <c r="J33" s="77">
        <v>11.4</v>
      </c>
      <c r="K33" s="77">
        <v>11.9</v>
      </c>
      <c r="L33" s="77">
        <v>11.5</v>
      </c>
      <c r="M33" s="77">
        <v>12.9</v>
      </c>
      <c r="N33" s="77">
        <v>12.3</v>
      </c>
      <c r="O33" s="77">
        <v>12.4</v>
      </c>
      <c r="P33" s="77">
        <v>13.2</v>
      </c>
      <c r="Q33" s="77">
        <v>13.9</v>
      </c>
      <c r="R33" s="80">
        <v>13.7</v>
      </c>
      <c r="S33" s="80">
        <v>13.1</v>
      </c>
      <c r="T33" s="80">
        <v>13.4</v>
      </c>
      <c r="U33" s="80">
        <v>14.6</v>
      </c>
      <c r="V33" s="80">
        <v>13.3</v>
      </c>
    </row>
    <row r="34" spans="1:22" ht="20.25" customHeight="1">
      <c r="A34" s="91"/>
      <c r="B34" s="234"/>
      <c r="C34" s="217"/>
      <c r="D34" s="220"/>
      <c r="E34" s="225" t="s">
        <v>905</v>
      </c>
      <c r="F34" s="226"/>
      <c r="G34" s="75">
        <v>20.2</v>
      </c>
      <c r="H34" s="76">
        <v>19.899999999999999</v>
      </c>
      <c r="I34" s="77">
        <v>18.100000000000001</v>
      </c>
      <c r="J34" s="77">
        <v>17.600000000000001</v>
      </c>
      <c r="K34" s="77">
        <v>18.3</v>
      </c>
      <c r="L34" s="77">
        <v>17.5</v>
      </c>
      <c r="M34" s="77">
        <v>18.899999999999999</v>
      </c>
      <c r="N34" s="77">
        <v>19.7</v>
      </c>
      <c r="O34" s="77">
        <v>19.100000000000001</v>
      </c>
      <c r="P34" s="77">
        <v>20.2</v>
      </c>
      <c r="Q34" s="77">
        <v>21.6</v>
      </c>
      <c r="R34" s="80">
        <v>20.9</v>
      </c>
      <c r="S34" s="80">
        <v>20.8</v>
      </c>
      <c r="T34" s="80">
        <v>19.600000000000001</v>
      </c>
      <c r="U34" s="80">
        <v>21.7</v>
      </c>
      <c r="V34" s="80">
        <v>20</v>
      </c>
    </row>
    <row r="35" spans="1:22" ht="20.25" customHeight="1">
      <c r="A35" s="91"/>
      <c r="B35" s="234"/>
      <c r="C35" s="217"/>
      <c r="D35" s="218" t="s">
        <v>906</v>
      </c>
      <c r="E35" s="221" t="s">
        <v>645</v>
      </c>
      <c r="F35" s="222"/>
      <c r="G35" s="75">
        <v>13.8</v>
      </c>
      <c r="H35" s="76">
        <v>12.9</v>
      </c>
      <c r="I35" s="77">
        <v>12.4</v>
      </c>
      <c r="J35" s="77">
        <v>12.3</v>
      </c>
      <c r="K35" s="77">
        <v>13.1</v>
      </c>
      <c r="L35" s="77">
        <v>12.3</v>
      </c>
      <c r="M35" s="77">
        <v>13.6</v>
      </c>
      <c r="N35" s="77">
        <v>13</v>
      </c>
      <c r="O35" s="77">
        <v>12.7</v>
      </c>
      <c r="P35" s="77">
        <v>13.5</v>
      </c>
      <c r="Q35" s="77">
        <v>14.2</v>
      </c>
      <c r="R35" s="80">
        <v>14.2</v>
      </c>
      <c r="S35" s="80">
        <v>13.3</v>
      </c>
      <c r="T35" s="80">
        <v>13.1</v>
      </c>
      <c r="U35" s="80">
        <v>13.8</v>
      </c>
      <c r="V35" s="80">
        <v>13.1</v>
      </c>
    </row>
    <row r="36" spans="1:22" ht="20.25" customHeight="1">
      <c r="A36" s="91"/>
      <c r="B36" s="234"/>
      <c r="C36" s="217"/>
      <c r="D36" s="227"/>
      <c r="E36" s="223" t="s">
        <v>904</v>
      </c>
      <c r="F36" s="224"/>
      <c r="G36" s="75">
        <v>11.3</v>
      </c>
      <c r="H36" s="76">
        <v>10.5</v>
      </c>
      <c r="I36" s="77">
        <v>10.5</v>
      </c>
      <c r="J36" s="77">
        <v>10.5</v>
      </c>
      <c r="K36" s="77">
        <v>11.1</v>
      </c>
      <c r="L36" s="77">
        <v>10.7</v>
      </c>
      <c r="M36" s="77">
        <v>12.1</v>
      </c>
      <c r="N36" s="77">
        <v>11.2</v>
      </c>
      <c r="O36" s="77">
        <v>11</v>
      </c>
      <c r="P36" s="77">
        <v>11.6</v>
      </c>
      <c r="Q36" s="77">
        <v>12.3</v>
      </c>
      <c r="R36" s="80">
        <v>12.3</v>
      </c>
      <c r="S36" s="80">
        <v>11.4</v>
      </c>
      <c r="T36" s="80">
        <v>11.2</v>
      </c>
      <c r="U36" s="80">
        <v>11.7</v>
      </c>
      <c r="V36" s="80">
        <v>11.3</v>
      </c>
    </row>
    <row r="37" spans="1:22" ht="20.25" customHeight="1">
      <c r="A37" s="91"/>
      <c r="B37" s="234"/>
      <c r="C37" s="217"/>
      <c r="D37" s="228"/>
      <c r="E37" s="225" t="s">
        <v>905</v>
      </c>
      <c r="F37" s="226"/>
      <c r="G37" s="75">
        <v>19</v>
      </c>
      <c r="H37" s="76">
        <v>18</v>
      </c>
      <c r="I37" s="77">
        <v>16.399999999999999</v>
      </c>
      <c r="J37" s="77">
        <v>16.2</v>
      </c>
      <c r="K37" s="77">
        <v>17.399999999999999</v>
      </c>
      <c r="L37" s="77">
        <v>15.9</v>
      </c>
      <c r="M37" s="77">
        <v>17</v>
      </c>
      <c r="N37" s="77">
        <v>17.100000000000001</v>
      </c>
      <c r="O37" s="77">
        <v>16.600000000000001</v>
      </c>
      <c r="P37" s="77">
        <v>17.600000000000001</v>
      </c>
      <c r="Q37" s="77">
        <v>18.7</v>
      </c>
      <c r="R37" s="80">
        <v>18.5</v>
      </c>
      <c r="S37" s="80">
        <v>17.5</v>
      </c>
      <c r="T37" s="80">
        <v>17</v>
      </c>
      <c r="U37" s="80">
        <v>18.3</v>
      </c>
      <c r="V37" s="80">
        <v>17</v>
      </c>
    </row>
    <row r="38" spans="1:22" ht="20.25" customHeight="1">
      <c r="A38" s="91"/>
      <c r="B38" s="234"/>
      <c r="C38" s="217"/>
      <c r="D38" s="218" t="s">
        <v>907</v>
      </c>
      <c r="E38" s="221" t="s">
        <v>645</v>
      </c>
      <c r="F38" s="222"/>
      <c r="G38" s="75">
        <v>24.7</v>
      </c>
      <c r="H38" s="76">
        <v>26.6</v>
      </c>
      <c r="I38" s="77">
        <v>26.3</v>
      </c>
      <c r="J38" s="77">
        <v>23.9</v>
      </c>
      <c r="K38" s="77">
        <v>22.8</v>
      </c>
      <c r="L38" s="77">
        <v>23.3</v>
      </c>
      <c r="M38" s="77">
        <v>25.2</v>
      </c>
      <c r="N38" s="77">
        <v>27.8</v>
      </c>
      <c r="O38" s="77">
        <v>25.9</v>
      </c>
      <c r="P38" s="77">
        <v>27.6</v>
      </c>
      <c r="Q38" s="77">
        <v>29.1</v>
      </c>
      <c r="R38" s="80">
        <v>26.4</v>
      </c>
      <c r="S38" s="80">
        <v>27.8</v>
      </c>
      <c r="T38" s="80">
        <v>26.7</v>
      </c>
      <c r="U38" s="80">
        <v>30.3</v>
      </c>
      <c r="V38" s="80">
        <v>26.3</v>
      </c>
    </row>
    <row r="39" spans="1:22" ht="20.25" customHeight="1">
      <c r="A39" s="91"/>
      <c r="B39" s="234"/>
      <c r="C39" s="217"/>
      <c r="D39" s="229"/>
      <c r="E39" s="223" t="s">
        <v>904</v>
      </c>
      <c r="F39" s="224"/>
      <c r="G39" s="75">
        <v>29.8</v>
      </c>
      <c r="H39" s="76">
        <v>36.1</v>
      </c>
      <c r="I39" s="77">
        <v>42.8</v>
      </c>
      <c r="J39" s="77">
        <v>37.200000000000003</v>
      </c>
      <c r="K39" s="77">
        <v>30.8</v>
      </c>
      <c r="L39" s="77">
        <v>30.9</v>
      </c>
      <c r="M39" s="77">
        <v>32.799999999999997</v>
      </c>
      <c r="N39" s="77">
        <v>37.1</v>
      </c>
      <c r="O39" s="77">
        <v>35.4</v>
      </c>
      <c r="P39" s="77">
        <v>37.9</v>
      </c>
      <c r="Q39" s="77">
        <v>38.1</v>
      </c>
      <c r="R39" s="80">
        <v>32.1</v>
      </c>
      <c r="S39" s="80">
        <v>34.1</v>
      </c>
      <c r="T39" s="80">
        <v>37.6</v>
      </c>
      <c r="U39" s="80">
        <v>42.5</v>
      </c>
      <c r="V39" s="80">
        <v>33</v>
      </c>
    </row>
    <row r="40" spans="1:22" ht="20.25" customHeight="1" thickBot="1">
      <c r="A40" s="92"/>
      <c r="B40" s="235"/>
      <c r="C40" s="236"/>
      <c r="D40" s="237"/>
      <c r="E40" s="238" t="s">
        <v>905</v>
      </c>
      <c r="F40" s="239"/>
      <c r="G40" s="93">
        <v>23.6</v>
      </c>
      <c r="H40" s="94">
        <v>24.7</v>
      </c>
      <c r="I40" s="94">
        <v>23.1</v>
      </c>
      <c r="J40" s="94">
        <v>21.3</v>
      </c>
      <c r="K40" s="94">
        <v>20.9</v>
      </c>
      <c r="L40" s="94">
        <v>21.4</v>
      </c>
      <c r="M40" s="94">
        <v>23.4</v>
      </c>
      <c r="N40" s="94">
        <v>25.6</v>
      </c>
      <c r="O40" s="94">
        <v>23.5</v>
      </c>
      <c r="P40" s="94">
        <v>25</v>
      </c>
      <c r="Q40" s="94">
        <v>26.7</v>
      </c>
      <c r="R40" s="95">
        <v>24.8</v>
      </c>
      <c r="S40" s="95">
        <v>26</v>
      </c>
      <c r="T40" s="94">
        <v>23.5</v>
      </c>
      <c r="U40" s="94">
        <v>26.4</v>
      </c>
      <c r="V40" s="95">
        <v>24.3</v>
      </c>
    </row>
    <row r="41" spans="1:22" ht="3.75" customHeight="1"/>
    <row r="42" spans="1:22">
      <c r="B42" s="12" t="s">
        <v>911</v>
      </c>
    </row>
  </sheetData>
  <mergeCells count="54">
    <mergeCell ref="C23:C31"/>
    <mergeCell ref="D23:D25"/>
    <mergeCell ref="E23:F23"/>
    <mergeCell ref="E24:F24"/>
    <mergeCell ref="E25:F25"/>
    <mergeCell ref="D26:D28"/>
    <mergeCell ref="E26:F26"/>
    <mergeCell ref="E27:F27"/>
    <mergeCell ref="E28:F28"/>
    <mergeCell ref="D29:D31"/>
    <mergeCell ref="E29:F29"/>
    <mergeCell ref="E30:F30"/>
    <mergeCell ref="E31:F31"/>
    <mergeCell ref="B32:C40"/>
    <mergeCell ref="D32:D34"/>
    <mergeCell ref="E32:F32"/>
    <mergeCell ref="E33:F33"/>
    <mergeCell ref="E34:F34"/>
    <mergeCell ref="D35:D37"/>
    <mergeCell ref="E35:F35"/>
    <mergeCell ref="E36:F36"/>
    <mergeCell ref="E37:F37"/>
    <mergeCell ref="D38:D40"/>
    <mergeCell ref="E38:F38"/>
    <mergeCell ref="E39:F39"/>
    <mergeCell ref="E40:F40"/>
    <mergeCell ref="C14:C22"/>
    <mergeCell ref="D14:D16"/>
    <mergeCell ref="E14:F14"/>
    <mergeCell ref="E15:F15"/>
    <mergeCell ref="E16:F16"/>
    <mergeCell ref="D17:D19"/>
    <mergeCell ref="E17:F17"/>
    <mergeCell ref="E18:F18"/>
    <mergeCell ref="E19:F19"/>
    <mergeCell ref="D20:D22"/>
    <mergeCell ref="E20:F20"/>
    <mergeCell ref="E21:F21"/>
    <mergeCell ref="E22:F22"/>
    <mergeCell ref="A1:V1"/>
    <mergeCell ref="A4:F4"/>
    <mergeCell ref="B5:C13"/>
    <mergeCell ref="D5:D7"/>
    <mergeCell ref="E5:F5"/>
    <mergeCell ref="E6:F6"/>
    <mergeCell ref="E7:F7"/>
    <mergeCell ref="D8:D10"/>
    <mergeCell ref="E8:F8"/>
    <mergeCell ref="E9:F9"/>
    <mergeCell ref="E10:F10"/>
    <mergeCell ref="D11:D13"/>
    <mergeCell ref="E11:F11"/>
    <mergeCell ref="E12:F12"/>
    <mergeCell ref="E13:F13"/>
  </mergeCells>
  <phoneticPr fontId="7"/>
  <pageMargins left="0.34" right="0.08" top="0.78740157480314965" bottom="0.78740157480314965" header="0.51181102362204722" footer="0.51181102362204722"/>
  <pageSetup paperSize="9" scale="88" orientation="portrait" horizontalDpi="4294967292"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43"/>
  <sheetViews>
    <sheetView zoomScaleNormal="100" zoomScaleSheetLayoutView="100" workbookViewId="0">
      <selection activeCell="E56" sqref="E56"/>
    </sheetView>
  </sheetViews>
  <sheetFormatPr defaultRowHeight="13"/>
  <cols>
    <col min="1" max="1" width="1.6328125" style="10" customWidth="1"/>
    <col min="2" max="2" width="2.36328125" style="10" customWidth="1"/>
    <col min="3" max="3" width="3.08984375" style="10" customWidth="1"/>
    <col min="4" max="4" width="5.6328125" style="10" customWidth="1"/>
    <col min="5" max="6" width="3.08984375" style="10" customWidth="1"/>
    <col min="7" max="16" width="5.453125" style="10" customWidth="1"/>
    <col min="17" max="20" width="5.453125" style="96" customWidth="1"/>
    <col min="21" max="256" width="9" style="10"/>
    <col min="257" max="257" width="1.6328125" style="10" customWidth="1"/>
    <col min="258" max="258" width="2.36328125" style="10" customWidth="1"/>
    <col min="259" max="259" width="3.08984375" style="10" customWidth="1"/>
    <col min="260" max="260" width="5.6328125" style="10" customWidth="1"/>
    <col min="261" max="262" width="3.08984375" style="10" customWidth="1"/>
    <col min="263" max="276" width="5.453125" style="10" customWidth="1"/>
    <col min="277" max="512" width="9" style="10"/>
    <col min="513" max="513" width="1.6328125" style="10" customWidth="1"/>
    <col min="514" max="514" width="2.36328125" style="10" customWidth="1"/>
    <col min="515" max="515" width="3.08984375" style="10" customWidth="1"/>
    <col min="516" max="516" width="5.6328125" style="10" customWidth="1"/>
    <col min="517" max="518" width="3.08984375" style="10" customWidth="1"/>
    <col min="519" max="532" width="5.453125" style="10" customWidth="1"/>
    <col min="533" max="768" width="9" style="10"/>
    <col min="769" max="769" width="1.6328125" style="10" customWidth="1"/>
    <col min="770" max="770" width="2.36328125" style="10" customWidth="1"/>
    <col min="771" max="771" width="3.08984375" style="10" customWidth="1"/>
    <col min="772" max="772" width="5.6328125" style="10" customWidth="1"/>
    <col min="773" max="774" width="3.08984375" style="10" customWidth="1"/>
    <col min="775" max="788" width="5.453125" style="10" customWidth="1"/>
    <col min="789" max="1024" width="9" style="10"/>
    <col min="1025" max="1025" width="1.6328125" style="10" customWidth="1"/>
    <col min="1026" max="1026" width="2.36328125" style="10" customWidth="1"/>
    <col min="1027" max="1027" width="3.08984375" style="10" customWidth="1"/>
    <col min="1028" max="1028" width="5.6328125" style="10" customWidth="1"/>
    <col min="1029" max="1030" width="3.08984375" style="10" customWidth="1"/>
    <col min="1031" max="1044" width="5.453125" style="10" customWidth="1"/>
    <col min="1045" max="1280" width="9" style="10"/>
    <col min="1281" max="1281" width="1.6328125" style="10" customWidth="1"/>
    <col min="1282" max="1282" width="2.36328125" style="10" customWidth="1"/>
    <col min="1283" max="1283" width="3.08984375" style="10" customWidth="1"/>
    <col min="1284" max="1284" width="5.6328125" style="10" customWidth="1"/>
    <col min="1285" max="1286" width="3.08984375" style="10" customWidth="1"/>
    <col min="1287" max="1300" width="5.453125" style="10" customWidth="1"/>
    <col min="1301" max="1536" width="9" style="10"/>
    <col min="1537" max="1537" width="1.6328125" style="10" customWidth="1"/>
    <col min="1538" max="1538" width="2.36328125" style="10" customWidth="1"/>
    <col min="1539" max="1539" width="3.08984375" style="10" customWidth="1"/>
    <col min="1540" max="1540" width="5.6328125" style="10" customWidth="1"/>
    <col min="1541" max="1542" width="3.08984375" style="10" customWidth="1"/>
    <col min="1543" max="1556" width="5.453125" style="10" customWidth="1"/>
    <col min="1557" max="1792" width="9" style="10"/>
    <col min="1793" max="1793" width="1.6328125" style="10" customWidth="1"/>
    <col min="1794" max="1794" width="2.36328125" style="10" customWidth="1"/>
    <col min="1795" max="1795" width="3.08984375" style="10" customWidth="1"/>
    <col min="1796" max="1796" width="5.6328125" style="10" customWidth="1"/>
    <col min="1797" max="1798" width="3.08984375" style="10" customWidth="1"/>
    <col min="1799" max="1812" width="5.453125" style="10" customWidth="1"/>
    <col min="1813" max="2048" width="9" style="10"/>
    <col min="2049" max="2049" width="1.6328125" style="10" customWidth="1"/>
    <col min="2050" max="2050" width="2.36328125" style="10" customWidth="1"/>
    <col min="2051" max="2051" width="3.08984375" style="10" customWidth="1"/>
    <col min="2052" max="2052" width="5.6328125" style="10" customWidth="1"/>
    <col min="2053" max="2054" width="3.08984375" style="10" customWidth="1"/>
    <col min="2055" max="2068" width="5.453125" style="10" customWidth="1"/>
    <col min="2069" max="2304" width="9" style="10"/>
    <col min="2305" max="2305" width="1.6328125" style="10" customWidth="1"/>
    <col min="2306" max="2306" width="2.36328125" style="10" customWidth="1"/>
    <col min="2307" max="2307" width="3.08984375" style="10" customWidth="1"/>
    <col min="2308" max="2308" width="5.6328125" style="10" customWidth="1"/>
    <col min="2309" max="2310" width="3.08984375" style="10" customWidth="1"/>
    <col min="2311" max="2324" width="5.453125" style="10" customWidth="1"/>
    <col min="2325" max="2560" width="9" style="10"/>
    <col min="2561" max="2561" width="1.6328125" style="10" customWidth="1"/>
    <col min="2562" max="2562" width="2.36328125" style="10" customWidth="1"/>
    <col min="2563" max="2563" width="3.08984375" style="10" customWidth="1"/>
    <col min="2564" max="2564" width="5.6328125" style="10" customWidth="1"/>
    <col min="2565" max="2566" width="3.08984375" style="10" customWidth="1"/>
    <col min="2567" max="2580" width="5.453125" style="10" customWidth="1"/>
    <col min="2581" max="2816" width="9" style="10"/>
    <col min="2817" max="2817" width="1.6328125" style="10" customWidth="1"/>
    <col min="2818" max="2818" width="2.36328125" style="10" customWidth="1"/>
    <col min="2819" max="2819" width="3.08984375" style="10" customWidth="1"/>
    <col min="2820" max="2820" width="5.6328125" style="10" customWidth="1"/>
    <col min="2821" max="2822" width="3.08984375" style="10" customWidth="1"/>
    <col min="2823" max="2836" width="5.453125" style="10" customWidth="1"/>
    <col min="2837" max="3072" width="9" style="10"/>
    <col min="3073" max="3073" width="1.6328125" style="10" customWidth="1"/>
    <col min="3074" max="3074" width="2.36328125" style="10" customWidth="1"/>
    <col min="3075" max="3075" width="3.08984375" style="10" customWidth="1"/>
    <col min="3076" max="3076" width="5.6328125" style="10" customWidth="1"/>
    <col min="3077" max="3078" width="3.08984375" style="10" customWidth="1"/>
    <col min="3079" max="3092" width="5.453125" style="10" customWidth="1"/>
    <col min="3093" max="3328" width="9" style="10"/>
    <col min="3329" max="3329" width="1.6328125" style="10" customWidth="1"/>
    <col min="3330" max="3330" width="2.36328125" style="10" customWidth="1"/>
    <col min="3331" max="3331" width="3.08984375" style="10" customWidth="1"/>
    <col min="3332" max="3332" width="5.6328125" style="10" customWidth="1"/>
    <col min="3333" max="3334" width="3.08984375" style="10" customWidth="1"/>
    <col min="3335" max="3348" width="5.453125" style="10" customWidth="1"/>
    <col min="3349" max="3584" width="9" style="10"/>
    <col min="3585" max="3585" width="1.6328125" style="10" customWidth="1"/>
    <col min="3586" max="3586" width="2.36328125" style="10" customWidth="1"/>
    <col min="3587" max="3587" width="3.08984375" style="10" customWidth="1"/>
    <col min="3588" max="3588" width="5.6328125" style="10" customWidth="1"/>
    <col min="3589" max="3590" width="3.08984375" style="10" customWidth="1"/>
    <col min="3591" max="3604" width="5.453125" style="10" customWidth="1"/>
    <col min="3605" max="3840" width="9" style="10"/>
    <col min="3841" max="3841" width="1.6328125" style="10" customWidth="1"/>
    <col min="3842" max="3842" width="2.36328125" style="10" customWidth="1"/>
    <col min="3843" max="3843" width="3.08984375" style="10" customWidth="1"/>
    <col min="3844" max="3844" width="5.6328125" style="10" customWidth="1"/>
    <col min="3845" max="3846" width="3.08984375" style="10" customWidth="1"/>
    <col min="3847" max="3860" width="5.453125" style="10" customWidth="1"/>
    <col min="3861" max="4096" width="9" style="10"/>
    <col min="4097" max="4097" width="1.6328125" style="10" customWidth="1"/>
    <col min="4098" max="4098" width="2.36328125" style="10" customWidth="1"/>
    <col min="4099" max="4099" width="3.08984375" style="10" customWidth="1"/>
    <col min="4100" max="4100" width="5.6328125" style="10" customWidth="1"/>
    <col min="4101" max="4102" width="3.08984375" style="10" customWidth="1"/>
    <col min="4103" max="4116" width="5.453125" style="10" customWidth="1"/>
    <col min="4117" max="4352" width="9" style="10"/>
    <col min="4353" max="4353" width="1.6328125" style="10" customWidth="1"/>
    <col min="4354" max="4354" width="2.36328125" style="10" customWidth="1"/>
    <col min="4355" max="4355" width="3.08984375" style="10" customWidth="1"/>
    <col min="4356" max="4356" width="5.6328125" style="10" customWidth="1"/>
    <col min="4357" max="4358" width="3.08984375" style="10" customWidth="1"/>
    <col min="4359" max="4372" width="5.453125" style="10" customWidth="1"/>
    <col min="4373" max="4608" width="9" style="10"/>
    <col min="4609" max="4609" width="1.6328125" style="10" customWidth="1"/>
    <col min="4610" max="4610" width="2.36328125" style="10" customWidth="1"/>
    <col min="4611" max="4611" width="3.08984375" style="10" customWidth="1"/>
    <col min="4612" max="4612" width="5.6328125" style="10" customWidth="1"/>
    <col min="4613" max="4614" width="3.08984375" style="10" customWidth="1"/>
    <col min="4615" max="4628" width="5.453125" style="10" customWidth="1"/>
    <col min="4629" max="4864" width="9" style="10"/>
    <col min="4865" max="4865" width="1.6328125" style="10" customWidth="1"/>
    <col min="4866" max="4866" width="2.36328125" style="10" customWidth="1"/>
    <col min="4867" max="4867" width="3.08984375" style="10" customWidth="1"/>
    <col min="4868" max="4868" width="5.6328125" style="10" customWidth="1"/>
    <col min="4869" max="4870" width="3.08984375" style="10" customWidth="1"/>
    <col min="4871" max="4884" width="5.453125" style="10" customWidth="1"/>
    <col min="4885" max="5120" width="9" style="10"/>
    <col min="5121" max="5121" width="1.6328125" style="10" customWidth="1"/>
    <col min="5122" max="5122" width="2.36328125" style="10" customWidth="1"/>
    <col min="5123" max="5123" width="3.08984375" style="10" customWidth="1"/>
    <col min="5124" max="5124" width="5.6328125" style="10" customWidth="1"/>
    <col min="5125" max="5126" width="3.08984375" style="10" customWidth="1"/>
    <col min="5127" max="5140" width="5.453125" style="10" customWidth="1"/>
    <col min="5141" max="5376" width="9" style="10"/>
    <col min="5377" max="5377" width="1.6328125" style="10" customWidth="1"/>
    <col min="5378" max="5378" width="2.36328125" style="10" customWidth="1"/>
    <col min="5379" max="5379" width="3.08984375" style="10" customWidth="1"/>
    <col min="5380" max="5380" width="5.6328125" style="10" customWidth="1"/>
    <col min="5381" max="5382" width="3.08984375" style="10" customWidth="1"/>
    <col min="5383" max="5396" width="5.453125" style="10" customWidth="1"/>
    <col min="5397" max="5632" width="9" style="10"/>
    <col min="5633" max="5633" width="1.6328125" style="10" customWidth="1"/>
    <col min="5634" max="5634" width="2.36328125" style="10" customWidth="1"/>
    <col min="5635" max="5635" width="3.08984375" style="10" customWidth="1"/>
    <col min="5636" max="5636" width="5.6328125" style="10" customWidth="1"/>
    <col min="5637" max="5638" width="3.08984375" style="10" customWidth="1"/>
    <col min="5639" max="5652" width="5.453125" style="10" customWidth="1"/>
    <col min="5653" max="5888" width="9" style="10"/>
    <col min="5889" max="5889" width="1.6328125" style="10" customWidth="1"/>
    <col min="5890" max="5890" width="2.36328125" style="10" customWidth="1"/>
    <col min="5891" max="5891" width="3.08984375" style="10" customWidth="1"/>
    <col min="5892" max="5892" width="5.6328125" style="10" customWidth="1"/>
    <col min="5893" max="5894" width="3.08984375" style="10" customWidth="1"/>
    <col min="5895" max="5908" width="5.453125" style="10" customWidth="1"/>
    <col min="5909" max="6144" width="9" style="10"/>
    <col min="6145" max="6145" width="1.6328125" style="10" customWidth="1"/>
    <col min="6146" max="6146" width="2.36328125" style="10" customWidth="1"/>
    <col min="6147" max="6147" width="3.08984375" style="10" customWidth="1"/>
    <col min="6148" max="6148" width="5.6328125" style="10" customWidth="1"/>
    <col min="6149" max="6150" width="3.08984375" style="10" customWidth="1"/>
    <col min="6151" max="6164" width="5.453125" style="10" customWidth="1"/>
    <col min="6165" max="6400" width="9" style="10"/>
    <col min="6401" max="6401" width="1.6328125" style="10" customWidth="1"/>
    <col min="6402" max="6402" width="2.36328125" style="10" customWidth="1"/>
    <col min="6403" max="6403" width="3.08984375" style="10" customWidth="1"/>
    <col min="6404" max="6404" width="5.6328125" style="10" customWidth="1"/>
    <col min="6405" max="6406" width="3.08984375" style="10" customWidth="1"/>
    <col min="6407" max="6420" width="5.453125" style="10" customWidth="1"/>
    <col min="6421" max="6656" width="9" style="10"/>
    <col min="6657" max="6657" width="1.6328125" style="10" customWidth="1"/>
    <col min="6658" max="6658" width="2.36328125" style="10" customWidth="1"/>
    <col min="6659" max="6659" width="3.08984375" style="10" customWidth="1"/>
    <col min="6660" max="6660" width="5.6328125" style="10" customWidth="1"/>
    <col min="6661" max="6662" width="3.08984375" style="10" customWidth="1"/>
    <col min="6663" max="6676" width="5.453125" style="10" customWidth="1"/>
    <col min="6677" max="6912" width="9" style="10"/>
    <col min="6913" max="6913" width="1.6328125" style="10" customWidth="1"/>
    <col min="6914" max="6914" width="2.36328125" style="10" customWidth="1"/>
    <col min="6915" max="6915" width="3.08984375" style="10" customWidth="1"/>
    <col min="6916" max="6916" width="5.6328125" style="10" customWidth="1"/>
    <col min="6917" max="6918" width="3.08984375" style="10" customWidth="1"/>
    <col min="6919" max="6932" width="5.453125" style="10" customWidth="1"/>
    <col min="6933" max="7168" width="9" style="10"/>
    <col min="7169" max="7169" width="1.6328125" style="10" customWidth="1"/>
    <col min="7170" max="7170" width="2.36328125" style="10" customWidth="1"/>
    <col min="7171" max="7171" width="3.08984375" style="10" customWidth="1"/>
    <col min="7172" max="7172" width="5.6328125" style="10" customWidth="1"/>
    <col min="7173" max="7174" width="3.08984375" style="10" customWidth="1"/>
    <col min="7175" max="7188" width="5.453125" style="10" customWidth="1"/>
    <col min="7189" max="7424" width="9" style="10"/>
    <col min="7425" max="7425" width="1.6328125" style="10" customWidth="1"/>
    <col min="7426" max="7426" width="2.36328125" style="10" customWidth="1"/>
    <col min="7427" max="7427" width="3.08984375" style="10" customWidth="1"/>
    <col min="7428" max="7428" width="5.6328125" style="10" customWidth="1"/>
    <col min="7429" max="7430" width="3.08984375" style="10" customWidth="1"/>
    <col min="7431" max="7444" width="5.453125" style="10" customWidth="1"/>
    <col min="7445" max="7680" width="9" style="10"/>
    <col min="7681" max="7681" width="1.6328125" style="10" customWidth="1"/>
    <col min="7682" max="7682" width="2.36328125" style="10" customWidth="1"/>
    <col min="7683" max="7683" width="3.08984375" style="10" customWidth="1"/>
    <col min="7684" max="7684" width="5.6328125" style="10" customWidth="1"/>
    <col min="7685" max="7686" width="3.08984375" style="10" customWidth="1"/>
    <col min="7687" max="7700" width="5.453125" style="10" customWidth="1"/>
    <col min="7701" max="7936" width="9" style="10"/>
    <col min="7937" max="7937" width="1.6328125" style="10" customWidth="1"/>
    <col min="7938" max="7938" width="2.36328125" style="10" customWidth="1"/>
    <col min="7939" max="7939" width="3.08984375" style="10" customWidth="1"/>
    <col min="7940" max="7940" width="5.6328125" style="10" customWidth="1"/>
    <col min="7941" max="7942" width="3.08984375" style="10" customWidth="1"/>
    <col min="7943" max="7956" width="5.453125" style="10" customWidth="1"/>
    <col min="7957" max="8192" width="9" style="10"/>
    <col min="8193" max="8193" width="1.6328125" style="10" customWidth="1"/>
    <col min="8194" max="8194" width="2.36328125" style="10" customWidth="1"/>
    <col min="8195" max="8195" width="3.08984375" style="10" customWidth="1"/>
    <col min="8196" max="8196" width="5.6328125" style="10" customWidth="1"/>
    <col min="8197" max="8198" width="3.08984375" style="10" customWidth="1"/>
    <col min="8199" max="8212" width="5.453125" style="10" customWidth="1"/>
    <col min="8213" max="8448" width="9" style="10"/>
    <col min="8449" max="8449" width="1.6328125" style="10" customWidth="1"/>
    <col min="8450" max="8450" width="2.36328125" style="10" customWidth="1"/>
    <col min="8451" max="8451" width="3.08984375" style="10" customWidth="1"/>
    <col min="8452" max="8452" width="5.6328125" style="10" customWidth="1"/>
    <col min="8453" max="8454" width="3.08984375" style="10" customWidth="1"/>
    <col min="8455" max="8468" width="5.453125" style="10" customWidth="1"/>
    <col min="8469" max="8704" width="9" style="10"/>
    <col min="8705" max="8705" width="1.6328125" style="10" customWidth="1"/>
    <col min="8706" max="8706" width="2.36328125" style="10" customWidth="1"/>
    <col min="8707" max="8707" width="3.08984375" style="10" customWidth="1"/>
    <col min="8708" max="8708" width="5.6328125" style="10" customWidth="1"/>
    <col min="8709" max="8710" width="3.08984375" style="10" customWidth="1"/>
    <col min="8711" max="8724" width="5.453125" style="10" customWidth="1"/>
    <col min="8725" max="8960" width="9" style="10"/>
    <col min="8961" max="8961" width="1.6328125" style="10" customWidth="1"/>
    <col min="8962" max="8962" width="2.36328125" style="10" customWidth="1"/>
    <col min="8963" max="8963" width="3.08984375" style="10" customWidth="1"/>
    <col min="8964" max="8964" width="5.6328125" style="10" customWidth="1"/>
    <col min="8965" max="8966" width="3.08984375" style="10" customWidth="1"/>
    <col min="8967" max="8980" width="5.453125" style="10" customWidth="1"/>
    <col min="8981" max="9216" width="9" style="10"/>
    <col min="9217" max="9217" width="1.6328125" style="10" customWidth="1"/>
    <col min="9218" max="9218" width="2.36328125" style="10" customWidth="1"/>
    <col min="9219" max="9219" width="3.08984375" style="10" customWidth="1"/>
    <col min="9220" max="9220" width="5.6328125" style="10" customWidth="1"/>
    <col min="9221" max="9222" width="3.08984375" style="10" customWidth="1"/>
    <col min="9223" max="9236" width="5.453125" style="10" customWidth="1"/>
    <col min="9237" max="9472" width="9" style="10"/>
    <col min="9473" max="9473" width="1.6328125" style="10" customWidth="1"/>
    <col min="9474" max="9474" width="2.36328125" style="10" customWidth="1"/>
    <col min="9475" max="9475" width="3.08984375" style="10" customWidth="1"/>
    <col min="9476" max="9476" width="5.6328125" style="10" customWidth="1"/>
    <col min="9477" max="9478" width="3.08984375" style="10" customWidth="1"/>
    <col min="9479" max="9492" width="5.453125" style="10" customWidth="1"/>
    <col min="9493" max="9728" width="9" style="10"/>
    <col min="9729" max="9729" width="1.6328125" style="10" customWidth="1"/>
    <col min="9730" max="9730" width="2.36328125" style="10" customWidth="1"/>
    <col min="9731" max="9731" width="3.08984375" style="10" customWidth="1"/>
    <col min="9732" max="9732" width="5.6328125" style="10" customWidth="1"/>
    <col min="9733" max="9734" width="3.08984375" style="10" customWidth="1"/>
    <col min="9735" max="9748" width="5.453125" style="10" customWidth="1"/>
    <col min="9749" max="9984" width="9" style="10"/>
    <col min="9985" max="9985" width="1.6328125" style="10" customWidth="1"/>
    <col min="9986" max="9986" width="2.36328125" style="10" customWidth="1"/>
    <col min="9987" max="9987" width="3.08984375" style="10" customWidth="1"/>
    <col min="9988" max="9988" width="5.6328125" style="10" customWidth="1"/>
    <col min="9989" max="9990" width="3.08984375" style="10" customWidth="1"/>
    <col min="9991" max="10004" width="5.453125" style="10" customWidth="1"/>
    <col min="10005" max="10240" width="9" style="10"/>
    <col min="10241" max="10241" width="1.6328125" style="10" customWidth="1"/>
    <col min="10242" max="10242" width="2.36328125" style="10" customWidth="1"/>
    <col min="10243" max="10243" width="3.08984375" style="10" customWidth="1"/>
    <col min="10244" max="10244" width="5.6328125" style="10" customWidth="1"/>
    <col min="10245" max="10246" width="3.08984375" style="10" customWidth="1"/>
    <col min="10247" max="10260" width="5.453125" style="10" customWidth="1"/>
    <col min="10261" max="10496" width="9" style="10"/>
    <col min="10497" max="10497" width="1.6328125" style="10" customWidth="1"/>
    <col min="10498" max="10498" width="2.36328125" style="10" customWidth="1"/>
    <col min="10499" max="10499" width="3.08984375" style="10" customWidth="1"/>
    <col min="10500" max="10500" width="5.6328125" style="10" customWidth="1"/>
    <col min="10501" max="10502" width="3.08984375" style="10" customWidth="1"/>
    <col min="10503" max="10516" width="5.453125" style="10" customWidth="1"/>
    <col min="10517" max="10752" width="9" style="10"/>
    <col min="10753" max="10753" width="1.6328125" style="10" customWidth="1"/>
    <col min="10754" max="10754" width="2.36328125" style="10" customWidth="1"/>
    <col min="10755" max="10755" width="3.08984375" style="10" customWidth="1"/>
    <col min="10756" max="10756" width="5.6328125" style="10" customWidth="1"/>
    <col min="10757" max="10758" width="3.08984375" style="10" customWidth="1"/>
    <col min="10759" max="10772" width="5.453125" style="10" customWidth="1"/>
    <col min="10773" max="11008" width="9" style="10"/>
    <col min="11009" max="11009" width="1.6328125" style="10" customWidth="1"/>
    <col min="11010" max="11010" width="2.36328125" style="10" customWidth="1"/>
    <col min="11011" max="11011" width="3.08984375" style="10" customWidth="1"/>
    <col min="11012" max="11012" width="5.6328125" style="10" customWidth="1"/>
    <col min="11013" max="11014" width="3.08984375" style="10" customWidth="1"/>
    <col min="11015" max="11028" width="5.453125" style="10" customWidth="1"/>
    <col min="11029" max="11264" width="9" style="10"/>
    <col min="11265" max="11265" width="1.6328125" style="10" customWidth="1"/>
    <col min="11266" max="11266" width="2.36328125" style="10" customWidth="1"/>
    <col min="11267" max="11267" width="3.08984375" style="10" customWidth="1"/>
    <col min="11268" max="11268" width="5.6328125" style="10" customWidth="1"/>
    <col min="11269" max="11270" width="3.08984375" style="10" customWidth="1"/>
    <col min="11271" max="11284" width="5.453125" style="10" customWidth="1"/>
    <col min="11285" max="11520" width="9" style="10"/>
    <col min="11521" max="11521" width="1.6328125" style="10" customWidth="1"/>
    <col min="11522" max="11522" width="2.36328125" style="10" customWidth="1"/>
    <col min="11523" max="11523" width="3.08984375" style="10" customWidth="1"/>
    <col min="11524" max="11524" width="5.6328125" style="10" customWidth="1"/>
    <col min="11525" max="11526" width="3.08984375" style="10" customWidth="1"/>
    <col min="11527" max="11540" width="5.453125" style="10" customWidth="1"/>
    <col min="11541" max="11776" width="9" style="10"/>
    <col min="11777" max="11777" width="1.6328125" style="10" customWidth="1"/>
    <col min="11778" max="11778" width="2.36328125" style="10" customWidth="1"/>
    <col min="11779" max="11779" width="3.08984375" style="10" customWidth="1"/>
    <col min="11780" max="11780" width="5.6328125" style="10" customWidth="1"/>
    <col min="11781" max="11782" width="3.08984375" style="10" customWidth="1"/>
    <col min="11783" max="11796" width="5.453125" style="10" customWidth="1"/>
    <col min="11797" max="12032" width="9" style="10"/>
    <col min="12033" max="12033" width="1.6328125" style="10" customWidth="1"/>
    <col min="12034" max="12034" width="2.36328125" style="10" customWidth="1"/>
    <col min="12035" max="12035" width="3.08984375" style="10" customWidth="1"/>
    <col min="12036" max="12036" width="5.6328125" style="10" customWidth="1"/>
    <col min="12037" max="12038" width="3.08984375" style="10" customWidth="1"/>
    <col min="12039" max="12052" width="5.453125" style="10" customWidth="1"/>
    <col min="12053" max="12288" width="9" style="10"/>
    <col min="12289" max="12289" width="1.6328125" style="10" customWidth="1"/>
    <col min="12290" max="12290" width="2.36328125" style="10" customWidth="1"/>
    <col min="12291" max="12291" width="3.08984375" style="10" customWidth="1"/>
    <col min="12292" max="12292" width="5.6328125" style="10" customWidth="1"/>
    <col min="12293" max="12294" width="3.08984375" style="10" customWidth="1"/>
    <col min="12295" max="12308" width="5.453125" style="10" customWidth="1"/>
    <col min="12309" max="12544" width="9" style="10"/>
    <col min="12545" max="12545" width="1.6328125" style="10" customWidth="1"/>
    <col min="12546" max="12546" width="2.36328125" style="10" customWidth="1"/>
    <col min="12547" max="12547" width="3.08984375" style="10" customWidth="1"/>
    <col min="12548" max="12548" width="5.6328125" style="10" customWidth="1"/>
    <col min="12549" max="12550" width="3.08984375" style="10" customWidth="1"/>
    <col min="12551" max="12564" width="5.453125" style="10" customWidth="1"/>
    <col min="12565" max="12800" width="9" style="10"/>
    <col min="12801" max="12801" width="1.6328125" style="10" customWidth="1"/>
    <col min="12802" max="12802" width="2.36328125" style="10" customWidth="1"/>
    <col min="12803" max="12803" width="3.08984375" style="10" customWidth="1"/>
    <col min="12804" max="12804" width="5.6328125" style="10" customWidth="1"/>
    <col min="12805" max="12806" width="3.08984375" style="10" customWidth="1"/>
    <col min="12807" max="12820" width="5.453125" style="10" customWidth="1"/>
    <col min="12821" max="13056" width="9" style="10"/>
    <col min="13057" max="13057" width="1.6328125" style="10" customWidth="1"/>
    <col min="13058" max="13058" width="2.36328125" style="10" customWidth="1"/>
    <col min="13059" max="13059" width="3.08984375" style="10" customWidth="1"/>
    <col min="13060" max="13060" width="5.6328125" style="10" customWidth="1"/>
    <col min="13061" max="13062" width="3.08984375" style="10" customWidth="1"/>
    <col min="13063" max="13076" width="5.453125" style="10" customWidth="1"/>
    <col min="13077" max="13312" width="9" style="10"/>
    <col min="13313" max="13313" width="1.6328125" style="10" customWidth="1"/>
    <col min="13314" max="13314" width="2.36328125" style="10" customWidth="1"/>
    <col min="13315" max="13315" width="3.08984375" style="10" customWidth="1"/>
    <col min="13316" max="13316" width="5.6328125" style="10" customWidth="1"/>
    <col min="13317" max="13318" width="3.08984375" style="10" customWidth="1"/>
    <col min="13319" max="13332" width="5.453125" style="10" customWidth="1"/>
    <col min="13333" max="13568" width="9" style="10"/>
    <col min="13569" max="13569" width="1.6328125" style="10" customWidth="1"/>
    <col min="13570" max="13570" width="2.36328125" style="10" customWidth="1"/>
    <col min="13571" max="13571" width="3.08984375" style="10" customWidth="1"/>
    <col min="13572" max="13572" width="5.6328125" style="10" customWidth="1"/>
    <col min="13573" max="13574" width="3.08984375" style="10" customWidth="1"/>
    <col min="13575" max="13588" width="5.453125" style="10" customWidth="1"/>
    <col min="13589" max="13824" width="9" style="10"/>
    <col min="13825" max="13825" width="1.6328125" style="10" customWidth="1"/>
    <col min="13826" max="13826" width="2.36328125" style="10" customWidth="1"/>
    <col min="13827" max="13827" width="3.08984375" style="10" customWidth="1"/>
    <col min="13828" max="13828" width="5.6328125" style="10" customWidth="1"/>
    <col min="13829" max="13830" width="3.08984375" style="10" customWidth="1"/>
    <col min="13831" max="13844" width="5.453125" style="10" customWidth="1"/>
    <col min="13845" max="14080" width="9" style="10"/>
    <col min="14081" max="14081" width="1.6328125" style="10" customWidth="1"/>
    <col min="14082" max="14082" width="2.36328125" style="10" customWidth="1"/>
    <col min="14083" max="14083" width="3.08984375" style="10" customWidth="1"/>
    <col min="14084" max="14084" width="5.6328125" style="10" customWidth="1"/>
    <col min="14085" max="14086" width="3.08984375" style="10" customWidth="1"/>
    <col min="14087" max="14100" width="5.453125" style="10" customWidth="1"/>
    <col min="14101" max="14336" width="9" style="10"/>
    <col min="14337" max="14337" width="1.6328125" style="10" customWidth="1"/>
    <col min="14338" max="14338" width="2.36328125" style="10" customWidth="1"/>
    <col min="14339" max="14339" width="3.08984375" style="10" customWidth="1"/>
    <col min="14340" max="14340" width="5.6328125" style="10" customWidth="1"/>
    <col min="14341" max="14342" width="3.08984375" style="10" customWidth="1"/>
    <col min="14343" max="14356" width="5.453125" style="10" customWidth="1"/>
    <col min="14357" max="14592" width="9" style="10"/>
    <col min="14593" max="14593" width="1.6328125" style="10" customWidth="1"/>
    <col min="14594" max="14594" width="2.36328125" style="10" customWidth="1"/>
    <col min="14595" max="14595" width="3.08984375" style="10" customWidth="1"/>
    <col min="14596" max="14596" width="5.6328125" style="10" customWidth="1"/>
    <col min="14597" max="14598" width="3.08984375" style="10" customWidth="1"/>
    <col min="14599" max="14612" width="5.453125" style="10" customWidth="1"/>
    <col min="14613" max="14848" width="9" style="10"/>
    <col min="14849" max="14849" width="1.6328125" style="10" customWidth="1"/>
    <col min="14850" max="14850" width="2.36328125" style="10" customWidth="1"/>
    <col min="14851" max="14851" width="3.08984375" style="10" customWidth="1"/>
    <col min="14852" max="14852" width="5.6328125" style="10" customWidth="1"/>
    <col min="14853" max="14854" width="3.08984375" style="10" customWidth="1"/>
    <col min="14855" max="14868" width="5.453125" style="10" customWidth="1"/>
    <col min="14869" max="15104" width="9" style="10"/>
    <col min="15105" max="15105" width="1.6328125" style="10" customWidth="1"/>
    <col min="15106" max="15106" width="2.36328125" style="10" customWidth="1"/>
    <col min="15107" max="15107" width="3.08984375" style="10" customWidth="1"/>
    <col min="15108" max="15108" width="5.6328125" style="10" customWidth="1"/>
    <col min="15109" max="15110" width="3.08984375" style="10" customWidth="1"/>
    <col min="15111" max="15124" width="5.453125" style="10" customWidth="1"/>
    <col min="15125" max="15360" width="9" style="10"/>
    <col min="15361" max="15361" width="1.6328125" style="10" customWidth="1"/>
    <col min="15362" max="15362" width="2.36328125" style="10" customWidth="1"/>
    <col min="15363" max="15363" width="3.08984375" style="10" customWidth="1"/>
    <col min="15364" max="15364" width="5.6328125" style="10" customWidth="1"/>
    <col min="15365" max="15366" width="3.08984375" style="10" customWidth="1"/>
    <col min="15367" max="15380" width="5.453125" style="10" customWidth="1"/>
    <col min="15381" max="15616" width="9" style="10"/>
    <col min="15617" max="15617" width="1.6328125" style="10" customWidth="1"/>
    <col min="15618" max="15618" width="2.36328125" style="10" customWidth="1"/>
    <col min="15619" max="15619" width="3.08984375" style="10" customWidth="1"/>
    <col min="15620" max="15620" width="5.6328125" style="10" customWidth="1"/>
    <col min="15621" max="15622" width="3.08984375" style="10" customWidth="1"/>
    <col min="15623" max="15636" width="5.453125" style="10" customWidth="1"/>
    <col min="15637" max="15872" width="9" style="10"/>
    <col min="15873" max="15873" width="1.6328125" style="10" customWidth="1"/>
    <col min="15874" max="15874" width="2.36328125" style="10" customWidth="1"/>
    <col min="15875" max="15875" width="3.08984375" style="10" customWidth="1"/>
    <col min="15876" max="15876" width="5.6328125" style="10" customWidth="1"/>
    <col min="15877" max="15878" width="3.08984375" style="10" customWidth="1"/>
    <col min="15879" max="15892" width="5.453125" style="10" customWidth="1"/>
    <col min="15893" max="16128" width="9" style="10"/>
    <col min="16129" max="16129" width="1.6328125" style="10" customWidth="1"/>
    <col min="16130" max="16130" width="2.36328125" style="10" customWidth="1"/>
    <col min="16131" max="16131" width="3.08984375" style="10" customWidth="1"/>
    <col min="16132" max="16132" width="5.6328125" style="10" customWidth="1"/>
    <col min="16133" max="16134" width="3.08984375" style="10" customWidth="1"/>
    <col min="16135" max="16148" width="5.453125" style="10" customWidth="1"/>
    <col min="16149" max="16384" width="9" style="10"/>
  </cols>
  <sheetData>
    <row r="1" spans="1:20" ht="26.4" customHeight="1">
      <c r="A1" s="211" t="s">
        <v>912</v>
      </c>
      <c r="B1" s="211"/>
      <c r="C1" s="211"/>
      <c r="D1" s="211"/>
      <c r="E1" s="211"/>
      <c r="F1" s="211"/>
      <c r="G1" s="211"/>
      <c r="H1" s="211"/>
      <c r="I1" s="211"/>
      <c r="J1" s="211"/>
      <c r="K1" s="211"/>
      <c r="L1" s="211"/>
      <c r="M1" s="211"/>
      <c r="N1" s="211"/>
      <c r="O1" s="211"/>
      <c r="P1" s="211"/>
      <c r="Q1" s="211"/>
      <c r="R1" s="211"/>
      <c r="S1" s="211"/>
      <c r="T1" s="211"/>
    </row>
    <row r="2" spans="1:20">
      <c r="A2" s="15"/>
      <c r="B2" s="15"/>
      <c r="C2" s="15"/>
      <c r="D2" s="15"/>
      <c r="E2" s="15"/>
      <c r="F2" s="15"/>
      <c r="G2" s="15"/>
      <c r="H2" s="15"/>
      <c r="I2" s="15"/>
      <c r="J2" s="15"/>
      <c r="K2" s="15"/>
      <c r="L2" s="15"/>
      <c r="S2" s="97"/>
      <c r="T2" s="97"/>
    </row>
    <row r="3" spans="1:20" ht="13.5" thickBot="1">
      <c r="A3" s="68"/>
      <c r="B3" s="68"/>
      <c r="C3" s="68"/>
      <c r="D3" s="68"/>
      <c r="E3" s="68"/>
      <c r="F3" s="68"/>
      <c r="G3" s="68"/>
      <c r="H3" s="68"/>
      <c r="I3" s="68"/>
      <c r="J3" s="68"/>
      <c r="K3" s="68"/>
      <c r="L3" s="68"/>
      <c r="P3" s="68"/>
      <c r="Q3" s="98"/>
      <c r="R3" s="98"/>
      <c r="S3" s="99"/>
      <c r="T3" s="99" t="s">
        <v>900</v>
      </c>
    </row>
    <row r="4" spans="1:20" ht="42.75" customHeight="1">
      <c r="A4" s="212" t="s">
        <v>901</v>
      </c>
      <c r="B4" s="212"/>
      <c r="C4" s="212"/>
      <c r="D4" s="212"/>
      <c r="E4" s="212"/>
      <c r="F4" s="213"/>
      <c r="G4" s="100" t="s">
        <v>913</v>
      </c>
      <c r="H4" s="71">
        <v>13</v>
      </c>
      <c r="I4" s="71">
        <v>14</v>
      </c>
      <c r="J4" s="71">
        <v>15</v>
      </c>
      <c r="K4" s="71">
        <v>16</v>
      </c>
      <c r="L4" s="71">
        <v>17</v>
      </c>
      <c r="M4" s="73">
        <v>18</v>
      </c>
      <c r="N4" s="73">
        <v>19</v>
      </c>
      <c r="O4" s="73">
        <v>20</v>
      </c>
      <c r="P4" s="73">
        <v>21</v>
      </c>
      <c r="Q4" s="73">
        <v>22</v>
      </c>
      <c r="R4" s="73">
        <v>23</v>
      </c>
      <c r="S4" s="73">
        <v>24</v>
      </c>
      <c r="T4" s="73">
        <v>25</v>
      </c>
    </row>
    <row r="5" spans="1:20" ht="21" hidden="1" customHeight="1">
      <c r="A5" s="101"/>
      <c r="B5" s="214" t="s">
        <v>903</v>
      </c>
      <c r="C5" s="215"/>
      <c r="D5" s="218" t="s">
        <v>645</v>
      </c>
      <c r="E5" s="221" t="s">
        <v>645</v>
      </c>
      <c r="F5" s="240"/>
      <c r="G5" s="77">
        <v>14.7</v>
      </c>
      <c r="H5" s="77">
        <v>15.1</v>
      </c>
      <c r="I5" s="77">
        <v>14.5</v>
      </c>
      <c r="J5" s="77">
        <v>14.7</v>
      </c>
      <c r="K5" s="77">
        <v>15.7</v>
      </c>
      <c r="L5" s="77">
        <v>17.399999999999999</v>
      </c>
      <c r="M5" s="77">
        <v>16</v>
      </c>
      <c r="N5" s="78">
        <v>15.9</v>
      </c>
      <c r="O5" s="78">
        <v>14.2</v>
      </c>
      <c r="P5" s="78">
        <v>15.5</v>
      </c>
      <c r="Q5" s="78">
        <v>14.3</v>
      </c>
      <c r="R5" s="78">
        <v>14.2</v>
      </c>
      <c r="S5" s="78">
        <v>14.8</v>
      </c>
      <c r="T5" s="78">
        <v>16.3</v>
      </c>
    </row>
    <row r="6" spans="1:20" ht="21" hidden="1" customHeight="1">
      <c r="A6" s="79"/>
      <c r="B6" s="216"/>
      <c r="C6" s="217"/>
      <c r="D6" s="219"/>
      <c r="E6" s="223" t="s">
        <v>904</v>
      </c>
      <c r="F6" s="224"/>
      <c r="G6" s="77">
        <v>12.1</v>
      </c>
      <c r="H6" s="77">
        <v>12.3</v>
      </c>
      <c r="I6" s="77">
        <v>11.7</v>
      </c>
      <c r="J6" s="77">
        <v>11.7</v>
      </c>
      <c r="K6" s="77">
        <v>13.6</v>
      </c>
      <c r="L6" s="77">
        <v>14.2</v>
      </c>
      <c r="M6" s="77">
        <v>13.5</v>
      </c>
      <c r="N6" s="78">
        <v>13.6</v>
      </c>
      <c r="O6" s="78">
        <v>11.7</v>
      </c>
      <c r="P6" s="78">
        <v>12.7</v>
      </c>
      <c r="Q6" s="78">
        <v>12</v>
      </c>
      <c r="R6" s="78">
        <v>11.9</v>
      </c>
      <c r="S6" s="78">
        <v>12.4</v>
      </c>
      <c r="T6" s="78">
        <v>13.7</v>
      </c>
    </row>
    <row r="7" spans="1:20" ht="21" hidden="1" customHeight="1">
      <c r="A7" s="79"/>
      <c r="B7" s="216"/>
      <c r="C7" s="217"/>
      <c r="D7" s="220"/>
      <c r="E7" s="225" t="s">
        <v>905</v>
      </c>
      <c r="F7" s="226"/>
      <c r="G7" s="77">
        <v>18.7</v>
      </c>
      <c r="H7" s="77">
        <v>19.5</v>
      </c>
      <c r="I7" s="77">
        <v>18.7</v>
      </c>
      <c r="J7" s="77">
        <v>19.399999999999999</v>
      </c>
      <c r="K7" s="77">
        <v>18.600000000000001</v>
      </c>
      <c r="L7" s="77">
        <v>21.8</v>
      </c>
      <c r="M7" s="77">
        <v>19.5</v>
      </c>
      <c r="N7" s="78">
        <v>19</v>
      </c>
      <c r="O7" s="78">
        <v>17.8</v>
      </c>
      <c r="P7" s="78">
        <v>19.100000000000001</v>
      </c>
      <c r="Q7" s="78">
        <v>17.100000000000001</v>
      </c>
      <c r="R7" s="78">
        <v>17.100000000000001</v>
      </c>
      <c r="S7" s="78">
        <v>18.100000000000001</v>
      </c>
      <c r="T7" s="78">
        <v>19.7</v>
      </c>
    </row>
    <row r="8" spans="1:20" ht="21" hidden="1" customHeight="1">
      <c r="A8" s="79"/>
      <c r="B8" s="216"/>
      <c r="C8" s="217"/>
      <c r="D8" s="218" t="s">
        <v>906</v>
      </c>
      <c r="E8" s="221" t="s">
        <v>645</v>
      </c>
      <c r="F8" s="240"/>
      <c r="G8" s="77">
        <v>11.8</v>
      </c>
      <c r="H8" s="77">
        <v>11.7</v>
      </c>
      <c r="I8" s="77">
        <v>11.5</v>
      </c>
      <c r="J8" s="80">
        <v>11.5</v>
      </c>
      <c r="K8" s="80">
        <v>12.6</v>
      </c>
      <c r="L8" s="80">
        <v>13.4</v>
      </c>
      <c r="M8" s="80">
        <v>12.6</v>
      </c>
      <c r="N8" s="80">
        <v>12.5</v>
      </c>
      <c r="O8" s="80">
        <v>11</v>
      </c>
      <c r="P8" s="80">
        <v>11.5</v>
      </c>
      <c r="Q8" s="80">
        <v>10.9</v>
      </c>
      <c r="R8" s="80">
        <v>11</v>
      </c>
      <c r="S8" s="80">
        <v>11.3</v>
      </c>
      <c r="T8" s="80">
        <v>12.6</v>
      </c>
    </row>
    <row r="9" spans="1:20" ht="21" hidden="1" customHeight="1">
      <c r="A9" s="79"/>
      <c r="B9" s="216"/>
      <c r="C9" s="217"/>
      <c r="D9" s="227"/>
      <c r="E9" s="223" t="s">
        <v>904</v>
      </c>
      <c r="F9" s="224"/>
      <c r="G9" s="77">
        <v>10.4</v>
      </c>
      <c r="H9" s="77">
        <v>10.4</v>
      </c>
      <c r="I9" s="77">
        <v>9.9</v>
      </c>
      <c r="J9" s="80">
        <v>9.9</v>
      </c>
      <c r="K9" s="80">
        <v>11.4</v>
      </c>
      <c r="L9" s="80">
        <v>11.4</v>
      </c>
      <c r="M9" s="80">
        <v>11.3</v>
      </c>
      <c r="N9" s="80">
        <v>11.2</v>
      </c>
      <c r="O9" s="80">
        <v>9.4</v>
      </c>
      <c r="P9" s="80">
        <v>9.6</v>
      </c>
      <c r="Q9" s="80">
        <v>9.3000000000000007</v>
      </c>
      <c r="R9" s="80">
        <v>9.6999999999999993</v>
      </c>
      <c r="S9" s="80">
        <v>9.8000000000000007</v>
      </c>
      <c r="T9" s="80">
        <v>10.8</v>
      </c>
    </row>
    <row r="10" spans="1:20" ht="21" hidden="1" customHeight="1">
      <c r="A10" s="79"/>
      <c r="B10" s="216"/>
      <c r="C10" s="217"/>
      <c r="D10" s="228"/>
      <c r="E10" s="225" t="s">
        <v>905</v>
      </c>
      <c r="F10" s="226"/>
      <c r="G10" s="77">
        <v>15</v>
      </c>
      <c r="H10" s="77">
        <v>14.7</v>
      </c>
      <c r="I10" s="77">
        <v>15.2</v>
      </c>
      <c r="J10" s="80">
        <v>15.4</v>
      </c>
      <c r="K10" s="80">
        <v>15.1</v>
      </c>
      <c r="L10" s="80">
        <v>17.7</v>
      </c>
      <c r="M10" s="80">
        <v>15.4</v>
      </c>
      <c r="N10" s="80">
        <v>15.3</v>
      </c>
      <c r="O10" s="80">
        <v>14.6</v>
      </c>
      <c r="P10" s="80">
        <v>15.5</v>
      </c>
      <c r="Q10" s="80">
        <v>13.9</v>
      </c>
      <c r="R10" s="80">
        <v>13.8</v>
      </c>
      <c r="S10" s="80">
        <v>14.3</v>
      </c>
      <c r="T10" s="80">
        <v>16.2</v>
      </c>
    </row>
    <row r="11" spans="1:20" ht="21" hidden="1" customHeight="1">
      <c r="A11" s="79"/>
      <c r="B11" s="216"/>
      <c r="C11" s="217"/>
      <c r="D11" s="218" t="s">
        <v>907</v>
      </c>
      <c r="E11" s="221" t="s">
        <v>645</v>
      </c>
      <c r="F11" s="240"/>
      <c r="G11" s="77">
        <v>28.1</v>
      </c>
      <c r="H11" s="77">
        <v>30.6</v>
      </c>
      <c r="I11" s="77">
        <v>26.9</v>
      </c>
      <c r="J11" s="80">
        <v>27.6</v>
      </c>
      <c r="K11" s="80">
        <v>27.1</v>
      </c>
      <c r="L11" s="80">
        <v>31</v>
      </c>
      <c r="M11" s="80">
        <v>27.7</v>
      </c>
      <c r="N11" s="80">
        <v>26.7</v>
      </c>
      <c r="O11" s="80">
        <v>25.2</v>
      </c>
      <c r="P11" s="80">
        <v>27.2</v>
      </c>
      <c r="Q11" s="80">
        <v>24.2</v>
      </c>
      <c r="R11" s="80">
        <v>24.1</v>
      </c>
      <c r="S11" s="80">
        <v>26</v>
      </c>
      <c r="T11" s="80">
        <v>26.8</v>
      </c>
    </row>
    <row r="12" spans="1:20" ht="21" hidden="1" customHeight="1">
      <c r="A12" s="79"/>
      <c r="B12" s="216"/>
      <c r="C12" s="217"/>
      <c r="D12" s="229"/>
      <c r="E12" s="223" t="s">
        <v>904</v>
      </c>
      <c r="F12" s="224"/>
      <c r="G12" s="77">
        <v>38.799999999999997</v>
      </c>
      <c r="H12" s="77">
        <v>41.2</v>
      </c>
      <c r="I12" s="77">
        <v>35.200000000000003</v>
      </c>
      <c r="J12" s="80">
        <v>34.299999999999997</v>
      </c>
      <c r="K12" s="80">
        <v>37.700000000000003</v>
      </c>
      <c r="L12" s="80">
        <v>41.2</v>
      </c>
      <c r="M12" s="80">
        <v>35.5</v>
      </c>
      <c r="N12" s="80">
        <v>35.1</v>
      </c>
      <c r="O12" s="80">
        <v>35.299999999999997</v>
      </c>
      <c r="P12" s="80">
        <v>38.200000000000003</v>
      </c>
      <c r="Q12" s="80">
        <v>33.200000000000003</v>
      </c>
      <c r="R12" s="80">
        <v>30.6</v>
      </c>
      <c r="S12" s="80">
        <v>34.5</v>
      </c>
      <c r="T12" s="80">
        <v>34.700000000000003</v>
      </c>
    </row>
    <row r="13" spans="1:20" ht="21" hidden="1" customHeight="1">
      <c r="A13" s="79"/>
      <c r="B13" s="216"/>
      <c r="C13" s="217"/>
      <c r="D13" s="230"/>
      <c r="E13" s="225" t="s">
        <v>905</v>
      </c>
      <c r="F13" s="226"/>
      <c r="G13" s="82">
        <v>25.3</v>
      </c>
      <c r="H13" s="82">
        <v>27.7</v>
      </c>
      <c r="I13" s="82">
        <v>24.5</v>
      </c>
      <c r="J13" s="83">
        <v>25.7</v>
      </c>
      <c r="K13" s="83">
        <v>24</v>
      </c>
      <c r="L13" s="84">
        <v>27.8</v>
      </c>
      <c r="M13" s="84">
        <v>25.2</v>
      </c>
      <c r="N13" s="85">
        <v>24</v>
      </c>
      <c r="O13" s="85">
        <v>22.2</v>
      </c>
      <c r="P13" s="85">
        <v>23.7</v>
      </c>
      <c r="Q13" s="80">
        <v>21.3</v>
      </c>
      <c r="R13" s="80">
        <v>21.9</v>
      </c>
      <c r="S13" s="80">
        <v>23.3</v>
      </c>
      <c r="T13" s="80">
        <v>24</v>
      </c>
    </row>
    <row r="14" spans="1:20" ht="21" hidden="1" customHeight="1">
      <c r="A14" s="79"/>
      <c r="B14" s="86"/>
      <c r="C14" s="231" t="s">
        <v>908</v>
      </c>
      <c r="D14" s="218" t="s">
        <v>645</v>
      </c>
      <c r="E14" s="221" t="s">
        <v>645</v>
      </c>
      <c r="F14" s="240"/>
      <c r="G14" s="77">
        <v>5.8</v>
      </c>
      <c r="H14" s="77">
        <v>5.8</v>
      </c>
      <c r="I14" s="77">
        <v>5.7</v>
      </c>
      <c r="J14" s="80">
        <v>5.9</v>
      </c>
      <c r="K14" s="80">
        <v>5.6</v>
      </c>
      <c r="L14" s="80">
        <v>6.4</v>
      </c>
      <c r="M14" s="80">
        <v>5.6</v>
      </c>
      <c r="N14" s="80">
        <v>5.6</v>
      </c>
      <c r="O14" s="80">
        <v>5.0999999999999996</v>
      </c>
      <c r="P14" s="80">
        <v>5.6</v>
      </c>
      <c r="Q14" s="102">
        <v>5.2</v>
      </c>
      <c r="R14" s="102">
        <v>5.3</v>
      </c>
      <c r="S14" s="102">
        <v>5.7</v>
      </c>
      <c r="T14" s="102">
        <v>5.8</v>
      </c>
    </row>
    <row r="15" spans="1:20" ht="21" hidden="1" customHeight="1">
      <c r="A15" s="79"/>
      <c r="B15" s="86"/>
      <c r="C15" s="232"/>
      <c r="D15" s="219"/>
      <c r="E15" s="223" t="s">
        <v>904</v>
      </c>
      <c r="F15" s="224"/>
      <c r="G15" s="77">
        <v>4.2</v>
      </c>
      <c r="H15" s="77">
        <v>4</v>
      </c>
      <c r="I15" s="77">
        <v>3.9</v>
      </c>
      <c r="J15" s="80">
        <v>3.8</v>
      </c>
      <c r="K15" s="80">
        <v>4.3</v>
      </c>
      <c r="L15" s="80">
        <v>4.5999999999999996</v>
      </c>
      <c r="M15" s="80">
        <v>4.2</v>
      </c>
      <c r="N15" s="80">
        <v>4.3</v>
      </c>
      <c r="O15" s="80">
        <v>3.7</v>
      </c>
      <c r="P15" s="80">
        <v>4.0999999999999996</v>
      </c>
      <c r="Q15" s="80">
        <v>4</v>
      </c>
      <c r="R15" s="80">
        <v>3.9</v>
      </c>
      <c r="S15" s="80">
        <v>4.3</v>
      </c>
      <c r="T15" s="80">
        <v>4.5</v>
      </c>
    </row>
    <row r="16" spans="1:20" ht="21" hidden="1" customHeight="1">
      <c r="A16" s="79"/>
      <c r="B16" s="86"/>
      <c r="C16" s="232"/>
      <c r="D16" s="220"/>
      <c r="E16" s="225" t="s">
        <v>905</v>
      </c>
      <c r="F16" s="226"/>
      <c r="G16" s="77">
        <v>8.3000000000000007</v>
      </c>
      <c r="H16" s="77">
        <v>8.6</v>
      </c>
      <c r="I16" s="77">
        <v>8.3000000000000007</v>
      </c>
      <c r="J16" s="80">
        <v>9.1</v>
      </c>
      <c r="K16" s="80">
        <v>7.4</v>
      </c>
      <c r="L16" s="80">
        <v>9</v>
      </c>
      <c r="M16" s="80">
        <v>7.7</v>
      </c>
      <c r="N16" s="80">
        <v>7.3</v>
      </c>
      <c r="O16" s="80">
        <v>6.9</v>
      </c>
      <c r="P16" s="80">
        <v>7.5</v>
      </c>
      <c r="Q16" s="80">
        <v>6.7</v>
      </c>
      <c r="R16" s="80">
        <v>7.2</v>
      </c>
      <c r="S16" s="80">
        <v>7.5</v>
      </c>
      <c r="T16" s="80">
        <v>7.4</v>
      </c>
    </row>
    <row r="17" spans="1:20" ht="21" hidden="1" customHeight="1">
      <c r="A17" s="79"/>
      <c r="B17" s="86"/>
      <c r="C17" s="232"/>
      <c r="D17" s="218" t="s">
        <v>906</v>
      </c>
      <c r="E17" s="221" t="s">
        <v>645</v>
      </c>
      <c r="F17" s="240"/>
      <c r="G17" s="77">
        <v>4</v>
      </c>
      <c r="H17" s="77">
        <v>3.8</v>
      </c>
      <c r="I17" s="77">
        <v>3.9</v>
      </c>
      <c r="J17" s="80">
        <v>4</v>
      </c>
      <c r="K17" s="80">
        <v>4</v>
      </c>
      <c r="L17" s="80">
        <v>4.0999999999999996</v>
      </c>
      <c r="M17" s="80">
        <v>3.8</v>
      </c>
      <c r="N17" s="80">
        <v>3.7</v>
      </c>
      <c r="O17" s="80">
        <v>3.5</v>
      </c>
      <c r="P17" s="80">
        <v>3.6</v>
      </c>
      <c r="Q17" s="80">
        <v>3.5</v>
      </c>
      <c r="R17" s="80">
        <v>3.6</v>
      </c>
      <c r="S17" s="80">
        <v>3.6</v>
      </c>
      <c r="T17" s="80">
        <v>3.9</v>
      </c>
    </row>
    <row r="18" spans="1:20" ht="21" hidden="1" customHeight="1">
      <c r="A18" s="79"/>
      <c r="B18" s="86"/>
      <c r="C18" s="232"/>
      <c r="D18" s="227"/>
      <c r="E18" s="223" t="s">
        <v>904</v>
      </c>
      <c r="F18" s="224"/>
      <c r="G18" s="77">
        <v>3.1</v>
      </c>
      <c r="H18" s="77">
        <v>2.9</v>
      </c>
      <c r="I18" s="77">
        <v>3</v>
      </c>
      <c r="J18" s="80">
        <v>2.9</v>
      </c>
      <c r="K18" s="80">
        <v>3.1</v>
      </c>
      <c r="L18" s="80">
        <v>3.1</v>
      </c>
      <c r="M18" s="80">
        <v>3</v>
      </c>
      <c r="N18" s="80">
        <v>2.9</v>
      </c>
      <c r="O18" s="80">
        <v>2.7</v>
      </c>
      <c r="P18" s="80">
        <v>2.7</v>
      </c>
      <c r="Q18" s="80">
        <v>2.6</v>
      </c>
      <c r="R18" s="80">
        <v>2.7</v>
      </c>
      <c r="S18" s="80">
        <v>2.8</v>
      </c>
      <c r="T18" s="80">
        <v>3</v>
      </c>
    </row>
    <row r="19" spans="1:20" ht="21" hidden="1" customHeight="1">
      <c r="A19" s="79"/>
      <c r="B19" s="74"/>
      <c r="C19" s="232"/>
      <c r="D19" s="228"/>
      <c r="E19" s="225" t="s">
        <v>905</v>
      </c>
      <c r="F19" s="226"/>
      <c r="G19" s="77">
        <v>6.1</v>
      </c>
      <c r="H19" s="77">
        <v>5.9</v>
      </c>
      <c r="I19" s="77">
        <v>6.2</v>
      </c>
      <c r="J19" s="80">
        <v>6.8</v>
      </c>
      <c r="K19" s="80">
        <v>5.9</v>
      </c>
      <c r="L19" s="80">
        <v>6.5</v>
      </c>
      <c r="M19" s="80">
        <v>5.4</v>
      </c>
      <c r="N19" s="80">
        <v>5.5</v>
      </c>
      <c r="O19" s="80">
        <v>5.2</v>
      </c>
      <c r="P19" s="80">
        <v>5.5</v>
      </c>
      <c r="Q19" s="80">
        <v>5.0999999999999996</v>
      </c>
      <c r="R19" s="80">
        <v>5.4</v>
      </c>
      <c r="S19" s="80">
        <v>5.0999999999999996</v>
      </c>
      <c r="T19" s="80">
        <v>5.6</v>
      </c>
    </row>
    <row r="20" spans="1:20" ht="21" hidden="1" customHeight="1">
      <c r="A20" s="79"/>
      <c r="B20" s="74"/>
      <c r="C20" s="232"/>
      <c r="D20" s="218" t="s">
        <v>907</v>
      </c>
      <c r="E20" s="221" t="s">
        <v>645</v>
      </c>
      <c r="F20" s="240"/>
      <c r="G20" s="77">
        <v>14</v>
      </c>
      <c r="H20" s="77">
        <v>14.9</v>
      </c>
      <c r="I20" s="77">
        <v>12.8</v>
      </c>
      <c r="J20" s="80">
        <v>13.4</v>
      </c>
      <c r="K20" s="80">
        <v>11.4</v>
      </c>
      <c r="L20" s="80">
        <v>14.2</v>
      </c>
      <c r="M20" s="80">
        <v>11.8</v>
      </c>
      <c r="N20" s="80">
        <v>11.4</v>
      </c>
      <c r="O20" s="80">
        <v>10.4</v>
      </c>
      <c r="P20" s="80">
        <v>11.5</v>
      </c>
      <c r="Q20" s="80">
        <v>10.3</v>
      </c>
      <c r="R20" s="80">
        <v>10.8</v>
      </c>
      <c r="S20" s="80">
        <v>12.3</v>
      </c>
      <c r="T20" s="80">
        <v>11</v>
      </c>
    </row>
    <row r="21" spans="1:20" ht="21" hidden="1" customHeight="1">
      <c r="A21" s="79"/>
      <c r="B21" s="86"/>
      <c r="C21" s="232"/>
      <c r="D21" s="229"/>
      <c r="E21" s="223" t="s">
        <v>904</v>
      </c>
      <c r="F21" s="224"/>
      <c r="G21" s="77">
        <v>21.3</v>
      </c>
      <c r="H21" s="77">
        <v>21.1</v>
      </c>
      <c r="I21" s="77">
        <v>17</v>
      </c>
      <c r="J21" s="80">
        <v>15.7</v>
      </c>
      <c r="K21" s="80">
        <v>17.3</v>
      </c>
      <c r="L21" s="80">
        <v>19.2</v>
      </c>
      <c r="M21" s="80">
        <v>15</v>
      </c>
      <c r="N21" s="80">
        <v>16.600000000000001</v>
      </c>
      <c r="O21" s="80">
        <v>14.1</v>
      </c>
      <c r="P21" s="80">
        <v>15.8</v>
      </c>
      <c r="Q21" s="80">
        <v>14.7</v>
      </c>
      <c r="R21" s="80">
        <v>13.7</v>
      </c>
      <c r="S21" s="80">
        <v>16.600000000000001</v>
      </c>
      <c r="T21" s="80">
        <v>15</v>
      </c>
    </row>
    <row r="22" spans="1:20" ht="21" hidden="1" customHeight="1">
      <c r="A22" s="79"/>
      <c r="B22" s="86"/>
      <c r="C22" s="233"/>
      <c r="D22" s="230"/>
      <c r="E22" s="225" t="s">
        <v>905</v>
      </c>
      <c r="F22" s="226"/>
      <c r="G22" s="82">
        <v>12.1</v>
      </c>
      <c r="H22" s="82">
        <v>13.2</v>
      </c>
      <c r="I22" s="82">
        <v>11.7</v>
      </c>
      <c r="J22" s="87">
        <v>12.7</v>
      </c>
      <c r="K22" s="87">
        <v>9.6999999999999993</v>
      </c>
      <c r="L22" s="82">
        <v>12.5</v>
      </c>
      <c r="M22" s="82">
        <v>10.8</v>
      </c>
      <c r="N22" s="83">
        <v>9.8000000000000007</v>
      </c>
      <c r="O22" s="83">
        <v>9.3000000000000007</v>
      </c>
      <c r="P22" s="83">
        <v>10.199999999999999</v>
      </c>
      <c r="Q22" s="83">
        <v>8.8000000000000007</v>
      </c>
      <c r="R22" s="83">
        <v>9.9</v>
      </c>
      <c r="S22" s="83">
        <v>10.9</v>
      </c>
      <c r="T22" s="83">
        <v>9.6</v>
      </c>
    </row>
    <row r="23" spans="1:20" ht="21" hidden="1" customHeight="1">
      <c r="A23" s="79"/>
      <c r="B23" s="86"/>
      <c r="C23" s="231" t="s">
        <v>909</v>
      </c>
      <c r="D23" s="218" t="s">
        <v>645</v>
      </c>
      <c r="E23" s="221" t="s">
        <v>645</v>
      </c>
      <c r="F23" s="240"/>
      <c r="G23" s="77">
        <v>8.9</v>
      </c>
      <c r="H23" s="77">
        <v>9.3000000000000007</v>
      </c>
      <c r="I23" s="77">
        <v>8.8000000000000007</v>
      </c>
      <c r="J23" s="80">
        <v>8.8000000000000007</v>
      </c>
      <c r="K23" s="80">
        <v>10.1</v>
      </c>
      <c r="L23" s="80">
        <v>11</v>
      </c>
      <c r="M23" s="80">
        <v>10.4</v>
      </c>
      <c r="N23" s="80">
        <v>10.3</v>
      </c>
      <c r="O23" s="80">
        <v>9.1999999999999993</v>
      </c>
      <c r="P23" s="80">
        <v>9.9</v>
      </c>
      <c r="Q23" s="80">
        <v>9.1</v>
      </c>
      <c r="R23" s="80">
        <v>8.8000000000000007</v>
      </c>
      <c r="S23" s="80">
        <v>9.1</v>
      </c>
      <c r="T23" s="80">
        <v>10.5</v>
      </c>
    </row>
    <row r="24" spans="1:20" ht="21" hidden="1" customHeight="1">
      <c r="A24" s="79"/>
      <c r="B24" s="74"/>
      <c r="C24" s="232"/>
      <c r="D24" s="219"/>
      <c r="E24" s="223" t="s">
        <v>904</v>
      </c>
      <c r="F24" s="224"/>
      <c r="G24" s="77">
        <v>7.9</v>
      </c>
      <c r="H24" s="77">
        <v>8.3000000000000007</v>
      </c>
      <c r="I24" s="77">
        <v>7.8</v>
      </c>
      <c r="J24" s="80">
        <v>7.9</v>
      </c>
      <c r="K24" s="80">
        <v>9.3000000000000007</v>
      </c>
      <c r="L24" s="80">
        <v>9.6</v>
      </c>
      <c r="M24" s="80">
        <v>9.3000000000000007</v>
      </c>
      <c r="N24" s="80">
        <v>9.3000000000000007</v>
      </c>
      <c r="O24" s="80">
        <v>7.9</v>
      </c>
      <c r="P24" s="80">
        <v>8.6</v>
      </c>
      <c r="Q24" s="80">
        <v>8.1</v>
      </c>
      <c r="R24" s="80">
        <v>8</v>
      </c>
      <c r="S24" s="80">
        <v>8.1</v>
      </c>
      <c r="T24" s="80">
        <v>9.1999999999999993</v>
      </c>
    </row>
    <row r="25" spans="1:20" ht="21" hidden="1" customHeight="1">
      <c r="A25" s="79"/>
      <c r="B25" s="74"/>
      <c r="C25" s="232"/>
      <c r="D25" s="220"/>
      <c r="E25" s="225" t="s">
        <v>905</v>
      </c>
      <c r="F25" s="226"/>
      <c r="G25" s="77">
        <v>10.4</v>
      </c>
      <c r="H25" s="77">
        <v>10.9</v>
      </c>
      <c r="I25" s="77">
        <v>10.4</v>
      </c>
      <c r="J25" s="80">
        <v>10.3</v>
      </c>
      <c r="K25" s="80">
        <v>11.3</v>
      </c>
      <c r="L25" s="80">
        <v>12.9</v>
      </c>
      <c r="M25" s="80">
        <v>11.8</v>
      </c>
      <c r="N25" s="80">
        <v>11.7</v>
      </c>
      <c r="O25" s="80">
        <v>10.9</v>
      </c>
      <c r="P25" s="80">
        <v>11.5</v>
      </c>
      <c r="Q25" s="80">
        <v>10.4</v>
      </c>
      <c r="R25" s="80">
        <v>9.9</v>
      </c>
      <c r="S25" s="80">
        <v>10.5</v>
      </c>
      <c r="T25" s="80">
        <v>12.3</v>
      </c>
    </row>
    <row r="26" spans="1:20" ht="21" hidden="1" customHeight="1">
      <c r="A26" s="79"/>
      <c r="B26" s="74"/>
      <c r="C26" s="232"/>
      <c r="D26" s="218" t="s">
        <v>906</v>
      </c>
      <c r="E26" s="221" t="s">
        <v>645</v>
      </c>
      <c r="F26" s="240"/>
      <c r="G26" s="77">
        <v>7.8</v>
      </c>
      <c r="H26" s="77">
        <v>7.9</v>
      </c>
      <c r="I26" s="77">
        <v>7.6</v>
      </c>
      <c r="J26" s="80">
        <v>7.5</v>
      </c>
      <c r="K26" s="80">
        <v>8.6</v>
      </c>
      <c r="L26" s="80">
        <v>9.1999999999999993</v>
      </c>
      <c r="M26" s="80">
        <v>8.8000000000000007</v>
      </c>
      <c r="N26" s="80">
        <v>8.6999999999999993</v>
      </c>
      <c r="O26" s="80">
        <v>7.5</v>
      </c>
      <c r="P26" s="80">
        <v>7.9</v>
      </c>
      <c r="Q26" s="80">
        <v>7.4</v>
      </c>
      <c r="R26" s="80">
        <v>7.4</v>
      </c>
      <c r="S26" s="80">
        <v>7.7</v>
      </c>
      <c r="T26" s="80">
        <v>8.6999999999999993</v>
      </c>
    </row>
    <row r="27" spans="1:20" ht="21" hidden="1" customHeight="1">
      <c r="A27" s="79"/>
      <c r="B27" s="74"/>
      <c r="C27" s="232"/>
      <c r="D27" s="227"/>
      <c r="E27" s="223" t="s">
        <v>904</v>
      </c>
      <c r="F27" s="224"/>
      <c r="G27" s="77">
        <v>7.3</v>
      </c>
      <c r="H27" s="77">
        <v>7.5</v>
      </c>
      <c r="I27" s="77">
        <v>7</v>
      </c>
      <c r="J27" s="80">
        <v>7</v>
      </c>
      <c r="K27" s="80">
        <v>8.3000000000000007</v>
      </c>
      <c r="L27" s="80">
        <v>8.3000000000000007</v>
      </c>
      <c r="M27" s="80">
        <v>8.1999999999999993</v>
      </c>
      <c r="N27" s="80">
        <v>8.3000000000000007</v>
      </c>
      <c r="O27" s="80">
        <v>6.6</v>
      </c>
      <c r="P27" s="80">
        <v>6.9</v>
      </c>
      <c r="Q27" s="80">
        <v>6.7</v>
      </c>
      <c r="R27" s="80">
        <v>6.9</v>
      </c>
      <c r="S27" s="80">
        <v>7</v>
      </c>
      <c r="T27" s="80">
        <v>7.7</v>
      </c>
    </row>
    <row r="28" spans="1:20" ht="21" hidden="1" customHeight="1">
      <c r="A28" s="79"/>
      <c r="B28" s="86"/>
      <c r="C28" s="232"/>
      <c r="D28" s="228"/>
      <c r="E28" s="225" t="s">
        <v>905</v>
      </c>
      <c r="F28" s="226"/>
      <c r="G28" s="77">
        <v>8.9</v>
      </c>
      <c r="H28" s="77">
        <v>8.8000000000000007</v>
      </c>
      <c r="I28" s="77">
        <v>9</v>
      </c>
      <c r="J28" s="80">
        <v>8.6</v>
      </c>
      <c r="K28" s="80">
        <v>9.1999999999999993</v>
      </c>
      <c r="L28" s="80">
        <v>11.2</v>
      </c>
      <c r="M28" s="80">
        <v>10</v>
      </c>
      <c r="N28" s="80">
        <v>9.8000000000000007</v>
      </c>
      <c r="O28" s="80">
        <v>9.5</v>
      </c>
      <c r="P28" s="80">
        <v>10</v>
      </c>
      <c r="Q28" s="80">
        <v>8.8000000000000007</v>
      </c>
      <c r="R28" s="80">
        <v>8.4</v>
      </c>
      <c r="S28" s="80">
        <v>9.1999999999999993</v>
      </c>
      <c r="T28" s="80">
        <v>10.6</v>
      </c>
    </row>
    <row r="29" spans="1:20" ht="21" hidden="1" customHeight="1">
      <c r="A29" s="79"/>
      <c r="B29" s="74"/>
      <c r="C29" s="232"/>
      <c r="D29" s="218" t="s">
        <v>907</v>
      </c>
      <c r="E29" s="221" t="s">
        <v>645</v>
      </c>
      <c r="F29" s="240"/>
      <c r="G29" s="77">
        <v>14.1</v>
      </c>
      <c r="H29" s="77">
        <v>15.7</v>
      </c>
      <c r="I29" s="77">
        <v>14</v>
      </c>
      <c r="J29" s="80">
        <v>14.2</v>
      </c>
      <c r="K29" s="80">
        <v>15.7</v>
      </c>
      <c r="L29" s="80">
        <v>16.899999999999999</v>
      </c>
      <c r="M29" s="80">
        <v>15.9</v>
      </c>
      <c r="N29" s="80">
        <v>15.3</v>
      </c>
      <c r="O29" s="80">
        <v>14.8</v>
      </c>
      <c r="P29" s="80">
        <v>15.7</v>
      </c>
      <c r="Q29" s="80">
        <v>14</v>
      </c>
      <c r="R29" s="80">
        <v>13.3</v>
      </c>
      <c r="S29" s="80">
        <v>13.7</v>
      </c>
      <c r="T29" s="80">
        <v>15.8</v>
      </c>
    </row>
    <row r="30" spans="1:20" ht="21" hidden="1" customHeight="1">
      <c r="A30" s="79"/>
      <c r="B30" s="86"/>
      <c r="C30" s="232"/>
      <c r="D30" s="229"/>
      <c r="E30" s="223" t="s">
        <v>904</v>
      </c>
      <c r="F30" s="224"/>
      <c r="G30" s="77">
        <v>17.600000000000001</v>
      </c>
      <c r="H30" s="77">
        <v>20.100000000000001</v>
      </c>
      <c r="I30" s="77">
        <v>18.2</v>
      </c>
      <c r="J30" s="80">
        <v>18.600000000000001</v>
      </c>
      <c r="K30" s="80">
        <v>20.399999999999999</v>
      </c>
      <c r="L30" s="80">
        <v>22</v>
      </c>
      <c r="M30" s="80">
        <v>20.5</v>
      </c>
      <c r="N30" s="80">
        <v>18.600000000000001</v>
      </c>
      <c r="O30" s="80">
        <v>21.2</v>
      </c>
      <c r="P30" s="80">
        <v>22.5</v>
      </c>
      <c r="Q30" s="80">
        <v>18.5</v>
      </c>
      <c r="R30" s="80">
        <v>16.899999999999999</v>
      </c>
      <c r="S30" s="80">
        <v>17.899999999999999</v>
      </c>
      <c r="T30" s="80">
        <v>19.7</v>
      </c>
    </row>
    <row r="31" spans="1:20" ht="21" hidden="1" customHeight="1">
      <c r="A31" s="88"/>
      <c r="B31" s="89"/>
      <c r="C31" s="233"/>
      <c r="D31" s="230"/>
      <c r="E31" s="225" t="s">
        <v>905</v>
      </c>
      <c r="F31" s="226"/>
      <c r="G31" s="82">
        <v>13.2</v>
      </c>
      <c r="H31" s="82">
        <v>14.5</v>
      </c>
      <c r="I31" s="82">
        <v>12.8</v>
      </c>
      <c r="J31" s="83">
        <v>13</v>
      </c>
      <c r="K31" s="83">
        <v>14.3</v>
      </c>
      <c r="L31" s="82">
        <v>15.2</v>
      </c>
      <c r="M31" s="82">
        <v>14.4</v>
      </c>
      <c r="N31" s="83">
        <v>14.3</v>
      </c>
      <c r="O31" s="83">
        <v>12.8</v>
      </c>
      <c r="P31" s="83">
        <v>13.5</v>
      </c>
      <c r="Q31" s="80">
        <v>12.5</v>
      </c>
      <c r="R31" s="80">
        <v>12</v>
      </c>
      <c r="S31" s="80">
        <v>12.3</v>
      </c>
      <c r="T31" s="80">
        <v>14.4</v>
      </c>
    </row>
    <row r="32" spans="1:20" ht="21" customHeight="1">
      <c r="A32" s="90"/>
      <c r="B32" s="214" t="s">
        <v>910</v>
      </c>
      <c r="C32" s="215"/>
      <c r="D32" s="218" t="s">
        <v>645</v>
      </c>
      <c r="E32" s="221" t="s">
        <v>645</v>
      </c>
      <c r="F32" s="240"/>
      <c r="G32" s="103">
        <v>16</v>
      </c>
      <c r="H32" s="103">
        <v>16.899999999999999</v>
      </c>
      <c r="I32" s="103">
        <v>16.600000000000001</v>
      </c>
      <c r="J32" s="104">
        <v>16.100000000000001</v>
      </c>
      <c r="K32" s="104">
        <v>16</v>
      </c>
      <c r="L32" s="104">
        <v>17.5</v>
      </c>
      <c r="M32" s="104">
        <v>16.2</v>
      </c>
      <c r="N32" s="104">
        <v>15.4</v>
      </c>
      <c r="O32" s="104">
        <v>14.6</v>
      </c>
      <c r="P32" s="104">
        <v>16.399999999999999</v>
      </c>
      <c r="Q32" s="105">
        <v>14.5</v>
      </c>
      <c r="R32" s="105">
        <v>14.4</v>
      </c>
      <c r="S32" s="105">
        <v>14.8</v>
      </c>
      <c r="T32" s="105">
        <v>15.6</v>
      </c>
    </row>
    <row r="33" spans="1:20" ht="21" customHeight="1">
      <c r="A33" s="91"/>
      <c r="B33" s="234"/>
      <c r="C33" s="217"/>
      <c r="D33" s="219"/>
      <c r="E33" s="223" t="s">
        <v>904</v>
      </c>
      <c r="F33" s="224"/>
      <c r="G33" s="77">
        <v>13.2</v>
      </c>
      <c r="H33" s="77">
        <v>13.9</v>
      </c>
      <c r="I33" s="77">
        <v>13.7</v>
      </c>
      <c r="J33" s="80">
        <v>13.1</v>
      </c>
      <c r="K33" s="80">
        <v>13.4</v>
      </c>
      <c r="L33" s="80">
        <v>14.6</v>
      </c>
      <c r="M33" s="80">
        <v>13.3</v>
      </c>
      <c r="N33" s="80">
        <v>13</v>
      </c>
      <c r="O33" s="80">
        <v>12.2</v>
      </c>
      <c r="P33" s="80">
        <v>14.4</v>
      </c>
      <c r="Q33" s="80">
        <v>12.1</v>
      </c>
      <c r="R33" s="80">
        <v>12.3</v>
      </c>
      <c r="S33" s="80">
        <v>12.6</v>
      </c>
      <c r="T33" s="80">
        <v>13.2</v>
      </c>
    </row>
    <row r="34" spans="1:20" ht="21" customHeight="1">
      <c r="A34" s="91"/>
      <c r="B34" s="234"/>
      <c r="C34" s="217"/>
      <c r="D34" s="220"/>
      <c r="E34" s="225" t="s">
        <v>905</v>
      </c>
      <c r="F34" s="226"/>
      <c r="G34" s="77">
        <v>20.2</v>
      </c>
      <c r="H34" s="77">
        <v>21.6</v>
      </c>
      <c r="I34" s="77">
        <v>20.9</v>
      </c>
      <c r="J34" s="80">
        <v>20.8</v>
      </c>
      <c r="K34" s="80">
        <v>19.600000000000001</v>
      </c>
      <c r="L34" s="80">
        <v>21.7</v>
      </c>
      <c r="M34" s="80">
        <v>20</v>
      </c>
      <c r="N34" s="80">
        <v>18.8</v>
      </c>
      <c r="O34" s="80">
        <v>18</v>
      </c>
      <c r="P34" s="80">
        <v>19</v>
      </c>
      <c r="Q34" s="80">
        <v>17.600000000000001</v>
      </c>
      <c r="R34" s="80">
        <v>17.2</v>
      </c>
      <c r="S34" s="80">
        <v>17.600000000000001</v>
      </c>
      <c r="T34" s="80">
        <v>18.7</v>
      </c>
    </row>
    <row r="35" spans="1:20" ht="21" customHeight="1">
      <c r="A35" s="91"/>
      <c r="B35" s="234"/>
      <c r="C35" s="217"/>
      <c r="D35" s="218" t="s">
        <v>906</v>
      </c>
      <c r="E35" s="221" t="s">
        <v>645</v>
      </c>
      <c r="F35" s="240"/>
      <c r="G35" s="77">
        <v>13.5</v>
      </c>
      <c r="H35" s="77">
        <v>14.2</v>
      </c>
      <c r="I35" s="77">
        <v>14.2</v>
      </c>
      <c r="J35" s="80">
        <v>13.3</v>
      </c>
      <c r="K35" s="80">
        <v>13.1</v>
      </c>
      <c r="L35" s="80">
        <v>13.8</v>
      </c>
      <c r="M35" s="80">
        <v>13.1</v>
      </c>
      <c r="N35" s="80">
        <v>12.2</v>
      </c>
      <c r="O35" s="80">
        <v>11.7</v>
      </c>
      <c r="P35" s="80">
        <v>12.9</v>
      </c>
      <c r="Q35" s="80">
        <v>11.3</v>
      </c>
      <c r="R35" s="80">
        <v>11.7</v>
      </c>
      <c r="S35" s="80">
        <v>11.5</v>
      </c>
      <c r="T35" s="80">
        <v>12.4</v>
      </c>
    </row>
    <row r="36" spans="1:20" ht="21" customHeight="1">
      <c r="A36" s="91"/>
      <c r="B36" s="234"/>
      <c r="C36" s="217"/>
      <c r="D36" s="227"/>
      <c r="E36" s="223" t="s">
        <v>904</v>
      </c>
      <c r="F36" s="224"/>
      <c r="G36" s="77">
        <v>11.6</v>
      </c>
      <c r="H36" s="77">
        <v>12.3</v>
      </c>
      <c r="I36" s="77">
        <v>12.3</v>
      </c>
      <c r="J36" s="80">
        <v>11.4</v>
      </c>
      <c r="K36" s="80">
        <v>11.2</v>
      </c>
      <c r="L36" s="80">
        <v>11.7</v>
      </c>
      <c r="M36" s="80">
        <v>11.3</v>
      </c>
      <c r="N36" s="80">
        <v>10.7</v>
      </c>
      <c r="O36" s="80">
        <v>10</v>
      </c>
      <c r="P36" s="80">
        <v>11.6</v>
      </c>
      <c r="Q36" s="80">
        <v>9.6999999999999993</v>
      </c>
      <c r="R36" s="80">
        <v>10.3</v>
      </c>
      <c r="S36" s="80">
        <v>10.199999999999999</v>
      </c>
      <c r="T36" s="80">
        <v>10.7</v>
      </c>
    </row>
    <row r="37" spans="1:20" ht="21" customHeight="1">
      <c r="A37" s="91"/>
      <c r="B37" s="234"/>
      <c r="C37" s="217"/>
      <c r="D37" s="228"/>
      <c r="E37" s="225" t="s">
        <v>905</v>
      </c>
      <c r="F37" s="226"/>
      <c r="G37" s="77">
        <v>17.600000000000001</v>
      </c>
      <c r="H37" s="77">
        <v>18.7</v>
      </c>
      <c r="I37" s="77">
        <v>18.5</v>
      </c>
      <c r="J37" s="80">
        <v>17.5</v>
      </c>
      <c r="K37" s="80">
        <v>17</v>
      </c>
      <c r="L37" s="80">
        <v>18.3</v>
      </c>
      <c r="M37" s="80">
        <v>17</v>
      </c>
      <c r="N37" s="80">
        <v>15.3</v>
      </c>
      <c r="O37" s="80">
        <v>15.3</v>
      </c>
      <c r="P37" s="80">
        <v>15.7</v>
      </c>
      <c r="Q37" s="80">
        <v>14.3</v>
      </c>
      <c r="R37" s="80">
        <v>14.6</v>
      </c>
      <c r="S37" s="80">
        <v>14.2</v>
      </c>
      <c r="T37" s="80">
        <v>15.8</v>
      </c>
    </row>
    <row r="38" spans="1:20" ht="21" customHeight="1">
      <c r="A38" s="91"/>
      <c r="B38" s="234"/>
      <c r="C38" s="217"/>
      <c r="D38" s="218" t="s">
        <v>907</v>
      </c>
      <c r="E38" s="221" t="s">
        <v>645</v>
      </c>
      <c r="F38" s="240"/>
      <c r="G38" s="77">
        <v>27.6</v>
      </c>
      <c r="H38" s="77">
        <v>29.1</v>
      </c>
      <c r="I38" s="77">
        <v>26.4</v>
      </c>
      <c r="J38" s="80">
        <v>27.8</v>
      </c>
      <c r="K38" s="80">
        <v>26.7</v>
      </c>
      <c r="L38" s="80">
        <v>30.3</v>
      </c>
      <c r="M38" s="80">
        <v>26.3</v>
      </c>
      <c r="N38" s="80">
        <v>25.9</v>
      </c>
      <c r="O38" s="80">
        <v>24.8</v>
      </c>
      <c r="P38" s="80">
        <v>26.7</v>
      </c>
      <c r="Q38" s="80">
        <v>24.1</v>
      </c>
      <c r="R38" s="80">
        <v>23.1</v>
      </c>
      <c r="S38" s="80">
        <v>25.1</v>
      </c>
      <c r="T38" s="80">
        <v>24.7</v>
      </c>
    </row>
    <row r="39" spans="1:20" ht="21" customHeight="1">
      <c r="A39" s="91"/>
      <c r="B39" s="234"/>
      <c r="C39" s="217"/>
      <c r="D39" s="229"/>
      <c r="E39" s="223" t="s">
        <v>904</v>
      </c>
      <c r="F39" s="224"/>
      <c r="G39" s="77">
        <v>37.9</v>
      </c>
      <c r="H39" s="77">
        <v>38.1</v>
      </c>
      <c r="I39" s="77">
        <v>32.1</v>
      </c>
      <c r="J39" s="80">
        <v>34.1</v>
      </c>
      <c r="K39" s="80">
        <v>37.6</v>
      </c>
      <c r="L39" s="80">
        <v>42.5</v>
      </c>
      <c r="M39" s="80">
        <v>33</v>
      </c>
      <c r="N39" s="80">
        <v>33.5</v>
      </c>
      <c r="O39" s="80">
        <v>35.1</v>
      </c>
      <c r="P39" s="80">
        <v>37.1</v>
      </c>
      <c r="Q39" s="80">
        <v>30.6</v>
      </c>
      <c r="R39" s="80">
        <v>29.6</v>
      </c>
      <c r="S39" s="80">
        <v>33.4</v>
      </c>
      <c r="T39" s="80">
        <v>31.1</v>
      </c>
    </row>
    <row r="40" spans="1:20" ht="21" customHeight="1" thickBot="1">
      <c r="A40" s="92"/>
      <c r="B40" s="235"/>
      <c r="C40" s="236"/>
      <c r="D40" s="237"/>
      <c r="E40" s="238" t="s">
        <v>905</v>
      </c>
      <c r="F40" s="239"/>
      <c r="G40" s="94">
        <v>25</v>
      </c>
      <c r="H40" s="94">
        <v>26.7</v>
      </c>
      <c r="I40" s="94">
        <v>24.8</v>
      </c>
      <c r="J40" s="95">
        <v>26</v>
      </c>
      <c r="K40" s="95">
        <v>23.5</v>
      </c>
      <c r="L40" s="94">
        <v>26.4</v>
      </c>
      <c r="M40" s="94">
        <v>24.3</v>
      </c>
      <c r="N40" s="95">
        <v>23.5</v>
      </c>
      <c r="O40" s="95">
        <v>21.7</v>
      </c>
      <c r="P40" s="95">
        <v>23.3</v>
      </c>
      <c r="Q40" s="95">
        <v>22</v>
      </c>
      <c r="R40" s="95">
        <v>20.9</v>
      </c>
      <c r="S40" s="95">
        <v>22.3</v>
      </c>
      <c r="T40" s="95">
        <v>22.4</v>
      </c>
    </row>
    <row r="41" spans="1:20" ht="4.5" customHeight="1"/>
    <row r="42" spans="1:20" ht="14.25" customHeight="1">
      <c r="A42" s="106" t="s">
        <v>914</v>
      </c>
      <c r="B42" s="106"/>
    </row>
    <row r="43" spans="1:20" ht="14.25" customHeight="1">
      <c r="A43" s="107" t="s">
        <v>915</v>
      </c>
      <c r="B43" s="107"/>
    </row>
  </sheetData>
  <mergeCells count="54">
    <mergeCell ref="C23:C31"/>
    <mergeCell ref="D23:D25"/>
    <mergeCell ref="E23:F23"/>
    <mergeCell ref="E24:F24"/>
    <mergeCell ref="E25:F25"/>
    <mergeCell ref="D26:D28"/>
    <mergeCell ref="E26:F26"/>
    <mergeCell ref="E27:F27"/>
    <mergeCell ref="E28:F28"/>
    <mergeCell ref="D29:D31"/>
    <mergeCell ref="E29:F29"/>
    <mergeCell ref="E30:F30"/>
    <mergeCell ref="E31:F31"/>
    <mergeCell ref="B32:C40"/>
    <mergeCell ref="D32:D34"/>
    <mergeCell ref="E32:F32"/>
    <mergeCell ref="E33:F33"/>
    <mergeCell ref="E34:F34"/>
    <mergeCell ref="D35:D37"/>
    <mergeCell ref="E35:F35"/>
    <mergeCell ref="E36:F36"/>
    <mergeCell ref="E37:F37"/>
    <mergeCell ref="D38:D40"/>
    <mergeCell ref="E38:F38"/>
    <mergeCell ref="E39:F39"/>
    <mergeCell ref="E40:F40"/>
    <mergeCell ref="C14:C22"/>
    <mergeCell ref="D14:D16"/>
    <mergeCell ref="E14:F14"/>
    <mergeCell ref="E15:F15"/>
    <mergeCell ref="E16:F16"/>
    <mergeCell ref="D17:D19"/>
    <mergeCell ref="E17:F17"/>
    <mergeCell ref="E18:F18"/>
    <mergeCell ref="E19:F19"/>
    <mergeCell ref="D20:D22"/>
    <mergeCell ref="E20:F20"/>
    <mergeCell ref="E21:F21"/>
    <mergeCell ref="E22:F22"/>
    <mergeCell ref="A1:T1"/>
    <mergeCell ref="A4:F4"/>
    <mergeCell ref="B5:C13"/>
    <mergeCell ref="D5:D7"/>
    <mergeCell ref="E5:F5"/>
    <mergeCell ref="E6:F6"/>
    <mergeCell ref="E7:F7"/>
    <mergeCell ref="D8:D10"/>
    <mergeCell ref="E8:F8"/>
    <mergeCell ref="E9:F9"/>
    <mergeCell ref="E10:F10"/>
    <mergeCell ref="D11:D13"/>
    <mergeCell ref="E11:F11"/>
    <mergeCell ref="E12:F12"/>
    <mergeCell ref="E13:F13"/>
  </mergeCells>
  <phoneticPr fontId="7"/>
  <pageMargins left="0.59055118110236227" right="0.59055118110236227" top="0.78740157480314965" bottom="0.19685039370078741" header="0.51181102362204722" footer="0.19685039370078741"/>
  <pageSetup paperSize="9" scale="9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4"/>
  <sheetViews>
    <sheetView workbookViewId="0">
      <selection activeCell="E56" sqref="E56"/>
    </sheetView>
  </sheetViews>
  <sheetFormatPr defaultRowHeight="13"/>
  <cols>
    <col min="1" max="2" width="9" style="112"/>
    <col min="3" max="3" width="10.6328125" style="112" customWidth="1"/>
    <col min="4" max="4" width="11.08984375" style="112" hidden="1" customWidth="1"/>
    <col min="5" max="15" width="10.6328125" style="112" hidden="1" customWidth="1"/>
    <col min="16" max="16" width="11.08984375" style="112" hidden="1" customWidth="1"/>
    <col min="17" max="25" width="10.6328125" style="112" customWidth="1"/>
    <col min="26" max="258" width="9" style="112"/>
    <col min="259" max="259" width="10.6328125" style="112" customWidth="1"/>
    <col min="260" max="272" width="0" style="112" hidden="1" customWidth="1"/>
    <col min="273" max="281" width="10.6328125" style="112" customWidth="1"/>
    <col min="282" max="514" width="9" style="112"/>
    <col min="515" max="515" width="10.6328125" style="112" customWidth="1"/>
    <col min="516" max="528" width="0" style="112" hidden="1" customWidth="1"/>
    <col min="529" max="537" width="10.6328125" style="112" customWidth="1"/>
    <col min="538" max="770" width="9" style="112"/>
    <col min="771" max="771" width="10.6328125" style="112" customWidth="1"/>
    <col min="772" max="784" width="0" style="112" hidden="1" customWidth="1"/>
    <col min="785" max="793" width="10.6328125" style="112" customWidth="1"/>
    <col min="794" max="1026" width="9" style="112"/>
    <col min="1027" max="1027" width="10.6328125" style="112" customWidth="1"/>
    <col min="1028" max="1040" width="0" style="112" hidden="1" customWidth="1"/>
    <col min="1041" max="1049" width="10.6328125" style="112" customWidth="1"/>
    <col min="1050" max="1282" width="9" style="112"/>
    <col min="1283" max="1283" width="10.6328125" style="112" customWidth="1"/>
    <col min="1284" max="1296" width="0" style="112" hidden="1" customWidth="1"/>
    <col min="1297" max="1305" width="10.6328125" style="112" customWidth="1"/>
    <col min="1306" max="1538" width="9" style="112"/>
    <col min="1539" max="1539" width="10.6328125" style="112" customWidth="1"/>
    <col min="1540" max="1552" width="0" style="112" hidden="1" customWidth="1"/>
    <col min="1553" max="1561" width="10.6328125" style="112" customWidth="1"/>
    <col min="1562" max="1794" width="9" style="112"/>
    <col min="1795" max="1795" width="10.6328125" style="112" customWidth="1"/>
    <col min="1796" max="1808" width="0" style="112" hidden="1" customWidth="1"/>
    <col min="1809" max="1817" width="10.6328125" style="112" customWidth="1"/>
    <col min="1818" max="2050" width="9" style="112"/>
    <col min="2051" max="2051" width="10.6328125" style="112" customWidth="1"/>
    <col min="2052" max="2064" width="0" style="112" hidden="1" customWidth="1"/>
    <col min="2065" max="2073" width="10.6328125" style="112" customWidth="1"/>
    <col min="2074" max="2306" width="9" style="112"/>
    <col min="2307" max="2307" width="10.6328125" style="112" customWidth="1"/>
    <col min="2308" max="2320" width="0" style="112" hidden="1" customWidth="1"/>
    <col min="2321" max="2329" width="10.6328125" style="112" customWidth="1"/>
    <col min="2330" max="2562" width="9" style="112"/>
    <col min="2563" max="2563" width="10.6328125" style="112" customWidth="1"/>
    <col min="2564" max="2576" width="0" style="112" hidden="1" customWidth="1"/>
    <col min="2577" max="2585" width="10.6328125" style="112" customWidth="1"/>
    <col min="2586" max="2818" width="9" style="112"/>
    <col min="2819" max="2819" width="10.6328125" style="112" customWidth="1"/>
    <col min="2820" max="2832" width="0" style="112" hidden="1" customWidth="1"/>
    <col min="2833" max="2841" width="10.6328125" style="112" customWidth="1"/>
    <col min="2842" max="3074" width="9" style="112"/>
    <col min="3075" max="3075" width="10.6328125" style="112" customWidth="1"/>
    <col min="3076" max="3088" width="0" style="112" hidden="1" customWidth="1"/>
    <col min="3089" max="3097" width="10.6328125" style="112" customWidth="1"/>
    <col min="3098" max="3330" width="9" style="112"/>
    <col min="3331" max="3331" width="10.6328125" style="112" customWidth="1"/>
    <col min="3332" max="3344" width="0" style="112" hidden="1" customWidth="1"/>
    <col min="3345" max="3353" width="10.6328125" style="112" customWidth="1"/>
    <col min="3354" max="3586" width="9" style="112"/>
    <col min="3587" max="3587" width="10.6328125" style="112" customWidth="1"/>
    <col min="3588" max="3600" width="0" style="112" hidden="1" customWidth="1"/>
    <col min="3601" max="3609" width="10.6328125" style="112" customWidth="1"/>
    <col min="3610" max="3842" width="9" style="112"/>
    <col min="3843" max="3843" width="10.6328125" style="112" customWidth="1"/>
    <col min="3844" max="3856" width="0" style="112" hidden="1" customWidth="1"/>
    <col min="3857" max="3865" width="10.6328125" style="112" customWidth="1"/>
    <col min="3866" max="4098" width="9" style="112"/>
    <col min="4099" max="4099" width="10.6328125" style="112" customWidth="1"/>
    <col min="4100" max="4112" width="0" style="112" hidden="1" customWidth="1"/>
    <col min="4113" max="4121" width="10.6328125" style="112" customWidth="1"/>
    <col min="4122" max="4354" width="9" style="112"/>
    <col min="4355" max="4355" width="10.6328125" style="112" customWidth="1"/>
    <col min="4356" max="4368" width="0" style="112" hidden="1" customWidth="1"/>
    <col min="4369" max="4377" width="10.6328125" style="112" customWidth="1"/>
    <col min="4378" max="4610" width="9" style="112"/>
    <col min="4611" max="4611" width="10.6328125" style="112" customWidth="1"/>
    <col min="4612" max="4624" width="0" style="112" hidden="1" customWidth="1"/>
    <col min="4625" max="4633" width="10.6328125" style="112" customWidth="1"/>
    <col min="4634" max="4866" width="9" style="112"/>
    <col min="4867" max="4867" width="10.6328125" style="112" customWidth="1"/>
    <col min="4868" max="4880" width="0" style="112" hidden="1" customWidth="1"/>
    <col min="4881" max="4889" width="10.6328125" style="112" customWidth="1"/>
    <col min="4890" max="5122" width="9" style="112"/>
    <col min="5123" max="5123" width="10.6328125" style="112" customWidth="1"/>
    <col min="5124" max="5136" width="0" style="112" hidden="1" customWidth="1"/>
    <col min="5137" max="5145" width="10.6328125" style="112" customWidth="1"/>
    <col min="5146" max="5378" width="9" style="112"/>
    <col min="5379" max="5379" width="10.6328125" style="112" customWidth="1"/>
    <col min="5380" max="5392" width="0" style="112" hidden="1" customWidth="1"/>
    <col min="5393" max="5401" width="10.6328125" style="112" customWidth="1"/>
    <col min="5402" max="5634" width="9" style="112"/>
    <col min="5635" max="5635" width="10.6328125" style="112" customWidth="1"/>
    <col min="5636" max="5648" width="0" style="112" hidden="1" customWidth="1"/>
    <col min="5649" max="5657" width="10.6328125" style="112" customWidth="1"/>
    <col min="5658" max="5890" width="9" style="112"/>
    <col min="5891" max="5891" width="10.6328125" style="112" customWidth="1"/>
    <col min="5892" max="5904" width="0" style="112" hidden="1" customWidth="1"/>
    <col min="5905" max="5913" width="10.6328125" style="112" customWidth="1"/>
    <col min="5914" max="6146" width="9" style="112"/>
    <col min="6147" max="6147" width="10.6328125" style="112" customWidth="1"/>
    <col min="6148" max="6160" width="0" style="112" hidden="1" customWidth="1"/>
    <col min="6161" max="6169" width="10.6328125" style="112" customWidth="1"/>
    <col min="6170" max="6402" width="9" style="112"/>
    <col min="6403" max="6403" width="10.6328125" style="112" customWidth="1"/>
    <col min="6404" max="6416" width="0" style="112" hidden="1" customWidth="1"/>
    <col min="6417" max="6425" width="10.6328125" style="112" customWidth="1"/>
    <col min="6426" max="6658" width="9" style="112"/>
    <col min="6659" max="6659" width="10.6328125" style="112" customWidth="1"/>
    <col min="6660" max="6672" width="0" style="112" hidden="1" customWidth="1"/>
    <col min="6673" max="6681" width="10.6328125" style="112" customWidth="1"/>
    <col min="6682" max="6914" width="9" style="112"/>
    <col min="6915" max="6915" width="10.6328125" style="112" customWidth="1"/>
    <col min="6916" max="6928" width="0" style="112" hidden="1" customWidth="1"/>
    <col min="6929" max="6937" width="10.6328125" style="112" customWidth="1"/>
    <col min="6938" max="7170" width="9" style="112"/>
    <col min="7171" max="7171" width="10.6328125" style="112" customWidth="1"/>
    <col min="7172" max="7184" width="0" style="112" hidden="1" customWidth="1"/>
    <col min="7185" max="7193" width="10.6328125" style="112" customWidth="1"/>
    <col min="7194" max="7426" width="9" style="112"/>
    <col min="7427" max="7427" width="10.6328125" style="112" customWidth="1"/>
    <col min="7428" max="7440" width="0" style="112" hidden="1" customWidth="1"/>
    <col min="7441" max="7449" width="10.6328125" style="112" customWidth="1"/>
    <col min="7450" max="7682" width="9" style="112"/>
    <col min="7683" max="7683" width="10.6328125" style="112" customWidth="1"/>
    <col min="7684" max="7696" width="0" style="112" hidden="1" customWidth="1"/>
    <col min="7697" max="7705" width="10.6328125" style="112" customWidth="1"/>
    <col min="7706" max="7938" width="9" style="112"/>
    <col min="7939" max="7939" width="10.6328125" style="112" customWidth="1"/>
    <col min="7940" max="7952" width="0" style="112" hidden="1" customWidth="1"/>
    <col min="7953" max="7961" width="10.6328125" style="112" customWidth="1"/>
    <col min="7962" max="8194" width="9" style="112"/>
    <col min="8195" max="8195" width="10.6328125" style="112" customWidth="1"/>
    <col min="8196" max="8208" width="0" style="112" hidden="1" customWidth="1"/>
    <col min="8209" max="8217" width="10.6328125" style="112" customWidth="1"/>
    <col min="8218" max="8450" width="9" style="112"/>
    <col min="8451" max="8451" width="10.6328125" style="112" customWidth="1"/>
    <col min="8452" max="8464" width="0" style="112" hidden="1" customWidth="1"/>
    <col min="8465" max="8473" width="10.6328125" style="112" customWidth="1"/>
    <col min="8474" max="8706" width="9" style="112"/>
    <col min="8707" max="8707" width="10.6328125" style="112" customWidth="1"/>
    <col min="8708" max="8720" width="0" style="112" hidden="1" customWidth="1"/>
    <col min="8721" max="8729" width="10.6328125" style="112" customWidth="1"/>
    <col min="8730" max="8962" width="9" style="112"/>
    <col min="8963" max="8963" width="10.6328125" style="112" customWidth="1"/>
    <col min="8964" max="8976" width="0" style="112" hidden="1" customWidth="1"/>
    <col min="8977" max="8985" width="10.6328125" style="112" customWidth="1"/>
    <col min="8986" max="9218" width="9" style="112"/>
    <col min="9219" max="9219" width="10.6328125" style="112" customWidth="1"/>
    <col min="9220" max="9232" width="0" style="112" hidden="1" customWidth="1"/>
    <col min="9233" max="9241" width="10.6328125" style="112" customWidth="1"/>
    <col min="9242" max="9474" width="9" style="112"/>
    <col min="9475" max="9475" width="10.6328125" style="112" customWidth="1"/>
    <col min="9476" max="9488" width="0" style="112" hidden="1" customWidth="1"/>
    <col min="9489" max="9497" width="10.6328125" style="112" customWidth="1"/>
    <col min="9498" max="9730" width="9" style="112"/>
    <col min="9731" max="9731" width="10.6328125" style="112" customWidth="1"/>
    <col min="9732" max="9744" width="0" style="112" hidden="1" customWidth="1"/>
    <col min="9745" max="9753" width="10.6328125" style="112" customWidth="1"/>
    <col min="9754" max="9986" width="9" style="112"/>
    <col min="9987" max="9987" width="10.6328125" style="112" customWidth="1"/>
    <col min="9988" max="10000" width="0" style="112" hidden="1" customWidth="1"/>
    <col min="10001" max="10009" width="10.6328125" style="112" customWidth="1"/>
    <col min="10010" max="10242" width="9" style="112"/>
    <col min="10243" max="10243" width="10.6328125" style="112" customWidth="1"/>
    <col min="10244" max="10256" width="0" style="112" hidden="1" customWidth="1"/>
    <col min="10257" max="10265" width="10.6328125" style="112" customWidth="1"/>
    <col min="10266" max="10498" width="9" style="112"/>
    <col min="10499" max="10499" width="10.6328125" style="112" customWidth="1"/>
    <col min="10500" max="10512" width="0" style="112" hidden="1" customWidth="1"/>
    <col min="10513" max="10521" width="10.6328125" style="112" customWidth="1"/>
    <col min="10522" max="10754" width="9" style="112"/>
    <col min="10755" max="10755" width="10.6328125" style="112" customWidth="1"/>
    <col min="10756" max="10768" width="0" style="112" hidden="1" customWidth="1"/>
    <col min="10769" max="10777" width="10.6328125" style="112" customWidth="1"/>
    <col min="10778" max="11010" width="9" style="112"/>
    <col min="11011" max="11011" width="10.6328125" style="112" customWidth="1"/>
    <col min="11012" max="11024" width="0" style="112" hidden="1" customWidth="1"/>
    <col min="11025" max="11033" width="10.6328125" style="112" customWidth="1"/>
    <col min="11034" max="11266" width="9" style="112"/>
    <col min="11267" max="11267" width="10.6328125" style="112" customWidth="1"/>
    <col min="11268" max="11280" width="0" style="112" hidden="1" customWidth="1"/>
    <col min="11281" max="11289" width="10.6328125" style="112" customWidth="1"/>
    <col min="11290" max="11522" width="9" style="112"/>
    <col min="11523" max="11523" width="10.6328125" style="112" customWidth="1"/>
    <col min="11524" max="11536" width="0" style="112" hidden="1" customWidth="1"/>
    <col min="11537" max="11545" width="10.6328125" style="112" customWidth="1"/>
    <col min="11546" max="11778" width="9" style="112"/>
    <col min="11779" max="11779" width="10.6328125" style="112" customWidth="1"/>
    <col min="11780" max="11792" width="0" style="112" hidden="1" customWidth="1"/>
    <col min="11793" max="11801" width="10.6328125" style="112" customWidth="1"/>
    <col min="11802" max="12034" width="9" style="112"/>
    <col min="12035" max="12035" width="10.6328125" style="112" customWidth="1"/>
    <col min="12036" max="12048" width="0" style="112" hidden="1" customWidth="1"/>
    <col min="12049" max="12057" width="10.6328125" style="112" customWidth="1"/>
    <col min="12058" max="12290" width="9" style="112"/>
    <col min="12291" max="12291" width="10.6328125" style="112" customWidth="1"/>
    <col min="12292" max="12304" width="0" style="112" hidden="1" customWidth="1"/>
    <col min="12305" max="12313" width="10.6328125" style="112" customWidth="1"/>
    <col min="12314" max="12546" width="9" style="112"/>
    <col min="12547" max="12547" width="10.6328125" style="112" customWidth="1"/>
    <col min="12548" max="12560" width="0" style="112" hidden="1" customWidth="1"/>
    <col min="12561" max="12569" width="10.6328125" style="112" customWidth="1"/>
    <col min="12570" max="12802" width="9" style="112"/>
    <col min="12803" max="12803" width="10.6328125" style="112" customWidth="1"/>
    <col min="12804" max="12816" width="0" style="112" hidden="1" customWidth="1"/>
    <col min="12817" max="12825" width="10.6328125" style="112" customWidth="1"/>
    <col min="12826" max="13058" width="9" style="112"/>
    <col min="13059" max="13059" width="10.6328125" style="112" customWidth="1"/>
    <col min="13060" max="13072" width="0" style="112" hidden="1" customWidth="1"/>
    <col min="13073" max="13081" width="10.6328125" style="112" customWidth="1"/>
    <col min="13082" max="13314" width="9" style="112"/>
    <col min="13315" max="13315" width="10.6328125" style="112" customWidth="1"/>
    <col min="13316" max="13328" width="0" style="112" hidden="1" customWidth="1"/>
    <col min="13329" max="13337" width="10.6328125" style="112" customWidth="1"/>
    <col min="13338" max="13570" width="9" style="112"/>
    <col min="13571" max="13571" width="10.6328125" style="112" customWidth="1"/>
    <col min="13572" max="13584" width="0" style="112" hidden="1" customWidth="1"/>
    <col min="13585" max="13593" width="10.6328125" style="112" customWidth="1"/>
    <col min="13594" max="13826" width="9" style="112"/>
    <col min="13827" max="13827" width="10.6328125" style="112" customWidth="1"/>
    <col min="13828" max="13840" width="0" style="112" hidden="1" customWidth="1"/>
    <col min="13841" max="13849" width="10.6328125" style="112" customWidth="1"/>
    <col min="13850" max="14082" width="9" style="112"/>
    <col min="14083" max="14083" width="10.6328125" style="112" customWidth="1"/>
    <col min="14084" max="14096" width="0" style="112" hidden="1" customWidth="1"/>
    <col min="14097" max="14105" width="10.6328125" style="112" customWidth="1"/>
    <col min="14106" max="14338" width="9" style="112"/>
    <col min="14339" max="14339" width="10.6328125" style="112" customWidth="1"/>
    <col min="14340" max="14352" width="0" style="112" hidden="1" customWidth="1"/>
    <col min="14353" max="14361" width="10.6328125" style="112" customWidth="1"/>
    <col min="14362" max="14594" width="9" style="112"/>
    <col min="14595" max="14595" width="10.6328125" style="112" customWidth="1"/>
    <col min="14596" max="14608" width="0" style="112" hidden="1" customWidth="1"/>
    <col min="14609" max="14617" width="10.6328125" style="112" customWidth="1"/>
    <col min="14618" max="14850" width="9" style="112"/>
    <col min="14851" max="14851" width="10.6328125" style="112" customWidth="1"/>
    <col min="14852" max="14864" width="0" style="112" hidden="1" customWidth="1"/>
    <col min="14865" max="14873" width="10.6328125" style="112" customWidth="1"/>
    <col min="14874" max="15106" width="9" style="112"/>
    <col min="15107" max="15107" width="10.6328125" style="112" customWidth="1"/>
    <col min="15108" max="15120" width="0" style="112" hidden="1" customWidth="1"/>
    <col min="15121" max="15129" width="10.6328125" style="112" customWidth="1"/>
    <col min="15130" max="15362" width="9" style="112"/>
    <col min="15363" max="15363" width="10.6328125" style="112" customWidth="1"/>
    <col min="15364" max="15376" width="0" style="112" hidden="1" customWidth="1"/>
    <col min="15377" max="15385" width="10.6328125" style="112" customWidth="1"/>
    <col min="15386" max="15618" width="9" style="112"/>
    <col min="15619" max="15619" width="10.6328125" style="112" customWidth="1"/>
    <col min="15620" max="15632" width="0" style="112" hidden="1" customWidth="1"/>
    <col min="15633" max="15641" width="10.6328125" style="112" customWidth="1"/>
    <col min="15642" max="15874" width="9" style="112"/>
    <col min="15875" max="15875" width="10.6328125" style="112" customWidth="1"/>
    <col min="15876" max="15888" width="0" style="112" hidden="1" customWidth="1"/>
    <col min="15889" max="15897" width="10.6328125" style="112" customWidth="1"/>
    <col min="15898" max="16130" width="9" style="112"/>
    <col min="16131" max="16131" width="10.6328125" style="112" customWidth="1"/>
    <col min="16132" max="16144" width="0" style="112" hidden="1" customWidth="1"/>
    <col min="16145" max="16153" width="10.6328125" style="112" customWidth="1"/>
    <col min="16154" max="16384" width="9" style="112"/>
  </cols>
  <sheetData>
    <row r="1" spans="1:49" s="109" customFormat="1">
      <c r="A1" s="108" t="s">
        <v>635</v>
      </c>
      <c r="O1" s="108"/>
      <c r="V1" s="109" t="s">
        <v>636</v>
      </c>
    </row>
    <row r="2" spans="1:49" s="111" customFormat="1" ht="14">
      <c r="A2" s="110" t="s">
        <v>916</v>
      </c>
      <c r="O2" s="110"/>
    </row>
    <row r="3" spans="1:49" ht="14">
      <c r="A3" s="110"/>
      <c r="B3" s="109"/>
      <c r="C3" s="109"/>
      <c r="D3" s="109"/>
      <c r="E3" s="109"/>
      <c r="F3" s="109"/>
      <c r="G3" s="109"/>
      <c r="H3" s="109"/>
      <c r="I3" s="109"/>
      <c r="J3" s="109"/>
      <c r="K3" s="109"/>
      <c r="L3" s="109"/>
      <c r="M3" s="109"/>
      <c r="N3" s="109"/>
      <c r="O3" s="108"/>
      <c r="P3" s="109"/>
      <c r="Q3" s="109"/>
      <c r="R3" s="109"/>
      <c r="S3" s="109"/>
      <c r="T3" s="109"/>
      <c r="U3" s="109"/>
      <c r="V3" s="109"/>
      <c r="W3" s="109"/>
      <c r="X3" s="109"/>
      <c r="Y3" s="109"/>
    </row>
    <row r="4" spans="1:49" s="114" customFormat="1" ht="11">
      <c r="A4" s="113" t="s">
        <v>637</v>
      </c>
      <c r="O4" s="113"/>
    </row>
    <row r="5" spans="1:49" s="116" customFormat="1" ht="11.5">
      <c r="A5" s="115" t="s">
        <v>917</v>
      </c>
      <c r="O5" s="115"/>
    </row>
    <row r="6" spans="1:49" s="120" customFormat="1" ht="11">
      <c r="A6" s="117" t="s">
        <v>638</v>
      </c>
      <c r="B6" s="117"/>
      <c r="C6" s="118" t="s">
        <v>639</v>
      </c>
      <c r="D6" s="118" t="s">
        <v>640</v>
      </c>
      <c r="E6" s="117"/>
      <c r="F6" s="117"/>
      <c r="G6" s="117"/>
      <c r="H6" s="117"/>
      <c r="I6" s="117"/>
      <c r="J6" s="117"/>
      <c r="K6" s="117"/>
      <c r="L6" s="117"/>
      <c r="M6" s="117"/>
      <c r="N6" s="117"/>
      <c r="O6" s="119"/>
      <c r="P6" s="117" t="s">
        <v>641</v>
      </c>
      <c r="Q6" s="117"/>
      <c r="R6" s="117"/>
      <c r="S6" s="117"/>
      <c r="T6" s="117"/>
      <c r="U6" s="117"/>
      <c r="V6" s="117"/>
      <c r="W6" s="117"/>
      <c r="X6" s="119"/>
      <c r="Y6" s="117" t="s">
        <v>642</v>
      </c>
    </row>
    <row r="7" spans="1:49" s="126" customFormat="1" ht="11.5">
      <c r="A7" s="121"/>
      <c r="B7" s="121"/>
      <c r="C7" s="122"/>
      <c r="D7" s="123" t="s">
        <v>918</v>
      </c>
      <c r="E7" s="121"/>
      <c r="F7" s="121"/>
      <c r="G7" s="121"/>
      <c r="H7" s="121"/>
      <c r="I7" s="121"/>
      <c r="J7" s="121"/>
      <c r="K7" s="121"/>
      <c r="L7" s="121"/>
      <c r="M7" s="121"/>
      <c r="N7" s="121"/>
      <c r="O7" s="124"/>
      <c r="P7" s="125" t="s">
        <v>919</v>
      </c>
      <c r="Q7" s="121"/>
      <c r="R7" s="121"/>
      <c r="S7" s="121"/>
      <c r="T7" s="121"/>
      <c r="U7" s="121"/>
      <c r="V7" s="121"/>
      <c r="W7" s="121"/>
      <c r="X7" s="124"/>
      <c r="Y7" s="121"/>
    </row>
    <row r="8" spans="1:49" s="120" customFormat="1" ht="11">
      <c r="A8" s="127"/>
      <c r="B8" s="127"/>
      <c r="C8" s="128"/>
      <c r="D8" s="129" t="s">
        <v>920</v>
      </c>
      <c r="E8" s="118" t="s">
        <v>643</v>
      </c>
      <c r="F8" s="117"/>
      <c r="G8" s="117"/>
      <c r="H8" s="117"/>
      <c r="I8" s="117"/>
      <c r="J8" s="117"/>
      <c r="K8" s="117"/>
      <c r="L8" s="117"/>
      <c r="M8" s="117"/>
      <c r="N8" s="117"/>
      <c r="O8" s="119"/>
      <c r="P8" s="127" t="s">
        <v>920</v>
      </c>
      <c r="Q8" s="118" t="s">
        <v>644</v>
      </c>
      <c r="R8" s="117"/>
      <c r="S8" s="117"/>
      <c r="T8" s="117"/>
      <c r="U8" s="117"/>
      <c r="V8" s="117"/>
      <c r="W8" s="117"/>
      <c r="X8" s="119"/>
      <c r="Y8" s="127"/>
    </row>
    <row r="9" spans="1:49" s="126" customFormat="1" ht="11.5">
      <c r="A9" s="121"/>
      <c r="B9" s="121"/>
      <c r="C9" s="130"/>
      <c r="D9" s="122"/>
      <c r="E9" s="123" t="s">
        <v>921</v>
      </c>
      <c r="F9" s="121"/>
      <c r="G9" s="121"/>
      <c r="H9" s="121"/>
      <c r="I9" s="121"/>
      <c r="J9" s="121"/>
      <c r="K9" s="121"/>
      <c r="L9" s="121"/>
      <c r="M9" s="121"/>
      <c r="N9" s="121"/>
      <c r="O9" s="131"/>
      <c r="P9" s="121"/>
      <c r="Q9" s="123" t="s">
        <v>922</v>
      </c>
      <c r="R9" s="125"/>
      <c r="S9" s="125"/>
      <c r="T9" s="125"/>
      <c r="U9" s="125"/>
      <c r="V9" s="125"/>
      <c r="W9" s="125"/>
      <c r="X9" s="131"/>
      <c r="Y9" s="121"/>
    </row>
    <row r="10" spans="1:49" s="120" customFormat="1" ht="22">
      <c r="A10" s="127"/>
      <c r="B10" s="127"/>
      <c r="C10" s="128"/>
      <c r="D10" s="128"/>
      <c r="E10" s="129" t="s">
        <v>646</v>
      </c>
      <c r="F10" s="118" t="s">
        <v>647</v>
      </c>
      <c r="G10" s="117"/>
      <c r="H10" s="117"/>
      <c r="I10" s="117"/>
      <c r="J10" s="117"/>
      <c r="K10" s="117"/>
      <c r="L10" s="117"/>
      <c r="M10" s="117"/>
      <c r="N10" s="119"/>
      <c r="O10" s="132" t="s">
        <v>648</v>
      </c>
      <c r="P10" s="128"/>
      <c r="Q10" s="127" t="s">
        <v>646</v>
      </c>
      <c r="R10" s="128" t="s">
        <v>649</v>
      </c>
      <c r="S10" s="133" t="s">
        <v>650</v>
      </c>
      <c r="T10" s="134" t="s">
        <v>651</v>
      </c>
      <c r="U10" s="133" t="s">
        <v>652</v>
      </c>
      <c r="V10" s="134" t="s">
        <v>653</v>
      </c>
      <c r="W10" s="133" t="s">
        <v>654</v>
      </c>
      <c r="X10" s="134" t="s">
        <v>655</v>
      </c>
      <c r="Y10" s="135"/>
    </row>
    <row r="11" spans="1:49" s="126" customFormat="1" ht="11.5" hidden="1">
      <c r="A11" s="121"/>
      <c r="B11" s="121"/>
      <c r="C11" s="130"/>
      <c r="D11" s="130"/>
      <c r="E11" s="122"/>
      <c r="F11" s="123" t="s">
        <v>656</v>
      </c>
      <c r="G11" s="121"/>
      <c r="H11" s="121"/>
      <c r="I11" s="121"/>
      <c r="J11" s="121"/>
      <c r="K11" s="121"/>
      <c r="L11" s="121"/>
      <c r="M11" s="121"/>
      <c r="N11" s="131"/>
      <c r="O11" s="124"/>
      <c r="P11" s="130"/>
      <c r="Q11" s="121"/>
      <c r="R11" s="130"/>
      <c r="S11" s="121"/>
      <c r="T11" s="130"/>
      <c r="U11" s="121"/>
      <c r="V11" s="130"/>
      <c r="W11" s="121"/>
      <c r="X11" s="130"/>
      <c r="Y11" s="122"/>
    </row>
    <row r="12" spans="1:49" s="120" customFormat="1" ht="11" hidden="1">
      <c r="A12" s="127"/>
      <c r="B12" s="127"/>
      <c r="C12" s="128"/>
      <c r="D12" s="128"/>
      <c r="E12" s="128"/>
      <c r="F12" s="129" t="s">
        <v>646</v>
      </c>
      <c r="G12" s="118" t="s">
        <v>657</v>
      </c>
      <c r="H12" s="117"/>
      <c r="I12" s="117"/>
      <c r="J12" s="117"/>
      <c r="K12" s="117"/>
      <c r="L12" s="117"/>
      <c r="M12" s="119"/>
      <c r="N12" s="127" t="s">
        <v>658</v>
      </c>
      <c r="O12" s="128"/>
      <c r="P12" s="128"/>
      <c r="Q12" s="127"/>
      <c r="R12" s="128"/>
      <c r="S12" s="127"/>
      <c r="T12" s="128"/>
      <c r="U12" s="127"/>
      <c r="V12" s="128"/>
      <c r="W12" s="127"/>
      <c r="X12" s="128"/>
      <c r="Y12" s="129"/>
    </row>
    <row r="13" spans="1:49" s="126" customFormat="1" ht="11.5" hidden="1">
      <c r="A13" s="121"/>
      <c r="B13" s="121"/>
      <c r="C13" s="130"/>
      <c r="D13" s="130"/>
      <c r="E13" s="130"/>
      <c r="F13" s="122"/>
      <c r="G13" s="123" t="s">
        <v>659</v>
      </c>
      <c r="H13" s="125"/>
      <c r="I13" s="125"/>
      <c r="J13" s="125"/>
      <c r="K13" s="125"/>
      <c r="L13" s="125"/>
      <c r="M13" s="131"/>
      <c r="N13" s="121"/>
      <c r="O13" s="130"/>
      <c r="P13" s="130"/>
      <c r="Q13" s="121"/>
      <c r="R13" s="130"/>
      <c r="S13" s="121"/>
      <c r="T13" s="130"/>
      <c r="U13" s="121"/>
      <c r="V13" s="130"/>
      <c r="W13" s="121"/>
      <c r="X13" s="130"/>
      <c r="Y13" s="122"/>
    </row>
    <row r="14" spans="1:49" s="120" customFormat="1" ht="11" hidden="1">
      <c r="A14" s="127"/>
      <c r="B14" s="127"/>
      <c r="C14" s="128"/>
      <c r="D14" s="128"/>
      <c r="E14" s="128"/>
      <c r="F14" s="128"/>
      <c r="G14" s="127" t="s">
        <v>646</v>
      </c>
      <c r="H14" s="128" t="s">
        <v>660</v>
      </c>
      <c r="I14" s="127" t="s">
        <v>661</v>
      </c>
      <c r="J14" s="128" t="s">
        <v>662</v>
      </c>
      <c r="K14" s="128" t="s">
        <v>663</v>
      </c>
      <c r="L14" s="128" t="s">
        <v>664</v>
      </c>
      <c r="M14" s="128" t="s">
        <v>665</v>
      </c>
      <c r="N14" s="127"/>
      <c r="O14" s="128"/>
      <c r="P14" s="128"/>
      <c r="Q14" s="127"/>
      <c r="R14" s="128"/>
      <c r="S14" s="127"/>
      <c r="T14" s="128"/>
      <c r="U14" s="127"/>
      <c r="V14" s="128"/>
      <c r="W14" s="127"/>
      <c r="X14" s="128"/>
      <c r="Y14" s="129"/>
    </row>
    <row r="15" spans="1:49" s="126" customFormat="1" ht="46">
      <c r="A15" s="136" t="s">
        <v>923</v>
      </c>
      <c r="B15" s="125"/>
      <c r="C15" s="137" t="s">
        <v>924</v>
      </c>
      <c r="D15" s="137" t="s">
        <v>925</v>
      </c>
      <c r="E15" s="138" t="s">
        <v>926</v>
      </c>
      <c r="F15" s="138" t="s">
        <v>926</v>
      </c>
      <c r="G15" s="125" t="s">
        <v>926</v>
      </c>
      <c r="H15" s="137" t="s">
        <v>927</v>
      </c>
      <c r="I15" s="139" t="s">
        <v>928</v>
      </c>
      <c r="J15" s="137" t="s">
        <v>929</v>
      </c>
      <c r="K15" s="137" t="s">
        <v>930</v>
      </c>
      <c r="L15" s="137" t="s">
        <v>931</v>
      </c>
      <c r="M15" s="137" t="s">
        <v>932</v>
      </c>
      <c r="N15" s="139" t="s">
        <v>933</v>
      </c>
      <c r="O15" s="137" t="s">
        <v>934</v>
      </c>
      <c r="P15" s="137" t="s">
        <v>925</v>
      </c>
      <c r="Q15" s="139" t="s">
        <v>935</v>
      </c>
      <c r="R15" s="137" t="s">
        <v>936</v>
      </c>
      <c r="S15" s="139" t="s">
        <v>937</v>
      </c>
      <c r="T15" s="137" t="s">
        <v>938</v>
      </c>
      <c r="U15" s="139" t="s">
        <v>666</v>
      </c>
      <c r="V15" s="137" t="s">
        <v>939</v>
      </c>
      <c r="W15" s="139" t="s">
        <v>940</v>
      </c>
      <c r="X15" s="137" t="s">
        <v>941</v>
      </c>
      <c r="Y15" s="140" t="s">
        <v>942</v>
      </c>
      <c r="AA15" s="141" t="s">
        <v>320</v>
      </c>
    </row>
    <row r="16" spans="1:49" ht="13.5">
      <c r="A16" s="113" t="s">
        <v>943</v>
      </c>
      <c r="B16" s="115" t="s">
        <v>926</v>
      </c>
      <c r="C16" s="142"/>
      <c r="D16" s="143"/>
      <c r="E16" s="143"/>
      <c r="F16" s="143"/>
      <c r="G16" s="143"/>
      <c r="H16" s="143"/>
      <c r="I16" s="143"/>
      <c r="J16" s="143"/>
      <c r="K16" s="143"/>
      <c r="L16" s="143"/>
      <c r="M16" s="143"/>
      <c r="N16" s="143"/>
      <c r="O16" s="143"/>
      <c r="P16" s="143"/>
      <c r="Q16" s="143"/>
      <c r="R16" s="143"/>
      <c r="S16" s="143"/>
      <c r="T16" s="143"/>
      <c r="U16" s="143"/>
      <c r="V16" s="143"/>
      <c r="W16" s="143"/>
      <c r="X16" s="143"/>
      <c r="Y16" s="143"/>
      <c r="AC16" s="109" t="s">
        <v>944</v>
      </c>
      <c r="AD16" s="109"/>
      <c r="AE16" s="109"/>
      <c r="AF16" s="109"/>
      <c r="AG16" s="109"/>
      <c r="AH16" s="109"/>
      <c r="AI16" s="109"/>
      <c r="AJ16" s="109"/>
      <c r="AK16" s="109"/>
      <c r="AL16" s="109"/>
      <c r="AM16" s="109"/>
      <c r="AN16" s="109"/>
      <c r="AO16" s="109"/>
      <c r="AP16" s="109"/>
      <c r="AQ16" s="109"/>
      <c r="AR16" s="109"/>
      <c r="AS16" s="109"/>
      <c r="AT16" s="109"/>
      <c r="AU16" s="109"/>
      <c r="AV16" s="109"/>
      <c r="AW16" s="109"/>
    </row>
    <row r="17" spans="1:49" ht="14">
      <c r="A17" s="144" t="s">
        <v>667</v>
      </c>
      <c r="B17" s="145" t="s">
        <v>945</v>
      </c>
      <c r="C17" s="60" t="s">
        <v>668</v>
      </c>
      <c r="D17" s="61">
        <v>268357</v>
      </c>
      <c r="E17" s="62">
        <v>905863</v>
      </c>
      <c r="F17" s="62">
        <v>332515</v>
      </c>
      <c r="G17" s="61" t="s">
        <v>668</v>
      </c>
      <c r="H17" s="61" t="s">
        <v>668</v>
      </c>
      <c r="I17" s="61" t="s">
        <v>668</v>
      </c>
      <c r="J17" s="61" t="s">
        <v>668</v>
      </c>
      <c r="K17" s="61" t="s">
        <v>668</v>
      </c>
      <c r="L17" s="61" t="s">
        <v>668</v>
      </c>
      <c r="M17" s="61" t="s">
        <v>668</v>
      </c>
      <c r="N17" s="61" t="s">
        <v>668</v>
      </c>
      <c r="O17" s="62">
        <v>573348</v>
      </c>
      <c r="P17" s="62">
        <v>284635</v>
      </c>
      <c r="Q17" s="62">
        <v>950044</v>
      </c>
      <c r="R17" s="62">
        <v>245205</v>
      </c>
      <c r="S17" s="61" t="s">
        <v>669</v>
      </c>
      <c r="T17" s="62">
        <v>169026</v>
      </c>
      <c r="U17" s="62">
        <v>360320</v>
      </c>
      <c r="V17" s="61" t="s">
        <v>669</v>
      </c>
      <c r="W17" s="62">
        <v>118594</v>
      </c>
      <c r="X17" s="62">
        <v>56899</v>
      </c>
      <c r="Y17" s="61" t="s">
        <v>668</v>
      </c>
      <c r="AA17" s="112" t="e">
        <f>C17/Q17</f>
        <v>#VALUE!</v>
      </c>
      <c r="AC17" s="109" t="s">
        <v>946</v>
      </c>
      <c r="AD17" s="109"/>
      <c r="AE17" s="109"/>
      <c r="AF17" s="109"/>
      <c r="AG17" s="109"/>
      <c r="AH17" s="109"/>
      <c r="AI17" s="109"/>
      <c r="AJ17" s="109"/>
      <c r="AK17" s="109"/>
      <c r="AL17" s="109"/>
      <c r="AM17" s="109"/>
      <c r="AN17" s="109"/>
      <c r="AO17" s="109"/>
      <c r="AP17" s="109"/>
      <c r="AQ17" s="109"/>
      <c r="AR17" s="109"/>
      <c r="AS17" s="109"/>
      <c r="AT17" s="109"/>
      <c r="AU17" s="109"/>
      <c r="AV17" s="109"/>
      <c r="AW17" s="109"/>
    </row>
    <row r="18" spans="1:49" ht="14">
      <c r="A18" s="146" t="s">
        <v>947</v>
      </c>
      <c r="B18" s="145" t="s">
        <v>948</v>
      </c>
      <c r="C18" s="60" t="s">
        <v>668</v>
      </c>
      <c r="D18" s="61">
        <v>224939</v>
      </c>
      <c r="E18" s="62">
        <v>813746</v>
      </c>
      <c r="F18" s="62">
        <v>370283</v>
      </c>
      <c r="G18" s="61">
        <v>260408</v>
      </c>
      <c r="H18" s="61" t="s">
        <v>668</v>
      </c>
      <c r="I18" s="61" t="s">
        <v>668</v>
      </c>
      <c r="J18" s="61" t="s">
        <v>668</v>
      </c>
      <c r="K18" s="61" t="s">
        <v>668</v>
      </c>
      <c r="L18" s="61" t="s">
        <v>668</v>
      </c>
      <c r="M18" s="61" t="s">
        <v>668</v>
      </c>
      <c r="N18" s="61">
        <v>109875</v>
      </c>
      <c r="O18" s="62">
        <v>443463</v>
      </c>
      <c r="P18" s="62">
        <v>238157</v>
      </c>
      <c r="Q18" s="62">
        <v>849602</v>
      </c>
      <c r="R18" s="62">
        <v>227060</v>
      </c>
      <c r="S18" s="61" t="s">
        <v>669</v>
      </c>
      <c r="T18" s="62">
        <v>148437</v>
      </c>
      <c r="U18" s="62">
        <v>304775</v>
      </c>
      <c r="V18" s="61" t="s">
        <v>669</v>
      </c>
      <c r="W18" s="62">
        <v>121070</v>
      </c>
      <c r="X18" s="62">
        <v>48260</v>
      </c>
      <c r="Y18" s="62">
        <v>76779</v>
      </c>
      <c r="AA18" s="112" t="e">
        <f>C18/Q18</f>
        <v>#VALUE!</v>
      </c>
      <c r="AC18" s="109" t="s">
        <v>949</v>
      </c>
      <c r="AD18" s="109"/>
      <c r="AE18" s="109"/>
      <c r="AF18" s="109"/>
      <c r="AG18" s="109"/>
      <c r="AH18" s="109"/>
      <c r="AI18" s="109"/>
      <c r="AJ18" s="109"/>
      <c r="AK18" s="109"/>
      <c r="AL18" s="109"/>
      <c r="AM18" s="109"/>
      <c r="AN18" s="109"/>
      <c r="AO18" s="109"/>
      <c r="AP18" s="109"/>
      <c r="AQ18" s="109"/>
      <c r="AR18" s="109"/>
      <c r="AS18" s="109"/>
      <c r="AT18" s="109"/>
      <c r="AU18" s="109"/>
      <c r="AV18" s="109"/>
      <c r="AW18" s="109"/>
    </row>
    <row r="19" spans="1:49" ht="14">
      <c r="A19" s="146" t="s">
        <v>950</v>
      </c>
      <c r="B19" s="145" t="s">
        <v>951</v>
      </c>
      <c r="C19" s="60" t="s">
        <v>668</v>
      </c>
      <c r="D19" s="61">
        <v>229259</v>
      </c>
      <c r="E19" s="62">
        <v>685605</v>
      </c>
      <c r="F19" s="62">
        <v>321238</v>
      </c>
      <c r="G19" s="61">
        <v>241968</v>
      </c>
      <c r="H19" s="61" t="s">
        <v>668</v>
      </c>
      <c r="I19" s="61" t="s">
        <v>668</v>
      </c>
      <c r="J19" s="61" t="s">
        <v>668</v>
      </c>
      <c r="K19" s="61" t="s">
        <v>668</v>
      </c>
      <c r="L19" s="61" t="s">
        <v>668</v>
      </c>
      <c r="M19" s="61" t="s">
        <v>668</v>
      </c>
      <c r="N19" s="61">
        <v>79270</v>
      </c>
      <c r="O19" s="62">
        <v>364367</v>
      </c>
      <c r="P19" s="62">
        <v>246866</v>
      </c>
      <c r="Q19" s="62">
        <v>834970</v>
      </c>
      <c r="R19" s="62">
        <v>200407</v>
      </c>
      <c r="S19" s="61" t="s">
        <v>669</v>
      </c>
      <c r="T19" s="62">
        <v>145775</v>
      </c>
      <c r="U19" s="62">
        <v>317714</v>
      </c>
      <c r="V19" s="61" t="s">
        <v>669</v>
      </c>
      <c r="W19" s="62">
        <v>121775</v>
      </c>
      <c r="X19" s="62">
        <v>49299</v>
      </c>
      <c r="Y19" s="62">
        <v>39583</v>
      </c>
      <c r="AA19" s="112" t="e">
        <f>C19/Q19</f>
        <v>#VALUE!</v>
      </c>
      <c r="AC19" s="109" t="s">
        <v>952</v>
      </c>
      <c r="AD19" s="109"/>
      <c r="AE19" s="109"/>
      <c r="AF19" s="109"/>
      <c r="AG19" s="109"/>
      <c r="AH19" s="109"/>
      <c r="AI19" s="109"/>
      <c r="AJ19" s="109"/>
      <c r="AK19" s="109"/>
      <c r="AL19" s="109"/>
      <c r="AM19" s="109"/>
      <c r="AN19" s="109"/>
      <c r="AO19" s="109"/>
      <c r="AP19" s="109"/>
      <c r="AQ19" s="109"/>
      <c r="AR19" s="109"/>
      <c r="AS19" s="109"/>
      <c r="AT19" s="109"/>
      <c r="AU19" s="109"/>
      <c r="AV19" s="109"/>
      <c r="AW19" s="109"/>
    </row>
    <row r="20" spans="1:49" ht="14">
      <c r="A20" s="146" t="s">
        <v>953</v>
      </c>
      <c r="B20" s="145" t="s">
        <v>954</v>
      </c>
      <c r="C20" s="60" t="s">
        <v>668</v>
      </c>
      <c r="D20" s="61">
        <v>104879</v>
      </c>
      <c r="E20" s="62">
        <v>325576</v>
      </c>
      <c r="F20" s="62">
        <v>107735</v>
      </c>
      <c r="G20" s="61">
        <v>51795</v>
      </c>
      <c r="H20" s="61" t="s">
        <v>668</v>
      </c>
      <c r="I20" s="61" t="s">
        <v>668</v>
      </c>
      <c r="J20" s="61" t="s">
        <v>668</v>
      </c>
      <c r="K20" s="61" t="s">
        <v>668</v>
      </c>
      <c r="L20" s="61" t="s">
        <v>668</v>
      </c>
      <c r="M20" s="61" t="s">
        <v>668</v>
      </c>
      <c r="N20" s="61">
        <v>55940</v>
      </c>
      <c r="O20" s="62">
        <v>217841</v>
      </c>
      <c r="P20" s="62">
        <v>114290</v>
      </c>
      <c r="Q20" s="62">
        <v>394580</v>
      </c>
      <c r="R20" s="62">
        <v>125757</v>
      </c>
      <c r="S20" s="61" t="s">
        <v>669</v>
      </c>
      <c r="T20" s="62">
        <v>58530</v>
      </c>
      <c r="U20" s="62">
        <v>55168</v>
      </c>
      <c r="V20" s="62">
        <v>82939</v>
      </c>
      <c r="W20" s="62">
        <v>49794</v>
      </c>
      <c r="X20" s="62">
        <v>22392</v>
      </c>
      <c r="Y20" s="62">
        <v>40962</v>
      </c>
      <c r="AA20" s="112" t="e">
        <f>C20/Q20</f>
        <v>#VALUE!</v>
      </c>
      <c r="AC20" s="109" t="s">
        <v>955</v>
      </c>
      <c r="AD20" s="109"/>
      <c r="AE20" s="109"/>
      <c r="AF20" s="109"/>
      <c r="AG20" s="109"/>
      <c r="AH20" s="109"/>
      <c r="AI20" s="109"/>
      <c r="AJ20" s="109"/>
      <c r="AK20" s="109"/>
      <c r="AL20" s="109"/>
      <c r="AM20" s="109"/>
      <c r="AN20" s="109"/>
      <c r="AO20" s="109"/>
      <c r="AP20" s="109"/>
      <c r="AQ20" s="109"/>
      <c r="AR20" s="109"/>
      <c r="AS20" s="109"/>
      <c r="AT20" s="109"/>
      <c r="AU20" s="109"/>
      <c r="AV20" s="109"/>
      <c r="AW20" s="109"/>
    </row>
    <row r="21" spans="1:49" ht="14">
      <c r="A21" s="146" t="s">
        <v>956</v>
      </c>
      <c r="B21" s="145" t="s">
        <v>957</v>
      </c>
      <c r="C21" s="60">
        <v>5506084</v>
      </c>
      <c r="D21" s="61" t="s">
        <v>668</v>
      </c>
      <c r="E21" s="62">
        <v>1078005</v>
      </c>
      <c r="F21" s="62">
        <v>486047</v>
      </c>
      <c r="G21" s="61">
        <v>343323</v>
      </c>
      <c r="H21" s="61" t="s">
        <v>668</v>
      </c>
      <c r="I21" s="61" t="s">
        <v>668</v>
      </c>
      <c r="J21" s="61" t="s">
        <v>668</v>
      </c>
      <c r="K21" s="61" t="s">
        <v>668</v>
      </c>
      <c r="L21" s="61" t="s">
        <v>668</v>
      </c>
      <c r="M21" s="61" t="s">
        <v>668</v>
      </c>
      <c r="N21" s="61">
        <v>142724</v>
      </c>
      <c r="O21" s="62">
        <v>591958</v>
      </c>
      <c r="P21" s="61" t="s">
        <v>668</v>
      </c>
      <c r="Q21" s="62">
        <v>815168</v>
      </c>
      <c r="R21" s="62">
        <v>268475</v>
      </c>
      <c r="S21" s="61" t="s">
        <v>669</v>
      </c>
      <c r="T21" s="62">
        <v>154604</v>
      </c>
      <c r="U21" s="62">
        <v>97703</v>
      </c>
      <c r="V21" s="62">
        <v>154626</v>
      </c>
      <c r="W21" s="62">
        <v>94100</v>
      </c>
      <c r="X21" s="62">
        <v>45660</v>
      </c>
      <c r="Y21" s="61" t="s">
        <v>668</v>
      </c>
      <c r="AA21" s="112">
        <f>Q21/C21</f>
        <v>0.14804859497239781</v>
      </c>
      <c r="AC21" s="109" t="s">
        <v>958</v>
      </c>
      <c r="AD21" s="109"/>
      <c r="AE21" s="109"/>
      <c r="AF21" s="109"/>
      <c r="AG21" s="109"/>
      <c r="AH21" s="109"/>
      <c r="AI21" s="109"/>
      <c r="AJ21" s="109"/>
      <c r="AK21" s="109"/>
      <c r="AL21" s="109"/>
      <c r="AM21" s="109"/>
      <c r="AN21" s="109"/>
      <c r="AO21" s="109"/>
      <c r="AP21" s="109"/>
      <c r="AQ21" s="109"/>
      <c r="AR21" s="109"/>
      <c r="AS21" s="109"/>
      <c r="AT21" s="109"/>
      <c r="AU21" s="109"/>
      <c r="AV21" s="109"/>
      <c r="AW21" s="109"/>
    </row>
    <row r="22" spans="1:49" ht="14">
      <c r="A22" s="146" t="s">
        <v>959</v>
      </c>
      <c r="B22" s="145" t="s">
        <v>960</v>
      </c>
      <c r="C22" s="63">
        <v>5761390</v>
      </c>
      <c r="D22" s="62">
        <v>250512</v>
      </c>
      <c r="E22" s="62">
        <v>1163786</v>
      </c>
      <c r="F22" s="62">
        <v>550769</v>
      </c>
      <c r="G22" s="61">
        <v>423433</v>
      </c>
      <c r="H22" s="61" t="s">
        <v>668</v>
      </c>
      <c r="I22" s="61" t="s">
        <v>668</v>
      </c>
      <c r="J22" s="61" t="s">
        <v>668</v>
      </c>
      <c r="K22" s="61" t="s">
        <v>668</v>
      </c>
      <c r="L22" s="61" t="s">
        <v>668</v>
      </c>
      <c r="M22" s="61" t="s">
        <v>668</v>
      </c>
      <c r="N22" s="61">
        <v>127336</v>
      </c>
      <c r="O22" s="62">
        <v>613017</v>
      </c>
      <c r="P22" s="62">
        <v>277387</v>
      </c>
      <c r="Q22" s="62">
        <v>917608</v>
      </c>
      <c r="R22" s="62">
        <v>279443</v>
      </c>
      <c r="S22" s="61" t="s">
        <v>669</v>
      </c>
      <c r="T22" s="62">
        <v>205568</v>
      </c>
      <c r="U22" s="62">
        <v>118702</v>
      </c>
      <c r="V22" s="62">
        <v>151847</v>
      </c>
      <c r="W22" s="62">
        <v>102142</v>
      </c>
      <c r="X22" s="62">
        <v>59906</v>
      </c>
      <c r="Y22" s="61" t="s">
        <v>668</v>
      </c>
      <c r="AA22" s="112">
        <f t="shared" ref="AA22:AA68" si="0">Q22/C22</f>
        <v>0.15926850985612848</v>
      </c>
      <c r="AC22" s="109" t="s">
        <v>961</v>
      </c>
      <c r="AD22" s="109"/>
      <c r="AE22" s="109"/>
      <c r="AF22" s="109"/>
      <c r="AG22" s="109"/>
      <c r="AH22" s="109"/>
      <c r="AI22" s="109"/>
      <c r="AJ22" s="109"/>
      <c r="AK22" s="109"/>
      <c r="AL22" s="109"/>
      <c r="AM22" s="109"/>
      <c r="AN22" s="109"/>
      <c r="AO22" s="109"/>
      <c r="AP22" s="109"/>
      <c r="AQ22" s="109"/>
      <c r="AR22" s="109"/>
      <c r="AS22" s="109"/>
      <c r="AT22" s="109"/>
      <c r="AU22" s="109"/>
      <c r="AV22" s="109"/>
      <c r="AW22" s="109"/>
    </row>
    <row r="23" spans="1:49" ht="14">
      <c r="A23" s="146" t="s">
        <v>962</v>
      </c>
      <c r="B23" s="145" t="s">
        <v>963</v>
      </c>
      <c r="C23" s="63">
        <v>6983897</v>
      </c>
      <c r="D23" s="62">
        <v>316645</v>
      </c>
      <c r="E23" s="62">
        <v>1229096</v>
      </c>
      <c r="F23" s="62">
        <v>610150</v>
      </c>
      <c r="G23" s="61">
        <v>457141</v>
      </c>
      <c r="H23" s="61" t="s">
        <v>668</v>
      </c>
      <c r="I23" s="61" t="s">
        <v>668</v>
      </c>
      <c r="J23" s="61" t="s">
        <v>668</v>
      </c>
      <c r="K23" s="61" t="s">
        <v>668</v>
      </c>
      <c r="L23" s="61" t="s">
        <v>668</v>
      </c>
      <c r="M23" s="61" t="s">
        <v>668</v>
      </c>
      <c r="N23" s="61">
        <v>153009</v>
      </c>
      <c r="O23" s="62">
        <v>618946</v>
      </c>
      <c r="P23" s="62">
        <v>365996</v>
      </c>
      <c r="Q23" s="62">
        <v>1137140</v>
      </c>
      <c r="R23" s="62">
        <v>315715</v>
      </c>
      <c r="S23" s="61" t="s">
        <v>669</v>
      </c>
      <c r="T23" s="62">
        <v>222535</v>
      </c>
      <c r="U23" s="62">
        <v>189628</v>
      </c>
      <c r="V23" s="62">
        <v>198915</v>
      </c>
      <c r="W23" s="62">
        <v>126792</v>
      </c>
      <c r="X23" s="62">
        <v>83555</v>
      </c>
      <c r="Y23" s="61" t="s">
        <v>668</v>
      </c>
      <c r="AA23" s="112">
        <f t="shared" si="0"/>
        <v>0.16282313441907864</v>
      </c>
      <c r="AC23" s="109" t="s">
        <v>964</v>
      </c>
      <c r="AD23" s="109"/>
      <c r="AE23" s="109"/>
      <c r="AF23" s="109"/>
      <c r="AG23" s="109"/>
      <c r="AH23" s="109"/>
      <c r="AI23" s="109"/>
      <c r="AJ23" s="109"/>
      <c r="AK23" s="109"/>
      <c r="AL23" s="109"/>
      <c r="AM23" s="109"/>
      <c r="AN23" s="109"/>
      <c r="AO23" s="109"/>
      <c r="AP23" s="109"/>
      <c r="AQ23" s="109"/>
      <c r="AR23" s="109"/>
      <c r="AS23" s="109"/>
      <c r="AT23" s="109"/>
      <c r="AU23" s="109"/>
      <c r="AV23" s="109"/>
      <c r="AW23" s="109"/>
    </row>
    <row r="24" spans="1:49" ht="14">
      <c r="A24" s="146" t="s">
        <v>965</v>
      </c>
      <c r="B24" s="145" t="s">
        <v>966</v>
      </c>
      <c r="C24" s="63">
        <v>7434837</v>
      </c>
      <c r="D24" s="62">
        <v>330916</v>
      </c>
      <c r="E24" s="62">
        <v>1714011</v>
      </c>
      <c r="F24" s="62">
        <v>758224</v>
      </c>
      <c r="G24" s="61">
        <v>543948</v>
      </c>
      <c r="H24" s="61" t="s">
        <v>668</v>
      </c>
      <c r="I24" s="61" t="s">
        <v>668</v>
      </c>
      <c r="J24" s="61" t="s">
        <v>668</v>
      </c>
      <c r="K24" s="61" t="s">
        <v>668</v>
      </c>
      <c r="L24" s="61" t="s">
        <v>668</v>
      </c>
      <c r="M24" s="61" t="s">
        <v>668</v>
      </c>
      <c r="N24" s="61">
        <v>214276</v>
      </c>
      <c r="O24" s="62">
        <v>955787</v>
      </c>
      <c r="P24" s="62">
        <v>367858</v>
      </c>
      <c r="Q24" s="62">
        <v>1257090</v>
      </c>
      <c r="R24" s="62">
        <v>423256</v>
      </c>
      <c r="S24" s="61" t="s">
        <v>669</v>
      </c>
      <c r="T24" s="62">
        <v>238170</v>
      </c>
      <c r="U24" s="62">
        <v>160813</v>
      </c>
      <c r="V24" s="62">
        <v>222480</v>
      </c>
      <c r="W24" s="62">
        <v>123160</v>
      </c>
      <c r="X24" s="62">
        <v>89211</v>
      </c>
      <c r="Y24" s="61" t="s">
        <v>668</v>
      </c>
      <c r="AA24" s="112">
        <f t="shared" si="0"/>
        <v>0.16908104374043439</v>
      </c>
      <c r="AC24" s="109" t="s">
        <v>967</v>
      </c>
      <c r="AD24" s="109"/>
      <c r="AE24" s="109"/>
      <c r="AF24" s="109"/>
      <c r="AG24" s="109"/>
      <c r="AH24" s="109"/>
      <c r="AI24" s="109"/>
      <c r="AJ24" s="109"/>
      <c r="AK24" s="109"/>
      <c r="AL24" s="109"/>
      <c r="AM24" s="109"/>
      <c r="AN24" s="109"/>
      <c r="AO24" s="109"/>
      <c r="AP24" s="109"/>
      <c r="AQ24" s="109"/>
      <c r="AR24" s="109"/>
      <c r="AS24" s="109"/>
      <c r="AT24" s="109"/>
      <c r="AU24" s="109"/>
      <c r="AV24" s="109"/>
      <c r="AW24" s="109"/>
    </row>
    <row r="25" spans="1:49" ht="14">
      <c r="A25" s="146" t="s">
        <v>968</v>
      </c>
      <c r="B25" s="145" t="s">
        <v>969</v>
      </c>
      <c r="C25" s="63">
        <v>8188427</v>
      </c>
      <c r="D25" s="62">
        <v>389680</v>
      </c>
      <c r="E25" s="62">
        <v>1984649</v>
      </c>
      <c r="F25" s="62">
        <v>878316</v>
      </c>
      <c r="G25" s="61">
        <v>669125</v>
      </c>
      <c r="H25" s="61" t="s">
        <v>668</v>
      </c>
      <c r="I25" s="61" t="s">
        <v>668</v>
      </c>
      <c r="J25" s="61" t="s">
        <v>668</v>
      </c>
      <c r="K25" s="61" t="s">
        <v>668</v>
      </c>
      <c r="L25" s="61" t="s">
        <v>668</v>
      </c>
      <c r="M25" s="61" t="s">
        <v>668</v>
      </c>
      <c r="N25" s="61">
        <v>209191</v>
      </c>
      <c r="O25" s="62">
        <v>1106333</v>
      </c>
      <c r="P25" s="62">
        <v>465272</v>
      </c>
      <c r="Q25" s="62">
        <v>1462085</v>
      </c>
      <c r="R25" s="62">
        <v>490244</v>
      </c>
      <c r="S25" s="61" t="s">
        <v>669</v>
      </c>
      <c r="T25" s="62">
        <v>267992</v>
      </c>
      <c r="U25" s="62">
        <v>201800</v>
      </c>
      <c r="V25" s="62">
        <v>256577</v>
      </c>
      <c r="W25" s="62">
        <v>144503</v>
      </c>
      <c r="X25" s="62">
        <v>100969</v>
      </c>
      <c r="Y25" s="61" t="s">
        <v>668</v>
      </c>
      <c r="AA25" s="112">
        <f t="shared" si="0"/>
        <v>0.17855505092736371</v>
      </c>
      <c r="AC25" s="111" t="s">
        <v>970</v>
      </c>
      <c r="AD25" s="111"/>
      <c r="AE25" s="111"/>
      <c r="AF25" s="111"/>
      <c r="AG25" s="111"/>
      <c r="AH25" s="111"/>
      <c r="AI25" s="111"/>
      <c r="AJ25" s="111"/>
      <c r="AK25" s="111"/>
      <c r="AL25" s="111"/>
      <c r="AM25" s="111"/>
      <c r="AN25" s="111"/>
      <c r="AO25" s="111"/>
      <c r="AP25" s="111"/>
      <c r="AQ25" s="111"/>
      <c r="AR25" s="111"/>
      <c r="AS25" s="111"/>
      <c r="AT25" s="111"/>
      <c r="AU25" s="111"/>
      <c r="AV25" s="111"/>
      <c r="AW25" s="111"/>
    </row>
    <row r="26" spans="1:49" ht="14">
      <c r="A26" s="146" t="s">
        <v>971</v>
      </c>
      <c r="B26" s="145" t="s">
        <v>972</v>
      </c>
      <c r="C26" s="63">
        <v>9120881</v>
      </c>
      <c r="D26" s="62">
        <v>449097</v>
      </c>
      <c r="E26" s="62">
        <v>2600767</v>
      </c>
      <c r="F26" s="62">
        <v>1070486</v>
      </c>
      <c r="G26" s="61">
        <v>792673</v>
      </c>
      <c r="H26" s="61" t="s">
        <v>668</v>
      </c>
      <c r="I26" s="61" t="s">
        <v>668</v>
      </c>
      <c r="J26" s="61" t="s">
        <v>668</v>
      </c>
      <c r="K26" s="61" t="s">
        <v>668</v>
      </c>
      <c r="L26" s="61" t="s">
        <v>668</v>
      </c>
      <c r="M26" s="61" t="s">
        <v>668</v>
      </c>
      <c r="N26" s="61">
        <v>277813</v>
      </c>
      <c r="O26" s="62">
        <v>1530281</v>
      </c>
      <c r="P26" s="62">
        <v>552340</v>
      </c>
      <c r="Q26" s="62">
        <v>2005052</v>
      </c>
      <c r="R26" s="62">
        <v>743476</v>
      </c>
      <c r="S26" s="61" t="s">
        <v>669</v>
      </c>
      <c r="T26" s="62">
        <v>379339</v>
      </c>
      <c r="U26" s="62">
        <v>308304</v>
      </c>
      <c r="V26" s="62">
        <v>307761</v>
      </c>
      <c r="W26" s="62">
        <v>158646</v>
      </c>
      <c r="X26" s="62">
        <v>107526</v>
      </c>
      <c r="Y26" s="61" t="s">
        <v>668</v>
      </c>
      <c r="AA26" s="112">
        <f t="shared" si="0"/>
        <v>0.21983095711916426</v>
      </c>
      <c r="AC26" s="111" t="s">
        <v>973</v>
      </c>
      <c r="AD26" s="64"/>
      <c r="AE26" s="64"/>
      <c r="AF26" s="64"/>
      <c r="AG26" s="64"/>
      <c r="AH26" s="64"/>
      <c r="AI26" s="64"/>
      <c r="AJ26" s="64"/>
      <c r="AK26" s="64"/>
      <c r="AL26" s="64"/>
      <c r="AM26" s="64"/>
      <c r="AN26" s="64"/>
      <c r="AO26" s="111"/>
      <c r="AP26" s="111"/>
      <c r="AQ26" s="111"/>
      <c r="AR26" s="111"/>
      <c r="AS26" s="111"/>
      <c r="AT26" s="111"/>
      <c r="AU26" s="111"/>
      <c r="AV26" s="111"/>
      <c r="AW26" s="111"/>
    </row>
    <row r="27" spans="1:49" ht="14">
      <c r="A27" s="146" t="s">
        <v>974</v>
      </c>
      <c r="B27" s="145" t="s">
        <v>975</v>
      </c>
      <c r="C27" s="63">
        <v>9864065</v>
      </c>
      <c r="D27" s="62">
        <v>512813</v>
      </c>
      <c r="E27" s="62">
        <v>2288978</v>
      </c>
      <c r="F27" s="62">
        <v>1039611</v>
      </c>
      <c r="G27" s="61">
        <v>834909</v>
      </c>
      <c r="H27" s="61" t="s">
        <v>668</v>
      </c>
      <c r="I27" s="61" t="s">
        <v>668</v>
      </c>
      <c r="J27" s="61" t="s">
        <v>668</v>
      </c>
      <c r="K27" s="61" t="s">
        <v>668</v>
      </c>
      <c r="L27" s="61" t="s">
        <v>668</v>
      </c>
      <c r="M27" s="61" t="s">
        <v>668</v>
      </c>
      <c r="N27" s="61">
        <v>204702</v>
      </c>
      <c r="O27" s="62">
        <v>1249367</v>
      </c>
      <c r="P27" s="62">
        <v>624883</v>
      </c>
      <c r="Q27" s="62">
        <v>2052656</v>
      </c>
      <c r="R27" s="62">
        <v>639506</v>
      </c>
      <c r="S27" s="61" t="s">
        <v>669</v>
      </c>
      <c r="T27" s="62">
        <v>400939</v>
      </c>
      <c r="U27" s="62">
        <v>338149</v>
      </c>
      <c r="V27" s="62">
        <v>359992</v>
      </c>
      <c r="W27" s="62">
        <v>182251</v>
      </c>
      <c r="X27" s="62">
        <v>131819</v>
      </c>
      <c r="Y27" s="61" t="s">
        <v>668</v>
      </c>
      <c r="AA27" s="112">
        <f t="shared" si="0"/>
        <v>0.20809433027864274</v>
      </c>
      <c r="AC27" s="111" t="s">
        <v>976</v>
      </c>
      <c r="AD27" s="64"/>
      <c r="AE27" s="64"/>
      <c r="AF27" s="64"/>
      <c r="AG27" s="64"/>
      <c r="AH27" s="64"/>
      <c r="AI27" s="64"/>
      <c r="AJ27" s="64"/>
      <c r="AK27" s="64"/>
      <c r="AL27" s="111"/>
      <c r="AM27" s="111"/>
      <c r="AN27" s="111"/>
      <c r="AO27" s="111"/>
      <c r="AP27" s="111"/>
      <c r="AQ27" s="111"/>
      <c r="AR27" s="111"/>
      <c r="AS27" s="111"/>
      <c r="AT27" s="111"/>
      <c r="AU27" s="111"/>
      <c r="AV27" s="111"/>
      <c r="AW27" s="111"/>
    </row>
    <row r="28" spans="1:49" ht="14">
      <c r="A28" s="146" t="s">
        <v>977</v>
      </c>
      <c r="B28" s="145" t="s">
        <v>978</v>
      </c>
      <c r="C28" s="63">
        <v>10210733</v>
      </c>
      <c r="D28" s="62">
        <v>571465</v>
      </c>
      <c r="E28" s="62">
        <v>2297838</v>
      </c>
      <c r="F28" s="62">
        <v>1004719</v>
      </c>
      <c r="G28" s="61">
        <v>772444</v>
      </c>
      <c r="H28" s="61" t="s">
        <v>668</v>
      </c>
      <c r="I28" s="61" t="s">
        <v>668</v>
      </c>
      <c r="J28" s="61" t="s">
        <v>668</v>
      </c>
      <c r="K28" s="61" t="s">
        <v>668</v>
      </c>
      <c r="L28" s="61" t="s">
        <v>668</v>
      </c>
      <c r="M28" s="61" t="s">
        <v>668</v>
      </c>
      <c r="N28" s="61">
        <v>232275</v>
      </c>
      <c r="O28" s="62">
        <v>1293119</v>
      </c>
      <c r="P28" s="62">
        <v>672788</v>
      </c>
      <c r="Q28" s="62">
        <v>2037284</v>
      </c>
      <c r="R28" s="62">
        <v>584698</v>
      </c>
      <c r="S28" s="61" t="s">
        <v>669</v>
      </c>
      <c r="T28" s="62">
        <v>339909</v>
      </c>
      <c r="U28" s="62">
        <v>346461</v>
      </c>
      <c r="V28" s="62">
        <v>425849</v>
      </c>
      <c r="W28" s="62">
        <v>193115</v>
      </c>
      <c r="X28" s="62">
        <v>147252</v>
      </c>
      <c r="Y28" s="61" t="s">
        <v>668</v>
      </c>
      <c r="AA28" s="112">
        <f t="shared" si="0"/>
        <v>0.199523775619243</v>
      </c>
      <c r="AC28" s="111" t="s">
        <v>979</v>
      </c>
      <c r="AD28" s="64"/>
      <c r="AE28" s="64"/>
      <c r="AF28" s="64"/>
      <c r="AG28" s="64"/>
      <c r="AH28" s="64"/>
      <c r="AI28" s="64"/>
      <c r="AJ28" s="64"/>
      <c r="AK28" s="64"/>
      <c r="AL28" s="111"/>
      <c r="AM28" s="111"/>
      <c r="AN28" s="111"/>
      <c r="AO28" s="111"/>
      <c r="AP28" s="111"/>
      <c r="AQ28" s="111"/>
      <c r="AR28" s="111"/>
      <c r="AS28" s="111"/>
      <c r="AT28" s="111"/>
      <c r="AU28" s="111"/>
      <c r="AV28" s="111"/>
      <c r="AW28" s="111"/>
    </row>
    <row r="29" spans="1:49" ht="14">
      <c r="A29" s="146" t="s">
        <v>980</v>
      </c>
      <c r="B29" s="145" t="s">
        <v>981</v>
      </c>
      <c r="C29" s="63">
        <v>14172800</v>
      </c>
      <c r="D29" s="62">
        <v>523700</v>
      </c>
      <c r="E29" s="62">
        <v>3427300</v>
      </c>
      <c r="F29" s="62">
        <v>1569900</v>
      </c>
      <c r="G29" s="62">
        <v>1008000</v>
      </c>
      <c r="H29" s="61" t="s">
        <v>668</v>
      </c>
      <c r="I29" s="61" t="s">
        <v>668</v>
      </c>
      <c r="J29" s="61" t="s">
        <v>668</v>
      </c>
      <c r="K29" s="61" t="s">
        <v>668</v>
      </c>
      <c r="L29" s="61" t="s">
        <v>668</v>
      </c>
      <c r="M29" s="61" t="s">
        <v>668</v>
      </c>
      <c r="N29" s="62">
        <v>562000</v>
      </c>
      <c r="O29" s="62">
        <v>1857400</v>
      </c>
      <c r="P29" s="62">
        <v>551200</v>
      </c>
      <c r="Q29" s="62">
        <v>2990900</v>
      </c>
      <c r="R29" s="62">
        <v>715600</v>
      </c>
      <c r="S29" s="61" t="s">
        <v>669</v>
      </c>
      <c r="T29" s="62">
        <v>766900</v>
      </c>
      <c r="U29" s="62">
        <v>493400</v>
      </c>
      <c r="V29" s="62">
        <v>657600</v>
      </c>
      <c r="W29" s="62">
        <v>183600</v>
      </c>
      <c r="X29" s="62">
        <v>173700</v>
      </c>
      <c r="Y29" s="62">
        <v>162600</v>
      </c>
      <c r="AA29" s="112">
        <f t="shared" si="0"/>
        <v>0.21103098893655453</v>
      </c>
      <c r="AC29" s="111" t="s">
        <v>982</v>
      </c>
      <c r="AD29" s="64"/>
      <c r="AE29" s="64"/>
      <c r="AF29" s="64"/>
      <c r="AG29" s="64"/>
      <c r="AH29" s="64"/>
      <c r="AI29" s="64"/>
      <c r="AJ29" s="64"/>
      <c r="AK29" s="64"/>
      <c r="AL29" s="64"/>
      <c r="AM29" s="111"/>
      <c r="AN29" s="111"/>
      <c r="AO29" s="111"/>
      <c r="AP29" s="111"/>
      <c r="AQ29" s="111"/>
      <c r="AR29" s="111"/>
      <c r="AS29" s="111"/>
      <c r="AT29" s="111"/>
      <c r="AU29" s="111"/>
      <c r="AV29" s="111"/>
      <c r="AW29" s="111"/>
    </row>
    <row r="30" spans="1:49" ht="14">
      <c r="A30" s="146" t="s">
        <v>983</v>
      </c>
      <c r="B30" s="145" t="s">
        <v>984</v>
      </c>
      <c r="C30" s="63">
        <v>16315900</v>
      </c>
      <c r="D30" s="62">
        <v>595400</v>
      </c>
      <c r="E30" s="62">
        <v>3608000</v>
      </c>
      <c r="F30" s="62">
        <v>1893100</v>
      </c>
      <c r="G30" s="62">
        <v>1127800</v>
      </c>
      <c r="H30" s="62">
        <v>436000</v>
      </c>
      <c r="I30" s="62">
        <v>570100</v>
      </c>
      <c r="J30" s="61" t="s">
        <v>668</v>
      </c>
      <c r="K30" s="61" t="s">
        <v>668</v>
      </c>
      <c r="L30" s="62">
        <v>26000</v>
      </c>
      <c r="M30" s="62">
        <v>95600</v>
      </c>
      <c r="N30" s="62">
        <v>765300</v>
      </c>
      <c r="O30" s="62">
        <v>1714800</v>
      </c>
      <c r="P30" s="62">
        <v>622700</v>
      </c>
      <c r="Q30" s="62">
        <v>3389500</v>
      </c>
      <c r="R30" s="62">
        <v>764300</v>
      </c>
      <c r="S30" s="61" t="s">
        <v>669</v>
      </c>
      <c r="T30" s="62">
        <v>587200</v>
      </c>
      <c r="U30" s="62">
        <v>617200</v>
      </c>
      <c r="V30" s="62">
        <v>847900</v>
      </c>
      <c r="W30" s="62">
        <v>367400</v>
      </c>
      <c r="X30" s="62">
        <v>204100</v>
      </c>
      <c r="Y30" s="62">
        <v>135100</v>
      </c>
      <c r="AA30" s="112">
        <f t="shared" si="0"/>
        <v>0.20774214110162478</v>
      </c>
      <c r="AC30" s="111" t="s">
        <v>985</v>
      </c>
      <c r="AD30" s="64"/>
      <c r="AE30" s="64"/>
      <c r="AF30" s="64"/>
      <c r="AG30" s="64"/>
      <c r="AH30" s="64"/>
      <c r="AI30" s="64"/>
      <c r="AJ30" s="64"/>
      <c r="AK30" s="64"/>
      <c r="AL30" s="64"/>
      <c r="AM30" s="109"/>
      <c r="AN30" s="109"/>
      <c r="AO30" s="109"/>
      <c r="AP30" s="109"/>
      <c r="AQ30" s="109"/>
      <c r="AR30" s="109"/>
      <c r="AS30" s="109"/>
      <c r="AT30" s="109"/>
      <c r="AU30" s="109"/>
      <c r="AV30" s="109"/>
      <c r="AW30" s="109"/>
    </row>
    <row r="31" spans="1:49" ht="14">
      <c r="A31" s="146" t="s">
        <v>986</v>
      </c>
      <c r="B31" s="145" t="s">
        <v>987</v>
      </c>
      <c r="C31" s="63">
        <v>16451500</v>
      </c>
      <c r="D31" s="62">
        <v>503400</v>
      </c>
      <c r="E31" s="62">
        <v>3588500</v>
      </c>
      <c r="F31" s="62">
        <v>1861900</v>
      </c>
      <c r="G31" s="62">
        <v>1099400</v>
      </c>
      <c r="H31" s="62">
        <v>332000</v>
      </c>
      <c r="I31" s="62">
        <v>648400</v>
      </c>
      <c r="J31" s="61" t="s">
        <v>668</v>
      </c>
      <c r="K31" s="61" t="s">
        <v>668</v>
      </c>
      <c r="L31" s="62">
        <v>119100</v>
      </c>
      <c r="M31" s="61" t="s">
        <v>669</v>
      </c>
      <c r="N31" s="62">
        <v>762500</v>
      </c>
      <c r="O31" s="62">
        <v>1726600</v>
      </c>
      <c r="P31" s="62">
        <v>552700</v>
      </c>
      <c r="Q31" s="62">
        <v>3351100</v>
      </c>
      <c r="R31" s="62">
        <v>750000</v>
      </c>
      <c r="S31" s="61" t="s">
        <v>669</v>
      </c>
      <c r="T31" s="62">
        <v>550500</v>
      </c>
      <c r="U31" s="62">
        <v>598600</v>
      </c>
      <c r="V31" s="62">
        <v>849500</v>
      </c>
      <c r="W31" s="62">
        <v>388100</v>
      </c>
      <c r="X31" s="62">
        <v>211900</v>
      </c>
      <c r="Y31" s="62">
        <v>111900</v>
      </c>
      <c r="AA31" s="112">
        <f t="shared" si="0"/>
        <v>0.20369571163723674</v>
      </c>
      <c r="AC31" s="111" t="s">
        <v>988</v>
      </c>
      <c r="AD31" s="64"/>
      <c r="AE31" s="64"/>
      <c r="AF31" s="64"/>
      <c r="AG31" s="64"/>
      <c r="AH31" s="64"/>
      <c r="AI31" s="64"/>
      <c r="AJ31" s="64"/>
      <c r="AK31" s="64"/>
      <c r="AL31" s="64"/>
      <c r="AM31" s="111"/>
      <c r="AN31" s="111"/>
      <c r="AO31" s="111"/>
      <c r="AP31" s="111"/>
      <c r="AQ31" s="111"/>
      <c r="AR31" s="111"/>
      <c r="AS31" s="111"/>
      <c r="AT31" s="111"/>
      <c r="AU31" s="111"/>
      <c r="AV31" s="111"/>
      <c r="AW31" s="111"/>
    </row>
    <row r="32" spans="1:49" ht="14">
      <c r="A32" s="146" t="s">
        <v>989</v>
      </c>
      <c r="B32" s="145" t="s">
        <v>990</v>
      </c>
      <c r="C32" s="63">
        <v>17388300</v>
      </c>
      <c r="D32" s="62">
        <v>552000</v>
      </c>
      <c r="E32" s="62">
        <v>4054800</v>
      </c>
      <c r="F32" s="62">
        <v>1966400</v>
      </c>
      <c r="G32" s="62">
        <v>1190100</v>
      </c>
      <c r="H32" s="62">
        <v>311700</v>
      </c>
      <c r="I32" s="62">
        <v>736600</v>
      </c>
      <c r="J32" s="61" t="s">
        <v>668</v>
      </c>
      <c r="K32" s="61" t="s">
        <v>668</v>
      </c>
      <c r="L32" s="62">
        <v>141700</v>
      </c>
      <c r="M32" s="61" t="s">
        <v>669</v>
      </c>
      <c r="N32" s="62">
        <v>776300</v>
      </c>
      <c r="O32" s="62">
        <v>2088500</v>
      </c>
      <c r="P32" s="62">
        <v>627900</v>
      </c>
      <c r="Q32" s="62">
        <v>3706100</v>
      </c>
      <c r="R32" s="62">
        <v>323100</v>
      </c>
      <c r="S32" s="62">
        <v>420000</v>
      </c>
      <c r="T32" s="62">
        <v>522100</v>
      </c>
      <c r="U32" s="62">
        <v>584200</v>
      </c>
      <c r="V32" s="62">
        <v>969600</v>
      </c>
      <c r="W32" s="62">
        <v>553000</v>
      </c>
      <c r="X32" s="62">
        <v>326200</v>
      </c>
      <c r="Y32" s="62">
        <v>142100</v>
      </c>
      <c r="AA32" s="112">
        <f t="shared" si="0"/>
        <v>0.21313756951513374</v>
      </c>
      <c r="AC32" s="111" t="s">
        <v>991</v>
      </c>
      <c r="AD32" s="64"/>
      <c r="AE32" s="64"/>
      <c r="AF32" s="64"/>
      <c r="AG32" s="64"/>
      <c r="AH32" s="64"/>
      <c r="AI32" s="64"/>
      <c r="AJ32" s="64"/>
      <c r="AK32" s="64"/>
      <c r="AL32" s="64"/>
    </row>
    <row r="33" spans="1:49" ht="14">
      <c r="A33" s="146" t="s">
        <v>992</v>
      </c>
      <c r="B33" s="145" t="s">
        <v>993</v>
      </c>
      <c r="C33" s="63">
        <v>17813500</v>
      </c>
      <c r="D33" s="62">
        <v>578800</v>
      </c>
      <c r="E33" s="62">
        <v>4055800</v>
      </c>
      <c r="F33" s="62">
        <v>2061600</v>
      </c>
      <c r="G33" s="62">
        <v>1163200</v>
      </c>
      <c r="H33" s="62">
        <v>258000</v>
      </c>
      <c r="I33" s="62">
        <v>746100</v>
      </c>
      <c r="J33" s="61" t="s">
        <v>668</v>
      </c>
      <c r="K33" s="61" t="s">
        <v>668</v>
      </c>
      <c r="L33" s="62">
        <v>159100</v>
      </c>
      <c r="M33" s="61" t="s">
        <v>669</v>
      </c>
      <c r="N33" s="62">
        <v>898400</v>
      </c>
      <c r="O33" s="62">
        <v>1994200</v>
      </c>
      <c r="P33" s="62">
        <v>680400</v>
      </c>
      <c r="Q33" s="62">
        <v>3693300</v>
      </c>
      <c r="R33" s="62">
        <v>385000</v>
      </c>
      <c r="S33" s="62">
        <v>486600</v>
      </c>
      <c r="T33" s="62">
        <v>584700</v>
      </c>
      <c r="U33" s="62">
        <v>638000</v>
      </c>
      <c r="V33" s="62">
        <v>927200</v>
      </c>
      <c r="W33" s="62">
        <v>452700</v>
      </c>
      <c r="X33" s="62">
        <v>218100</v>
      </c>
      <c r="Y33" s="62">
        <v>147500</v>
      </c>
      <c r="AA33" s="112">
        <f t="shared" si="0"/>
        <v>0.20733151823055548</v>
      </c>
      <c r="AC33" s="111" t="s">
        <v>994</v>
      </c>
      <c r="AD33" s="64"/>
      <c r="AE33" s="64"/>
      <c r="AF33" s="64"/>
      <c r="AG33" s="64"/>
      <c r="AH33" s="64"/>
      <c r="AI33" s="64"/>
      <c r="AJ33" s="64"/>
      <c r="AK33" s="64"/>
      <c r="AL33" s="64"/>
    </row>
    <row r="34" spans="1:49" ht="14">
      <c r="A34" s="146" t="s">
        <v>995</v>
      </c>
      <c r="B34" s="145" t="s">
        <v>996</v>
      </c>
      <c r="C34" s="63">
        <v>18643600</v>
      </c>
      <c r="D34" s="62">
        <v>619500</v>
      </c>
      <c r="E34" s="62">
        <v>3972500</v>
      </c>
      <c r="F34" s="62">
        <v>2014300</v>
      </c>
      <c r="G34" s="62">
        <v>1096900</v>
      </c>
      <c r="H34" s="62">
        <v>230500</v>
      </c>
      <c r="I34" s="62">
        <v>686200</v>
      </c>
      <c r="J34" s="61" t="s">
        <v>668</v>
      </c>
      <c r="K34" s="61" t="s">
        <v>668</v>
      </c>
      <c r="L34" s="62">
        <v>59800</v>
      </c>
      <c r="M34" s="62">
        <v>120400</v>
      </c>
      <c r="N34" s="62">
        <v>917400</v>
      </c>
      <c r="O34" s="62">
        <v>1958200</v>
      </c>
      <c r="P34" s="62">
        <v>734200</v>
      </c>
      <c r="Q34" s="62">
        <v>3669800</v>
      </c>
      <c r="R34" s="62">
        <v>357700</v>
      </c>
      <c r="S34" s="62">
        <v>459900</v>
      </c>
      <c r="T34" s="62">
        <v>565200</v>
      </c>
      <c r="U34" s="62">
        <v>644000</v>
      </c>
      <c r="V34" s="62">
        <v>923100</v>
      </c>
      <c r="W34" s="62">
        <v>484500</v>
      </c>
      <c r="X34" s="62">
        <v>234300</v>
      </c>
      <c r="Y34" s="62">
        <v>143100</v>
      </c>
      <c r="AA34" s="112">
        <f t="shared" si="0"/>
        <v>0.19683966615889634</v>
      </c>
      <c r="AC34" s="65" t="s">
        <v>670</v>
      </c>
      <c r="AD34" s="109"/>
      <c r="AE34" s="109"/>
      <c r="AF34" s="109"/>
      <c r="AG34" s="109"/>
      <c r="AH34" s="109"/>
      <c r="AI34" s="109"/>
      <c r="AJ34" s="109"/>
      <c r="AK34" s="147"/>
      <c r="AL34" s="109"/>
      <c r="AM34" s="109"/>
      <c r="AN34" s="109"/>
      <c r="AO34" s="109"/>
      <c r="AP34" s="109"/>
      <c r="AQ34" s="109"/>
      <c r="AR34" s="109"/>
      <c r="AS34" s="109"/>
      <c r="AT34" s="109"/>
      <c r="AU34" s="109"/>
      <c r="AV34" s="109"/>
      <c r="AW34" s="109"/>
    </row>
    <row r="35" spans="1:49" ht="14">
      <c r="A35" s="146" t="s">
        <v>997</v>
      </c>
      <c r="B35" s="145" t="s">
        <v>998</v>
      </c>
      <c r="C35" s="63">
        <v>21458700</v>
      </c>
      <c r="D35" s="62">
        <v>674700</v>
      </c>
      <c r="E35" s="62">
        <v>4916600</v>
      </c>
      <c r="F35" s="62">
        <v>2109200</v>
      </c>
      <c r="G35" s="62">
        <v>1109700</v>
      </c>
      <c r="H35" s="62">
        <v>214200</v>
      </c>
      <c r="I35" s="62">
        <v>664600</v>
      </c>
      <c r="J35" s="61" t="s">
        <v>668</v>
      </c>
      <c r="K35" s="61" t="s">
        <v>668</v>
      </c>
      <c r="L35" s="62">
        <v>75900</v>
      </c>
      <c r="M35" s="62">
        <v>154900</v>
      </c>
      <c r="N35" s="62">
        <v>999500</v>
      </c>
      <c r="O35" s="62">
        <v>2807500</v>
      </c>
      <c r="P35" s="62">
        <v>709800</v>
      </c>
      <c r="Q35" s="62">
        <v>4622500</v>
      </c>
      <c r="R35" s="62">
        <v>481700</v>
      </c>
      <c r="S35" s="62">
        <v>627800</v>
      </c>
      <c r="T35" s="62">
        <v>772400</v>
      </c>
      <c r="U35" s="62">
        <v>824500</v>
      </c>
      <c r="V35" s="62">
        <v>1087500</v>
      </c>
      <c r="W35" s="62">
        <v>551400</v>
      </c>
      <c r="X35" s="62">
        <v>273600</v>
      </c>
      <c r="Y35" s="62">
        <v>143200</v>
      </c>
      <c r="AA35" s="112">
        <f t="shared" si="0"/>
        <v>0.21541379487107792</v>
      </c>
      <c r="AC35" s="65" t="s">
        <v>999</v>
      </c>
      <c r="AD35" s="109"/>
      <c r="AE35" s="109"/>
      <c r="AF35" s="109"/>
      <c r="AG35" s="109"/>
      <c r="AH35" s="109"/>
      <c r="AI35" s="109"/>
      <c r="AJ35" s="109"/>
      <c r="AK35" s="148" t="s">
        <v>671</v>
      </c>
      <c r="AL35" s="109"/>
      <c r="AM35" s="109"/>
      <c r="AN35" s="109"/>
      <c r="AO35" s="109"/>
      <c r="AP35" s="109"/>
      <c r="AQ35" s="109"/>
      <c r="AR35" s="109"/>
      <c r="AS35" s="109"/>
      <c r="AT35" s="109"/>
      <c r="AU35" s="109"/>
      <c r="AV35" s="109"/>
      <c r="AW35" s="109"/>
    </row>
    <row r="36" spans="1:49" ht="14">
      <c r="A36" s="146" t="s">
        <v>1000</v>
      </c>
      <c r="B36" s="145" t="s">
        <v>1001</v>
      </c>
      <c r="C36" s="63">
        <v>22301600</v>
      </c>
      <c r="D36" s="62">
        <v>652600</v>
      </c>
      <c r="E36" s="62">
        <v>4411600</v>
      </c>
      <c r="F36" s="62">
        <v>1991100</v>
      </c>
      <c r="G36" s="62">
        <v>1009500</v>
      </c>
      <c r="H36" s="62">
        <v>174700</v>
      </c>
      <c r="I36" s="62">
        <v>587900</v>
      </c>
      <c r="J36" s="61" t="s">
        <v>668</v>
      </c>
      <c r="K36" s="61" t="s">
        <v>668</v>
      </c>
      <c r="L36" s="62">
        <v>86400</v>
      </c>
      <c r="M36" s="62">
        <v>160500</v>
      </c>
      <c r="N36" s="62">
        <v>981600</v>
      </c>
      <c r="O36" s="62">
        <v>2420500</v>
      </c>
      <c r="P36" s="62">
        <v>753800</v>
      </c>
      <c r="Q36" s="62">
        <v>4369300</v>
      </c>
      <c r="R36" s="62">
        <v>381500</v>
      </c>
      <c r="S36" s="62">
        <v>569400</v>
      </c>
      <c r="T36" s="62">
        <v>669800</v>
      </c>
      <c r="U36" s="62">
        <v>829500</v>
      </c>
      <c r="V36" s="62">
        <v>1116800</v>
      </c>
      <c r="W36" s="62">
        <v>514500</v>
      </c>
      <c r="X36" s="62">
        <v>286800</v>
      </c>
      <c r="Y36" s="62">
        <v>129300</v>
      </c>
      <c r="AA36" s="112">
        <f t="shared" si="0"/>
        <v>0.19591867848046776</v>
      </c>
      <c r="AC36" s="111" t="s">
        <v>1002</v>
      </c>
    </row>
    <row r="37" spans="1:49" ht="14">
      <c r="A37" s="146" t="s">
        <v>1003</v>
      </c>
      <c r="B37" s="145" t="s">
        <v>1004</v>
      </c>
      <c r="C37" s="63">
        <v>21777200</v>
      </c>
      <c r="D37" s="62">
        <v>649800</v>
      </c>
      <c r="E37" s="62">
        <v>4101000</v>
      </c>
      <c r="F37" s="62">
        <v>1874900</v>
      </c>
      <c r="G37" s="62">
        <v>914900</v>
      </c>
      <c r="H37" s="62">
        <v>146700</v>
      </c>
      <c r="I37" s="62">
        <v>526500</v>
      </c>
      <c r="J37" s="61" t="s">
        <v>668</v>
      </c>
      <c r="K37" s="61" t="s">
        <v>668</v>
      </c>
      <c r="L37" s="62">
        <v>81600</v>
      </c>
      <c r="M37" s="62">
        <v>160100</v>
      </c>
      <c r="N37" s="62">
        <v>960000</v>
      </c>
      <c r="O37" s="62">
        <v>2226100</v>
      </c>
      <c r="P37" s="62">
        <v>743200</v>
      </c>
      <c r="Q37" s="62">
        <v>4107700</v>
      </c>
      <c r="R37" s="62">
        <v>378600</v>
      </c>
      <c r="S37" s="62">
        <v>506800</v>
      </c>
      <c r="T37" s="62">
        <v>648500</v>
      </c>
      <c r="U37" s="62">
        <v>745600</v>
      </c>
      <c r="V37" s="62">
        <v>1068300</v>
      </c>
      <c r="W37" s="62">
        <v>483800</v>
      </c>
      <c r="X37" s="62">
        <v>271900</v>
      </c>
      <c r="Y37" s="62">
        <v>108000</v>
      </c>
      <c r="AA37" s="112">
        <f t="shared" si="0"/>
        <v>0.18862388185809012</v>
      </c>
    </row>
    <row r="38" spans="1:49" ht="14">
      <c r="A38" s="146" t="s">
        <v>1005</v>
      </c>
      <c r="B38" s="145" t="s">
        <v>1006</v>
      </c>
      <c r="C38" s="63">
        <v>22780100</v>
      </c>
      <c r="D38" s="62">
        <v>607700</v>
      </c>
      <c r="E38" s="62">
        <v>4643300</v>
      </c>
      <c r="F38" s="62">
        <v>1842900</v>
      </c>
      <c r="G38" s="62">
        <v>906500</v>
      </c>
      <c r="H38" s="62">
        <v>119200</v>
      </c>
      <c r="I38" s="62">
        <v>542800</v>
      </c>
      <c r="J38" s="61" t="s">
        <v>668</v>
      </c>
      <c r="K38" s="61" t="s">
        <v>668</v>
      </c>
      <c r="L38" s="62">
        <v>77500</v>
      </c>
      <c r="M38" s="62">
        <v>167000</v>
      </c>
      <c r="N38" s="62">
        <v>936400</v>
      </c>
      <c r="O38" s="62">
        <v>2800400</v>
      </c>
      <c r="P38" s="62">
        <v>698300</v>
      </c>
      <c r="Q38" s="62">
        <v>4445700</v>
      </c>
      <c r="R38" s="62">
        <v>356100</v>
      </c>
      <c r="S38" s="62">
        <v>545000</v>
      </c>
      <c r="T38" s="62">
        <v>705100</v>
      </c>
      <c r="U38" s="62">
        <v>794900</v>
      </c>
      <c r="V38" s="62">
        <v>1219600</v>
      </c>
      <c r="W38" s="62">
        <v>546000</v>
      </c>
      <c r="X38" s="62">
        <v>273800</v>
      </c>
      <c r="Y38" s="62">
        <v>109400</v>
      </c>
      <c r="AA38" s="112">
        <f t="shared" si="0"/>
        <v>0.19515717665857482</v>
      </c>
    </row>
    <row r="39" spans="1:49" ht="14">
      <c r="A39" s="146" t="s">
        <v>1007</v>
      </c>
      <c r="B39" s="145" t="s">
        <v>1008</v>
      </c>
      <c r="C39" s="63">
        <v>23275100</v>
      </c>
      <c r="D39" s="62">
        <v>730400</v>
      </c>
      <c r="E39" s="62">
        <v>3901100</v>
      </c>
      <c r="F39" s="62">
        <v>1561600</v>
      </c>
      <c r="G39" s="62">
        <v>864100</v>
      </c>
      <c r="H39" s="62">
        <v>100700</v>
      </c>
      <c r="I39" s="62">
        <v>500600</v>
      </c>
      <c r="J39" s="61" t="s">
        <v>668</v>
      </c>
      <c r="K39" s="61" t="s">
        <v>668</v>
      </c>
      <c r="L39" s="62">
        <v>92700</v>
      </c>
      <c r="M39" s="62">
        <v>170100</v>
      </c>
      <c r="N39" s="62">
        <v>697500</v>
      </c>
      <c r="O39" s="62">
        <v>2339500</v>
      </c>
      <c r="P39" s="62">
        <v>781400</v>
      </c>
      <c r="Q39" s="62">
        <v>4048700</v>
      </c>
      <c r="R39" s="62">
        <v>297700</v>
      </c>
      <c r="S39" s="62">
        <v>429300</v>
      </c>
      <c r="T39" s="62">
        <v>622500</v>
      </c>
      <c r="U39" s="62">
        <v>767500</v>
      </c>
      <c r="V39" s="62">
        <v>1131200</v>
      </c>
      <c r="W39" s="62">
        <v>525800</v>
      </c>
      <c r="X39" s="62">
        <v>267100</v>
      </c>
      <c r="Y39" s="62">
        <v>99300</v>
      </c>
      <c r="AA39" s="112">
        <f t="shared" si="0"/>
        <v>0.17394984339487263</v>
      </c>
    </row>
    <row r="40" spans="1:49" ht="14">
      <c r="A40" s="146" t="s">
        <v>1009</v>
      </c>
      <c r="B40" s="145" t="s">
        <v>1010</v>
      </c>
      <c r="C40" s="63">
        <v>23713400</v>
      </c>
      <c r="D40" s="62">
        <v>665500</v>
      </c>
      <c r="E40" s="62">
        <v>3361800</v>
      </c>
      <c r="F40" s="62">
        <v>1499000</v>
      </c>
      <c r="G40" s="62">
        <v>782200</v>
      </c>
      <c r="H40" s="62">
        <v>72200</v>
      </c>
      <c r="I40" s="62">
        <v>462800</v>
      </c>
      <c r="J40" s="61" t="s">
        <v>668</v>
      </c>
      <c r="K40" s="61" t="s">
        <v>668</v>
      </c>
      <c r="L40" s="62">
        <v>87600</v>
      </c>
      <c r="M40" s="62">
        <v>159600</v>
      </c>
      <c r="N40" s="62">
        <v>716800</v>
      </c>
      <c r="O40" s="62">
        <v>1862800</v>
      </c>
      <c r="P40" s="62">
        <v>814400</v>
      </c>
      <c r="Q40" s="62">
        <v>3755700</v>
      </c>
      <c r="R40" s="62">
        <v>345100</v>
      </c>
      <c r="S40" s="62">
        <v>393500</v>
      </c>
      <c r="T40" s="62">
        <v>545800</v>
      </c>
      <c r="U40" s="62">
        <v>690700</v>
      </c>
      <c r="V40" s="62">
        <v>994000</v>
      </c>
      <c r="W40" s="62">
        <v>466000</v>
      </c>
      <c r="X40" s="62">
        <v>316700</v>
      </c>
      <c r="Y40" s="62">
        <v>62300</v>
      </c>
      <c r="AA40" s="112">
        <f t="shared" si="0"/>
        <v>0.15837880691929457</v>
      </c>
    </row>
    <row r="41" spans="1:49" ht="14">
      <c r="A41" s="146" t="s">
        <v>1011</v>
      </c>
      <c r="B41" s="145" t="s">
        <v>1012</v>
      </c>
      <c r="C41" s="63">
        <v>23295200</v>
      </c>
      <c r="D41" s="62">
        <v>699800</v>
      </c>
      <c r="E41" s="62">
        <v>3519400</v>
      </c>
      <c r="F41" s="62">
        <v>1628500</v>
      </c>
      <c r="G41" s="62">
        <v>748300</v>
      </c>
      <c r="H41" s="62">
        <v>70100</v>
      </c>
      <c r="I41" s="62">
        <v>420800</v>
      </c>
      <c r="J41" s="61" t="s">
        <v>668</v>
      </c>
      <c r="K41" s="61" t="s">
        <v>668</v>
      </c>
      <c r="L41" s="62">
        <v>98500</v>
      </c>
      <c r="M41" s="62">
        <v>158800</v>
      </c>
      <c r="N41" s="62">
        <v>880200</v>
      </c>
      <c r="O41" s="62">
        <v>1890900</v>
      </c>
      <c r="P41" s="62">
        <v>739100</v>
      </c>
      <c r="Q41" s="62">
        <v>3530000</v>
      </c>
      <c r="R41" s="62">
        <v>378100</v>
      </c>
      <c r="S41" s="62">
        <v>400800</v>
      </c>
      <c r="T41" s="62">
        <v>531600</v>
      </c>
      <c r="U41" s="62">
        <v>542400</v>
      </c>
      <c r="V41" s="62">
        <v>912000</v>
      </c>
      <c r="W41" s="62">
        <v>458200</v>
      </c>
      <c r="X41" s="62">
        <v>304800</v>
      </c>
      <c r="Y41" s="62">
        <v>68900</v>
      </c>
      <c r="AA41" s="112">
        <f t="shared" si="0"/>
        <v>0.15153336309626017</v>
      </c>
    </row>
    <row r="42" spans="1:49" ht="14">
      <c r="A42" s="146" t="s">
        <v>1013</v>
      </c>
      <c r="B42" s="145" t="s">
        <v>1014</v>
      </c>
      <c r="C42" s="63">
        <v>23534500</v>
      </c>
      <c r="D42" s="62">
        <v>702100</v>
      </c>
      <c r="E42" s="62">
        <v>3397900</v>
      </c>
      <c r="F42" s="62">
        <v>1628400</v>
      </c>
      <c r="G42" s="62">
        <v>814400</v>
      </c>
      <c r="H42" s="62">
        <v>68100</v>
      </c>
      <c r="I42" s="62">
        <v>469100</v>
      </c>
      <c r="J42" s="61" t="s">
        <v>668</v>
      </c>
      <c r="K42" s="61" t="s">
        <v>668</v>
      </c>
      <c r="L42" s="62">
        <v>113500</v>
      </c>
      <c r="M42" s="62">
        <v>163700</v>
      </c>
      <c r="N42" s="62">
        <v>814100</v>
      </c>
      <c r="O42" s="62">
        <v>1769400</v>
      </c>
      <c r="P42" s="62">
        <v>802700</v>
      </c>
      <c r="Q42" s="62">
        <v>3534600</v>
      </c>
      <c r="R42" s="62">
        <v>377700</v>
      </c>
      <c r="S42" s="62">
        <v>392000</v>
      </c>
      <c r="T42" s="62">
        <v>523100</v>
      </c>
      <c r="U42" s="62">
        <v>538000</v>
      </c>
      <c r="V42" s="62">
        <v>895500</v>
      </c>
      <c r="W42" s="62">
        <v>468000</v>
      </c>
      <c r="X42" s="62">
        <v>338000</v>
      </c>
      <c r="Y42" s="62">
        <v>70700</v>
      </c>
      <c r="AA42" s="112">
        <f t="shared" si="0"/>
        <v>0.15018802184027705</v>
      </c>
    </row>
    <row r="43" spans="1:49" ht="14">
      <c r="A43" s="146" t="s">
        <v>1015</v>
      </c>
      <c r="B43" s="145" t="s">
        <v>1016</v>
      </c>
      <c r="C43" s="63">
        <v>23902300</v>
      </c>
      <c r="D43" s="62">
        <v>723700</v>
      </c>
      <c r="E43" s="62">
        <v>3218700</v>
      </c>
      <c r="F43" s="62">
        <v>1595900</v>
      </c>
      <c r="G43" s="62">
        <v>795500</v>
      </c>
      <c r="H43" s="62">
        <v>61000</v>
      </c>
      <c r="I43" s="62">
        <v>449500</v>
      </c>
      <c r="J43" s="61" t="s">
        <v>668</v>
      </c>
      <c r="K43" s="61" t="s">
        <v>668</v>
      </c>
      <c r="L43" s="62">
        <v>121000</v>
      </c>
      <c r="M43" s="62">
        <v>164000</v>
      </c>
      <c r="N43" s="62">
        <v>800400</v>
      </c>
      <c r="O43" s="62">
        <v>1622800</v>
      </c>
      <c r="P43" s="62">
        <v>822700</v>
      </c>
      <c r="Q43" s="62">
        <v>3360200</v>
      </c>
      <c r="R43" s="62">
        <v>324200</v>
      </c>
      <c r="S43" s="62">
        <v>361900</v>
      </c>
      <c r="T43" s="62">
        <v>482200</v>
      </c>
      <c r="U43" s="62">
        <v>510400</v>
      </c>
      <c r="V43" s="62">
        <v>823600</v>
      </c>
      <c r="W43" s="62">
        <v>482300</v>
      </c>
      <c r="X43" s="62">
        <v>374300</v>
      </c>
      <c r="Y43" s="62">
        <v>66200</v>
      </c>
      <c r="AA43" s="112">
        <f t="shared" si="0"/>
        <v>0.14058061358111981</v>
      </c>
    </row>
    <row r="44" spans="1:49" ht="14">
      <c r="A44" s="146" t="s">
        <v>1017</v>
      </c>
      <c r="B44" s="145" t="s">
        <v>1018</v>
      </c>
      <c r="C44" s="63">
        <v>24869600</v>
      </c>
      <c r="D44" s="62">
        <v>703200</v>
      </c>
      <c r="E44" s="62">
        <v>3689900</v>
      </c>
      <c r="F44" s="62">
        <v>1851700</v>
      </c>
      <c r="G44" s="62">
        <v>870300</v>
      </c>
      <c r="H44" s="62">
        <v>58500</v>
      </c>
      <c r="I44" s="62">
        <v>500700</v>
      </c>
      <c r="J44" s="61" t="s">
        <v>668</v>
      </c>
      <c r="K44" s="61" t="s">
        <v>668</v>
      </c>
      <c r="L44" s="62">
        <v>116300</v>
      </c>
      <c r="M44" s="62">
        <v>194800</v>
      </c>
      <c r="N44" s="62">
        <v>981300</v>
      </c>
      <c r="O44" s="62">
        <v>1838200</v>
      </c>
      <c r="P44" s="62">
        <v>747400</v>
      </c>
      <c r="Q44" s="62">
        <v>3569500</v>
      </c>
      <c r="R44" s="62">
        <v>420700</v>
      </c>
      <c r="S44" s="62">
        <v>375700</v>
      </c>
      <c r="T44" s="62">
        <v>489500</v>
      </c>
      <c r="U44" s="62">
        <v>550700</v>
      </c>
      <c r="V44" s="62">
        <v>849700</v>
      </c>
      <c r="W44" s="62">
        <v>502700</v>
      </c>
      <c r="X44" s="62">
        <v>378700</v>
      </c>
      <c r="Y44" s="62">
        <v>52100</v>
      </c>
      <c r="AA44" s="112">
        <f t="shared" si="0"/>
        <v>0.14352864541448193</v>
      </c>
    </row>
    <row r="45" spans="1:49" ht="14">
      <c r="A45" s="146" t="s">
        <v>1019</v>
      </c>
      <c r="B45" s="145" t="s">
        <v>1020</v>
      </c>
      <c r="C45" s="63">
        <v>24959800</v>
      </c>
      <c r="D45" s="62">
        <v>727900</v>
      </c>
      <c r="E45" s="62">
        <v>3812300</v>
      </c>
      <c r="F45" s="62">
        <v>1882900</v>
      </c>
      <c r="G45" s="62">
        <v>916600</v>
      </c>
      <c r="H45" s="62">
        <v>66700</v>
      </c>
      <c r="I45" s="62">
        <v>512600</v>
      </c>
      <c r="J45" s="61" t="s">
        <v>668</v>
      </c>
      <c r="K45" s="61" t="s">
        <v>668</v>
      </c>
      <c r="L45" s="62">
        <v>135000</v>
      </c>
      <c r="M45" s="62">
        <v>202400</v>
      </c>
      <c r="N45" s="62">
        <v>966300</v>
      </c>
      <c r="O45" s="62">
        <v>1929400</v>
      </c>
      <c r="P45" s="62">
        <v>763400</v>
      </c>
      <c r="Q45" s="62">
        <v>3593600</v>
      </c>
      <c r="R45" s="62">
        <v>404400</v>
      </c>
      <c r="S45" s="62">
        <v>402300</v>
      </c>
      <c r="T45" s="62">
        <v>565700</v>
      </c>
      <c r="U45" s="62">
        <v>558400</v>
      </c>
      <c r="V45" s="62">
        <v>813800</v>
      </c>
      <c r="W45" s="62">
        <v>466700</v>
      </c>
      <c r="X45" s="62">
        <v>381400</v>
      </c>
      <c r="Y45" s="62">
        <v>78100</v>
      </c>
      <c r="AA45" s="112">
        <f t="shared" si="0"/>
        <v>0.14397551262429986</v>
      </c>
    </row>
    <row r="46" spans="1:49" ht="14">
      <c r="A46" s="146" t="s">
        <v>1021</v>
      </c>
      <c r="B46" s="145" t="s">
        <v>1022</v>
      </c>
      <c r="C46" s="63">
        <v>25279200</v>
      </c>
      <c r="D46" s="62">
        <v>728700</v>
      </c>
      <c r="E46" s="62">
        <v>3782400</v>
      </c>
      <c r="F46" s="62">
        <v>1900600</v>
      </c>
      <c r="G46" s="62">
        <v>939300</v>
      </c>
      <c r="H46" s="62">
        <v>55800</v>
      </c>
      <c r="I46" s="62">
        <v>522900</v>
      </c>
      <c r="J46" s="61" t="s">
        <v>668</v>
      </c>
      <c r="K46" s="61" t="s">
        <v>668</v>
      </c>
      <c r="L46" s="62">
        <v>145200</v>
      </c>
      <c r="M46" s="62">
        <v>215400</v>
      </c>
      <c r="N46" s="62">
        <v>961400</v>
      </c>
      <c r="O46" s="62">
        <v>1881800</v>
      </c>
      <c r="P46" s="62">
        <v>797600</v>
      </c>
      <c r="Q46" s="62">
        <v>3594900</v>
      </c>
      <c r="R46" s="62">
        <v>397100</v>
      </c>
      <c r="S46" s="62">
        <v>386400</v>
      </c>
      <c r="T46" s="62">
        <v>542800</v>
      </c>
      <c r="U46" s="62">
        <v>560400</v>
      </c>
      <c r="V46" s="62">
        <v>805500</v>
      </c>
      <c r="W46" s="62">
        <v>464600</v>
      </c>
      <c r="X46" s="62">
        <v>437000</v>
      </c>
      <c r="Y46" s="62">
        <v>75500</v>
      </c>
      <c r="AA46" s="112">
        <f t="shared" si="0"/>
        <v>0.14220782303237445</v>
      </c>
    </row>
    <row r="47" spans="1:49" ht="14">
      <c r="A47" s="146" t="s">
        <v>1023</v>
      </c>
      <c r="B47" s="145" t="s">
        <v>1024</v>
      </c>
      <c r="C47" s="63">
        <v>26045000</v>
      </c>
      <c r="D47" s="62">
        <v>795700</v>
      </c>
      <c r="E47" s="62">
        <v>3745800</v>
      </c>
      <c r="F47" s="62">
        <v>1935500</v>
      </c>
      <c r="G47" s="62">
        <v>974200</v>
      </c>
      <c r="H47" s="62">
        <v>68500</v>
      </c>
      <c r="I47" s="62">
        <v>552700</v>
      </c>
      <c r="J47" s="61" t="s">
        <v>668</v>
      </c>
      <c r="K47" s="61" t="s">
        <v>668</v>
      </c>
      <c r="L47" s="62">
        <v>144000</v>
      </c>
      <c r="M47" s="62">
        <v>209000</v>
      </c>
      <c r="N47" s="62">
        <v>961300</v>
      </c>
      <c r="O47" s="62">
        <v>1810300</v>
      </c>
      <c r="P47" s="62">
        <v>816300</v>
      </c>
      <c r="Q47" s="62">
        <v>3604400</v>
      </c>
      <c r="R47" s="62">
        <v>338300</v>
      </c>
      <c r="S47" s="62">
        <v>383100</v>
      </c>
      <c r="T47" s="62">
        <v>580300</v>
      </c>
      <c r="U47" s="62">
        <v>606400</v>
      </c>
      <c r="V47" s="62">
        <v>818000</v>
      </c>
      <c r="W47" s="62">
        <v>448400</v>
      </c>
      <c r="X47" s="62">
        <v>428300</v>
      </c>
      <c r="Y47" s="62">
        <v>69300</v>
      </c>
      <c r="AA47" s="112">
        <f t="shared" si="0"/>
        <v>0.13839124592052218</v>
      </c>
    </row>
    <row r="48" spans="1:49" ht="14">
      <c r="A48" s="146" t="s">
        <v>1025</v>
      </c>
      <c r="B48" s="145" t="s">
        <v>1026</v>
      </c>
      <c r="C48" s="63">
        <v>26610800</v>
      </c>
      <c r="D48" s="62">
        <v>836000</v>
      </c>
      <c r="E48" s="62">
        <v>3635700</v>
      </c>
      <c r="F48" s="62">
        <v>1920100</v>
      </c>
      <c r="G48" s="62">
        <v>978300</v>
      </c>
      <c r="H48" s="62">
        <v>61000</v>
      </c>
      <c r="I48" s="62">
        <v>557600</v>
      </c>
      <c r="J48" s="61" t="s">
        <v>668</v>
      </c>
      <c r="K48" s="61" t="s">
        <v>668</v>
      </c>
      <c r="L48" s="62">
        <v>147100</v>
      </c>
      <c r="M48" s="62">
        <v>212600</v>
      </c>
      <c r="N48" s="62">
        <v>941800</v>
      </c>
      <c r="O48" s="62">
        <v>1715500</v>
      </c>
      <c r="P48" s="62">
        <v>911400</v>
      </c>
      <c r="Q48" s="62">
        <v>3517300</v>
      </c>
      <c r="R48" s="62">
        <v>330100</v>
      </c>
      <c r="S48" s="62">
        <v>360600</v>
      </c>
      <c r="T48" s="62">
        <v>533000</v>
      </c>
      <c r="U48" s="62">
        <v>551600</v>
      </c>
      <c r="V48" s="62">
        <v>805900</v>
      </c>
      <c r="W48" s="62">
        <v>447600</v>
      </c>
      <c r="X48" s="62">
        <v>486600</v>
      </c>
      <c r="Y48" s="62">
        <v>69000</v>
      </c>
      <c r="AA48" s="112">
        <f t="shared" si="0"/>
        <v>0.13217565800351738</v>
      </c>
    </row>
    <row r="49" spans="1:27" ht="14">
      <c r="A49" s="146" t="s">
        <v>1027</v>
      </c>
      <c r="B49" s="145" t="s">
        <v>1028</v>
      </c>
      <c r="C49" s="63">
        <v>26260100</v>
      </c>
      <c r="D49" s="62">
        <v>791100</v>
      </c>
      <c r="E49" s="62">
        <v>3911000</v>
      </c>
      <c r="F49" s="62">
        <v>2013700</v>
      </c>
      <c r="G49" s="62">
        <v>974300</v>
      </c>
      <c r="H49" s="62">
        <v>61800</v>
      </c>
      <c r="I49" s="62">
        <v>535900</v>
      </c>
      <c r="J49" s="61" t="s">
        <v>668</v>
      </c>
      <c r="K49" s="61" t="s">
        <v>668</v>
      </c>
      <c r="L49" s="62">
        <v>162100</v>
      </c>
      <c r="M49" s="62">
        <v>214500</v>
      </c>
      <c r="N49" s="62">
        <v>1039400</v>
      </c>
      <c r="O49" s="62">
        <v>1897300</v>
      </c>
      <c r="P49" s="62">
        <v>897300</v>
      </c>
      <c r="Q49" s="62">
        <v>3696500</v>
      </c>
      <c r="R49" s="62">
        <v>746800</v>
      </c>
      <c r="S49" s="61" t="s">
        <v>669</v>
      </c>
      <c r="T49" s="62">
        <v>578500</v>
      </c>
      <c r="U49" s="62">
        <v>580200</v>
      </c>
      <c r="V49" s="62">
        <v>830900</v>
      </c>
      <c r="W49" s="62">
        <v>447600</v>
      </c>
      <c r="X49" s="62">
        <v>509600</v>
      </c>
      <c r="Y49" s="62">
        <v>72200</v>
      </c>
      <c r="AA49" s="112">
        <f t="shared" si="0"/>
        <v>0.14076488665313536</v>
      </c>
    </row>
    <row r="50" spans="1:27" ht="14">
      <c r="A50" s="144" t="s">
        <v>1029</v>
      </c>
      <c r="B50" s="145" t="s">
        <v>1030</v>
      </c>
      <c r="C50" s="63">
        <v>26670</v>
      </c>
      <c r="D50" s="62">
        <v>938</v>
      </c>
      <c r="E50" s="62">
        <v>4176</v>
      </c>
      <c r="F50" s="62">
        <v>1951</v>
      </c>
      <c r="G50" s="62">
        <v>939</v>
      </c>
      <c r="H50" s="62">
        <v>62</v>
      </c>
      <c r="I50" s="62">
        <v>465</v>
      </c>
      <c r="J50" s="61" t="s">
        <v>668</v>
      </c>
      <c r="K50" s="62">
        <v>168</v>
      </c>
      <c r="L50" s="61" t="s">
        <v>668</v>
      </c>
      <c r="M50" s="61">
        <v>244</v>
      </c>
      <c r="N50" s="62">
        <v>1012</v>
      </c>
      <c r="O50" s="62">
        <v>2226</v>
      </c>
      <c r="P50" s="62">
        <v>943</v>
      </c>
      <c r="Q50" s="62">
        <v>3940</v>
      </c>
      <c r="R50" s="62">
        <v>910</v>
      </c>
      <c r="S50" s="61" t="s">
        <v>1031</v>
      </c>
      <c r="T50" s="62">
        <v>643</v>
      </c>
      <c r="U50" s="62">
        <v>562</v>
      </c>
      <c r="V50" s="62">
        <v>850</v>
      </c>
      <c r="W50" s="62">
        <v>472</v>
      </c>
      <c r="X50" s="62">
        <v>501</v>
      </c>
      <c r="Y50" s="62">
        <v>84</v>
      </c>
      <c r="AA50" s="112">
        <f t="shared" si="0"/>
        <v>0.14773153355830521</v>
      </c>
    </row>
    <row r="51" spans="1:27" ht="14">
      <c r="A51" s="66" t="s">
        <v>1032</v>
      </c>
      <c r="B51" s="145" t="s">
        <v>1033</v>
      </c>
      <c r="C51" s="63">
        <v>26797</v>
      </c>
      <c r="D51" s="62">
        <v>898</v>
      </c>
      <c r="E51" s="62">
        <v>3914</v>
      </c>
      <c r="F51" s="62">
        <v>1872</v>
      </c>
      <c r="G51" s="62">
        <v>984</v>
      </c>
      <c r="H51" s="62">
        <v>61</v>
      </c>
      <c r="I51" s="62">
        <v>513</v>
      </c>
      <c r="J51" s="61" t="s">
        <v>668</v>
      </c>
      <c r="K51" s="61">
        <v>162</v>
      </c>
      <c r="L51" s="61" t="s">
        <v>668</v>
      </c>
      <c r="M51" s="61">
        <v>248</v>
      </c>
      <c r="N51" s="62">
        <v>888</v>
      </c>
      <c r="O51" s="62">
        <v>2042</v>
      </c>
      <c r="P51" s="62">
        <v>1019</v>
      </c>
      <c r="Q51" s="62">
        <v>3890</v>
      </c>
      <c r="R51" s="62">
        <v>851</v>
      </c>
      <c r="S51" s="61" t="s">
        <v>1031</v>
      </c>
      <c r="T51" s="62">
        <v>630</v>
      </c>
      <c r="U51" s="62">
        <v>569</v>
      </c>
      <c r="V51" s="62">
        <v>803</v>
      </c>
      <c r="W51" s="62">
        <v>473</v>
      </c>
      <c r="X51" s="62">
        <v>562</v>
      </c>
      <c r="Y51" s="62">
        <v>68</v>
      </c>
      <c r="AA51" s="112">
        <f t="shared" si="0"/>
        <v>0.14516550360114938</v>
      </c>
    </row>
    <row r="52" spans="1:27" ht="14">
      <c r="A52" s="66" t="s">
        <v>1034</v>
      </c>
      <c r="B52" s="145" t="s">
        <v>1035</v>
      </c>
      <c r="C52" s="63">
        <v>27647</v>
      </c>
      <c r="D52" s="62">
        <v>894</v>
      </c>
      <c r="E52" s="62">
        <v>3999</v>
      </c>
      <c r="F52" s="62">
        <v>1885</v>
      </c>
      <c r="G52" s="62">
        <v>968</v>
      </c>
      <c r="H52" s="62">
        <v>50</v>
      </c>
      <c r="I52" s="62">
        <v>525</v>
      </c>
      <c r="J52" s="61" t="s">
        <v>668</v>
      </c>
      <c r="K52" s="61">
        <v>158</v>
      </c>
      <c r="L52" s="61" t="s">
        <v>668</v>
      </c>
      <c r="M52" s="61">
        <v>234</v>
      </c>
      <c r="N52" s="62">
        <v>917</v>
      </c>
      <c r="O52" s="62">
        <v>2114</v>
      </c>
      <c r="P52" s="62">
        <v>1018</v>
      </c>
      <c r="Q52" s="62">
        <v>3841</v>
      </c>
      <c r="R52" s="62">
        <v>785</v>
      </c>
      <c r="S52" s="61" t="s">
        <v>1031</v>
      </c>
      <c r="T52" s="62">
        <v>626</v>
      </c>
      <c r="U52" s="62">
        <v>574</v>
      </c>
      <c r="V52" s="62">
        <v>784</v>
      </c>
      <c r="W52" s="62">
        <v>481</v>
      </c>
      <c r="X52" s="62">
        <v>587</v>
      </c>
      <c r="Y52" s="62">
        <v>109</v>
      </c>
      <c r="AA52" s="112">
        <f t="shared" si="0"/>
        <v>0.13893008282996347</v>
      </c>
    </row>
    <row r="53" spans="1:27" ht="14">
      <c r="A53" s="66" t="s">
        <v>1036</v>
      </c>
      <c r="B53" s="145" t="s">
        <v>1037</v>
      </c>
      <c r="C53" s="63">
        <v>28248</v>
      </c>
      <c r="D53" s="62">
        <v>789</v>
      </c>
      <c r="E53" s="62">
        <v>4550</v>
      </c>
      <c r="F53" s="62">
        <v>2067</v>
      </c>
      <c r="G53" s="62">
        <v>988</v>
      </c>
      <c r="H53" s="62">
        <v>45</v>
      </c>
      <c r="I53" s="62">
        <v>526</v>
      </c>
      <c r="J53" s="61" t="s">
        <v>668</v>
      </c>
      <c r="K53" s="61">
        <v>187</v>
      </c>
      <c r="L53" s="61" t="s">
        <v>668</v>
      </c>
      <c r="M53" s="61">
        <v>230</v>
      </c>
      <c r="N53" s="62">
        <v>1079</v>
      </c>
      <c r="O53" s="62">
        <v>2483</v>
      </c>
      <c r="P53" s="62">
        <v>856</v>
      </c>
      <c r="Q53" s="62">
        <v>4146</v>
      </c>
      <c r="R53" s="62">
        <v>939</v>
      </c>
      <c r="S53" s="61" t="s">
        <v>1031</v>
      </c>
      <c r="T53" s="62">
        <v>655</v>
      </c>
      <c r="U53" s="62">
        <v>617</v>
      </c>
      <c r="V53" s="62">
        <v>888</v>
      </c>
      <c r="W53" s="62">
        <v>514</v>
      </c>
      <c r="X53" s="62">
        <v>530</v>
      </c>
      <c r="Y53" s="62">
        <v>78</v>
      </c>
      <c r="AA53" s="112">
        <f t="shared" si="0"/>
        <v>0.1467714528462192</v>
      </c>
    </row>
    <row r="54" spans="1:27" ht="14">
      <c r="A54" s="66" t="s">
        <v>672</v>
      </c>
      <c r="B54" s="145" t="s">
        <v>1038</v>
      </c>
      <c r="C54" s="63">
        <v>28974</v>
      </c>
      <c r="D54" s="62">
        <v>1031</v>
      </c>
      <c r="E54" s="62">
        <v>4592</v>
      </c>
      <c r="F54" s="62">
        <v>2119</v>
      </c>
      <c r="G54" s="62">
        <v>1026</v>
      </c>
      <c r="H54" s="62">
        <v>38</v>
      </c>
      <c r="I54" s="62">
        <v>547</v>
      </c>
      <c r="J54" s="61" t="s">
        <v>668</v>
      </c>
      <c r="K54" s="61">
        <v>221</v>
      </c>
      <c r="L54" s="61" t="s">
        <v>668</v>
      </c>
      <c r="M54" s="61">
        <v>221</v>
      </c>
      <c r="N54" s="62">
        <v>1092</v>
      </c>
      <c r="O54" s="62">
        <v>2474</v>
      </c>
      <c r="P54" s="62">
        <v>993</v>
      </c>
      <c r="Q54" s="62">
        <v>4391</v>
      </c>
      <c r="R54" s="62">
        <v>993</v>
      </c>
      <c r="S54" s="61" t="s">
        <v>1031</v>
      </c>
      <c r="T54" s="62">
        <v>751</v>
      </c>
      <c r="U54" s="62">
        <v>647</v>
      </c>
      <c r="V54" s="62">
        <v>922</v>
      </c>
      <c r="W54" s="62">
        <v>546</v>
      </c>
      <c r="X54" s="62">
        <v>528</v>
      </c>
      <c r="Y54" s="62">
        <v>88</v>
      </c>
      <c r="AA54" s="112">
        <f t="shared" si="0"/>
        <v>0.15154966521709118</v>
      </c>
    </row>
    <row r="55" spans="1:27" ht="14">
      <c r="A55" s="146" t="s">
        <v>1039</v>
      </c>
      <c r="B55" s="145" t="s">
        <v>1040</v>
      </c>
      <c r="C55" s="63">
        <v>32962</v>
      </c>
      <c r="D55" s="62">
        <v>935</v>
      </c>
      <c r="E55" s="62">
        <v>5522</v>
      </c>
      <c r="F55" s="62">
        <v>2353</v>
      </c>
      <c r="G55" s="62">
        <v>1102</v>
      </c>
      <c r="H55" s="62">
        <v>35</v>
      </c>
      <c r="I55" s="62">
        <v>589</v>
      </c>
      <c r="J55" s="61" t="s">
        <v>668</v>
      </c>
      <c r="K55" s="61">
        <v>208</v>
      </c>
      <c r="L55" s="61" t="s">
        <v>668</v>
      </c>
      <c r="M55" s="61">
        <v>271</v>
      </c>
      <c r="N55" s="62">
        <v>1251</v>
      </c>
      <c r="O55" s="62">
        <v>3169</v>
      </c>
      <c r="P55" s="62">
        <v>1144</v>
      </c>
      <c r="Q55" s="62">
        <v>5030</v>
      </c>
      <c r="R55" s="62">
        <v>1061</v>
      </c>
      <c r="S55" s="61" t="s">
        <v>1031</v>
      </c>
      <c r="T55" s="62">
        <v>822</v>
      </c>
      <c r="U55" s="62">
        <v>827</v>
      </c>
      <c r="V55" s="62">
        <v>1054</v>
      </c>
      <c r="W55" s="62">
        <v>658</v>
      </c>
      <c r="X55" s="62">
        <v>602</v>
      </c>
      <c r="Y55" s="62">
        <v>106</v>
      </c>
      <c r="AA55" s="112">
        <f t="shared" si="0"/>
        <v>0.15259996359444208</v>
      </c>
    </row>
    <row r="56" spans="1:27" ht="14">
      <c r="A56" s="146" t="s">
        <v>1041</v>
      </c>
      <c r="B56" s="145" t="s">
        <v>1042</v>
      </c>
      <c r="C56" s="63">
        <v>33776</v>
      </c>
      <c r="D56" s="62">
        <v>882</v>
      </c>
      <c r="E56" s="62">
        <v>5585</v>
      </c>
      <c r="F56" s="62">
        <v>2507</v>
      </c>
      <c r="G56" s="62">
        <v>1054</v>
      </c>
      <c r="H56" s="62">
        <v>46</v>
      </c>
      <c r="I56" s="62">
        <v>544</v>
      </c>
      <c r="J56" s="61" t="s">
        <v>668</v>
      </c>
      <c r="K56" s="61">
        <v>208</v>
      </c>
      <c r="L56" s="61" t="s">
        <v>668</v>
      </c>
      <c r="M56" s="61">
        <v>258</v>
      </c>
      <c r="N56" s="62">
        <v>1452</v>
      </c>
      <c r="O56" s="62">
        <v>3079</v>
      </c>
      <c r="P56" s="62">
        <v>954</v>
      </c>
      <c r="Q56" s="62">
        <v>5120</v>
      </c>
      <c r="R56" s="62">
        <v>1095</v>
      </c>
      <c r="S56" s="61" t="s">
        <v>1031</v>
      </c>
      <c r="T56" s="62">
        <v>859</v>
      </c>
      <c r="U56" s="62">
        <v>800</v>
      </c>
      <c r="V56" s="62">
        <v>1077</v>
      </c>
      <c r="W56" s="62">
        <v>628</v>
      </c>
      <c r="X56" s="62">
        <v>656</v>
      </c>
      <c r="Y56" s="62">
        <v>100</v>
      </c>
      <c r="AA56" s="112">
        <f t="shared" si="0"/>
        <v>0.15158692562766463</v>
      </c>
    </row>
    <row r="57" spans="1:27" ht="14">
      <c r="A57" s="146" t="s">
        <v>1043</v>
      </c>
      <c r="B57" s="145" t="s">
        <v>1044</v>
      </c>
      <c r="C57" s="63">
        <v>34682</v>
      </c>
      <c r="D57" s="62">
        <v>997</v>
      </c>
      <c r="E57" s="62">
        <v>5404</v>
      </c>
      <c r="F57" s="62">
        <v>2492</v>
      </c>
      <c r="G57" s="62">
        <v>1131</v>
      </c>
      <c r="H57" s="62">
        <v>33</v>
      </c>
      <c r="I57" s="62">
        <v>570</v>
      </c>
      <c r="J57" s="61" t="s">
        <v>668</v>
      </c>
      <c r="K57" s="61">
        <v>272</v>
      </c>
      <c r="L57" s="61" t="s">
        <v>668</v>
      </c>
      <c r="M57" s="61">
        <v>255</v>
      </c>
      <c r="N57" s="62">
        <v>1361</v>
      </c>
      <c r="O57" s="62">
        <v>2913</v>
      </c>
      <c r="P57" s="62">
        <v>1057</v>
      </c>
      <c r="Q57" s="62">
        <v>5037</v>
      </c>
      <c r="R57" s="62">
        <v>961</v>
      </c>
      <c r="S57" s="61" t="s">
        <v>1031</v>
      </c>
      <c r="T57" s="62">
        <v>853</v>
      </c>
      <c r="U57" s="62">
        <v>804</v>
      </c>
      <c r="V57" s="62">
        <v>1140</v>
      </c>
      <c r="W57" s="62">
        <v>604</v>
      </c>
      <c r="X57" s="62">
        <v>667</v>
      </c>
      <c r="Y57" s="62">
        <v>92</v>
      </c>
      <c r="AA57" s="112">
        <f t="shared" si="0"/>
        <v>0.14523383887895738</v>
      </c>
    </row>
    <row r="58" spans="1:27" ht="14">
      <c r="A58" s="146" t="s">
        <v>1045</v>
      </c>
      <c r="B58" s="145" t="s">
        <v>1046</v>
      </c>
      <c r="C58" s="63">
        <v>33926</v>
      </c>
      <c r="D58" s="62">
        <v>884</v>
      </c>
      <c r="E58" s="62">
        <v>4780</v>
      </c>
      <c r="F58" s="62">
        <v>2223</v>
      </c>
      <c r="G58" s="62">
        <v>1024</v>
      </c>
      <c r="H58" s="62">
        <v>23</v>
      </c>
      <c r="I58" s="62">
        <v>487</v>
      </c>
      <c r="J58" s="61" t="s">
        <v>668</v>
      </c>
      <c r="K58" s="61">
        <v>230</v>
      </c>
      <c r="L58" s="61" t="s">
        <v>668</v>
      </c>
      <c r="M58" s="61">
        <v>284</v>
      </c>
      <c r="N58" s="62">
        <v>1200</v>
      </c>
      <c r="O58" s="62">
        <v>2557</v>
      </c>
      <c r="P58" s="62">
        <v>995</v>
      </c>
      <c r="Q58" s="62">
        <v>4761</v>
      </c>
      <c r="R58" s="62">
        <v>975</v>
      </c>
      <c r="S58" s="61" t="s">
        <v>1031</v>
      </c>
      <c r="T58" s="62">
        <v>706</v>
      </c>
      <c r="U58" s="62">
        <v>812</v>
      </c>
      <c r="V58" s="62">
        <v>1053</v>
      </c>
      <c r="W58" s="62">
        <v>535</v>
      </c>
      <c r="X58" s="62">
        <v>674</v>
      </c>
      <c r="Y58" s="62">
        <v>64</v>
      </c>
      <c r="AA58" s="112">
        <f t="shared" si="0"/>
        <v>0.14033484643046631</v>
      </c>
    </row>
    <row r="59" spans="1:27" ht="14">
      <c r="A59" s="146" t="s">
        <v>1047</v>
      </c>
      <c r="B59" s="145" t="s">
        <v>1048</v>
      </c>
      <c r="C59" s="63">
        <v>34421</v>
      </c>
      <c r="D59" s="62">
        <v>1096</v>
      </c>
      <c r="E59" s="62">
        <v>4375</v>
      </c>
      <c r="F59" s="62">
        <v>1956</v>
      </c>
      <c r="G59" s="62">
        <v>918</v>
      </c>
      <c r="H59" s="62">
        <v>25</v>
      </c>
      <c r="I59" s="62">
        <v>435</v>
      </c>
      <c r="J59" s="61" t="s">
        <v>668</v>
      </c>
      <c r="K59" s="61">
        <v>221</v>
      </c>
      <c r="L59" s="61" t="s">
        <v>668</v>
      </c>
      <c r="M59" s="61">
        <v>236</v>
      </c>
      <c r="N59" s="62">
        <v>1038</v>
      </c>
      <c r="O59" s="62">
        <v>2419</v>
      </c>
      <c r="P59" s="62">
        <v>1062</v>
      </c>
      <c r="Q59" s="62">
        <v>4761</v>
      </c>
      <c r="R59" s="62">
        <v>872</v>
      </c>
      <c r="S59" s="61" t="s">
        <v>1031</v>
      </c>
      <c r="T59" s="62">
        <v>704</v>
      </c>
      <c r="U59" s="62">
        <v>723</v>
      </c>
      <c r="V59" s="62">
        <v>1103</v>
      </c>
      <c r="W59" s="62">
        <v>584</v>
      </c>
      <c r="X59" s="62">
        <v>765</v>
      </c>
      <c r="Y59" s="62">
        <v>66</v>
      </c>
      <c r="AA59" s="112">
        <f t="shared" si="0"/>
        <v>0.13831672525493158</v>
      </c>
    </row>
    <row r="60" spans="1:27" ht="14">
      <c r="A60" s="146" t="s">
        <v>1049</v>
      </c>
      <c r="B60" s="145" t="s">
        <v>1050</v>
      </c>
      <c r="C60" s="63">
        <v>34405</v>
      </c>
      <c r="D60" s="62">
        <v>956</v>
      </c>
      <c r="E60" s="62">
        <v>4522</v>
      </c>
      <c r="F60" s="62">
        <v>2005</v>
      </c>
      <c r="G60" s="62">
        <v>950</v>
      </c>
      <c r="H60" s="62">
        <v>20</v>
      </c>
      <c r="I60" s="62">
        <v>379</v>
      </c>
      <c r="J60" s="61" t="s">
        <v>668</v>
      </c>
      <c r="K60" s="61">
        <v>256</v>
      </c>
      <c r="L60" s="61" t="s">
        <v>668</v>
      </c>
      <c r="M60" s="61">
        <v>295</v>
      </c>
      <c r="N60" s="62">
        <v>1055</v>
      </c>
      <c r="O60" s="62">
        <v>2517</v>
      </c>
      <c r="P60" s="62">
        <v>1000</v>
      </c>
      <c r="Q60" s="62">
        <v>4873</v>
      </c>
      <c r="R60" s="62">
        <v>830</v>
      </c>
      <c r="S60" s="61" t="s">
        <v>1031</v>
      </c>
      <c r="T60" s="62">
        <v>768</v>
      </c>
      <c r="U60" s="62">
        <v>741</v>
      </c>
      <c r="V60" s="62">
        <v>1107</v>
      </c>
      <c r="W60" s="62">
        <v>649</v>
      </c>
      <c r="X60" s="62">
        <v>764</v>
      </c>
      <c r="Y60" s="62">
        <v>75</v>
      </c>
      <c r="AA60" s="112">
        <f t="shared" si="0"/>
        <v>0.14163639005958437</v>
      </c>
    </row>
    <row r="61" spans="1:27" ht="14">
      <c r="A61" s="146" t="s">
        <v>1051</v>
      </c>
      <c r="B61" s="145" t="s">
        <v>1052</v>
      </c>
      <c r="C61" s="63">
        <v>34452</v>
      </c>
      <c r="D61" s="62">
        <v>1040</v>
      </c>
      <c r="E61" s="62">
        <v>4648</v>
      </c>
      <c r="F61" s="62">
        <v>2050</v>
      </c>
      <c r="G61" s="62">
        <v>961</v>
      </c>
      <c r="H61" s="62">
        <v>22</v>
      </c>
      <c r="I61" s="62">
        <v>359</v>
      </c>
      <c r="J61" s="62">
        <v>150</v>
      </c>
      <c r="K61" s="62">
        <v>147</v>
      </c>
      <c r="L61" s="61" t="s">
        <v>668</v>
      </c>
      <c r="M61" s="62">
        <v>281</v>
      </c>
      <c r="N61" s="62">
        <v>1090</v>
      </c>
      <c r="O61" s="62">
        <v>2598</v>
      </c>
      <c r="P61" s="62">
        <v>1016</v>
      </c>
      <c r="Q61" s="62">
        <v>4735</v>
      </c>
      <c r="R61" s="62">
        <v>857</v>
      </c>
      <c r="S61" s="61" t="s">
        <v>1031</v>
      </c>
      <c r="T61" s="62">
        <v>751</v>
      </c>
      <c r="U61" s="62">
        <v>694</v>
      </c>
      <c r="V61" s="62">
        <v>1066</v>
      </c>
      <c r="W61" s="62">
        <v>650</v>
      </c>
      <c r="X61" s="62">
        <v>711</v>
      </c>
      <c r="Y61" s="62">
        <v>57</v>
      </c>
      <c r="AA61" s="112">
        <f t="shared" si="0"/>
        <v>0.13743759433414607</v>
      </c>
    </row>
    <row r="62" spans="1:27" ht="14">
      <c r="A62" s="146" t="s">
        <v>1053</v>
      </c>
      <c r="B62" s="145" t="s">
        <v>1054</v>
      </c>
      <c r="C62" s="63">
        <v>34704</v>
      </c>
      <c r="D62" s="62">
        <v>1024</v>
      </c>
      <c r="E62" s="62">
        <v>4970</v>
      </c>
      <c r="F62" s="62">
        <v>2336</v>
      </c>
      <c r="G62" s="62">
        <v>991</v>
      </c>
      <c r="H62" s="62">
        <v>36</v>
      </c>
      <c r="I62" s="62">
        <v>334</v>
      </c>
      <c r="J62" s="62">
        <v>143</v>
      </c>
      <c r="K62" s="62">
        <v>154</v>
      </c>
      <c r="L62" s="61" t="s">
        <v>668</v>
      </c>
      <c r="M62" s="62">
        <v>324</v>
      </c>
      <c r="N62" s="62">
        <v>1344</v>
      </c>
      <c r="O62" s="62">
        <v>2634</v>
      </c>
      <c r="P62" s="62">
        <v>1046</v>
      </c>
      <c r="Q62" s="62">
        <v>5176</v>
      </c>
      <c r="R62" s="62">
        <v>1050</v>
      </c>
      <c r="S62" s="61" t="s">
        <v>1031</v>
      </c>
      <c r="T62" s="62">
        <v>781</v>
      </c>
      <c r="U62" s="62">
        <v>733</v>
      </c>
      <c r="V62" s="62">
        <v>1115</v>
      </c>
      <c r="W62" s="62">
        <v>678</v>
      </c>
      <c r="X62" s="62">
        <v>811</v>
      </c>
      <c r="Y62" s="62">
        <v>72</v>
      </c>
      <c r="AA62" s="112">
        <f t="shared" si="0"/>
        <v>0.1491470723835869</v>
      </c>
    </row>
    <row r="63" spans="1:27" ht="14">
      <c r="A63" s="146" t="s">
        <v>1055</v>
      </c>
      <c r="B63" s="145" t="s">
        <v>1056</v>
      </c>
      <c r="C63" s="63">
        <v>34838</v>
      </c>
      <c r="D63" s="62">
        <v>1156</v>
      </c>
      <c r="E63" s="62">
        <v>4850</v>
      </c>
      <c r="F63" s="62">
        <v>2029</v>
      </c>
      <c r="G63" s="62">
        <v>881</v>
      </c>
      <c r="H63" s="62">
        <v>26</v>
      </c>
      <c r="I63" s="62">
        <v>319</v>
      </c>
      <c r="J63" s="62">
        <v>128</v>
      </c>
      <c r="K63" s="62">
        <v>114</v>
      </c>
      <c r="L63" s="61" t="s">
        <v>668</v>
      </c>
      <c r="M63" s="62">
        <v>293</v>
      </c>
      <c r="N63" s="62">
        <v>1149</v>
      </c>
      <c r="O63" s="62">
        <v>2821</v>
      </c>
      <c r="P63" s="62">
        <v>1191</v>
      </c>
      <c r="Q63" s="62">
        <v>5255</v>
      </c>
      <c r="R63" s="62">
        <v>1114</v>
      </c>
      <c r="S63" s="61" t="s">
        <v>1031</v>
      </c>
      <c r="T63" s="62">
        <v>808</v>
      </c>
      <c r="U63" s="62">
        <v>731</v>
      </c>
      <c r="V63" s="62">
        <v>1010</v>
      </c>
      <c r="W63" s="62">
        <v>687</v>
      </c>
      <c r="X63" s="62">
        <v>898</v>
      </c>
      <c r="Y63" s="62">
        <v>64</v>
      </c>
      <c r="AA63" s="112">
        <f t="shared" si="0"/>
        <v>0.15084103565072621</v>
      </c>
    </row>
    <row r="64" spans="1:27" ht="14">
      <c r="A64" s="146" t="s">
        <v>1057</v>
      </c>
      <c r="B64" s="145" t="s">
        <v>1058</v>
      </c>
      <c r="C64" s="63">
        <v>37593</v>
      </c>
      <c r="D64" s="62">
        <v>1117</v>
      </c>
      <c r="E64" s="62">
        <v>5275</v>
      </c>
      <c r="F64" s="62">
        <v>2210</v>
      </c>
      <c r="G64" s="62">
        <v>965</v>
      </c>
      <c r="H64" s="62">
        <v>49</v>
      </c>
      <c r="I64" s="62">
        <v>325</v>
      </c>
      <c r="J64" s="62">
        <v>122</v>
      </c>
      <c r="K64" s="62">
        <v>131</v>
      </c>
      <c r="L64" s="61" t="s">
        <v>668</v>
      </c>
      <c r="M64" s="62">
        <v>339</v>
      </c>
      <c r="N64" s="62">
        <v>1245</v>
      </c>
      <c r="O64" s="62">
        <v>3065</v>
      </c>
      <c r="P64" s="62">
        <v>1142</v>
      </c>
      <c r="Q64" s="62">
        <v>5653</v>
      </c>
      <c r="R64" s="62">
        <v>1133</v>
      </c>
      <c r="S64" s="61" t="s">
        <v>1031</v>
      </c>
      <c r="T64" s="62">
        <v>809</v>
      </c>
      <c r="U64" s="62">
        <v>821</v>
      </c>
      <c r="V64" s="62">
        <v>1111</v>
      </c>
      <c r="W64" s="62">
        <v>763</v>
      </c>
      <c r="X64" s="62">
        <v>1004</v>
      </c>
      <c r="Y64" s="62">
        <v>97</v>
      </c>
      <c r="AA64" s="112">
        <f t="shared" si="0"/>
        <v>0.15037373979198254</v>
      </c>
    </row>
    <row r="65" spans="1:27" ht="14">
      <c r="A65" s="146" t="s">
        <v>1059</v>
      </c>
      <c r="B65" s="145" t="s">
        <v>1060</v>
      </c>
      <c r="C65" s="63">
        <v>37486</v>
      </c>
      <c r="D65" s="62">
        <v>1022</v>
      </c>
      <c r="E65" s="62">
        <v>5523</v>
      </c>
      <c r="F65" s="62">
        <v>2249</v>
      </c>
      <c r="G65" s="62">
        <v>900</v>
      </c>
      <c r="H65" s="62">
        <v>34</v>
      </c>
      <c r="I65" s="62">
        <v>291</v>
      </c>
      <c r="J65" s="62">
        <v>127</v>
      </c>
      <c r="K65" s="62">
        <v>126</v>
      </c>
      <c r="L65" s="61" t="s">
        <v>668</v>
      </c>
      <c r="M65" s="62">
        <v>322</v>
      </c>
      <c r="N65" s="62">
        <v>1349</v>
      </c>
      <c r="O65" s="62">
        <v>3274</v>
      </c>
      <c r="P65" s="62">
        <v>1088</v>
      </c>
      <c r="Q65" s="62">
        <v>5959</v>
      </c>
      <c r="R65" s="62">
        <v>1197</v>
      </c>
      <c r="S65" s="61" t="s">
        <v>1031</v>
      </c>
      <c r="T65" s="62">
        <v>913</v>
      </c>
      <c r="U65" s="62">
        <v>898</v>
      </c>
      <c r="V65" s="62">
        <v>1196</v>
      </c>
      <c r="W65" s="62">
        <v>754</v>
      </c>
      <c r="X65" s="62">
        <v>990</v>
      </c>
      <c r="Y65" s="62">
        <v>81</v>
      </c>
      <c r="AA65" s="112">
        <f t="shared" si="0"/>
        <v>0.15896601397855201</v>
      </c>
    </row>
    <row r="66" spans="1:27" ht="14">
      <c r="A66" s="146" t="s">
        <v>1061</v>
      </c>
      <c r="B66" s="145" t="s">
        <v>1062</v>
      </c>
      <c r="C66" s="63">
        <v>37439</v>
      </c>
      <c r="D66" s="62">
        <v>1163</v>
      </c>
      <c r="E66" s="62">
        <v>5765</v>
      </c>
      <c r="F66" s="62">
        <v>2316</v>
      </c>
      <c r="G66" s="62">
        <v>917</v>
      </c>
      <c r="H66" s="62">
        <v>58</v>
      </c>
      <c r="I66" s="62">
        <v>286</v>
      </c>
      <c r="J66" s="62">
        <v>141</v>
      </c>
      <c r="K66" s="62">
        <v>98</v>
      </c>
      <c r="L66" s="61" t="s">
        <v>668</v>
      </c>
      <c r="M66" s="62">
        <v>334</v>
      </c>
      <c r="N66" s="62">
        <v>1399</v>
      </c>
      <c r="O66" s="62">
        <v>3449</v>
      </c>
      <c r="P66" s="62">
        <v>1209</v>
      </c>
      <c r="Q66" s="62">
        <v>6380</v>
      </c>
      <c r="R66" s="62">
        <v>1388</v>
      </c>
      <c r="S66" s="61" t="s">
        <v>1031</v>
      </c>
      <c r="T66" s="62">
        <v>1045</v>
      </c>
      <c r="U66" s="62">
        <v>910</v>
      </c>
      <c r="V66" s="62">
        <v>1141</v>
      </c>
      <c r="W66" s="62">
        <v>762</v>
      </c>
      <c r="X66" s="62">
        <v>1130</v>
      </c>
      <c r="Y66" s="62">
        <v>76</v>
      </c>
      <c r="AA66" s="112">
        <f t="shared" si="0"/>
        <v>0.17041053446940357</v>
      </c>
    </row>
    <row r="67" spans="1:27" ht="14">
      <c r="A67" s="146" t="s">
        <v>1063</v>
      </c>
      <c r="B67" s="145" t="s">
        <v>1064</v>
      </c>
      <c r="C67" s="149">
        <v>37147</v>
      </c>
      <c r="D67" s="150">
        <v>1174</v>
      </c>
      <c r="E67" s="150">
        <v>5417</v>
      </c>
      <c r="F67" s="150">
        <v>2204</v>
      </c>
      <c r="G67" s="150">
        <v>842</v>
      </c>
      <c r="H67" s="150">
        <v>29</v>
      </c>
      <c r="I67" s="150">
        <v>282</v>
      </c>
      <c r="J67" s="150">
        <v>124</v>
      </c>
      <c r="K67" s="150">
        <v>96</v>
      </c>
      <c r="L67" s="61" t="s">
        <v>668</v>
      </c>
      <c r="M67" s="150">
        <v>310</v>
      </c>
      <c r="N67" s="150">
        <v>1362</v>
      </c>
      <c r="O67" s="150">
        <v>3213</v>
      </c>
      <c r="P67" s="150">
        <v>1116</v>
      </c>
      <c r="Q67" s="150">
        <v>6067</v>
      </c>
      <c r="R67" s="150">
        <v>1107</v>
      </c>
      <c r="S67" s="61" t="s">
        <v>1031</v>
      </c>
      <c r="T67" s="150">
        <v>922</v>
      </c>
      <c r="U67" s="150">
        <v>894</v>
      </c>
      <c r="V67" s="150">
        <v>1169</v>
      </c>
      <c r="W67" s="150">
        <v>745</v>
      </c>
      <c r="X67" s="150">
        <v>1224</v>
      </c>
      <c r="Y67" s="150">
        <v>81</v>
      </c>
      <c r="AA67" s="112">
        <f t="shared" si="0"/>
        <v>0.16332409077449053</v>
      </c>
    </row>
    <row r="68" spans="1:27" ht="14">
      <c r="A68" s="146" t="s">
        <v>1065</v>
      </c>
      <c r="B68" s="145" t="s">
        <v>1066</v>
      </c>
      <c r="C68" s="149">
        <v>37035</v>
      </c>
      <c r="D68" s="150">
        <v>1099</v>
      </c>
      <c r="E68" s="150">
        <v>5689</v>
      </c>
      <c r="F68" s="150">
        <v>2339</v>
      </c>
      <c r="G68" s="150">
        <v>872</v>
      </c>
      <c r="H68" s="150">
        <v>42</v>
      </c>
      <c r="I68" s="150">
        <v>331</v>
      </c>
      <c r="J68" s="150">
        <v>107</v>
      </c>
      <c r="K68" s="150">
        <v>94</v>
      </c>
      <c r="L68" s="61" t="s">
        <v>668</v>
      </c>
      <c r="M68" s="150">
        <v>299</v>
      </c>
      <c r="N68" s="150">
        <v>1467</v>
      </c>
      <c r="O68" s="150">
        <v>3350</v>
      </c>
      <c r="P68" s="150">
        <v>1194</v>
      </c>
      <c r="Q68" s="150">
        <v>6075</v>
      </c>
      <c r="R68" s="150">
        <v>1329</v>
      </c>
      <c r="S68" s="61" t="s">
        <v>669</v>
      </c>
      <c r="T68" s="150">
        <v>893</v>
      </c>
      <c r="U68" s="150">
        <v>924</v>
      </c>
      <c r="V68" s="150">
        <v>1124</v>
      </c>
      <c r="W68" s="150">
        <v>726</v>
      </c>
      <c r="X68" s="150">
        <v>1070</v>
      </c>
      <c r="Y68" s="150">
        <v>94</v>
      </c>
      <c r="AA68" s="112">
        <f t="shared" si="0"/>
        <v>0.16403402187120292</v>
      </c>
    </row>
    <row r="69" spans="1:27" ht="14" hidden="1">
      <c r="A69" s="146" t="s">
        <v>673</v>
      </c>
      <c r="B69" s="145" t="s">
        <v>674</v>
      </c>
      <c r="C69" s="63"/>
      <c r="D69" s="62"/>
      <c r="E69" s="62"/>
      <c r="F69" s="62"/>
      <c r="G69" s="62"/>
      <c r="H69" s="62"/>
      <c r="I69" s="62"/>
      <c r="J69" s="62"/>
      <c r="K69" s="62"/>
      <c r="L69" s="62"/>
      <c r="M69" s="62"/>
      <c r="N69" s="62"/>
      <c r="O69" s="62"/>
      <c r="P69" s="62"/>
      <c r="Q69" s="62"/>
      <c r="R69" s="62"/>
      <c r="S69" s="62"/>
      <c r="T69" s="62"/>
      <c r="U69" s="62"/>
      <c r="V69" s="62"/>
      <c r="W69" s="62"/>
      <c r="X69" s="62"/>
      <c r="Y69" s="62"/>
      <c r="AA69" s="112" t="e">
        <f t="shared" ref="AA69:AA132" si="1">C69/Q69</f>
        <v>#DIV/0!</v>
      </c>
    </row>
    <row r="70" spans="1:27" ht="14" hidden="1">
      <c r="A70" s="146" t="s">
        <v>675</v>
      </c>
      <c r="B70" s="145" t="s">
        <v>676</v>
      </c>
      <c r="C70" s="60" t="s">
        <v>668</v>
      </c>
      <c r="D70" s="62">
        <v>211944</v>
      </c>
      <c r="E70" s="62">
        <v>571938</v>
      </c>
      <c r="F70" s="62">
        <v>147623</v>
      </c>
      <c r="G70" s="61" t="s">
        <v>668</v>
      </c>
      <c r="H70" s="61" t="s">
        <v>668</v>
      </c>
      <c r="I70" s="61" t="s">
        <v>668</v>
      </c>
      <c r="J70" s="61" t="s">
        <v>668</v>
      </c>
      <c r="K70" s="61" t="s">
        <v>668</v>
      </c>
      <c r="L70" s="61" t="s">
        <v>668</v>
      </c>
      <c r="M70" s="61" t="s">
        <v>668</v>
      </c>
      <c r="N70" s="61" t="s">
        <v>668</v>
      </c>
      <c r="O70" s="61">
        <v>424315</v>
      </c>
      <c r="P70" s="61">
        <v>221570</v>
      </c>
      <c r="Q70" s="61">
        <v>549486</v>
      </c>
      <c r="R70" s="61">
        <v>150686</v>
      </c>
      <c r="S70" s="61" t="s">
        <v>669</v>
      </c>
      <c r="T70" s="61">
        <v>102307</v>
      </c>
      <c r="U70" s="61">
        <v>184649</v>
      </c>
      <c r="V70" s="61" t="s">
        <v>669</v>
      </c>
      <c r="W70" s="61">
        <v>63126</v>
      </c>
      <c r="X70" s="61">
        <v>48718</v>
      </c>
      <c r="Y70" s="61" t="s">
        <v>668</v>
      </c>
      <c r="AA70" s="112" t="e">
        <f t="shared" si="1"/>
        <v>#VALUE!</v>
      </c>
    </row>
    <row r="71" spans="1:27" ht="14" hidden="1">
      <c r="A71" s="146" t="s">
        <v>677</v>
      </c>
      <c r="B71" s="145" t="s">
        <v>678</v>
      </c>
      <c r="C71" s="60" t="s">
        <v>668</v>
      </c>
      <c r="D71" s="62">
        <v>185598</v>
      </c>
      <c r="E71" s="62">
        <v>488199</v>
      </c>
      <c r="F71" s="62">
        <v>160522</v>
      </c>
      <c r="G71" s="61">
        <v>121001</v>
      </c>
      <c r="H71" s="61" t="s">
        <v>668</v>
      </c>
      <c r="I71" s="61" t="s">
        <v>668</v>
      </c>
      <c r="J71" s="61" t="s">
        <v>668</v>
      </c>
      <c r="K71" s="61" t="s">
        <v>668</v>
      </c>
      <c r="L71" s="61" t="s">
        <v>668</v>
      </c>
      <c r="M71" s="61" t="s">
        <v>668</v>
      </c>
      <c r="N71" s="61">
        <v>39521</v>
      </c>
      <c r="O71" s="61">
        <v>327677</v>
      </c>
      <c r="P71" s="61">
        <v>193450</v>
      </c>
      <c r="Q71" s="61">
        <v>520374</v>
      </c>
      <c r="R71" s="61">
        <v>147016</v>
      </c>
      <c r="S71" s="61" t="s">
        <v>669</v>
      </c>
      <c r="T71" s="61">
        <v>93069</v>
      </c>
      <c r="U71" s="61">
        <v>165434</v>
      </c>
      <c r="V71" s="61" t="s">
        <v>669</v>
      </c>
      <c r="W71" s="61">
        <v>73339</v>
      </c>
      <c r="X71" s="61">
        <v>41516</v>
      </c>
      <c r="Y71" s="61">
        <v>55853</v>
      </c>
      <c r="AA71" s="112" t="e">
        <f t="shared" si="1"/>
        <v>#VALUE!</v>
      </c>
    </row>
    <row r="72" spans="1:27" ht="14" hidden="1">
      <c r="A72" s="146" t="s">
        <v>679</v>
      </c>
      <c r="B72" s="145" t="s">
        <v>680</v>
      </c>
      <c r="C72" s="60" t="s">
        <v>668</v>
      </c>
      <c r="D72" s="62">
        <v>185471</v>
      </c>
      <c r="E72" s="62">
        <v>406866</v>
      </c>
      <c r="F72" s="62">
        <v>141921</v>
      </c>
      <c r="G72" s="61">
        <v>114047</v>
      </c>
      <c r="H72" s="61" t="s">
        <v>668</v>
      </c>
      <c r="I72" s="61" t="s">
        <v>668</v>
      </c>
      <c r="J72" s="61" t="s">
        <v>668</v>
      </c>
      <c r="K72" s="61" t="s">
        <v>668</v>
      </c>
      <c r="L72" s="61" t="s">
        <v>668</v>
      </c>
      <c r="M72" s="61" t="s">
        <v>668</v>
      </c>
      <c r="N72" s="61">
        <v>27874</v>
      </c>
      <c r="O72" s="61">
        <v>264945</v>
      </c>
      <c r="P72" s="61">
        <v>198293</v>
      </c>
      <c r="Q72" s="61">
        <v>504015</v>
      </c>
      <c r="R72" s="61">
        <v>127693</v>
      </c>
      <c r="S72" s="61" t="s">
        <v>669</v>
      </c>
      <c r="T72" s="61">
        <v>88588</v>
      </c>
      <c r="U72" s="61">
        <v>176518</v>
      </c>
      <c r="V72" s="61" t="s">
        <v>669</v>
      </c>
      <c r="W72" s="61">
        <v>69302</v>
      </c>
      <c r="X72" s="61">
        <v>41914</v>
      </c>
      <c r="Y72" s="61">
        <v>28497</v>
      </c>
      <c r="AA72" s="112" t="e">
        <f t="shared" si="1"/>
        <v>#VALUE!</v>
      </c>
    </row>
    <row r="73" spans="1:27" ht="14" hidden="1">
      <c r="A73" s="146" t="s">
        <v>681</v>
      </c>
      <c r="B73" s="145" t="s">
        <v>682</v>
      </c>
      <c r="C73" s="60" t="s">
        <v>668</v>
      </c>
      <c r="D73" s="62">
        <v>83617</v>
      </c>
      <c r="E73" s="62">
        <v>184867</v>
      </c>
      <c r="F73" s="62">
        <v>38056</v>
      </c>
      <c r="G73" s="61">
        <v>19672</v>
      </c>
      <c r="H73" s="61" t="s">
        <v>668</v>
      </c>
      <c r="I73" s="61" t="s">
        <v>668</v>
      </c>
      <c r="J73" s="61" t="s">
        <v>668</v>
      </c>
      <c r="K73" s="61" t="s">
        <v>668</v>
      </c>
      <c r="L73" s="61" t="s">
        <v>668</v>
      </c>
      <c r="M73" s="61" t="s">
        <v>668</v>
      </c>
      <c r="N73" s="61">
        <v>18384</v>
      </c>
      <c r="O73" s="61">
        <v>146811</v>
      </c>
      <c r="P73" s="61">
        <v>88775</v>
      </c>
      <c r="Q73" s="61">
        <v>229002</v>
      </c>
      <c r="R73" s="61">
        <v>74118</v>
      </c>
      <c r="S73" s="61" t="s">
        <v>669</v>
      </c>
      <c r="T73" s="61">
        <v>32480</v>
      </c>
      <c r="U73" s="61">
        <v>31312</v>
      </c>
      <c r="V73" s="61">
        <v>45278</v>
      </c>
      <c r="W73" s="61">
        <v>26806</v>
      </c>
      <c r="X73" s="61">
        <v>19008</v>
      </c>
      <c r="Y73" s="61">
        <v>26023</v>
      </c>
      <c r="AA73" s="112" t="e">
        <f t="shared" si="1"/>
        <v>#VALUE!</v>
      </c>
    </row>
    <row r="74" spans="1:27" ht="14" hidden="1">
      <c r="A74" s="146" t="s">
        <v>683</v>
      </c>
      <c r="B74" s="145" t="s">
        <v>684</v>
      </c>
      <c r="C74" s="60" t="s">
        <v>668</v>
      </c>
      <c r="D74" s="61" t="s">
        <v>668</v>
      </c>
      <c r="E74" s="62">
        <v>624563</v>
      </c>
      <c r="F74" s="62">
        <v>205809</v>
      </c>
      <c r="G74" s="61">
        <v>154893</v>
      </c>
      <c r="H74" s="61" t="s">
        <v>668</v>
      </c>
      <c r="I74" s="61" t="s">
        <v>668</v>
      </c>
      <c r="J74" s="61" t="s">
        <v>668</v>
      </c>
      <c r="K74" s="61" t="s">
        <v>668</v>
      </c>
      <c r="L74" s="61" t="s">
        <v>668</v>
      </c>
      <c r="M74" s="61" t="s">
        <v>668</v>
      </c>
      <c r="N74" s="61">
        <v>50916</v>
      </c>
      <c r="O74" s="61">
        <v>418754</v>
      </c>
      <c r="P74" s="61" t="s">
        <v>668</v>
      </c>
      <c r="Q74" s="61">
        <v>450573</v>
      </c>
      <c r="R74" s="61">
        <v>154279</v>
      </c>
      <c r="S74" s="61" t="s">
        <v>669</v>
      </c>
      <c r="T74" s="61">
        <v>88747</v>
      </c>
      <c r="U74" s="61">
        <v>51689</v>
      </c>
      <c r="V74" s="61">
        <v>76173</v>
      </c>
      <c r="W74" s="61">
        <v>42274</v>
      </c>
      <c r="X74" s="61">
        <v>37411</v>
      </c>
      <c r="Y74" s="61" t="s">
        <v>668</v>
      </c>
      <c r="AA74" s="112" t="e">
        <f t="shared" si="1"/>
        <v>#VALUE!</v>
      </c>
    </row>
    <row r="75" spans="1:27" ht="14" hidden="1">
      <c r="A75" s="146" t="s">
        <v>685</v>
      </c>
      <c r="B75" s="145" t="s">
        <v>686</v>
      </c>
      <c r="C75" s="60" t="s">
        <v>668</v>
      </c>
      <c r="D75" s="62">
        <v>200294</v>
      </c>
      <c r="E75" s="62">
        <v>694577</v>
      </c>
      <c r="F75" s="62">
        <v>255147</v>
      </c>
      <c r="G75" s="61">
        <v>205397</v>
      </c>
      <c r="H75" s="61" t="s">
        <v>668</v>
      </c>
      <c r="I75" s="61" t="s">
        <v>668</v>
      </c>
      <c r="J75" s="61" t="s">
        <v>668</v>
      </c>
      <c r="K75" s="61" t="s">
        <v>668</v>
      </c>
      <c r="L75" s="61" t="s">
        <v>668</v>
      </c>
      <c r="M75" s="61" t="s">
        <v>668</v>
      </c>
      <c r="N75" s="61">
        <v>49750</v>
      </c>
      <c r="O75" s="61">
        <v>439430</v>
      </c>
      <c r="P75" s="61">
        <v>220758</v>
      </c>
      <c r="Q75" s="61">
        <v>505918</v>
      </c>
      <c r="R75" s="61">
        <v>163744</v>
      </c>
      <c r="S75" s="61" t="s">
        <v>669</v>
      </c>
      <c r="T75" s="61">
        <v>123963</v>
      </c>
      <c r="U75" s="61">
        <v>62042</v>
      </c>
      <c r="V75" s="61">
        <v>68750</v>
      </c>
      <c r="W75" s="61">
        <v>42183</v>
      </c>
      <c r="X75" s="61">
        <v>45236</v>
      </c>
      <c r="Y75" s="61" t="s">
        <v>668</v>
      </c>
      <c r="AA75" s="112" t="e">
        <f t="shared" si="1"/>
        <v>#VALUE!</v>
      </c>
    </row>
    <row r="76" spans="1:27" ht="14" hidden="1">
      <c r="A76" s="146" t="s">
        <v>687</v>
      </c>
      <c r="B76" s="145" t="s">
        <v>688</v>
      </c>
      <c r="C76" s="60" t="s">
        <v>668</v>
      </c>
      <c r="D76" s="62">
        <v>253922</v>
      </c>
      <c r="E76" s="62">
        <v>681742</v>
      </c>
      <c r="F76" s="62">
        <v>281260</v>
      </c>
      <c r="G76" s="61">
        <v>231403</v>
      </c>
      <c r="H76" s="61" t="s">
        <v>668</v>
      </c>
      <c r="I76" s="61" t="s">
        <v>668</v>
      </c>
      <c r="J76" s="61" t="s">
        <v>668</v>
      </c>
      <c r="K76" s="61" t="s">
        <v>668</v>
      </c>
      <c r="L76" s="61" t="s">
        <v>668</v>
      </c>
      <c r="M76" s="61" t="s">
        <v>668</v>
      </c>
      <c r="N76" s="61">
        <v>49857</v>
      </c>
      <c r="O76" s="61">
        <v>400482</v>
      </c>
      <c r="P76" s="61">
        <v>289147</v>
      </c>
      <c r="Q76" s="61">
        <v>598772</v>
      </c>
      <c r="R76" s="61">
        <v>174804</v>
      </c>
      <c r="S76" s="61" t="s">
        <v>669</v>
      </c>
      <c r="T76" s="61">
        <v>127559</v>
      </c>
      <c r="U76" s="61">
        <v>100327</v>
      </c>
      <c r="V76" s="61">
        <v>87934</v>
      </c>
      <c r="W76" s="61">
        <v>46451</v>
      </c>
      <c r="X76" s="61">
        <v>61697</v>
      </c>
      <c r="Y76" s="61" t="s">
        <v>668</v>
      </c>
      <c r="AA76" s="112" t="e">
        <f t="shared" si="1"/>
        <v>#VALUE!</v>
      </c>
    </row>
    <row r="77" spans="1:27" ht="14" hidden="1">
      <c r="A77" s="146" t="s">
        <v>689</v>
      </c>
      <c r="B77" s="145" t="s">
        <v>690</v>
      </c>
      <c r="C77" s="60" t="s">
        <v>668</v>
      </c>
      <c r="D77" s="62">
        <v>257845</v>
      </c>
      <c r="E77" s="62">
        <v>952719</v>
      </c>
      <c r="F77" s="62">
        <v>336234</v>
      </c>
      <c r="G77" s="61">
        <v>262742</v>
      </c>
      <c r="H77" s="61" t="s">
        <v>668</v>
      </c>
      <c r="I77" s="61" t="s">
        <v>668</v>
      </c>
      <c r="J77" s="61" t="s">
        <v>668</v>
      </c>
      <c r="K77" s="61" t="s">
        <v>668</v>
      </c>
      <c r="L77" s="61" t="s">
        <v>668</v>
      </c>
      <c r="M77" s="61" t="s">
        <v>668</v>
      </c>
      <c r="N77" s="61">
        <v>73492</v>
      </c>
      <c r="O77" s="61">
        <v>616485</v>
      </c>
      <c r="P77" s="61">
        <v>291722</v>
      </c>
      <c r="Q77" s="61">
        <v>678012</v>
      </c>
      <c r="R77" s="61">
        <v>233794</v>
      </c>
      <c r="S77" s="61" t="s">
        <v>669</v>
      </c>
      <c r="T77" s="61">
        <v>132364</v>
      </c>
      <c r="U77" s="61">
        <v>88030</v>
      </c>
      <c r="V77" s="61">
        <v>106971</v>
      </c>
      <c r="W77" s="61">
        <v>50105</v>
      </c>
      <c r="X77" s="61">
        <v>66748</v>
      </c>
      <c r="Y77" s="61" t="s">
        <v>668</v>
      </c>
      <c r="AA77" s="112" t="e">
        <f t="shared" si="1"/>
        <v>#VALUE!</v>
      </c>
    </row>
    <row r="78" spans="1:27" ht="14" hidden="1">
      <c r="A78" s="146" t="s">
        <v>691</v>
      </c>
      <c r="B78" s="145" t="s">
        <v>692</v>
      </c>
      <c r="C78" s="60" t="s">
        <v>668</v>
      </c>
      <c r="D78" s="62">
        <v>306894</v>
      </c>
      <c r="E78" s="62">
        <v>1140053</v>
      </c>
      <c r="F78" s="62">
        <v>408774</v>
      </c>
      <c r="G78" s="61">
        <v>330934</v>
      </c>
      <c r="H78" s="61" t="s">
        <v>668</v>
      </c>
      <c r="I78" s="61" t="s">
        <v>668</v>
      </c>
      <c r="J78" s="61" t="s">
        <v>668</v>
      </c>
      <c r="K78" s="61" t="s">
        <v>668</v>
      </c>
      <c r="L78" s="61" t="s">
        <v>668</v>
      </c>
      <c r="M78" s="61" t="s">
        <v>668</v>
      </c>
      <c r="N78" s="61">
        <v>77840</v>
      </c>
      <c r="O78" s="61">
        <v>731279</v>
      </c>
      <c r="P78" s="61">
        <v>364003</v>
      </c>
      <c r="Q78" s="61">
        <v>797918</v>
      </c>
      <c r="R78" s="61">
        <v>277659</v>
      </c>
      <c r="S78" s="61" t="s">
        <v>669</v>
      </c>
      <c r="T78" s="61">
        <v>147551</v>
      </c>
      <c r="U78" s="61">
        <v>109119</v>
      </c>
      <c r="V78" s="61">
        <v>126818</v>
      </c>
      <c r="W78" s="61">
        <v>61623</v>
      </c>
      <c r="X78" s="61">
        <v>75148</v>
      </c>
      <c r="Y78" s="61" t="s">
        <v>668</v>
      </c>
      <c r="AA78" s="112" t="e">
        <f t="shared" si="1"/>
        <v>#VALUE!</v>
      </c>
    </row>
    <row r="79" spans="1:27" ht="14" hidden="1">
      <c r="A79" s="146" t="s">
        <v>693</v>
      </c>
      <c r="B79" s="145" t="s">
        <v>694</v>
      </c>
      <c r="C79" s="60" t="s">
        <v>668</v>
      </c>
      <c r="D79" s="62">
        <v>365474</v>
      </c>
      <c r="E79" s="62">
        <v>1550895</v>
      </c>
      <c r="F79" s="62">
        <v>523846</v>
      </c>
      <c r="G79" s="61">
        <v>426640</v>
      </c>
      <c r="H79" s="61" t="s">
        <v>668</v>
      </c>
      <c r="I79" s="61" t="s">
        <v>668</v>
      </c>
      <c r="J79" s="61" t="s">
        <v>668</v>
      </c>
      <c r="K79" s="61" t="s">
        <v>668</v>
      </c>
      <c r="L79" s="61" t="s">
        <v>668</v>
      </c>
      <c r="M79" s="61" t="s">
        <v>668</v>
      </c>
      <c r="N79" s="61">
        <v>97206</v>
      </c>
      <c r="O79" s="61">
        <v>1027049</v>
      </c>
      <c r="P79" s="61">
        <v>449239</v>
      </c>
      <c r="Q79" s="61">
        <v>1123773</v>
      </c>
      <c r="R79" s="61">
        <v>446553</v>
      </c>
      <c r="S79" s="61" t="s">
        <v>669</v>
      </c>
      <c r="T79" s="61">
        <v>205602</v>
      </c>
      <c r="U79" s="61">
        <v>169153</v>
      </c>
      <c r="V79" s="61">
        <v>148681</v>
      </c>
      <c r="W79" s="61">
        <v>72834</v>
      </c>
      <c r="X79" s="61">
        <v>80950</v>
      </c>
      <c r="Y79" s="61" t="s">
        <v>668</v>
      </c>
      <c r="AA79" s="112" t="e">
        <f t="shared" si="1"/>
        <v>#VALUE!</v>
      </c>
    </row>
    <row r="80" spans="1:27" ht="14" hidden="1">
      <c r="A80" s="146" t="s">
        <v>695</v>
      </c>
      <c r="B80" s="145" t="s">
        <v>696</v>
      </c>
      <c r="C80" s="60" t="s">
        <v>668</v>
      </c>
      <c r="D80" s="62">
        <v>423385</v>
      </c>
      <c r="E80" s="62">
        <v>1265713</v>
      </c>
      <c r="F80" s="62">
        <v>484544</v>
      </c>
      <c r="G80" s="61">
        <v>420740</v>
      </c>
      <c r="H80" s="61" t="s">
        <v>668</v>
      </c>
      <c r="I80" s="61" t="s">
        <v>668</v>
      </c>
      <c r="J80" s="61" t="s">
        <v>668</v>
      </c>
      <c r="K80" s="61" t="s">
        <v>668</v>
      </c>
      <c r="L80" s="61" t="s">
        <v>668</v>
      </c>
      <c r="M80" s="61" t="s">
        <v>668</v>
      </c>
      <c r="N80" s="61">
        <v>63804</v>
      </c>
      <c r="O80" s="61">
        <v>781169</v>
      </c>
      <c r="P80" s="61">
        <v>508202</v>
      </c>
      <c r="Q80" s="61">
        <v>1112066</v>
      </c>
      <c r="R80" s="61">
        <v>354749</v>
      </c>
      <c r="S80" s="61" t="s">
        <v>669</v>
      </c>
      <c r="T80" s="61">
        <v>227745</v>
      </c>
      <c r="U80" s="61">
        <v>185091</v>
      </c>
      <c r="V80" s="61">
        <v>168014</v>
      </c>
      <c r="W80" s="61">
        <v>77836</v>
      </c>
      <c r="X80" s="61">
        <v>98631</v>
      </c>
      <c r="Y80" s="61" t="s">
        <v>668</v>
      </c>
      <c r="AA80" s="112" t="e">
        <f t="shared" si="1"/>
        <v>#VALUE!</v>
      </c>
    </row>
    <row r="81" spans="1:27" ht="14" hidden="1">
      <c r="A81" s="146" t="s">
        <v>697</v>
      </c>
      <c r="B81" s="145" t="s">
        <v>698</v>
      </c>
      <c r="C81" s="60" t="s">
        <v>668</v>
      </c>
      <c r="D81" s="62">
        <v>454887</v>
      </c>
      <c r="E81" s="62">
        <v>1206948</v>
      </c>
      <c r="F81" s="62">
        <v>429933</v>
      </c>
      <c r="G81" s="61">
        <v>371016</v>
      </c>
      <c r="H81" s="61" t="s">
        <v>668</v>
      </c>
      <c r="I81" s="61" t="s">
        <v>668</v>
      </c>
      <c r="J81" s="61" t="s">
        <v>668</v>
      </c>
      <c r="K81" s="61" t="s">
        <v>668</v>
      </c>
      <c r="L81" s="61" t="s">
        <v>668</v>
      </c>
      <c r="M81" s="61" t="s">
        <v>668</v>
      </c>
      <c r="N81" s="61">
        <v>58917</v>
      </c>
      <c r="O81" s="61">
        <v>777015</v>
      </c>
      <c r="P81" s="61">
        <v>535982</v>
      </c>
      <c r="Q81" s="61">
        <v>1038554</v>
      </c>
      <c r="R81" s="61">
        <v>301363</v>
      </c>
      <c r="S81" s="61" t="s">
        <v>669</v>
      </c>
      <c r="T81" s="61">
        <v>172005</v>
      </c>
      <c r="U81" s="61">
        <v>176451</v>
      </c>
      <c r="V81" s="61">
        <v>191456</v>
      </c>
      <c r="W81" s="61">
        <v>84100</v>
      </c>
      <c r="X81" s="61">
        <v>113179</v>
      </c>
      <c r="Y81" s="61" t="s">
        <v>668</v>
      </c>
      <c r="AA81" s="112" t="e">
        <f t="shared" si="1"/>
        <v>#VALUE!</v>
      </c>
    </row>
    <row r="82" spans="1:27" ht="14" hidden="1">
      <c r="A82" s="146" t="s">
        <v>699</v>
      </c>
      <c r="B82" s="145" t="s">
        <v>700</v>
      </c>
      <c r="C82" s="63">
        <v>9511500</v>
      </c>
      <c r="D82" s="62">
        <v>423900</v>
      </c>
      <c r="E82" s="62">
        <v>1858900</v>
      </c>
      <c r="F82" s="62">
        <v>643900</v>
      </c>
      <c r="G82" s="62">
        <v>504200</v>
      </c>
      <c r="H82" s="61" t="s">
        <v>668</v>
      </c>
      <c r="I82" s="61" t="s">
        <v>668</v>
      </c>
      <c r="J82" s="61" t="s">
        <v>668</v>
      </c>
      <c r="K82" s="61" t="s">
        <v>668</v>
      </c>
      <c r="L82" s="61" t="s">
        <v>668</v>
      </c>
      <c r="M82" s="61" t="s">
        <v>668</v>
      </c>
      <c r="N82" s="61">
        <v>139600</v>
      </c>
      <c r="O82" s="61">
        <v>1215100</v>
      </c>
      <c r="P82" s="61">
        <v>444900</v>
      </c>
      <c r="Q82" s="61">
        <v>1569000</v>
      </c>
      <c r="R82" s="61">
        <v>406100</v>
      </c>
      <c r="S82" s="61" t="s">
        <v>669</v>
      </c>
      <c r="T82" s="62">
        <v>363900</v>
      </c>
      <c r="U82" s="62">
        <v>252000</v>
      </c>
      <c r="V82" s="62">
        <v>318100</v>
      </c>
      <c r="W82" s="62">
        <v>104600</v>
      </c>
      <c r="X82" s="62">
        <v>124300</v>
      </c>
      <c r="Y82" s="62">
        <v>105700</v>
      </c>
      <c r="AA82" s="112">
        <f t="shared" si="1"/>
        <v>6.0621414913957938</v>
      </c>
    </row>
    <row r="83" spans="1:27" ht="14" hidden="1">
      <c r="A83" s="146" t="s">
        <v>701</v>
      </c>
      <c r="B83" s="145" t="s">
        <v>702</v>
      </c>
      <c r="C83" s="63">
        <v>10839400</v>
      </c>
      <c r="D83" s="62">
        <v>476700</v>
      </c>
      <c r="E83" s="62">
        <v>1890200</v>
      </c>
      <c r="F83" s="62">
        <v>785100</v>
      </c>
      <c r="G83" s="62">
        <v>549800</v>
      </c>
      <c r="H83" s="61">
        <v>206900</v>
      </c>
      <c r="I83" s="61">
        <v>248300</v>
      </c>
      <c r="J83" s="61" t="s">
        <v>668</v>
      </c>
      <c r="K83" s="61" t="s">
        <v>668</v>
      </c>
      <c r="L83" s="61">
        <v>5200</v>
      </c>
      <c r="M83" s="61">
        <v>89400</v>
      </c>
      <c r="N83" s="61">
        <v>235300</v>
      </c>
      <c r="O83" s="61">
        <v>1105100</v>
      </c>
      <c r="P83" s="61">
        <v>501500</v>
      </c>
      <c r="Q83" s="61">
        <v>1730100</v>
      </c>
      <c r="R83" s="61">
        <v>409600</v>
      </c>
      <c r="S83" s="61" t="s">
        <v>669</v>
      </c>
      <c r="T83" s="62">
        <v>310500</v>
      </c>
      <c r="U83" s="62">
        <v>308400</v>
      </c>
      <c r="V83" s="62">
        <v>389100</v>
      </c>
      <c r="W83" s="62">
        <v>162500</v>
      </c>
      <c r="X83" s="62">
        <v>149200</v>
      </c>
      <c r="Y83" s="62">
        <v>89400</v>
      </c>
      <c r="AA83" s="112">
        <f t="shared" si="1"/>
        <v>6.2651869834113638</v>
      </c>
    </row>
    <row r="84" spans="1:27" ht="14" hidden="1">
      <c r="A84" s="146" t="s">
        <v>703</v>
      </c>
      <c r="B84" s="145" t="s">
        <v>704</v>
      </c>
      <c r="C84" s="63">
        <v>10962100</v>
      </c>
      <c r="D84" s="62">
        <v>407500</v>
      </c>
      <c r="E84" s="62">
        <v>1874600</v>
      </c>
      <c r="F84" s="62">
        <v>762400</v>
      </c>
      <c r="G84" s="62">
        <v>516300</v>
      </c>
      <c r="H84" s="61">
        <v>145800</v>
      </c>
      <c r="I84" s="61">
        <v>278800</v>
      </c>
      <c r="J84" s="61" t="s">
        <v>668</v>
      </c>
      <c r="K84" s="61" t="s">
        <v>668</v>
      </c>
      <c r="L84" s="61">
        <v>91700</v>
      </c>
      <c r="M84" s="61" t="s">
        <v>669</v>
      </c>
      <c r="N84" s="61">
        <v>246000</v>
      </c>
      <c r="O84" s="61">
        <v>1112200</v>
      </c>
      <c r="P84" s="61">
        <v>447800</v>
      </c>
      <c r="Q84" s="61">
        <v>1739700</v>
      </c>
      <c r="R84" s="61">
        <v>406700</v>
      </c>
      <c r="S84" s="61" t="s">
        <v>669</v>
      </c>
      <c r="T84" s="62">
        <v>295700</v>
      </c>
      <c r="U84" s="62">
        <v>301500</v>
      </c>
      <c r="V84" s="62">
        <v>397600</v>
      </c>
      <c r="W84" s="62">
        <v>177300</v>
      </c>
      <c r="X84" s="62">
        <v>159800</v>
      </c>
      <c r="Y84" s="62">
        <v>66700</v>
      </c>
      <c r="AA84" s="112">
        <f t="shared" si="1"/>
        <v>6.3011438753808129</v>
      </c>
    </row>
    <row r="85" spans="1:27" ht="14" hidden="1">
      <c r="A85" s="146" t="s">
        <v>705</v>
      </c>
      <c r="B85" s="145" t="s">
        <v>706</v>
      </c>
      <c r="C85" s="63">
        <v>11451500</v>
      </c>
      <c r="D85" s="62">
        <v>449700</v>
      </c>
      <c r="E85" s="62">
        <v>2158700</v>
      </c>
      <c r="F85" s="62">
        <v>776400</v>
      </c>
      <c r="G85" s="62">
        <v>574700</v>
      </c>
      <c r="H85" s="62">
        <v>133800</v>
      </c>
      <c r="I85" s="62">
        <v>334900</v>
      </c>
      <c r="J85" s="61" t="s">
        <v>668</v>
      </c>
      <c r="K85" s="61" t="s">
        <v>668</v>
      </c>
      <c r="L85" s="62">
        <v>106000</v>
      </c>
      <c r="M85" s="61" t="s">
        <v>669</v>
      </c>
      <c r="N85" s="62">
        <v>201800</v>
      </c>
      <c r="O85" s="62">
        <v>1382200</v>
      </c>
      <c r="P85" s="62">
        <v>503200</v>
      </c>
      <c r="Q85" s="62">
        <v>1885100</v>
      </c>
      <c r="R85" s="62">
        <v>180500</v>
      </c>
      <c r="S85" s="62">
        <v>216200</v>
      </c>
      <c r="T85" s="62">
        <v>255300</v>
      </c>
      <c r="U85" s="62">
        <v>281700</v>
      </c>
      <c r="V85" s="62">
        <v>440800</v>
      </c>
      <c r="W85" s="62">
        <v>255700</v>
      </c>
      <c r="X85" s="62">
        <v>251600</v>
      </c>
      <c r="Y85" s="62">
        <v>81400</v>
      </c>
      <c r="AA85" s="112">
        <f t="shared" si="1"/>
        <v>6.0747440454087318</v>
      </c>
    </row>
    <row r="86" spans="1:27" ht="14" hidden="1">
      <c r="A86" s="146" t="s">
        <v>707</v>
      </c>
      <c r="B86" s="145" t="s">
        <v>708</v>
      </c>
      <c r="C86" s="63">
        <v>11708300</v>
      </c>
      <c r="D86" s="62">
        <v>475400</v>
      </c>
      <c r="E86" s="62">
        <v>2101400</v>
      </c>
      <c r="F86" s="62">
        <v>800800</v>
      </c>
      <c r="G86" s="62">
        <v>540700</v>
      </c>
      <c r="H86" s="62">
        <v>111100</v>
      </c>
      <c r="I86" s="62">
        <v>322900</v>
      </c>
      <c r="J86" s="61" t="s">
        <v>668</v>
      </c>
      <c r="K86" s="61" t="s">
        <v>668</v>
      </c>
      <c r="L86" s="62">
        <v>106700</v>
      </c>
      <c r="M86" s="61" t="s">
        <v>669</v>
      </c>
      <c r="N86" s="62">
        <v>260100</v>
      </c>
      <c r="O86" s="62">
        <v>1300600</v>
      </c>
      <c r="P86" s="62">
        <v>550700</v>
      </c>
      <c r="Q86" s="62">
        <v>1866100</v>
      </c>
      <c r="R86" s="62">
        <v>208600</v>
      </c>
      <c r="S86" s="62">
        <v>261200</v>
      </c>
      <c r="T86" s="62">
        <v>298200</v>
      </c>
      <c r="U86" s="62">
        <v>313700</v>
      </c>
      <c r="V86" s="62">
        <v>418200</v>
      </c>
      <c r="W86" s="62">
        <v>202500</v>
      </c>
      <c r="X86" s="62">
        <v>163300</v>
      </c>
      <c r="Y86" s="62">
        <v>89900</v>
      </c>
      <c r="AA86" s="112">
        <f t="shared" si="1"/>
        <v>6.2742082417876857</v>
      </c>
    </row>
    <row r="87" spans="1:27" ht="14" hidden="1">
      <c r="A87" s="146" t="s">
        <v>709</v>
      </c>
      <c r="B87" s="145" t="s">
        <v>710</v>
      </c>
      <c r="C87" s="63">
        <v>12230300</v>
      </c>
      <c r="D87" s="62">
        <v>497500</v>
      </c>
      <c r="E87" s="62">
        <v>2051900</v>
      </c>
      <c r="F87" s="62">
        <v>785200</v>
      </c>
      <c r="G87" s="62">
        <v>511900</v>
      </c>
      <c r="H87" s="62">
        <v>95200</v>
      </c>
      <c r="I87" s="62">
        <v>295200</v>
      </c>
      <c r="J87" s="61" t="s">
        <v>668</v>
      </c>
      <c r="K87" s="61" t="s">
        <v>668</v>
      </c>
      <c r="L87" s="62">
        <v>10100</v>
      </c>
      <c r="M87" s="62">
        <v>111400</v>
      </c>
      <c r="N87" s="62">
        <v>273300</v>
      </c>
      <c r="O87" s="62">
        <v>1266800</v>
      </c>
      <c r="P87" s="62">
        <v>587300</v>
      </c>
      <c r="Q87" s="62">
        <v>1844000</v>
      </c>
      <c r="R87" s="62">
        <v>201400</v>
      </c>
      <c r="S87" s="62">
        <v>247400</v>
      </c>
      <c r="T87" s="62">
        <v>283900</v>
      </c>
      <c r="U87" s="62">
        <v>306500</v>
      </c>
      <c r="V87" s="62">
        <v>409200</v>
      </c>
      <c r="W87" s="62">
        <v>217100</v>
      </c>
      <c r="X87" s="62">
        <v>177900</v>
      </c>
      <c r="Y87" s="62">
        <v>76300</v>
      </c>
      <c r="AA87" s="112">
        <f t="shared" si="1"/>
        <v>6.6324837310195228</v>
      </c>
    </row>
    <row r="88" spans="1:27" ht="14" hidden="1">
      <c r="A88" s="146" t="s">
        <v>711</v>
      </c>
      <c r="B88" s="145" t="s">
        <v>712</v>
      </c>
      <c r="C88" s="63">
        <v>13987000</v>
      </c>
      <c r="D88" s="62">
        <v>550600</v>
      </c>
      <c r="E88" s="62">
        <v>2575800</v>
      </c>
      <c r="F88" s="62">
        <v>768600</v>
      </c>
      <c r="G88" s="62">
        <v>531500</v>
      </c>
      <c r="H88" s="62">
        <v>93500</v>
      </c>
      <c r="I88" s="62">
        <v>288300</v>
      </c>
      <c r="J88" s="61" t="s">
        <v>668</v>
      </c>
      <c r="K88" s="61" t="s">
        <v>668</v>
      </c>
      <c r="L88" s="62">
        <v>14000</v>
      </c>
      <c r="M88" s="62">
        <v>135600</v>
      </c>
      <c r="N88" s="62">
        <v>237100</v>
      </c>
      <c r="O88" s="62">
        <v>1807200</v>
      </c>
      <c r="P88" s="62">
        <v>583700</v>
      </c>
      <c r="Q88" s="62">
        <v>2312900</v>
      </c>
      <c r="R88" s="62">
        <v>265400</v>
      </c>
      <c r="S88" s="62">
        <v>323700</v>
      </c>
      <c r="T88" s="62">
        <v>373700</v>
      </c>
      <c r="U88" s="62">
        <v>389200</v>
      </c>
      <c r="V88" s="62">
        <v>490400</v>
      </c>
      <c r="W88" s="62">
        <v>257300</v>
      </c>
      <c r="X88" s="62">
        <v>211100</v>
      </c>
      <c r="Y88" s="62">
        <v>73600</v>
      </c>
      <c r="AA88" s="112">
        <f t="shared" si="1"/>
        <v>6.0473863980284488</v>
      </c>
    </row>
    <row r="89" spans="1:27" ht="14" hidden="1">
      <c r="A89" s="146" t="s">
        <v>713</v>
      </c>
      <c r="B89" s="145" t="s">
        <v>714</v>
      </c>
      <c r="C89" s="63">
        <v>14489300</v>
      </c>
      <c r="D89" s="62">
        <v>548200</v>
      </c>
      <c r="E89" s="62">
        <v>2272700</v>
      </c>
      <c r="F89" s="62">
        <v>731200</v>
      </c>
      <c r="G89" s="62">
        <v>493800</v>
      </c>
      <c r="H89" s="62">
        <v>81200</v>
      </c>
      <c r="I89" s="62">
        <v>253000</v>
      </c>
      <c r="J89" s="61" t="s">
        <v>668</v>
      </c>
      <c r="K89" s="61" t="s">
        <v>668</v>
      </c>
      <c r="L89" s="62">
        <v>18700</v>
      </c>
      <c r="M89" s="62">
        <v>140800</v>
      </c>
      <c r="N89" s="62">
        <v>237500</v>
      </c>
      <c r="O89" s="62">
        <v>1541500</v>
      </c>
      <c r="P89" s="62">
        <v>626200</v>
      </c>
      <c r="Q89" s="62">
        <v>2146500</v>
      </c>
      <c r="R89" s="62">
        <v>206600</v>
      </c>
      <c r="S89" s="62">
        <v>289300</v>
      </c>
      <c r="T89" s="62">
        <v>332500</v>
      </c>
      <c r="U89" s="62">
        <v>395600</v>
      </c>
      <c r="V89" s="62">
        <v>480300</v>
      </c>
      <c r="W89" s="62">
        <v>224700</v>
      </c>
      <c r="X89" s="62">
        <v>217000</v>
      </c>
      <c r="Y89" s="62">
        <v>61000</v>
      </c>
      <c r="AA89" s="112">
        <f t="shared" si="1"/>
        <v>6.7501979967388772</v>
      </c>
    </row>
    <row r="90" spans="1:27" ht="14" hidden="1">
      <c r="A90" s="146" t="s">
        <v>715</v>
      </c>
      <c r="B90" s="145" t="s">
        <v>716</v>
      </c>
      <c r="C90" s="63">
        <v>14044600</v>
      </c>
      <c r="D90" s="62">
        <v>524000</v>
      </c>
      <c r="E90" s="62">
        <v>2017200</v>
      </c>
      <c r="F90" s="62">
        <v>649800</v>
      </c>
      <c r="G90" s="62">
        <v>425100</v>
      </c>
      <c r="H90" s="62">
        <v>68900</v>
      </c>
      <c r="I90" s="62">
        <v>205200</v>
      </c>
      <c r="J90" s="61" t="s">
        <v>668</v>
      </c>
      <c r="K90" s="61" t="s">
        <v>668</v>
      </c>
      <c r="L90" s="62">
        <v>13700</v>
      </c>
      <c r="M90" s="62">
        <v>137300</v>
      </c>
      <c r="N90" s="62">
        <v>224700</v>
      </c>
      <c r="O90" s="62">
        <v>1367400</v>
      </c>
      <c r="P90" s="62">
        <v>599100</v>
      </c>
      <c r="Q90" s="62">
        <v>1947600</v>
      </c>
      <c r="R90" s="62">
        <v>193500</v>
      </c>
      <c r="S90" s="62">
        <v>244800</v>
      </c>
      <c r="T90" s="62">
        <v>313900</v>
      </c>
      <c r="U90" s="62">
        <v>338800</v>
      </c>
      <c r="V90" s="62">
        <v>441300</v>
      </c>
      <c r="W90" s="62">
        <v>211900</v>
      </c>
      <c r="X90" s="62">
        <v>200700</v>
      </c>
      <c r="Y90" s="62">
        <v>46800</v>
      </c>
      <c r="AA90" s="112">
        <f t="shared" si="1"/>
        <v>7.2112343397001437</v>
      </c>
    </row>
    <row r="91" spans="1:27" ht="14" hidden="1">
      <c r="A91" s="146" t="s">
        <v>717</v>
      </c>
      <c r="B91" s="145" t="s">
        <v>718</v>
      </c>
      <c r="C91" s="63">
        <v>14813900</v>
      </c>
      <c r="D91" s="62">
        <v>503400</v>
      </c>
      <c r="E91" s="62">
        <v>2378600</v>
      </c>
      <c r="F91" s="62">
        <v>659300</v>
      </c>
      <c r="G91" s="62">
        <v>421700</v>
      </c>
      <c r="H91" s="62">
        <v>53000</v>
      </c>
      <c r="I91" s="62">
        <v>215700</v>
      </c>
      <c r="J91" s="61" t="s">
        <v>668</v>
      </c>
      <c r="K91" s="61" t="s">
        <v>668</v>
      </c>
      <c r="L91" s="62">
        <v>12600</v>
      </c>
      <c r="M91" s="62">
        <v>140300</v>
      </c>
      <c r="N91" s="62">
        <v>237600</v>
      </c>
      <c r="O91" s="62">
        <v>1719300</v>
      </c>
      <c r="P91" s="62">
        <v>563900</v>
      </c>
      <c r="Q91" s="62">
        <v>2196900</v>
      </c>
      <c r="R91" s="62">
        <v>185900</v>
      </c>
      <c r="S91" s="62">
        <v>280200</v>
      </c>
      <c r="T91" s="62">
        <v>346700</v>
      </c>
      <c r="U91" s="62">
        <v>374400</v>
      </c>
      <c r="V91" s="62">
        <v>549700</v>
      </c>
      <c r="W91" s="62">
        <v>249300</v>
      </c>
      <c r="X91" s="62">
        <v>208800</v>
      </c>
      <c r="Y91" s="62">
        <v>53200</v>
      </c>
      <c r="AA91" s="112">
        <f t="shared" si="1"/>
        <v>6.7430925394874599</v>
      </c>
    </row>
    <row r="92" spans="1:27" ht="14" hidden="1">
      <c r="A92" s="146" t="s">
        <v>719</v>
      </c>
      <c r="B92" s="145" t="s">
        <v>720</v>
      </c>
      <c r="C92" s="63">
        <v>15000800</v>
      </c>
      <c r="D92" s="62">
        <v>577400</v>
      </c>
      <c r="E92" s="62">
        <v>1999200</v>
      </c>
      <c r="F92" s="62">
        <v>580600</v>
      </c>
      <c r="G92" s="62">
        <v>408700</v>
      </c>
      <c r="H92" s="62">
        <v>47900</v>
      </c>
      <c r="I92" s="62">
        <v>202300</v>
      </c>
      <c r="J92" s="61" t="s">
        <v>668</v>
      </c>
      <c r="K92" s="61" t="s">
        <v>668</v>
      </c>
      <c r="L92" s="62">
        <v>15500</v>
      </c>
      <c r="M92" s="62">
        <v>143100</v>
      </c>
      <c r="N92" s="62">
        <v>171800</v>
      </c>
      <c r="O92" s="62">
        <v>1418600</v>
      </c>
      <c r="P92" s="62">
        <v>641200</v>
      </c>
      <c r="Q92" s="62">
        <v>1865200</v>
      </c>
      <c r="R92" s="62">
        <v>159100</v>
      </c>
      <c r="S92" s="62">
        <v>227800</v>
      </c>
      <c r="T92" s="62">
        <v>291500</v>
      </c>
      <c r="U92" s="62">
        <v>320000</v>
      </c>
      <c r="V92" s="62">
        <v>454800</v>
      </c>
      <c r="W92" s="62">
        <v>222200</v>
      </c>
      <c r="X92" s="62">
        <v>185400</v>
      </c>
      <c r="Y92" s="62">
        <v>44400</v>
      </c>
      <c r="AA92" s="112">
        <f t="shared" si="1"/>
        <v>8.0424619343770107</v>
      </c>
    </row>
    <row r="93" spans="1:27" ht="14" hidden="1">
      <c r="A93" s="146" t="s">
        <v>721</v>
      </c>
      <c r="B93" s="145" t="s">
        <v>722</v>
      </c>
      <c r="C93" s="63">
        <v>15395500</v>
      </c>
      <c r="D93" s="62">
        <v>546100</v>
      </c>
      <c r="E93" s="62">
        <v>1680700</v>
      </c>
      <c r="F93" s="62">
        <v>539500</v>
      </c>
      <c r="G93" s="62">
        <v>367300</v>
      </c>
      <c r="H93" s="62">
        <v>33300</v>
      </c>
      <c r="I93" s="62">
        <v>184400</v>
      </c>
      <c r="J93" s="61" t="s">
        <v>668</v>
      </c>
      <c r="K93" s="61" t="s">
        <v>668</v>
      </c>
      <c r="L93" s="62">
        <v>15900</v>
      </c>
      <c r="M93" s="62">
        <v>133700</v>
      </c>
      <c r="N93" s="62">
        <v>172200</v>
      </c>
      <c r="O93" s="62">
        <v>1141300</v>
      </c>
      <c r="P93" s="62">
        <v>659400</v>
      </c>
      <c r="Q93" s="62">
        <v>1828200</v>
      </c>
      <c r="R93" s="62">
        <v>184500</v>
      </c>
      <c r="S93" s="62">
        <v>200300</v>
      </c>
      <c r="T93" s="62">
        <v>269000</v>
      </c>
      <c r="U93" s="62">
        <v>313300</v>
      </c>
      <c r="V93" s="62">
        <v>406100</v>
      </c>
      <c r="W93" s="62">
        <v>221800</v>
      </c>
      <c r="X93" s="62">
        <v>230900</v>
      </c>
      <c r="Y93" s="62">
        <v>25400</v>
      </c>
      <c r="AA93" s="112">
        <f t="shared" si="1"/>
        <v>8.4211246034350733</v>
      </c>
    </row>
    <row r="94" spans="1:27" ht="14" hidden="1">
      <c r="A94" s="146" t="s">
        <v>723</v>
      </c>
      <c r="B94" s="145" t="s">
        <v>724</v>
      </c>
      <c r="C94" s="63">
        <v>15194000</v>
      </c>
      <c r="D94" s="62">
        <v>551700</v>
      </c>
      <c r="E94" s="62">
        <v>1705300</v>
      </c>
      <c r="F94" s="62">
        <v>548600</v>
      </c>
      <c r="G94" s="62">
        <v>337100</v>
      </c>
      <c r="H94" s="62">
        <v>33100</v>
      </c>
      <c r="I94" s="62">
        <v>160000</v>
      </c>
      <c r="J94" s="61" t="s">
        <v>668</v>
      </c>
      <c r="K94" s="61" t="s">
        <v>668</v>
      </c>
      <c r="L94" s="62">
        <v>11900</v>
      </c>
      <c r="M94" s="62">
        <v>132100</v>
      </c>
      <c r="N94" s="62">
        <v>211500</v>
      </c>
      <c r="O94" s="62">
        <v>1156700</v>
      </c>
      <c r="P94" s="62">
        <v>584000</v>
      </c>
      <c r="Q94" s="62">
        <v>1691700</v>
      </c>
      <c r="R94" s="62">
        <v>179200</v>
      </c>
      <c r="S94" s="62">
        <v>190200</v>
      </c>
      <c r="T94" s="62">
        <v>244100</v>
      </c>
      <c r="U94" s="62">
        <v>252800</v>
      </c>
      <c r="V94" s="62">
        <v>378300</v>
      </c>
      <c r="W94" s="62">
        <v>220100</v>
      </c>
      <c r="X94" s="62">
        <v>225600</v>
      </c>
      <c r="Y94" s="62">
        <v>28700</v>
      </c>
      <c r="AA94" s="112">
        <f t="shared" si="1"/>
        <v>8.981497901519182</v>
      </c>
    </row>
    <row r="95" spans="1:27" ht="14" hidden="1">
      <c r="A95" s="146" t="s">
        <v>725</v>
      </c>
      <c r="B95" s="145" t="s">
        <v>726</v>
      </c>
      <c r="C95" s="63">
        <v>15275000</v>
      </c>
      <c r="D95" s="62">
        <v>577700</v>
      </c>
      <c r="E95" s="62">
        <v>1669800</v>
      </c>
      <c r="F95" s="62">
        <v>586500</v>
      </c>
      <c r="G95" s="62">
        <v>377600</v>
      </c>
      <c r="H95" s="62">
        <v>32700</v>
      </c>
      <c r="I95" s="62">
        <v>188500</v>
      </c>
      <c r="J95" s="61" t="s">
        <v>668</v>
      </c>
      <c r="K95" s="61" t="s">
        <v>668</v>
      </c>
      <c r="L95" s="62">
        <v>17900</v>
      </c>
      <c r="M95" s="62">
        <v>138400</v>
      </c>
      <c r="N95" s="62">
        <v>208900</v>
      </c>
      <c r="O95" s="62">
        <v>1083300</v>
      </c>
      <c r="P95" s="62">
        <v>656100</v>
      </c>
      <c r="Q95" s="62">
        <v>1706300</v>
      </c>
      <c r="R95" s="62">
        <v>184500</v>
      </c>
      <c r="S95" s="62">
        <v>201600</v>
      </c>
      <c r="T95" s="62">
        <v>247800</v>
      </c>
      <c r="U95" s="62">
        <v>239100</v>
      </c>
      <c r="V95" s="62">
        <v>370200</v>
      </c>
      <c r="W95" s="62">
        <v>218100</v>
      </c>
      <c r="X95" s="62">
        <v>244200</v>
      </c>
      <c r="Y95" s="62">
        <v>28200</v>
      </c>
      <c r="AA95" s="112">
        <f t="shared" si="1"/>
        <v>8.9521186192346018</v>
      </c>
    </row>
    <row r="96" spans="1:27" ht="14" hidden="1">
      <c r="A96" s="146" t="s">
        <v>727</v>
      </c>
      <c r="B96" s="145" t="s">
        <v>728</v>
      </c>
      <c r="C96" s="63">
        <v>15560600</v>
      </c>
      <c r="D96" s="62">
        <v>572700</v>
      </c>
      <c r="E96" s="62">
        <v>1587800</v>
      </c>
      <c r="F96" s="62">
        <v>583200</v>
      </c>
      <c r="G96" s="62">
        <v>360200</v>
      </c>
      <c r="H96" s="62">
        <v>27700</v>
      </c>
      <c r="I96" s="62">
        <v>184800</v>
      </c>
      <c r="J96" s="61" t="s">
        <v>668</v>
      </c>
      <c r="K96" s="61" t="s">
        <v>668</v>
      </c>
      <c r="L96" s="62">
        <v>14500</v>
      </c>
      <c r="M96" s="62">
        <v>133200</v>
      </c>
      <c r="N96" s="62">
        <v>223000</v>
      </c>
      <c r="O96" s="62">
        <v>1004600</v>
      </c>
      <c r="P96" s="62">
        <v>667900</v>
      </c>
      <c r="Q96" s="62">
        <v>1654200</v>
      </c>
      <c r="R96" s="62">
        <v>156700</v>
      </c>
      <c r="S96" s="62">
        <v>180900</v>
      </c>
      <c r="T96" s="62">
        <v>229000</v>
      </c>
      <c r="U96" s="62">
        <v>242600</v>
      </c>
      <c r="V96" s="62">
        <v>338900</v>
      </c>
      <c r="W96" s="62">
        <v>230800</v>
      </c>
      <c r="X96" s="62">
        <v>274700</v>
      </c>
      <c r="Y96" s="62">
        <v>25500</v>
      </c>
      <c r="AA96" s="112">
        <f t="shared" si="1"/>
        <v>9.406722282674405</v>
      </c>
    </row>
    <row r="97" spans="1:27" ht="14" hidden="1">
      <c r="A97" s="146" t="s">
        <v>729</v>
      </c>
      <c r="B97" s="145" t="s">
        <v>730</v>
      </c>
      <c r="C97" s="63">
        <v>16021600</v>
      </c>
      <c r="D97" s="62">
        <v>593200</v>
      </c>
      <c r="E97" s="62">
        <v>1807500</v>
      </c>
      <c r="F97" s="62">
        <v>671900</v>
      </c>
      <c r="G97" s="62">
        <v>412500</v>
      </c>
      <c r="H97" s="62">
        <v>28400</v>
      </c>
      <c r="I97" s="62">
        <v>199800</v>
      </c>
      <c r="J97" s="61" t="s">
        <v>668</v>
      </c>
      <c r="K97" s="61" t="s">
        <v>668</v>
      </c>
      <c r="L97" s="62">
        <v>20000</v>
      </c>
      <c r="M97" s="62">
        <v>164300</v>
      </c>
      <c r="N97" s="62">
        <v>259300</v>
      </c>
      <c r="O97" s="62">
        <v>1135600</v>
      </c>
      <c r="P97" s="62">
        <v>622600</v>
      </c>
      <c r="Q97" s="62">
        <v>1727200</v>
      </c>
      <c r="R97" s="62">
        <v>212600</v>
      </c>
      <c r="S97" s="62">
        <v>184700</v>
      </c>
      <c r="T97" s="62">
        <v>222100</v>
      </c>
      <c r="U97" s="62">
        <v>256500</v>
      </c>
      <c r="V97" s="62">
        <v>348700</v>
      </c>
      <c r="W97" s="62">
        <v>232300</v>
      </c>
      <c r="X97" s="62">
        <v>269500</v>
      </c>
      <c r="Y97" s="62">
        <v>22900</v>
      </c>
      <c r="AA97" s="112">
        <f t="shared" si="1"/>
        <v>9.2760537285780451</v>
      </c>
    </row>
    <row r="98" spans="1:27" ht="14" hidden="1">
      <c r="A98" s="146" t="s">
        <v>731</v>
      </c>
      <c r="B98" s="145" t="s">
        <v>732</v>
      </c>
      <c r="C98" s="63">
        <v>15966600</v>
      </c>
      <c r="D98" s="62">
        <v>614500</v>
      </c>
      <c r="E98" s="62">
        <v>1857300</v>
      </c>
      <c r="F98" s="62">
        <v>673700</v>
      </c>
      <c r="G98" s="62">
        <v>431300</v>
      </c>
      <c r="H98" s="62">
        <v>36800</v>
      </c>
      <c r="I98" s="62">
        <v>204400</v>
      </c>
      <c r="J98" s="61" t="s">
        <v>668</v>
      </c>
      <c r="K98" s="61" t="s">
        <v>668</v>
      </c>
      <c r="L98" s="62">
        <v>21400</v>
      </c>
      <c r="M98" s="62">
        <v>168700</v>
      </c>
      <c r="N98" s="62">
        <v>242400</v>
      </c>
      <c r="O98" s="62">
        <v>1183600</v>
      </c>
      <c r="P98" s="62">
        <v>629600</v>
      </c>
      <c r="Q98" s="62">
        <v>1731800</v>
      </c>
      <c r="R98" s="62">
        <v>205000</v>
      </c>
      <c r="S98" s="62">
        <v>198900</v>
      </c>
      <c r="T98" s="62">
        <v>260500</v>
      </c>
      <c r="U98" s="62">
        <v>248600</v>
      </c>
      <c r="V98" s="62">
        <v>342600</v>
      </c>
      <c r="W98" s="62">
        <v>207200</v>
      </c>
      <c r="X98" s="62">
        <v>268800</v>
      </c>
      <c r="Y98" s="62">
        <v>40000</v>
      </c>
      <c r="AA98" s="112">
        <f t="shared" si="1"/>
        <v>9.2196558494052425</v>
      </c>
    </row>
    <row r="99" spans="1:27" ht="14" hidden="1">
      <c r="A99" s="146" t="s">
        <v>733</v>
      </c>
      <c r="B99" s="145" t="s">
        <v>734</v>
      </c>
      <c r="C99" s="63">
        <v>16283300</v>
      </c>
      <c r="D99" s="62">
        <v>626400</v>
      </c>
      <c r="E99" s="62">
        <v>1878200</v>
      </c>
      <c r="F99" s="62">
        <v>734500</v>
      </c>
      <c r="G99" s="62">
        <v>461200</v>
      </c>
      <c r="H99" s="62">
        <v>29000</v>
      </c>
      <c r="I99" s="62">
        <v>223800</v>
      </c>
      <c r="J99" s="61" t="s">
        <v>668</v>
      </c>
      <c r="K99" s="61" t="s">
        <v>668</v>
      </c>
      <c r="L99" s="62">
        <v>31300</v>
      </c>
      <c r="M99" s="62">
        <v>177000</v>
      </c>
      <c r="N99" s="62">
        <v>273300</v>
      </c>
      <c r="O99" s="62">
        <v>1143700</v>
      </c>
      <c r="P99" s="62">
        <v>679700</v>
      </c>
      <c r="Q99" s="62">
        <v>1745500</v>
      </c>
      <c r="R99" s="62">
        <v>205900</v>
      </c>
      <c r="S99" s="62">
        <v>189700</v>
      </c>
      <c r="T99" s="62">
        <v>257100</v>
      </c>
      <c r="U99" s="62">
        <v>251500</v>
      </c>
      <c r="V99" s="62">
        <v>333400</v>
      </c>
      <c r="W99" s="62">
        <v>207800</v>
      </c>
      <c r="X99" s="62">
        <v>299500</v>
      </c>
      <c r="Y99" s="62">
        <v>35200</v>
      </c>
      <c r="AA99" s="112">
        <f t="shared" si="1"/>
        <v>9.3287310226296185</v>
      </c>
    </row>
    <row r="100" spans="1:27" ht="14" hidden="1">
      <c r="A100" s="146" t="s">
        <v>735</v>
      </c>
      <c r="B100" s="145" t="s">
        <v>736</v>
      </c>
      <c r="C100" s="63">
        <v>16519900</v>
      </c>
      <c r="D100" s="62">
        <v>652500</v>
      </c>
      <c r="E100" s="62">
        <v>1799700</v>
      </c>
      <c r="F100" s="62">
        <v>735200</v>
      </c>
      <c r="G100" s="62">
        <v>452700</v>
      </c>
      <c r="H100" s="62">
        <v>41000</v>
      </c>
      <c r="I100" s="62">
        <v>224500</v>
      </c>
      <c r="J100" s="61" t="s">
        <v>668</v>
      </c>
      <c r="K100" s="61" t="s">
        <v>668</v>
      </c>
      <c r="L100" s="62">
        <v>22000</v>
      </c>
      <c r="M100" s="62">
        <v>165200</v>
      </c>
      <c r="N100" s="62">
        <v>282500</v>
      </c>
      <c r="O100" s="62">
        <v>1064500</v>
      </c>
      <c r="P100" s="62">
        <v>664900</v>
      </c>
      <c r="Q100" s="62">
        <v>1680700</v>
      </c>
      <c r="R100" s="62">
        <v>169700</v>
      </c>
      <c r="S100" s="62">
        <v>183800</v>
      </c>
      <c r="T100" s="62">
        <v>264600</v>
      </c>
      <c r="U100" s="62">
        <v>252000</v>
      </c>
      <c r="V100" s="62">
        <v>325900</v>
      </c>
      <c r="W100" s="62">
        <v>193800</v>
      </c>
      <c r="X100" s="62">
        <v>290000</v>
      </c>
      <c r="Y100" s="62">
        <v>30800</v>
      </c>
      <c r="AA100" s="112">
        <f t="shared" si="1"/>
        <v>9.8291783185577444</v>
      </c>
    </row>
    <row r="101" spans="1:27" ht="14" hidden="1">
      <c r="A101" s="146" t="s">
        <v>737</v>
      </c>
      <c r="B101" s="145" t="s">
        <v>738</v>
      </c>
      <c r="C101" s="63">
        <v>17018100</v>
      </c>
      <c r="D101" s="62">
        <v>707900</v>
      </c>
      <c r="E101" s="62">
        <v>1788000</v>
      </c>
      <c r="F101" s="62">
        <v>725600</v>
      </c>
      <c r="G101" s="62">
        <v>455300</v>
      </c>
      <c r="H101" s="62">
        <v>36500</v>
      </c>
      <c r="I101" s="62">
        <v>226000</v>
      </c>
      <c r="J101" s="61" t="s">
        <v>668</v>
      </c>
      <c r="K101" s="61" t="s">
        <v>668</v>
      </c>
      <c r="L101" s="62">
        <v>27100</v>
      </c>
      <c r="M101" s="62">
        <v>165700</v>
      </c>
      <c r="N101" s="62">
        <v>270300</v>
      </c>
      <c r="O101" s="62">
        <v>1062400</v>
      </c>
      <c r="P101" s="62">
        <v>760700</v>
      </c>
      <c r="Q101" s="62">
        <v>1701200</v>
      </c>
      <c r="R101" s="62">
        <v>167700</v>
      </c>
      <c r="S101" s="62">
        <v>186700</v>
      </c>
      <c r="T101" s="62">
        <v>244600</v>
      </c>
      <c r="U101" s="62">
        <v>236700</v>
      </c>
      <c r="V101" s="62">
        <v>325900</v>
      </c>
      <c r="W101" s="62">
        <v>192400</v>
      </c>
      <c r="X101" s="62">
        <v>345900</v>
      </c>
      <c r="Y101" s="62">
        <v>27300</v>
      </c>
      <c r="AA101" s="112">
        <f t="shared" si="1"/>
        <v>10.003585704208794</v>
      </c>
    </row>
    <row r="102" spans="1:27" ht="14" hidden="1">
      <c r="A102" s="146" t="s">
        <v>739</v>
      </c>
      <c r="B102" s="145" t="s">
        <v>740</v>
      </c>
      <c r="C102" s="63">
        <v>16565300</v>
      </c>
      <c r="D102" s="62">
        <v>671700</v>
      </c>
      <c r="E102" s="62">
        <v>1876300</v>
      </c>
      <c r="F102" s="62">
        <v>745900</v>
      </c>
      <c r="G102" s="62">
        <v>442700</v>
      </c>
      <c r="H102" s="62">
        <v>31500</v>
      </c>
      <c r="I102" s="62">
        <v>212600</v>
      </c>
      <c r="J102" s="61" t="s">
        <v>668</v>
      </c>
      <c r="K102" s="61" t="s">
        <v>668</v>
      </c>
      <c r="L102" s="62">
        <v>27200</v>
      </c>
      <c r="M102" s="62">
        <v>171500</v>
      </c>
      <c r="N102" s="62">
        <v>303200</v>
      </c>
      <c r="O102" s="62">
        <v>1130300</v>
      </c>
      <c r="P102" s="62">
        <v>735900</v>
      </c>
      <c r="Q102" s="62">
        <v>1766900</v>
      </c>
      <c r="R102" s="62">
        <v>366400</v>
      </c>
      <c r="S102" s="61" t="s">
        <v>669</v>
      </c>
      <c r="T102" s="62">
        <v>257100</v>
      </c>
      <c r="U102" s="62">
        <v>247800</v>
      </c>
      <c r="V102" s="62">
        <v>348800</v>
      </c>
      <c r="W102" s="62">
        <v>198700</v>
      </c>
      <c r="X102" s="62">
        <v>345800</v>
      </c>
      <c r="Y102" s="62">
        <v>35200</v>
      </c>
      <c r="AA102" s="112">
        <f t="shared" si="1"/>
        <v>9.3753466523289379</v>
      </c>
    </row>
    <row r="103" spans="1:27" ht="14" hidden="1">
      <c r="A103" s="146" t="s">
        <v>741</v>
      </c>
      <c r="B103" s="145" t="s">
        <v>742</v>
      </c>
      <c r="C103" s="63">
        <v>16572</v>
      </c>
      <c r="D103" s="62">
        <v>797</v>
      </c>
      <c r="E103" s="62">
        <v>2008</v>
      </c>
      <c r="F103" s="62">
        <v>741</v>
      </c>
      <c r="G103" s="62">
        <v>465</v>
      </c>
      <c r="H103" s="62">
        <v>37</v>
      </c>
      <c r="I103" s="62">
        <v>213</v>
      </c>
      <c r="J103" s="61" t="s">
        <v>668</v>
      </c>
      <c r="K103" s="61">
        <v>33</v>
      </c>
      <c r="L103" s="61" t="s">
        <v>668</v>
      </c>
      <c r="M103" s="61">
        <v>183</v>
      </c>
      <c r="N103" s="62">
        <v>275</v>
      </c>
      <c r="O103" s="62">
        <v>1267</v>
      </c>
      <c r="P103" s="62">
        <v>771</v>
      </c>
      <c r="Q103" s="62">
        <v>1870</v>
      </c>
      <c r="R103" s="62">
        <v>448</v>
      </c>
      <c r="S103" s="61" t="s">
        <v>1031</v>
      </c>
      <c r="T103" s="62">
        <v>287</v>
      </c>
      <c r="U103" s="62">
        <v>242</v>
      </c>
      <c r="V103" s="62">
        <v>358</v>
      </c>
      <c r="W103" s="62">
        <v>202</v>
      </c>
      <c r="X103" s="62">
        <v>331</v>
      </c>
      <c r="Y103" s="62">
        <v>40</v>
      </c>
      <c r="AA103" s="112">
        <f t="shared" si="1"/>
        <v>8.8620320855614967</v>
      </c>
    </row>
    <row r="104" spans="1:27" ht="14" hidden="1">
      <c r="A104" s="146" t="s">
        <v>743</v>
      </c>
      <c r="B104" s="145" t="s">
        <v>744</v>
      </c>
      <c r="C104" s="63">
        <v>16775</v>
      </c>
      <c r="D104" s="62">
        <v>749</v>
      </c>
      <c r="E104" s="62">
        <v>1856</v>
      </c>
      <c r="F104" s="62">
        <v>713</v>
      </c>
      <c r="G104" s="62">
        <v>481</v>
      </c>
      <c r="H104" s="62">
        <v>38</v>
      </c>
      <c r="I104" s="62">
        <v>223</v>
      </c>
      <c r="J104" s="61" t="s">
        <v>668</v>
      </c>
      <c r="K104" s="61">
        <v>29</v>
      </c>
      <c r="L104" s="61" t="s">
        <v>668</v>
      </c>
      <c r="M104" s="61">
        <v>191</v>
      </c>
      <c r="N104" s="62">
        <v>233</v>
      </c>
      <c r="O104" s="62">
        <v>1143</v>
      </c>
      <c r="P104" s="62">
        <v>831</v>
      </c>
      <c r="Q104" s="62">
        <v>1840</v>
      </c>
      <c r="R104" s="62">
        <v>405</v>
      </c>
      <c r="S104" s="61" t="s">
        <v>1031</v>
      </c>
      <c r="T104" s="62">
        <v>301</v>
      </c>
      <c r="U104" s="62">
        <v>246</v>
      </c>
      <c r="V104" s="62">
        <v>320</v>
      </c>
      <c r="W104" s="62">
        <v>197</v>
      </c>
      <c r="X104" s="62">
        <v>371</v>
      </c>
      <c r="Y104" s="62">
        <v>27</v>
      </c>
      <c r="AA104" s="112">
        <f t="shared" si="1"/>
        <v>9.116847826086957</v>
      </c>
    </row>
    <row r="105" spans="1:27" ht="14" hidden="1">
      <c r="A105" s="146" t="s">
        <v>745</v>
      </c>
      <c r="B105" s="145" t="s">
        <v>746</v>
      </c>
      <c r="C105" s="63">
        <v>16921</v>
      </c>
      <c r="D105" s="62">
        <v>741</v>
      </c>
      <c r="E105" s="62">
        <v>1877</v>
      </c>
      <c r="F105" s="62">
        <v>722</v>
      </c>
      <c r="G105" s="62">
        <v>442</v>
      </c>
      <c r="H105" s="62">
        <v>28</v>
      </c>
      <c r="I105" s="62">
        <v>213</v>
      </c>
      <c r="J105" s="61" t="s">
        <v>668</v>
      </c>
      <c r="K105" s="61">
        <v>30</v>
      </c>
      <c r="L105" s="61" t="s">
        <v>668</v>
      </c>
      <c r="M105" s="61">
        <v>171</v>
      </c>
      <c r="N105" s="62">
        <v>281</v>
      </c>
      <c r="O105" s="62">
        <v>1155</v>
      </c>
      <c r="P105" s="62">
        <v>820</v>
      </c>
      <c r="Q105" s="62">
        <v>1750</v>
      </c>
      <c r="R105" s="62">
        <v>349</v>
      </c>
      <c r="S105" s="61" t="s">
        <v>1031</v>
      </c>
      <c r="T105" s="62">
        <v>261</v>
      </c>
      <c r="U105" s="62">
        <v>250</v>
      </c>
      <c r="V105" s="62">
        <v>297</v>
      </c>
      <c r="W105" s="62">
        <v>199</v>
      </c>
      <c r="X105" s="62">
        <v>394</v>
      </c>
      <c r="Y105" s="62">
        <v>37</v>
      </c>
      <c r="AA105" s="112">
        <f t="shared" si="1"/>
        <v>9.669142857142857</v>
      </c>
    </row>
    <row r="106" spans="1:27" ht="14" hidden="1">
      <c r="A106" s="146" t="s">
        <v>747</v>
      </c>
      <c r="B106" s="145" t="s">
        <v>748</v>
      </c>
      <c r="C106" s="63">
        <v>17460</v>
      </c>
      <c r="D106" s="62">
        <v>647</v>
      </c>
      <c r="E106" s="62">
        <v>2170</v>
      </c>
      <c r="F106" s="62">
        <v>780</v>
      </c>
      <c r="G106" s="62">
        <v>468</v>
      </c>
      <c r="H106" s="62">
        <v>27</v>
      </c>
      <c r="I106" s="62">
        <v>219</v>
      </c>
      <c r="J106" s="61" t="s">
        <v>668</v>
      </c>
      <c r="K106" s="61">
        <v>36</v>
      </c>
      <c r="L106" s="61" t="s">
        <v>668</v>
      </c>
      <c r="M106" s="61">
        <v>186</v>
      </c>
      <c r="N106" s="62">
        <v>312</v>
      </c>
      <c r="O106" s="62">
        <v>1390</v>
      </c>
      <c r="P106" s="62">
        <v>692</v>
      </c>
      <c r="Q106" s="62">
        <v>1941</v>
      </c>
      <c r="R106" s="62">
        <v>434</v>
      </c>
      <c r="S106" s="61" t="s">
        <v>1031</v>
      </c>
      <c r="T106" s="62">
        <v>295</v>
      </c>
      <c r="U106" s="62">
        <v>258</v>
      </c>
      <c r="V106" s="62">
        <v>390</v>
      </c>
      <c r="W106" s="62">
        <v>205</v>
      </c>
      <c r="X106" s="62">
        <v>358</v>
      </c>
      <c r="Y106" s="62">
        <v>41</v>
      </c>
      <c r="AA106" s="112">
        <f t="shared" si="1"/>
        <v>8.9953632148377132</v>
      </c>
    </row>
    <row r="107" spans="1:27" ht="14" hidden="1">
      <c r="A107" s="146" t="s">
        <v>749</v>
      </c>
      <c r="B107" s="145" t="s">
        <v>750</v>
      </c>
      <c r="C107" s="63">
        <v>17501</v>
      </c>
      <c r="D107" s="62">
        <v>723</v>
      </c>
      <c r="E107" s="62">
        <v>2155</v>
      </c>
      <c r="F107" s="62">
        <v>770</v>
      </c>
      <c r="G107" s="62">
        <v>470</v>
      </c>
      <c r="H107" s="62">
        <v>20</v>
      </c>
      <c r="I107" s="62">
        <v>225</v>
      </c>
      <c r="J107" s="61" t="s">
        <v>668</v>
      </c>
      <c r="K107" s="61">
        <v>45</v>
      </c>
      <c r="L107" s="61" t="s">
        <v>668</v>
      </c>
      <c r="M107" s="61">
        <v>181</v>
      </c>
      <c r="N107" s="62">
        <v>300</v>
      </c>
      <c r="O107" s="62">
        <v>1385</v>
      </c>
      <c r="P107" s="62">
        <v>814</v>
      </c>
      <c r="Q107" s="62">
        <v>2027</v>
      </c>
      <c r="R107" s="62">
        <v>461</v>
      </c>
      <c r="S107" s="61" t="s">
        <v>1031</v>
      </c>
      <c r="T107" s="62">
        <v>326</v>
      </c>
      <c r="U107" s="62">
        <v>272</v>
      </c>
      <c r="V107" s="62">
        <v>399</v>
      </c>
      <c r="W107" s="62">
        <v>224</v>
      </c>
      <c r="X107" s="62">
        <v>343</v>
      </c>
      <c r="Y107" s="62">
        <v>48</v>
      </c>
      <c r="AA107" s="112">
        <f t="shared" si="1"/>
        <v>8.6339417858904781</v>
      </c>
    </row>
    <row r="108" spans="1:27" ht="14" hidden="1">
      <c r="A108" s="146" t="s">
        <v>751</v>
      </c>
      <c r="B108" s="145" t="s">
        <v>752</v>
      </c>
      <c r="C108" s="63">
        <v>19976</v>
      </c>
      <c r="D108" s="62">
        <v>767</v>
      </c>
      <c r="E108" s="62">
        <v>2601</v>
      </c>
      <c r="F108" s="62">
        <v>902</v>
      </c>
      <c r="G108" s="62">
        <v>511</v>
      </c>
      <c r="H108" s="62">
        <v>19</v>
      </c>
      <c r="I108" s="62">
        <v>249</v>
      </c>
      <c r="J108" s="61" t="s">
        <v>668</v>
      </c>
      <c r="K108" s="61">
        <v>32</v>
      </c>
      <c r="L108" s="61" t="s">
        <v>668</v>
      </c>
      <c r="M108" s="61">
        <v>211</v>
      </c>
      <c r="N108" s="62">
        <v>391</v>
      </c>
      <c r="O108" s="62">
        <v>1699</v>
      </c>
      <c r="P108" s="62">
        <v>864</v>
      </c>
      <c r="Q108" s="62">
        <v>2358</v>
      </c>
      <c r="R108" s="62">
        <v>514</v>
      </c>
      <c r="S108" s="61" t="s">
        <v>1031</v>
      </c>
      <c r="T108" s="62">
        <v>361</v>
      </c>
      <c r="U108" s="62">
        <v>336</v>
      </c>
      <c r="V108" s="62">
        <v>442</v>
      </c>
      <c r="W108" s="62">
        <v>297</v>
      </c>
      <c r="X108" s="62">
        <v>404</v>
      </c>
      <c r="Y108" s="62">
        <v>50</v>
      </c>
      <c r="AA108" s="112">
        <f t="shared" si="1"/>
        <v>8.471586089906701</v>
      </c>
    </row>
    <row r="109" spans="1:27" ht="14" hidden="1">
      <c r="A109" s="146" t="s">
        <v>753</v>
      </c>
      <c r="B109" s="145" t="s">
        <v>754</v>
      </c>
      <c r="C109" s="63">
        <v>19976</v>
      </c>
      <c r="D109" s="62">
        <v>696</v>
      </c>
      <c r="E109" s="62">
        <v>2595</v>
      </c>
      <c r="F109" s="62">
        <v>932</v>
      </c>
      <c r="G109" s="62">
        <v>503</v>
      </c>
      <c r="H109" s="62">
        <v>31</v>
      </c>
      <c r="I109" s="62">
        <v>252</v>
      </c>
      <c r="J109" s="61" t="s">
        <v>668</v>
      </c>
      <c r="K109" s="61">
        <v>33</v>
      </c>
      <c r="L109" s="61" t="s">
        <v>668</v>
      </c>
      <c r="M109" s="61">
        <v>187</v>
      </c>
      <c r="N109" s="62">
        <v>429</v>
      </c>
      <c r="O109" s="62">
        <v>1664</v>
      </c>
      <c r="P109" s="62">
        <v>745</v>
      </c>
      <c r="Q109" s="62">
        <v>2335</v>
      </c>
      <c r="R109" s="62">
        <v>490</v>
      </c>
      <c r="S109" s="61" t="s">
        <v>1031</v>
      </c>
      <c r="T109" s="62">
        <v>396</v>
      </c>
      <c r="U109" s="62">
        <v>304</v>
      </c>
      <c r="V109" s="62">
        <v>447</v>
      </c>
      <c r="W109" s="62">
        <v>260</v>
      </c>
      <c r="X109" s="62">
        <v>436</v>
      </c>
      <c r="Y109" s="62">
        <v>60</v>
      </c>
      <c r="AA109" s="112">
        <f t="shared" si="1"/>
        <v>8.5550321199143475</v>
      </c>
    </row>
    <row r="110" spans="1:27" ht="14" hidden="1">
      <c r="A110" s="146" t="s">
        <v>755</v>
      </c>
      <c r="B110" s="145" t="s">
        <v>756</v>
      </c>
      <c r="C110" s="63">
        <v>20626</v>
      </c>
      <c r="D110" s="62">
        <v>767</v>
      </c>
      <c r="E110" s="62">
        <v>2460</v>
      </c>
      <c r="F110" s="62">
        <v>914</v>
      </c>
      <c r="G110" s="62">
        <v>516</v>
      </c>
      <c r="H110" s="62">
        <v>20</v>
      </c>
      <c r="I110" s="62">
        <v>251</v>
      </c>
      <c r="J110" s="61" t="s">
        <v>668</v>
      </c>
      <c r="K110" s="61">
        <v>60</v>
      </c>
      <c r="L110" s="61" t="s">
        <v>668</v>
      </c>
      <c r="M110" s="61">
        <v>185</v>
      </c>
      <c r="N110" s="62">
        <v>398</v>
      </c>
      <c r="O110" s="62">
        <v>1546</v>
      </c>
      <c r="P110" s="62">
        <v>832</v>
      </c>
      <c r="Q110" s="62">
        <v>2254</v>
      </c>
      <c r="R110" s="62">
        <v>426</v>
      </c>
      <c r="S110" s="61" t="s">
        <v>1031</v>
      </c>
      <c r="T110" s="62">
        <v>362</v>
      </c>
      <c r="U110" s="62">
        <v>299</v>
      </c>
      <c r="V110" s="62">
        <v>478</v>
      </c>
      <c r="W110" s="62">
        <v>262</v>
      </c>
      <c r="X110" s="62">
        <v>424</v>
      </c>
      <c r="Y110" s="62">
        <v>28</v>
      </c>
      <c r="AA110" s="112">
        <f t="shared" si="1"/>
        <v>9.1508429458740022</v>
      </c>
    </row>
    <row r="111" spans="1:27" ht="14" hidden="1">
      <c r="A111" s="146" t="s">
        <v>757</v>
      </c>
      <c r="B111" s="145" t="s">
        <v>758</v>
      </c>
      <c r="C111" s="63">
        <v>20297</v>
      </c>
      <c r="D111" s="62">
        <v>705</v>
      </c>
      <c r="E111" s="62">
        <v>2269</v>
      </c>
      <c r="F111" s="62">
        <v>868</v>
      </c>
      <c r="G111" s="62">
        <v>454</v>
      </c>
      <c r="H111" s="62">
        <v>13</v>
      </c>
      <c r="I111" s="62">
        <v>195</v>
      </c>
      <c r="J111" s="61" t="s">
        <v>668</v>
      </c>
      <c r="K111" s="61">
        <v>41</v>
      </c>
      <c r="L111" s="61" t="s">
        <v>668</v>
      </c>
      <c r="M111" s="61">
        <v>206</v>
      </c>
      <c r="N111" s="62">
        <v>414</v>
      </c>
      <c r="O111" s="62">
        <v>1402</v>
      </c>
      <c r="P111" s="62">
        <v>774</v>
      </c>
      <c r="Q111" s="62">
        <v>2279</v>
      </c>
      <c r="R111" s="62">
        <v>484</v>
      </c>
      <c r="S111" s="61" t="s">
        <v>1031</v>
      </c>
      <c r="T111" s="62">
        <v>301</v>
      </c>
      <c r="U111" s="62">
        <v>354</v>
      </c>
      <c r="V111" s="62">
        <v>445</v>
      </c>
      <c r="W111" s="62">
        <v>245</v>
      </c>
      <c r="X111" s="62">
        <v>446</v>
      </c>
      <c r="Y111" s="62">
        <v>31</v>
      </c>
      <c r="AA111" s="112">
        <f t="shared" si="1"/>
        <v>8.9060991663010096</v>
      </c>
    </row>
    <row r="112" spans="1:27" ht="14" hidden="1">
      <c r="A112" s="146" t="s">
        <v>759</v>
      </c>
      <c r="B112" s="145" t="s">
        <v>760</v>
      </c>
      <c r="C112" s="63">
        <v>20339</v>
      </c>
      <c r="D112" s="62">
        <v>822</v>
      </c>
      <c r="E112" s="62">
        <v>2088</v>
      </c>
      <c r="F112" s="62">
        <v>788</v>
      </c>
      <c r="G112" s="62">
        <v>449</v>
      </c>
      <c r="H112" s="62">
        <v>13</v>
      </c>
      <c r="I112" s="62">
        <v>210</v>
      </c>
      <c r="J112" s="61" t="s">
        <v>668</v>
      </c>
      <c r="K112" s="61">
        <v>53</v>
      </c>
      <c r="L112" s="61" t="s">
        <v>668</v>
      </c>
      <c r="M112" s="61">
        <v>173</v>
      </c>
      <c r="N112" s="62">
        <v>339</v>
      </c>
      <c r="O112" s="62">
        <v>1300</v>
      </c>
      <c r="P112" s="62">
        <v>835</v>
      </c>
      <c r="Q112" s="62">
        <v>2281</v>
      </c>
      <c r="R112" s="62">
        <v>395</v>
      </c>
      <c r="S112" s="61" t="s">
        <v>1031</v>
      </c>
      <c r="T112" s="62">
        <v>309</v>
      </c>
      <c r="U112" s="62">
        <v>302</v>
      </c>
      <c r="V112" s="62">
        <v>486</v>
      </c>
      <c r="W112" s="62">
        <v>280</v>
      </c>
      <c r="X112" s="62">
        <v>505</v>
      </c>
      <c r="Y112" s="62">
        <v>35</v>
      </c>
      <c r="AA112" s="112">
        <f t="shared" si="1"/>
        <v>8.9167032003507227</v>
      </c>
    </row>
    <row r="113" spans="1:27" ht="14" hidden="1">
      <c r="A113" s="146" t="s">
        <v>761</v>
      </c>
      <c r="B113" s="145" t="s">
        <v>762</v>
      </c>
      <c r="C113" s="63">
        <v>20622</v>
      </c>
      <c r="D113" s="62">
        <v>774</v>
      </c>
      <c r="E113" s="62">
        <v>2174</v>
      </c>
      <c r="F113" s="62">
        <v>833</v>
      </c>
      <c r="G113" s="62">
        <v>471</v>
      </c>
      <c r="H113" s="62">
        <v>10</v>
      </c>
      <c r="I113" s="62">
        <v>174</v>
      </c>
      <c r="J113" s="61" t="s">
        <v>668</v>
      </c>
      <c r="K113" s="61">
        <v>70</v>
      </c>
      <c r="L113" s="61" t="s">
        <v>668</v>
      </c>
      <c r="M113" s="61">
        <v>217</v>
      </c>
      <c r="N113" s="62">
        <v>362</v>
      </c>
      <c r="O113" s="62">
        <v>1341</v>
      </c>
      <c r="P113" s="62">
        <v>812</v>
      </c>
      <c r="Q113" s="62">
        <v>2329</v>
      </c>
      <c r="R113" s="62">
        <v>378</v>
      </c>
      <c r="S113" s="61" t="s">
        <v>1031</v>
      </c>
      <c r="T113" s="62">
        <v>334</v>
      </c>
      <c r="U113" s="62">
        <v>316</v>
      </c>
      <c r="V113" s="62">
        <v>462</v>
      </c>
      <c r="W113" s="62">
        <v>313</v>
      </c>
      <c r="X113" s="62">
        <v>523</v>
      </c>
      <c r="Y113" s="62">
        <v>30</v>
      </c>
      <c r="AA113" s="112">
        <f t="shared" si="1"/>
        <v>8.8544439673679687</v>
      </c>
    </row>
    <row r="114" spans="1:27" ht="14" hidden="1">
      <c r="A114" s="146" t="s">
        <v>763</v>
      </c>
      <c r="B114" s="145" t="s">
        <v>764</v>
      </c>
      <c r="C114" s="63">
        <v>20593</v>
      </c>
      <c r="D114" s="62">
        <v>782</v>
      </c>
      <c r="E114" s="62">
        <v>2269</v>
      </c>
      <c r="F114" s="62">
        <v>796</v>
      </c>
      <c r="G114" s="62">
        <v>473</v>
      </c>
      <c r="H114" s="62">
        <v>12</v>
      </c>
      <c r="I114" s="62">
        <v>172</v>
      </c>
      <c r="J114" s="62">
        <v>73</v>
      </c>
      <c r="K114" s="62">
        <v>13</v>
      </c>
      <c r="L114" s="61" t="s">
        <v>668</v>
      </c>
      <c r="M114" s="62">
        <v>204</v>
      </c>
      <c r="N114" s="62">
        <v>323</v>
      </c>
      <c r="O114" s="62">
        <v>1473</v>
      </c>
      <c r="P114" s="62">
        <v>800</v>
      </c>
      <c r="Q114" s="62">
        <v>2295</v>
      </c>
      <c r="R114" s="62">
        <v>403</v>
      </c>
      <c r="S114" s="61" t="s">
        <v>1031</v>
      </c>
      <c r="T114" s="62">
        <v>348</v>
      </c>
      <c r="U114" s="62">
        <v>288</v>
      </c>
      <c r="V114" s="62">
        <v>450</v>
      </c>
      <c r="W114" s="62">
        <v>326</v>
      </c>
      <c r="X114" s="62">
        <v>480</v>
      </c>
      <c r="Y114" s="62">
        <v>27</v>
      </c>
      <c r="AA114" s="112">
        <f t="shared" si="1"/>
        <v>8.9729847494553372</v>
      </c>
    </row>
    <row r="115" spans="1:27" ht="14" hidden="1">
      <c r="A115" s="146" t="s">
        <v>765</v>
      </c>
      <c r="B115" s="145" t="s">
        <v>766</v>
      </c>
      <c r="C115" s="63">
        <v>20601</v>
      </c>
      <c r="D115" s="62">
        <v>805</v>
      </c>
      <c r="E115" s="62">
        <v>2337</v>
      </c>
      <c r="F115" s="62">
        <v>912</v>
      </c>
      <c r="G115" s="62">
        <v>452</v>
      </c>
      <c r="H115" s="62">
        <v>8.3000000000000007</v>
      </c>
      <c r="I115" s="62">
        <v>150</v>
      </c>
      <c r="J115" s="62">
        <v>59</v>
      </c>
      <c r="K115" s="62">
        <v>27</v>
      </c>
      <c r="L115" s="61" t="s">
        <v>668</v>
      </c>
      <c r="M115" s="62">
        <v>207</v>
      </c>
      <c r="N115" s="62">
        <v>461</v>
      </c>
      <c r="O115" s="62">
        <v>1425</v>
      </c>
      <c r="P115" s="62">
        <v>815</v>
      </c>
      <c r="Q115" s="62">
        <v>2525</v>
      </c>
      <c r="R115" s="62">
        <v>465</v>
      </c>
      <c r="S115" s="61" t="s">
        <v>1031</v>
      </c>
      <c r="T115" s="62">
        <v>345</v>
      </c>
      <c r="U115" s="62">
        <v>325</v>
      </c>
      <c r="V115" s="62">
        <v>533</v>
      </c>
      <c r="W115" s="62">
        <v>303</v>
      </c>
      <c r="X115" s="62">
        <v>551</v>
      </c>
      <c r="Y115" s="62">
        <v>26</v>
      </c>
      <c r="AA115" s="112">
        <f t="shared" si="1"/>
        <v>8.1588118811881181</v>
      </c>
    </row>
    <row r="116" spans="1:27" ht="14" hidden="1">
      <c r="A116" s="146" t="s">
        <v>767</v>
      </c>
      <c r="B116" s="145" t="s">
        <v>768</v>
      </c>
      <c r="C116" s="60">
        <v>20701</v>
      </c>
      <c r="D116" s="61">
        <v>874</v>
      </c>
      <c r="E116" s="61">
        <v>2242</v>
      </c>
      <c r="F116" s="61">
        <v>802</v>
      </c>
      <c r="G116" s="61">
        <v>422</v>
      </c>
      <c r="H116" s="61">
        <v>12</v>
      </c>
      <c r="I116" s="61">
        <v>145</v>
      </c>
      <c r="J116" s="61">
        <v>66</v>
      </c>
      <c r="K116" s="61">
        <v>17</v>
      </c>
      <c r="L116" s="61" t="s">
        <v>668</v>
      </c>
      <c r="M116" s="61">
        <v>182</v>
      </c>
      <c r="N116" s="61">
        <v>379</v>
      </c>
      <c r="O116" s="61">
        <v>1441</v>
      </c>
      <c r="P116" s="62">
        <v>893</v>
      </c>
      <c r="Q116" s="62">
        <v>2434</v>
      </c>
      <c r="R116" s="62">
        <v>482</v>
      </c>
      <c r="S116" s="61" t="s">
        <v>1031</v>
      </c>
      <c r="T116" s="62">
        <v>341</v>
      </c>
      <c r="U116" s="62">
        <v>296</v>
      </c>
      <c r="V116" s="62">
        <v>427</v>
      </c>
      <c r="W116" s="62">
        <v>287</v>
      </c>
      <c r="X116" s="62">
        <v>597</v>
      </c>
      <c r="Y116" s="62">
        <v>25</v>
      </c>
      <c r="AA116" s="112">
        <f t="shared" si="1"/>
        <v>8.5049301561216097</v>
      </c>
    </row>
    <row r="117" spans="1:27" ht="14" hidden="1">
      <c r="A117" s="146" t="s">
        <v>769</v>
      </c>
      <c r="B117" s="145" t="s">
        <v>770</v>
      </c>
      <c r="C117" s="60">
        <v>21996</v>
      </c>
      <c r="D117" s="61">
        <v>828</v>
      </c>
      <c r="E117" s="61">
        <v>2475</v>
      </c>
      <c r="F117" s="61">
        <v>941</v>
      </c>
      <c r="G117" s="61">
        <v>492</v>
      </c>
      <c r="H117" s="61">
        <v>22</v>
      </c>
      <c r="I117" s="61">
        <v>155</v>
      </c>
      <c r="J117" s="61">
        <v>64</v>
      </c>
      <c r="K117" s="61">
        <v>14</v>
      </c>
      <c r="L117" s="61" t="s">
        <v>668</v>
      </c>
      <c r="M117" s="61">
        <v>237</v>
      </c>
      <c r="N117" s="61">
        <v>448</v>
      </c>
      <c r="O117" s="61">
        <v>1535</v>
      </c>
      <c r="P117" s="62">
        <v>880</v>
      </c>
      <c r="Q117" s="62">
        <v>2665</v>
      </c>
      <c r="R117" s="62">
        <v>503</v>
      </c>
      <c r="S117" s="61" t="s">
        <v>1031</v>
      </c>
      <c r="T117" s="62">
        <v>340</v>
      </c>
      <c r="U117" s="62">
        <v>329</v>
      </c>
      <c r="V117" s="62">
        <v>489</v>
      </c>
      <c r="W117" s="62">
        <v>330</v>
      </c>
      <c r="X117" s="62">
        <v>669</v>
      </c>
      <c r="Y117" s="62">
        <v>32</v>
      </c>
      <c r="AA117" s="112">
        <f t="shared" si="1"/>
        <v>8.2536585365853661</v>
      </c>
    </row>
    <row r="118" spans="1:27" ht="14" hidden="1">
      <c r="A118" s="146" t="s">
        <v>771</v>
      </c>
      <c r="B118" s="145" t="s">
        <v>772</v>
      </c>
      <c r="C118" s="60">
        <v>21844</v>
      </c>
      <c r="D118" s="61">
        <v>773</v>
      </c>
      <c r="E118" s="61">
        <v>2570</v>
      </c>
      <c r="F118" s="61">
        <v>926</v>
      </c>
      <c r="G118" s="61">
        <v>449</v>
      </c>
      <c r="H118" s="61">
        <v>15</v>
      </c>
      <c r="I118" s="61">
        <v>140</v>
      </c>
      <c r="J118" s="61">
        <v>59</v>
      </c>
      <c r="K118" s="61">
        <v>33</v>
      </c>
      <c r="L118" s="61" t="s">
        <v>668</v>
      </c>
      <c r="M118" s="61">
        <v>202</v>
      </c>
      <c r="N118" s="61">
        <v>477</v>
      </c>
      <c r="O118" s="61">
        <v>1644</v>
      </c>
      <c r="P118" s="61">
        <v>841</v>
      </c>
      <c r="Q118" s="62">
        <v>2798</v>
      </c>
      <c r="R118" s="62">
        <v>519</v>
      </c>
      <c r="S118" s="61" t="s">
        <v>1031</v>
      </c>
      <c r="T118" s="62">
        <v>390</v>
      </c>
      <c r="U118" s="62">
        <v>375</v>
      </c>
      <c r="V118" s="62">
        <v>507</v>
      </c>
      <c r="W118" s="62">
        <v>355</v>
      </c>
      <c r="X118" s="62">
        <v>649</v>
      </c>
      <c r="Y118" s="62">
        <v>34</v>
      </c>
      <c r="AA118" s="112">
        <f t="shared" si="1"/>
        <v>7.8070050035739813</v>
      </c>
    </row>
    <row r="119" spans="1:27" ht="14" hidden="1">
      <c r="A119" s="146" t="s">
        <v>773</v>
      </c>
      <c r="B119" s="145" t="s">
        <v>774</v>
      </c>
      <c r="C119" s="60">
        <v>21910</v>
      </c>
      <c r="D119" s="61">
        <v>888</v>
      </c>
      <c r="E119" s="61">
        <v>2697</v>
      </c>
      <c r="F119" s="61">
        <v>953</v>
      </c>
      <c r="G119" s="61">
        <v>444</v>
      </c>
      <c r="H119" s="61">
        <v>23</v>
      </c>
      <c r="I119" s="61">
        <v>132</v>
      </c>
      <c r="J119" s="61">
        <v>65</v>
      </c>
      <c r="K119" s="61">
        <v>18</v>
      </c>
      <c r="L119" s="61" t="s">
        <v>668</v>
      </c>
      <c r="M119" s="61">
        <v>206</v>
      </c>
      <c r="N119" s="61">
        <v>510</v>
      </c>
      <c r="O119" s="61">
        <v>1744</v>
      </c>
      <c r="P119" s="61">
        <v>933</v>
      </c>
      <c r="Q119" s="62">
        <v>3003</v>
      </c>
      <c r="R119" s="62">
        <v>631</v>
      </c>
      <c r="S119" s="61" t="s">
        <v>1031</v>
      </c>
      <c r="T119" s="62">
        <v>418</v>
      </c>
      <c r="U119" s="62">
        <v>365</v>
      </c>
      <c r="V119" s="62">
        <v>502</v>
      </c>
      <c r="W119" s="62">
        <v>340</v>
      </c>
      <c r="X119" s="62">
        <v>744</v>
      </c>
      <c r="Y119" s="62">
        <v>39</v>
      </c>
      <c r="AA119" s="112">
        <f t="shared" si="1"/>
        <v>7.2960372960372961</v>
      </c>
    </row>
    <row r="120" spans="1:27" ht="14" hidden="1">
      <c r="A120" s="146" t="s">
        <v>775</v>
      </c>
      <c r="B120" s="145" t="s">
        <v>776</v>
      </c>
      <c r="C120" s="151">
        <v>21386</v>
      </c>
      <c r="D120" s="152">
        <v>870</v>
      </c>
      <c r="E120" s="152">
        <v>2450</v>
      </c>
      <c r="F120" s="152">
        <v>880</v>
      </c>
      <c r="G120" s="152">
        <v>408</v>
      </c>
      <c r="H120" s="152">
        <v>12</v>
      </c>
      <c r="I120" s="152">
        <v>131</v>
      </c>
      <c r="J120" s="152">
        <v>62</v>
      </c>
      <c r="K120" s="152">
        <v>19</v>
      </c>
      <c r="L120" s="61" t="s">
        <v>668</v>
      </c>
      <c r="M120" s="152">
        <v>184</v>
      </c>
      <c r="N120" s="152">
        <v>472</v>
      </c>
      <c r="O120" s="152">
        <v>1570</v>
      </c>
      <c r="P120" s="150">
        <v>842</v>
      </c>
      <c r="Q120" s="150">
        <v>2796</v>
      </c>
      <c r="R120" s="150">
        <v>470</v>
      </c>
      <c r="S120" s="61" t="s">
        <v>669</v>
      </c>
      <c r="T120" s="150">
        <v>391</v>
      </c>
      <c r="U120" s="150">
        <v>327</v>
      </c>
      <c r="V120" s="150">
        <v>501</v>
      </c>
      <c r="W120" s="150">
        <v>328</v>
      </c>
      <c r="X120" s="150">
        <v>776</v>
      </c>
      <c r="Y120" s="150">
        <v>32</v>
      </c>
      <c r="AA120" s="112">
        <f t="shared" si="1"/>
        <v>7.6487839771101571</v>
      </c>
    </row>
    <row r="121" spans="1:27" ht="14" hidden="1">
      <c r="A121" s="146" t="s">
        <v>777</v>
      </c>
      <c r="B121" s="145" t="s">
        <v>778</v>
      </c>
      <c r="C121" s="151">
        <v>21426</v>
      </c>
      <c r="D121" s="152">
        <v>853</v>
      </c>
      <c r="E121" s="152">
        <v>2608</v>
      </c>
      <c r="F121" s="152">
        <v>884</v>
      </c>
      <c r="G121" s="152">
        <v>401</v>
      </c>
      <c r="H121" s="152">
        <v>14</v>
      </c>
      <c r="I121" s="152">
        <v>138</v>
      </c>
      <c r="J121" s="152">
        <v>51</v>
      </c>
      <c r="K121" s="152">
        <v>18</v>
      </c>
      <c r="L121" s="61" t="s">
        <v>668</v>
      </c>
      <c r="M121" s="152">
        <v>181</v>
      </c>
      <c r="N121" s="152">
        <v>483</v>
      </c>
      <c r="O121" s="152">
        <v>1724</v>
      </c>
      <c r="P121" s="150">
        <v>928</v>
      </c>
      <c r="Q121" s="150">
        <v>2810</v>
      </c>
      <c r="R121" s="150">
        <v>543</v>
      </c>
      <c r="S121" s="61" t="s">
        <v>669</v>
      </c>
      <c r="T121" s="150">
        <v>374</v>
      </c>
      <c r="U121" s="150">
        <v>361</v>
      </c>
      <c r="V121" s="150">
        <v>507</v>
      </c>
      <c r="W121" s="150">
        <v>326</v>
      </c>
      <c r="X121" s="150">
        <v>692</v>
      </c>
      <c r="Y121" s="150">
        <v>47</v>
      </c>
      <c r="AA121" s="112">
        <f t="shared" si="1"/>
        <v>7.6249110320284696</v>
      </c>
    </row>
    <row r="122" spans="1:27" ht="14" hidden="1">
      <c r="A122" s="146" t="s">
        <v>779</v>
      </c>
      <c r="B122" s="145" t="s">
        <v>780</v>
      </c>
      <c r="C122" s="63"/>
      <c r="D122" s="62"/>
      <c r="E122" s="62"/>
      <c r="F122" s="62"/>
      <c r="G122" s="62"/>
      <c r="H122" s="62"/>
      <c r="I122" s="62"/>
      <c r="J122" s="62"/>
      <c r="K122" s="62"/>
      <c r="L122" s="62"/>
      <c r="M122" s="62"/>
      <c r="N122" s="62"/>
      <c r="O122" s="62"/>
      <c r="P122" s="62"/>
      <c r="Q122" s="62"/>
      <c r="R122" s="62"/>
      <c r="S122" s="62"/>
      <c r="T122" s="62"/>
      <c r="U122" s="62"/>
      <c r="V122" s="62"/>
      <c r="W122" s="62"/>
      <c r="X122" s="62"/>
      <c r="Y122" s="62"/>
      <c r="AA122" s="112" t="e">
        <f t="shared" si="1"/>
        <v>#DIV/0!</v>
      </c>
    </row>
    <row r="123" spans="1:27" ht="14" hidden="1">
      <c r="A123" s="146" t="s">
        <v>781</v>
      </c>
      <c r="B123" s="145" t="s">
        <v>782</v>
      </c>
      <c r="C123" s="60" t="s">
        <v>668</v>
      </c>
      <c r="D123" s="61">
        <v>56413</v>
      </c>
      <c r="E123" s="61">
        <v>333925</v>
      </c>
      <c r="F123" s="61">
        <v>184892</v>
      </c>
      <c r="G123" s="61" t="s">
        <v>668</v>
      </c>
      <c r="H123" s="61" t="s">
        <v>668</v>
      </c>
      <c r="I123" s="61" t="s">
        <v>668</v>
      </c>
      <c r="J123" s="61" t="s">
        <v>668</v>
      </c>
      <c r="K123" s="61" t="s">
        <v>668</v>
      </c>
      <c r="L123" s="61" t="s">
        <v>668</v>
      </c>
      <c r="M123" s="61" t="s">
        <v>668</v>
      </c>
      <c r="N123" s="61" t="s">
        <v>668</v>
      </c>
      <c r="O123" s="61">
        <v>149033</v>
      </c>
      <c r="P123" s="61">
        <v>63065</v>
      </c>
      <c r="Q123" s="61">
        <v>400558</v>
      </c>
      <c r="R123" s="61">
        <v>94519</v>
      </c>
      <c r="S123" s="61" t="s">
        <v>669</v>
      </c>
      <c r="T123" s="61">
        <v>66719</v>
      </c>
      <c r="U123" s="61">
        <v>175671</v>
      </c>
      <c r="V123" s="61" t="s">
        <v>669</v>
      </c>
      <c r="W123" s="61">
        <v>55468</v>
      </c>
      <c r="X123" s="61">
        <v>8181</v>
      </c>
      <c r="Y123" s="61" t="s">
        <v>668</v>
      </c>
      <c r="AA123" s="112" t="e">
        <f t="shared" si="1"/>
        <v>#VALUE!</v>
      </c>
    </row>
    <row r="124" spans="1:27" ht="14" hidden="1">
      <c r="A124" s="146" t="s">
        <v>783</v>
      </c>
      <c r="B124" s="145" t="s">
        <v>784</v>
      </c>
      <c r="C124" s="60" t="s">
        <v>668</v>
      </c>
      <c r="D124" s="61">
        <v>39341</v>
      </c>
      <c r="E124" s="61">
        <v>325547</v>
      </c>
      <c r="F124" s="61">
        <v>209761</v>
      </c>
      <c r="G124" s="61">
        <v>139407</v>
      </c>
      <c r="H124" s="61" t="s">
        <v>668</v>
      </c>
      <c r="I124" s="61" t="s">
        <v>668</v>
      </c>
      <c r="J124" s="61" t="s">
        <v>668</v>
      </c>
      <c r="K124" s="61" t="s">
        <v>668</v>
      </c>
      <c r="L124" s="61" t="s">
        <v>668</v>
      </c>
      <c r="M124" s="61" t="s">
        <v>668</v>
      </c>
      <c r="N124" s="61">
        <v>70354</v>
      </c>
      <c r="O124" s="61">
        <v>115786</v>
      </c>
      <c r="P124" s="61">
        <v>44707</v>
      </c>
      <c r="Q124" s="61">
        <v>329228</v>
      </c>
      <c r="R124" s="61">
        <v>80044</v>
      </c>
      <c r="S124" s="61" t="s">
        <v>669</v>
      </c>
      <c r="T124" s="61">
        <v>55368</v>
      </c>
      <c r="U124" s="61">
        <v>139341</v>
      </c>
      <c r="V124" s="61" t="s">
        <v>669</v>
      </c>
      <c r="W124" s="61">
        <v>47731</v>
      </c>
      <c r="X124" s="61">
        <v>6744</v>
      </c>
      <c r="Y124" s="61">
        <v>20926</v>
      </c>
      <c r="AA124" s="112" t="e">
        <f t="shared" si="1"/>
        <v>#VALUE!</v>
      </c>
    </row>
    <row r="125" spans="1:27" ht="14" hidden="1">
      <c r="A125" s="146" t="s">
        <v>785</v>
      </c>
      <c r="B125" s="145" t="s">
        <v>786</v>
      </c>
      <c r="C125" s="60" t="s">
        <v>668</v>
      </c>
      <c r="D125" s="61">
        <v>43788</v>
      </c>
      <c r="E125" s="61">
        <v>278739</v>
      </c>
      <c r="F125" s="61">
        <v>179317</v>
      </c>
      <c r="G125" s="61">
        <v>127921</v>
      </c>
      <c r="H125" s="61" t="s">
        <v>668</v>
      </c>
      <c r="I125" s="61" t="s">
        <v>668</v>
      </c>
      <c r="J125" s="61" t="s">
        <v>668</v>
      </c>
      <c r="K125" s="61" t="s">
        <v>668</v>
      </c>
      <c r="L125" s="61" t="s">
        <v>668</v>
      </c>
      <c r="M125" s="61" t="s">
        <v>668</v>
      </c>
      <c r="N125" s="61">
        <v>51396</v>
      </c>
      <c r="O125" s="61">
        <v>99422</v>
      </c>
      <c r="P125" s="61">
        <v>48573</v>
      </c>
      <c r="Q125" s="61">
        <v>330955</v>
      </c>
      <c r="R125" s="61">
        <v>72714</v>
      </c>
      <c r="S125" s="61" t="s">
        <v>669</v>
      </c>
      <c r="T125" s="61">
        <v>57187</v>
      </c>
      <c r="U125" s="61">
        <v>141196</v>
      </c>
      <c r="V125" s="61" t="s">
        <v>669</v>
      </c>
      <c r="W125" s="61">
        <v>52473</v>
      </c>
      <c r="X125" s="61">
        <v>7385</v>
      </c>
      <c r="Y125" s="61">
        <v>11086</v>
      </c>
      <c r="AA125" s="112" t="e">
        <f t="shared" si="1"/>
        <v>#VALUE!</v>
      </c>
    </row>
    <row r="126" spans="1:27" ht="14" hidden="1">
      <c r="A126" s="146" t="s">
        <v>787</v>
      </c>
      <c r="B126" s="145" t="s">
        <v>788</v>
      </c>
      <c r="C126" s="60" t="s">
        <v>668</v>
      </c>
      <c r="D126" s="61">
        <v>21262</v>
      </c>
      <c r="E126" s="61">
        <v>140709</v>
      </c>
      <c r="F126" s="61">
        <v>69679</v>
      </c>
      <c r="G126" s="61">
        <v>32123</v>
      </c>
      <c r="H126" s="61" t="s">
        <v>668</v>
      </c>
      <c r="I126" s="61" t="s">
        <v>668</v>
      </c>
      <c r="J126" s="61" t="s">
        <v>668</v>
      </c>
      <c r="K126" s="61" t="s">
        <v>668</v>
      </c>
      <c r="L126" s="61" t="s">
        <v>668</v>
      </c>
      <c r="M126" s="61" t="s">
        <v>668</v>
      </c>
      <c r="N126" s="61">
        <v>37556</v>
      </c>
      <c r="O126" s="61">
        <v>71030</v>
      </c>
      <c r="P126" s="61">
        <v>25515</v>
      </c>
      <c r="Q126" s="61">
        <v>165578</v>
      </c>
      <c r="R126" s="61">
        <v>51639</v>
      </c>
      <c r="S126" s="61" t="s">
        <v>669</v>
      </c>
      <c r="T126" s="61">
        <v>26050</v>
      </c>
      <c r="U126" s="61">
        <v>23856</v>
      </c>
      <c r="V126" s="61">
        <v>37661</v>
      </c>
      <c r="W126" s="61">
        <v>22988</v>
      </c>
      <c r="X126" s="61">
        <v>3384</v>
      </c>
      <c r="Y126" s="61">
        <v>14939</v>
      </c>
      <c r="AA126" s="112" t="e">
        <f t="shared" si="1"/>
        <v>#VALUE!</v>
      </c>
    </row>
    <row r="127" spans="1:27" ht="14" hidden="1">
      <c r="A127" s="146" t="s">
        <v>789</v>
      </c>
      <c r="B127" s="145" t="s">
        <v>790</v>
      </c>
      <c r="C127" s="60" t="s">
        <v>668</v>
      </c>
      <c r="D127" s="61" t="s">
        <v>668</v>
      </c>
      <c r="E127" s="61">
        <v>453442</v>
      </c>
      <c r="F127" s="61">
        <v>280238</v>
      </c>
      <c r="G127" s="61">
        <v>188430</v>
      </c>
      <c r="H127" s="61" t="s">
        <v>668</v>
      </c>
      <c r="I127" s="61" t="s">
        <v>668</v>
      </c>
      <c r="J127" s="61" t="s">
        <v>668</v>
      </c>
      <c r="K127" s="61" t="s">
        <v>668</v>
      </c>
      <c r="L127" s="61" t="s">
        <v>668</v>
      </c>
      <c r="M127" s="61" t="s">
        <v>668</v>
      </c>
      <c r="N127" s="61">
        <v>91808</v>
      </c>
      <c r="O127" s="61">
        <v>173204</v>
      </c>
      <c r="P127" s="61" t="s">
        <v>668</v>
      </c>
      <c r="Q127" s="61">
        <v>364595</v>
      </c>
      <c r="R127" s="61">
        <v>114196</v>
      </c>
      <c r="S127" s="61" t="s">
        <v>669</v>
      </c>
      <c r="T127" s="61">
        <v>65857</v>
      </c>
      <c r="U127" s="61">
        <v>46014</v>
      </c>
      <c r="V127" s="61">
        <v>78453</v>
      </c>
      <c r="W127" s="61">
        <v>51826</v>
      </c>
      <c r="X127" s="61">
        <v>8249</v>
      </c>
      <c r="Y127" s="61" t="s">
        <v>668</v>
      </c>
      <c r="AA127" s="112" t="e">
        <f t="shared" si="1"/>
        <v>#VALUE!</v>
      </c>
    </row>
    <row r="128" spans="1:27" ht="14" hidden="1">
      <c r="A128" s="146" t="s">
        <v>791</v>
      </c>
      <c r="B128" s="145" t="s">
        <v>792</v>
      </c>
      <c r="C128" s="60" t="s">
        <v>668</v>
      </c>
      <c r="D128" s="61">
        <v>50218</v>
      </c>
      <c r="E128" s="61">
        <v>469209</v>
      </c>
      <c r="F128" s="61">
        <v>295622</v>
      </c>
      <c r="G128" s="61">
        <v>218036</v>
      </c>
      <c r="H128" s="61" t="s">
        <v>668</v>
      </c>
      <c r="I128" s="61" t="s">
        <v>668</v>
      </c>
      <c r="J128" s="61" t="s">
        <v>668</v>
      </c>
      <c r="K128" s="61" t="s">
        <v>668</v>
      </c>
      <c r="L128" s="61" t="s">
        <v>668</v>
      </c>
      <c r="M128" s="61" t="s">
        <v>668</v>
      </c>
      <c r="N128" s="61">
        <v>77586</v>
      </c>
      <c r="O128" s="61">
        <v>173587</v>
      </c>
      <c r="P128" s="61">
        <v>56629</v>
      </c>
      <c r="Q128" s="61">
        <v>411690</v>
      </c>
      <c r="R128" s="61">
        <v>115699</v>
      </c>
      <c r="S128" s="61" t="s">
        <v>669</v>
      </c>
      <c r="T128" s="61">
        <v>81605</v>
      </c>
      <c r="U128" s="61">
        <v>56660</v>
      </c>
      <c r="V128" s="61">
        <v>83097</v>
      </c>
      <c r="W128" s="61">
        <v>59959</v>
      </c>
      <c r="X128" s="61">
        <v>14670</v>
      </c>
      <c r="Y128" s="61" t="s">
        <v>668</v>
      </c>
      <c r="AA128" s="112" t="e">
        <f t="shared" si="1"/>
        <v>#VALUE!</v>
      </c>
    </row>
    <row r="129" spans="1:27" ht="14" hidden="1">
      <c r="A129" s="146" t="s">
        <v>793</v>
      </c>
      <c r="B129" s="145" t="s">
        <v>794</v>
      </c>
      <c r="C129" s="60" t="s">
        <v>668</v>
      </c>
      <c r="D129" s="61">
        <v>62723</v>
      </c>
      <c r="E129" s="61">
        <v>547354</v>
      </c>
      <c r="F129" s="61" t="s">
        <v>668</v>
      </c>
      <c r="G129" s="61" t="s">
        <v>668</v>
      </c>
      <c r="H129" s="61" t="s">
        <v>668</v>
      </c>
      <c r="I129" s="61" t="s">
        <v>668</v>
      </c>
      <c r="J129" s="61" t="s">
        <v>668</v>
      </c>
      <c r="K129" s="61" t="s">
        <v>668</v>
      </c>
      <c r="L129" s="61" t="s">
        <v>668</v>
      </c>
      <c r="M129" s="61" t="s">
        <v>668</v>
      </c>
      <c r="N129" s="61" t="s">
        <v>668</v>
      </c>
      <c r="O129" s="61" t="s">
        <v>668</v>
      </c>
      <c r="P129" s="61">
        <v>76849</v>
      </c>
      <c r="Q129" s="61">
        <v>538368</v>
      </c>
      <c r="R129" s="61" t="s">
        <v>668</v>
      </c>
      <c r="S129" s="61" t="s">
        <v>669</v>
      </c>
      <c r="T129" s="61" t="s">
        <v>668</v>
      </c>
      <c r="U129" s="61" t="s">
        <v>668</v>
      </c>
      <c r="V129" s="61" t="s">
        <v>668</v>
      </c>
      <c r="W129" s="61" t="s">
        <v>668</v>
      </c>
      <c r="X129" s="61" t="s">
        <v>668</v>
      </c>
      <c r="Y129" s="61" t="s">
        <v>668</v>
      </c>
      <c r="AA129" s="112" t="e">
        <f t="shared" si="1"/>
        <v>#VALUE!</v>
      </c>
    </row>
    <row r="130" spans="1:27" ht="14" hidden="1">
      <c r="A130" s="146" t="s">
        <v>795</v>
      </c>
      <c r="B130" s="145" t="s">
        <v>796</v>
      </c>
      <c r="C130" s="60" t="s">
        <v>668</v>
      </c>
      <c r="D130" s="61">
        <v>73071</v>
      </c>
      <c r="E130" s="61">
        <v>761292</v>
      </c>
      <c r="F130" s="61">
        <v>421990</v>
      </c>
      <c r="G130" s="61">
        <v>281206</v>
      </c>
      <c r="H130" s="61" t="s">
        <v>668</v>
      </c>
      <c r="I130" s="61" t="s">
        <v>668</v>
      </c>
      <c r="J130" s="61" t="s">
        <v>668</v>
      </c>
      <c r="K130" s="61" t="s">
        <v>668</v>
      </c>
      <c r="L130" s="61" t="s">
        <v>668</v>
      </c>
      <c r="M130" s="61" t="s">
        <v>668</v>
      </c>
      <c r="N130" s="61">
        <v>140784</v>
      </c>
      <c r="O130" s="61">
        <v>339302</v>
      </c>
      <c r="P130" s="61">
        <v>76136</v>
      </c>
      <c r="Q130" s="61">
        <v>579078</v>
      </c>
      <c r="R130" s="61">
        <v>189462</v>
      </c>
      <c r="S130" s="61" t="s">
        <v>669</v>
      </c>
      <c r="T130" s="61">
        <v>105806</v>
      </c>
      <c r="U130" s="61">
        <v>72783</v>
      </c>
      <c r="V130" s="61">
        <v>115509</v>
      </c>
      <c r="W130" s="61">
        <v>73055</v>
      </c>
      <c r="X130" s="61">
        <v>22463</v>
      </c>
      <c r="Y130" s="61" t="s">
        <v>668</v>
      </c>
      <c r="AA130" s="112" t="e">
        <f t="shared" si="1"/>
        <v>#VALUE!</v>
      </c>
    </row>
    <row r="131" spans="1:27" ht="14" hidden="1">
      <c r="A131" s="146" t="s">
        <v>797</v>
      </c>
      <c r="B131" s="145" t="s">
        <v>798</v>
      </c>
      <c r="C131" s="60" t="s">
        <v>668</v>
      </c>
      <c r="D131" s="61">
        <v>82786</v>
      </c>
      <c r="E131" s="61">
        <v>844596</v>
      </c>
      <c r="F131" s="61">
        <v>469542</v>
      </c>
      <c r="G131" s="61">
        <v>338191</v>
      </c>
      <c r="H131" s="61" t="s">
        <v>668</v>
      </c>
      <c r="I131" s="61" t="s">
        <v>668</v>
      </c>
      <c r="J131" s="61" t="s">
        <v>668</v>
      </c>
      <c r="K131" s="61" t="s">
        <v>668</v>
      </c>
      <c r="L131" s="61" t="s">
        <v>668</v>
      </c>
      <c r="M131" s="61" t="s">
        <v>668</v>
      </c>
      <c r="N131" s="61">
        <v>131351</v>
      </c>
      <c r="O131" s="61">
        <v>375054</v>
      </c>
      <c r="P131" s="61">
        <v>101269</v>
      </c>
      <c r="Q131" s="61">
        <v>664167</v>
      </c>
      <c r="R131" s="61">
        <v>212585</v>
      </c>
      <c r="S131" s="61" t="s">
        <v>669</v>
      </c>
      <c r="T131" s="61">
        <v>120441</v>
      </c>
      <c r="U131" s="61">
        <v>92681</v>
      </c>
      <c r="V131" s="61">
        <v>129759</v>
      </c>
      <c r="W131" s="61">
        <v>82880</v>
      </c>
      <c r="X131" s="61">
        <v>25821</v>
      </c>
      <c r="Y131" s="61" t="s">
        <v>668</v>
      </c>
      <c r="AA131" s="112" t="e">
        <f t="shared" si="1"/>
        <v>#VALUE!</v>
      </c>
    </row>
    <row r="132" spans="1:27" ht="14" hidden="1">
      <c r="A132" s="146" t="s">
        <v>799</v>
      </c>
      <c r="B132" s="145" t="s">
        <v>800</v>
      </c>
      <c r="C132" s="60" t="s">
        <v>668</v>
      </c>
      <c r="D132" s="61">
        <v>83623</v>
      </c>
      <c r="E132" s="61">
        <v>1049872</v>
      </c>
      <c r="F132" s="61">
        <v>546640</v>
      </c>
      <c r="G132" s="61">
        <v>366033</v>
      </c>
      <c r="H132" s="61" t="s">
        <v>668</v>
      </c>
      <c r="I132" s="61" t="s">
        <v>668</v>
      </c>
      <c r="J132" s="61" t="s">
        <v>668</v>
      </c>
      <c r="K132" s="61" t="s">
        <v>668</v>
      </c>
      <c r="L132" s="61" t="s">
        <v>668</v>
      </c>
      <c r="M132" s="61" t="s">
        <v>668</v>
      </c>
      <c r="N132" s="61">
        <v>180607</v>
      </c>
      <c r="O132" s="61">
        <v>503232</v>
      </c>
      <c r="P132" s="61">
        <v>103101</v>
      </c>
      <c r="Q132" s="61">
        <v>881279</v>
      </c>
      <c r="R132" s="61">
        <v>296923</v>
      </c>
      <c r="S132" s="61" t="s">
        <v>669</v>
      </c>
      <c r="T132" s="61">
        <v>173737</v>
      </c>
      <c r="U132" s="61">
        <v>139151</v>
      </c>
      <c r="V132" s="61">
        <v>159080</v>
      </c>
      <c r="W132" s="61">
        <v>85812</v>
      </c>
      <c r="X132" s="61">
        <v>26576</v>
      </c>
      <c r="Y132" s="61" t="s">
        <v>668</v>
      </c>
      <c r="AA132" s="112" t="e">
        <f t="shared" si="1"/>
        <v>#VALUE!</v>
      </c>
    </row>
    <row r="133" spans="1:27" ht="14" hidden="1">
      <c r="A133" s="146" t="s">
        <v>801</v>
      </c>
      <c r="B133" s="145" t="s">
        <v>802</v>
      </c>
      <c r="C133" s="60" t="s">
        <v>668</v>
      </c>
      <c r="D133" s="61">
        <v>89428</v>
      </c>
      <c r="E133" s="61">
        <v>1023265</v>
      </c>
      <c r="F133" s="61">
        <v>555067</v>
      </c>
      <c r="G133" s="61">
        <v>414169</v>
      </c>
      <c r="H133" s="61" t="s">
        <v>668</v>
      </c>
      <c r="I133" s="61" t="s">
        <v>668</v>
      </c>
      <c r="J133" s="61" t="s">
        <v>668</v>
      </c>
      <c r="K133" s="61" t="s">
        <v>668</v>
      </c>
      <c r="L133" s="61" t="s">
        <v>668</v>
      </c>
      <c r="M133" s="61" t="s">
        <v>668</v>
      </c>
      <c r="N133" s="61">
        <v>140898</v>
      </c>
      <c r="O133" s="61">
        <v>468198</v>
      </c>
      <c r="P133" s="61">
        <v>116681</v>
      </c>
      <c r="Q133" s="61">
        <v>940590</v>
      </c>
      <c r="R133" s="61">
        <v>284757</v>
      </c>
      <c r="S133" s="61" t="s">
        <v>669</v>
      </c>
      <c r="T133" s="61">
        <v>173194</v>
      </c>
      <c r="U133" s="61">
        <v>153058</v>
      </c>
      <c r="V133" s="61">
        <v>191978</v>
      </c>
      <c r="W133" s="61">
        <v>104415</v>
      </c>
      <c r="X133" s="61">
        <v>33188</v>
      </c>
      <c r="Y133" s="61" t="s">
        <v>668</v>
      </c>
      <c r="AA133" s="112" t="e">
        <f t="shared" ref="AA133:AA174" si="2">C133/Q133</f>
        <v>#VALUE!</v>
      </c>
    </row>
    <row r="134" spans="1:27" ht="14" hidden="1">
      <c r="A134" s="146" t="s">
        <v>803</v>
      </c>
      <c r="B134" s="145" t="s">
        <v>804</v>
      </c>
      <c r="C134" s="60" t="s">
        <v>668</v>
      </c>
      <c r="D134" s="61">
        <v>116578</v>
      </c>
      <c r="E134" s="61">
        <v>1090890</v>
      </c>
      <c r="F134" s="61">
        <v>574786</v>
      </c>
      <c r="G134" s="61">
        <v>401428</v>
      </c>
      <c r="H134" s="61" t="s">
        <v>668</v>
      </c>
      <c r="I134" s="61" t="s">
        <v>668</v>
      </c>
      <c r="J134" s="61" t="s">
        <v>668</v>
      </c>
      <c r="K134" s="61" t="s">
        <v>668</v>
      </c>
      <c r="L134" s="61" t="s">
        <v>668</v>
      </c>
      <c r="M134" s="61" t="s">
        <v>668</v>
      </c>
      <c r="N134" s="61">
        <v>173358</v>
      </c>
      <c r="O134" s="61">
        <v>516104</v>
      </c>
      <c r="P134" s="61">
        <v>136806</v>
      </c>
      <c r="Q134" s="61">
        <v>998730</v>
      </c>
      <c r="R134" s="61">
        <v>283335</v>
      </c>
      <c r="S134" s="61" t="s">
        <v>669</v>
      </c>
      <c r="T134" s="61">
        <v>167904</v>
      </c>
      <c r="U134" s="61">
        <v>170010</v>
      </c>
      <c r="V134" s="61">
        <v>234393</v>
      </c>
      <c r="W134" s="61">
        <v>109015</v>
      </c>
      <c r="X134" s="61">
        <v>34073</v>
      </c>
      <c r="Y134" s="61" t="s">
        <v>668</v>
      </c>
      <c r="AA134" s="112" t="e">
        <f t="shared" si="2"/>
        <v>#VALUE!</v>
      </c>
    </row>
    <row r="135" spans="1:27" ht="14" hidden="1">
      <c r="A135" s="146" t="s">
        <v>805</v>
      </c>
      <c r="B135" s="145" t="s">
        <v>806</v>
      </c>
      <c r="C135" s="63">
        <v>4661300</v>
      </c>
      <c r="D135" s="62">
        <v>99800</v>
      </c>
      <c r="E135" s="62">
        <v>1568400</v>
      </c>
      <c r="F135" s="62">
        <v>926000</v>
      </c>
      <c r="G135" s="62">
        <v>503700</v>
      </c>
      <c r="H135" s="61" t="s">
        <v>668</v>
      </c>
      <c r="I135" s="61" t="s">
        <v>668</v>
      </c>
      <c r="J135" s="61" t="s">
        <v>668</v>
      </c>
      <c r="K135" s="61" t="s">
        <v>668</v>
      </c>
      <c r="L135" s="61" t="s">
        <v>668</v>
      </c>
      <c r="M135" s="61" t="s">
        <v>668</v>
      </c>
      <c r="N135" s="62">
        <v>422300</v>
      </c>
      <c r="O135" s="62">
        <v>642300</v>
      </c>
      <c r="P135" s="62">
        <v>106300</v>
      </c>
      <c r="Q135" s="62">
        <v>1421900</v>
      </c>
      <c r="R135" s="62">
        <v>309600</v>
      </c>
      <c r="S135" s="61" t="s">
        <v>669</v>
      </c>
      <c r="T135" s="62">
        <v>402900</v>
      </c>
      <c r="U135" s="62">
        <v>241500</v>
      </c>
      <c r="V135" s="62">
        <v>339500</v>
      </c>
      <c r="W135" s="62">
        <v>79100</v>
      </c>
      <c r="X135" s="62">
        <v>49500</v>
      </c>
      <c r="Y135" s="62">
        <v>57000</v>
      </c>
      <c r="AA135" s="112">
        <f t="shared" si="2"/>
        <v>3.2782192840565441</v>
      </c>
    </row>
    <row r="136" spans="1:27" ht="14" hidden="1">
      <c r="A136" s="146" t="s">
        <v>807</v>
      </c>
      <c r="B136" s="145" t="s">
        <v>808</v>
      </c>
      <c r="C136" s="63">
        <v>5476400</v>
      </c>
      <c r="D136" s="62">
        <v>118700</v>
      </c>
      <c r="E136" s="62">
        <v>1717900</v>
      </c>
      <c r="F136" s="62">
        <v>1107900</v>
      </c>
      <c r="G136" s="62">
        <v>577900</v>
      </c>
      <c r="H136" s="62">
        <v>229100</v>
      </c>
      <c r="I136" s="62">
        <v>321800</v>
      </c>
      <c r="J136" s="61" t="s">
        <v>668</v>
      </c>
      <c r="K136" s="61" t="s">
        <v>668</v>
      </c>
      <c r="L136" s="62">
        <v>20800</v>
      </c>
      <c r="M136" s="62">
        <v>6200</v>
      </c>
      <c r="N136" s="62">
        <v>530000</v>
      </c>
      <c r="O136" s="62">
        <v>609900</v>
      </c>
      <c r="P136" s="62">
        <v>121200</v>
      </c>
      <c r="Q136" s="62">
        <v>1659500</v>
      </c>
      <c r="R136" s="62">
        <v>354700</v>
      </c>
      <c r="S136" s="61" t="s">
        <v>669</v>
      </c>
      <c r="T136" s="62">
        <v>276700</v>
      </c>
      <c r="U136" s="62">
        <v>308900</v>
      </c>
      <c r="V136" s="62">
        <v>458800</v>
      </c>
      <c r="W136" s="62">
        <v>204900</v>
      </c>
      <c r="X136" s="62">
        <v>54900</v>
      </c>
      <c r="Y136" s="62">
        <v>45700</v>
      </c>
      <c r="AA136" s="112">
        <f t="shared" si="2"/>
        <v>3.3000301295570953</v>
      </c>
    </row>
    <row r="137" spans="1:27" ht="14" hidden="1">
      <c r="A137" s="146" t="s">
        <v>809</v>
      </c>
      <c r="B137" s="145" t="s">
        <v>810</v>
      </c>
      <c r="C137" s="63">
        <v>5489400</v>
      </c>
      <c r="D137" s="62">
        <v>95900</v>
      </c>
      <c r="E137" s="62">
        <v>1714000</v>
      </c>
      <c r="F137" s="62">
        <v>1099500</v>
      </c>
      <c r="G137" s="62">
        <v>583100</v>
      </c>
      <c r="H137" s="62">
        <v>186200</v>
      </c>
      <c r="I137" s="62">
        <v>369500</v>
      </c>
      <c r="J137" s="61" t="s">
        <v>668</v>
      </c>
      <c r="K137" s="61" t="s">
        <v>668</v>
      </c>
      <c r="L137" s="62">
        <v>27400</v>
      </c>
      <c r="M137" s="61" t="s">
        <v>669</v>
      </c>
      <c r="N137" s="62">
        <v>516400</v>
      </c>
      <c r="O137" s="62">
        <v>614500</v>
      </c>
      <c r="P137" s="62">
        <v>104900</v>
      </c>
      <c r="Q137" s="62">
        <v>1611400</v>
      </c>
      <c r="R137" s="62">
        <v>343300</v>
      </c>
      <c r="S137" s="61" t="s">
        <v>669</v>
      </c>
      <c r="T137" s="62">
        <v>254900</v>
      </c>
      <c r="U137" s="62">
        <v>297100</v>
      </c>
      <c r="V137" s="62">
        <v>451900</v>
      </c>
      <c r="W137" s="62">
        <v>210800</v>
      </c>
      <c r="X137" s="62">
        <v>52100</v>
      </c>
      <c r="Y137" s="62">
        <v>45200</v>
      </c>
      <c r="AA137" s="112">
        <f t="shared" si="2"/>
        <v>3.4066029539530844</v>
      </c>
    </row>
    <row r="138" spans="1:27" ht="14" hidden="1">
      <c r="A138" s="146" t="s">
        <v>811</v>
      </c>
      <c r="B138" s="145" t="s">
        <v>812</v>
      </c>
      <c r="C138" s="63">
        <v>5936800</v>
      </c>
      <c r="D138" s="62">
        <v>102300</v>
      </c>
      <c r="E138" s="62">
        <v>1896100</v>
      </c>
      <c r="F138" s="62">
        <v>1189900</v>
      </c>
      <c r="G138" s="62">
        <v>615400</v>
      </c>
      <c r="H138" s="62">
        <v>177900</v>
      </c>
      <c r="I138" s="62">
        <v>401700</v>
      </c>
      <c r="J138" s="61" t="s">
        <v>668</v>
      </c>
      <c r="K138" s="61" t="s">
        <v>668</v>
      </c>
      <c r="L138" s="62">
        <v>35800</v>
      </c>
      <c r="M138" s="61" t="s">
        <v>669</v>
      </c>
      <c r="N138" s="62">
        <v>574500</v>
      </c>
      <c r="O138" s="62">
        <v>706200</v>
      </c>
      <c r="P138" s="62">
        <v>124700</v>
      </c>
      <c r="Q138" s="62">
        <v>1821000</v>
      </c>
      <c r="R138" s="62">
        <v>142600</v>
      </c>
      <c r="S138" s="62">
        <v>203700</v>
      </c>
      <c r="T138" s="62">
        <v>266800</v>
      </c>
      <c r="U138" s="62">
        <v>302500</v>
      </c>
      <c r="V138" s="62">
        <v>528800</v>
      </c>
      <c r="W138" s="62">
        <v>297300</v>
      </c>
      <c r="X138" s="62">
        <v>74600</v>
      </c>
      <c r="Y138" s="62">
        <v>60600</v>
      </c>
      <c r="AA138" s="112">
        <f t="shared" si="2"/>
        <v>3.260186710598572</v>
      </c>
    </row>
    <row r="139" spans="1:27" ht="14" hidden="1">
      <c r="A139" s="146" t="s">
        <v>813</v>
      </c>
      <c r="B139" s="145" t="s">
        <v>814</v>
      </c>
      <c r="C139" s="63">
        <v>6105200</v>
      </c>
      <c r="D139" s="62">
        <v>103400</v>
      </c>
      <c r="E139" s="62">
        <v>1954400</v>
      </c>
      <c r="F139" s="62">
        <v>1260800</v>
      </c>
      <c r="G139" s="62">
        <v>622500</v>
      </c>
      <c r="H139" s="62">
        <v>146900</v>
      </c>
      <c r="I139" s="62">
        <v>423200</v>
      </c>
      <c r="J139" s="61" t="s">
        <v>668</v>
      </c>
      <c r="K139" s="61" t="s">
        <v>668</v>
      </c>
      <c r="L139" s="62">
        <v>52400</v>
      </c>
      <c r="M139" s="61" t="s">
        <v>669</v>
      </c>
      <c r="N139" s="62">
        <v>638300</v>
      </c>
      <c r="O139" s="62">
        <v>693600</v>
      </c>
      <c r="P139" s="62">
        <v>129700</v>
      </c>
      <c r="Q139" s="62">
        <v>1827200</v>
      </c>
      <c r="R139" s="62">
        <v>176400</v>
      </c>
      <c r="S139" s="62">
        <v>225300</v>
      </c>
      <c r="T139" s="62">
        <v>286500</v>
      </c>
      <c r="U139" s="62">
        <v>324300</v>
      </c>
      <c r="V139" s="62">
        <v>509000</v>
      </c>
      <c r="W139" s="62">
        <v>250200</v>
      </c>
      <c r="X139" s="62">
        <v>54700</v>
      </c>
      <c r="Y139" s="62">
        <v>57600</v>
      </c>
      <c r="AA139" s="112">
        <f t="shared" si="2"/>
        <v>3.3412872154115587</v>
      </c>
    </row>
    <row r="140" spans="1:27" ht="14" hidden="1">
      <c r="A140" s="146" t="s">
        <v>815</v>
      </c>
      <c r="B140" s="145" t="s">
        <v>816</v>
      </c>
      <c r="C140" s="63">
        <v>6413400</v>
      </c>
      <c r="D140" s="62">
        <v>122000</v>
      </c>
      <c r="E140" s="62">
        <v>1920600</v>
      </c>
      <c r="F140" s="62">
        <v>1229200</v>
      </c>
      <c r="G140" s="62">
        <v>585000</v>
      </c>
      <c r="H140" s="62">
        <v>135300</v>
      </c>
      <c r="I140" s="62">
        <v>391000</v>
      </c>
      <c r="J140" s="61" t="s">
        <v>668</v>
      </c>
      <c r="K140" s="61" t="s">
        <v>668</v>
      </c>
      <c r="L140" s="62">
        <v>49700</v>
      </c>
      <c r="M140" s="62">
        <v>9000</v>
      </c>
      <c r="N140" s="62">
        <v>644200</v>
      </c>
      <c r="O140" s="62">
        <v>691400</v>
      </c>
      <c r="P140" s="62">
        <v>146900</v>
      </c>
      <c r="Q140" s="62">
        <v>1825800</v>
      </c>
      <c r="R140" s="62">
        <v>156300</v>
      </c>
      <c r="S140" s="62">
        <v>212400</v>
      </c>
      <c r="T140" s="62">
        <v>281300</v>
      </c>
      <c r="U140" s="62">
        <v>337500</v>
      </c>
      <c r="V140" s="62">
        <v>513800</v>
      </c>
      <c r="W140" s="62">
        <v>267400</v>
      </c>
      <c r="X140" s="62">
        <v>56500</v>
      </c>
      <c r="Y140" s="62">
        <v>66800</v>
      </c>
      <c r="AA140" s="112">
        <f t="shared" si="2"/>
        <v>3.5126519881695697</v>
      </c>
    </row>
    <row r="141" spans="1:27" ht="14" hidden="1">
      <c r="A141" s="146" t="s">
        <v>817</v>
      </c>
      <c r="B141" s="145" t="s">
        <v>818</v>
      </c>
      <c r="C141" s="63">
        <v>7471600</v>
      </c>
      <c r="D141" s="62">
        <v>124100</v>
      </c>
      <c r="E141" s="62">
        <v>2340800</v>
      </c>
      <c r="F141" s="62">
        <v>1340600</v>
      </c>
      <c r="G141" s="62">
        <v>578200</v>
      </c>
      <c r="H141" s="62">
        <v>120700</v>
      </c>
      <c r="I141" s="62">
        <v>376300</v>
      </c>
      <c r="J141" s="61" t="s">
        <v>668</v>
      </c>
      <c r="K141" s="61" t="s">
        <v>668</v>
      </c>
      <c r="L141" s="62">
        <v>62000</v>
      </c>
      <c r="M141" s="62">
        <v>19300</v>
      </c>
      <c r="N141" s="62">
        <v>762400</v>
      </c>
      <c r="O141" s="62">
        <v>1000200</v>
      </c>
      <c r="P141" s="62">
        <v>126100</v>
      </c>
      <c r="Q141" s="62">
        <v>2309700</v>
      </c>
      <c r="R141" s="62">
        <v>216400</v>
      </c>
      <c r="S141" s="62">
        <v>304100</v>
      </c>
      <c r="T141" s="62">
        <v>398600</v>
      </c>
      <c r="U141" s="62">
        <v>435300</v>
      </c>
      <c r="V141" s="62">
        <v>597100</v>
      </c>
      <c r="W141" s="62">
        <v>294100</v>
      </c>
      <c r="X141" s="62">
        <v>62500</v>
      </c>
      <c r="Y141" s="62">
        <v>69600</v>
      </c>
      <c r="AA141" s="112">
        <f t="shared" si="2"/>
        <v>3.2348789886132399</v>
      </c>
    </row>
    <row r="142" spans="1:27" ht="14" hidden="1">
      <c r="A142" s="146" t="s">
        <v>819</v>
      </c>
      <c r="B142" s="145" t="s">
        <v>820</v>
      </c>
      <c r="C142" s="63">
        <v>7812300</v>
      </c>
      <c r="D142" s="62">
        <v>104400</v>
      </c>
      <c r="E142" s="62">
        <v>2138900</v>
      </c>
      <c r="F142" s="62">
        <v>1259900</v>
      </c>
      <c r="G142" s="62">
        <v>515700</v>
      </c>
      <c r="H142" s="62">
        <v>93500</v>
      </c>
      <c r="I142" s="62">
        <v>334900</v>
      </c>
      <c r="J142" s="61" t="s">
        <v>668</v>
      </c>
      <c r="K142" s="61" t="s">
        <v>668</v>
      </c>
      <c r="L142" s="62">
        <v>67700</v>
      </c>
      <c r="M142" s="62">
        <v>19600</v>
      </c>
      <c r="N142" s="62">
        <v>744200</v>
      </c>
      <c r="O142" s="62">
        <v>879000</v>
      </c>
      <c r="P142" s="62">
        <v>127600</v>
      </c>
      <c r="Q142" s="62">
        <v>2222900</v>
      </c>
      <c r="R142" s="62">
        <v>174900</v>
      </c>
      <c r="S142" s="62">
        <v>280100</v>
      </c>
      <c r="T142" s="62">
        <v>337400</v>
      </c>
      <c r="U142" s="62">
        <v>433900</v>
      </c>
      <c r="V142" s="62">
        <v>636400</v>
      </c>
      <c r="W142" s="62">
        <v>289800</v>
      </c>
      <c r="X142" s="62">
        <v>69700</v>
      </c>
      <c r="Y142" s="62">
        <v>68400</v>
      </c>
      <c r="AA142" s="112">
        <f t="shared" si="2"/>
        <v>3.5144630887579287</v>
      </c>
    </row>
    <row r="143" spans="1:27" ht="14" hidden="1">
      <c r="A143" s="146" t="s">
        <v>821</v>
      </c>
      <c r="B143" s="145" t="s">
        <v>822</v>
      </c>
      <c r="C143" s="63">
        <v>7732600</v>
      </c>
      <c r="D143" s="62">
        <v>125800</v>
      </c>
      <c r="E143" s="62">
        <v>2083800</v>
      </c>
      <c r="F143" s="62">
        <v>1225100</v>
      </c>
      <c r="G143" s="62">
        <v>489800</v>
      </c>
      <c r="H143" s="62">
        <v>77800</v>
      </c>
      <c r="I143" s="62">
        <v>321300</v>
      </c>
      <c r="J143" s="61" t="s">
        <v>668</v>
      </c>
      <c r="K143" s="61" t="s">
        <v>668</v>
      </c>
      <c r="L143" s="62">
        <v>67900</v>
      </c>
      <c r="M143" s="62">
        <v>22800</v>
      </c>
      <c r="N143" s="62">
        <v>735300</v>
      </c>
      <c r="O143" s="62">
        <v>858700</v>
      </c>
      <c r="P143" s="62">
        <v>144100</v>
      </c>
      <c r="Q143" s="62">
        <v>2160100</v>
      </c>
      <c r="R143" s="62">
        <v>185100</v>
      </c>
      <c r="S143" s="62">
        <v>262100</v>
      </c>
      <c r="T143" s="62">
        <v>334600</v>
      </c>
      <c r="U143" s="62">
        <v>406800</v>
      </c>
      <c r="V143" s="62">
        <v>626900</v>
      </c>
      <c r="W143" s="62">
        <v>271900</v>
      </c>
      <c r="X143" s="62">
        <v>71200</v>
      </c>
      <c r="Y143" s="62">
        <v>61200</v>
      </c>
      <c r="AA143" s="112">
        <f t="shared" si="2"/>
        <v>3.5797416786259895</v>
      </c>
    </row>
    <row r="144" spans="1:27" ht="14" hidden="1">
      <c r="A144" s="146" t="s">
        <v>823</v>
      </c>
      <c r="B144" s="145" t="s">
        <v>824</v>
      </c>
      <c r="C144" s="63">
        <v>7966200</v>
      </c>
      <c r="D144" s="62">
        <v>104200</v>
      </c>
      <c r="E144" s="62">
        <v>2264700</v>
      </c>
      <c r="F144" s="62">
        <v>1183600</v>
      </c>
      <c r="G144" s="62">
        <v>484800</v>
      </c>
      <c r="H144" s="62">
        <v>66200</v>
      </c>
      <c r="I144" s="62">
        <v>327000</v>
      </c>
      <c r="J144" s="61" t="s">
        <v>668</v>
      </c>
      <c r="K144" s="61" t="s">
        <v>668</v>
      </c>
      <c r="L144" s="62">
        <v>64900</v>
      </c>
      <c r="M144" s="62">
        <v>26700</v>
      </c>
      <c r="N144" s="62">
        <v>698800</v>
      </c>
      <c r="O144" s="62">
        <v>1081100</v>
      </c>
      <c r="P144" s="62">
        <v>134400</v>
      </c>
      <c r="Q144" s="62">
        <v>2248800</v>
      </c>
      <c r="R144" s="62">
        <v>170200</v>
      </c>
      <c r="S144" s="62">
        <v>264800</v>
      </c>
      <c r="T144" s="62">
        <v>358400</v>
      </c>
      <c r="U144" s="62">
        <v>420400</v>
      </c>
      <c r="V144" s="62">
        <v>669900</v>
      </c>
      <c r="W144" s="62">
        <v>296700</v>
      </c>
      <c r="X144" s="62">
        <v>65000</v>
      </c>
      <c r="Y144" s="62">
        <v>56200</v>
      </c>
      <c r="AA144" s="112">
        <f t="shared" si="2"/>
        <v>3.5424226254002136</v>
      </c>
    </row>
    <row r="145" spans="1:27" ht="14" hidden="1">
      <c r="A145" s="146" t="s">
        <v>825</v>
      </c>
      <c r="B145" s="145" t="s">
        <v>826</v>
      </c>
      <c r="C145" s="63">
        <v>8274300</v>
      </c>
      <c r="D145" s="62">
        <v>153100</v>
      </c>
      <c r="E145" s="62">
        <v>1901900</v>
      </c>
      <c r="F145" s="62">
        <v>981000</v>
      </c>
      <c r="G145" s="62">
        <v>455400</v>
      </c>
      <c r="H145" s="62">
        <v>52800</v>
      </c>
      <c r="I145" s="62">
        <v>298300</v>
      </c>
      <c r="J145" s="61" t="s">
        <v>668</v>
      </c>
      <c r="K145" s="61" t="s">
        <v>668</v>
      </c>
      <c r="L145" s="62">
        <v>77200</v>
      </c>
      <c r="M145" s="62">
        <v>27000</v>
      </c>
      <c r="N145" s="62">
        <v>525700</v>
      </c>
      <c r="O145" s="62">
        <v>920900</v>
      </c>
      <c r="P145" s="62">
        <v>140200</v>
      </c>
      <c r="Q145" s="62">
        <v>2183500</v>
      </c>
      <c r="R145" s="62">
        <v>138700</v>
      </c>
      <c r="S145" s="62">
        <v>201500</v>
      </c>
      <c r="T145" s="62">
        <v>331100</v>
      </c>
      <c r="U145" s="62">
        <v>447600</v>
      </c>
      <c r="V145" s="62">
        <v>676400</v>
      </c>
      <c r="W145" s="62">
        <v>303500</v>
      </c>
      <c r="X145" s="62">
        <v>81700</v>
      </c>
      <c r="Y145" s="62">
        <v>54900</v>
      </c>
      <c r="AA145" s="112">
        <f t="shared" si="2"/>
        <v>3.7894664529425235</v>
      </c>
    </row>
    <row r="146" spans="1:27" ht="14" hidden="1">
      <c r="A146" s="146" t="s">
        <v>827</v>
      </c>
      <c r="B146" s="145" t="s">
        <v>828</v>
      </c>
      <c r="C146" s="63">
        <v>8317900</v>
      </c>
      <c r="D146" s="62">
        <v>119400</v>
      </c>
      <c r="E146" s="62">
        <v>1681100</v>
      </c>
      <c r="F146" s="62">
        <v>959500</v>
      </c>
      <c r="G146" s="62">
        <v>414900</v>
      </c>
      <c r="H146" s="62">
        <v>38900</v>
      </c>
      <c r="I146" s="62">
        <v>278400</v>
      </c>
      <c r="J146" s="61" t="s">
        <v>668</v>
      </c>
      <c r="K146" s="61" t="s">
        <v>668</v>
      </c>
      <c r="L146" s="62">
        <v>71700</v>
      </c>
      <c r="M146" s="62">
        <v>25900</v>
      </c>
      <c r="N146" s="62">
        <v>544700</v>
      </c>
      <c r="O146" s="62">
        <v>721500</v>
      </c>
      <c r="P146" s="62">
        <v>155000</v>
      </c>
      <c r="Q146" s="62">
        <v>1927500</v>
      </c>
      <c r="R146" s="62">
        <v>160600</v>
      </c>
      <c r="S146" s="62">
        <v>193200</v>
      </c>
      <c r="T146" s="62">
        <v>276800</v>
      </c>
      <c r="U146" s="62">
        <v>377400</v>
      </c>
      <c r="V146" s="62">
        <v>587900</v>
      </c>
      <c r="W146" s="62">
        <v>244200</v>
      </c>
      <c r="X146" s="62">
        <v>85800</v>
      </c>
      <c r="Y146" s="62">
        <v>36800</v>
      </c>
      <c r="AA146" s="112">
        <f t="shared" si="2"/>
        <v>4.3153826199740593</v>
      </c>
    </row>
    <row r="147" spans="1:27" ht="14" hidden="1">
      <c r="A147" s="146" t="s">
        <v>829</v>
      </c>
      <c r="B147" s="145" t="s">
        <v>830</v>
      </c>
      <c r="C147" s="63">
        <v>8101200</v>
      </c>
      <c r="D147" s="62">
        <v>148100</v>
      </c>
      <c r="E147" s="62">
        <v>1814100</v>
      </c>
      <c r="F147" s="62">
        <v>1079900</v>
      </c>
      <c r="G147" s="62">
        <v>411200</v>
      </c>
      <c r="H147" s="62">
        <v>37000</v>
      </c>
      <c r="I147" s="62">
        <v>260900</v>
      </c>
      <c r="J147" s="61" t="s">
        <v>668</v>
      </c>
      <c r="K147" s="61" t="s">
        <v>668</v>
      </c>
      <c r="L147" s="62">
        <v>86600</v>
      </c>
      <c r="M147" s="62">
        <v>26700</v>
      </c>
      <c r="N147" s="62">
        <v>668700</v>
      </c>
      <c r="O147" s="62">
        <v>734200</v>
      </c>
      <c r="P147" s="62">
        <v>155000</v>
      </c>
      <c r="Q147" s="62">
        <v>1838300</v>
      </c>
      <c r="R147" s="62">
        <v>198900</v>
      </c>
      <c r="S147" s="62">
        <v>210600</v>
      </c>
      <c r="T147" s="62">
        <v>287400</v>
      </c>
      <c r="U147" s="62">
        <v>289600</v>
      </c>
      <c r="V147" s="62">
        <v>533600</v>
      </c>
      <c r="W147" s="62">
        <v>238100</v>
      </c>
      <c r="X147" s="62">
        <v>79200</v>
      </c>
      <c r="Y147" s="62">
        <v>40100</v>
      </c>
      <c r="AA147" s="112">
        <f t="shared" si="2"/>
        <v>4.4068976772017621</v>
      </c>
    </row>
    <row r="148" spans="1:27" ht="14" hidden="1">
      <c r="A148" s="146" t="s">
        <v>831</v>
      </c>
      <c r="B148" s="145" t="s">
        <v>832</v>
      </c>
      <c r="C148" s="63">
        <v>8259500</v>
      </c>
      <c r="D148" s="62">
        <v>124400</v>
      </c>
      <c r="E148" s="62">
        <v>1728000</v>
      </c>
      <c r="F148" s="62">
        <v>1041900</v>
      </c>
      <c r="G148" s="62">
        <v>436800</v>
      </c>
      <c r="H148" s="62">
        <v>35300</v>
      </c>
      <c r="I148" s="62">
        <v>280500</v>
      </c>
      <c r="J148" s="61" t="s">
        <v>668</v>
      </c>
      <c r="K148" s="61" t="s">
        <v>668</v>
      </c>
      <c r="L148" s="62">
        <v>95600</v>
      </c>
      <c r="M148" s="62">
        <v>25300</v>
      </c>
      <c r="N148" s="62">
        <v>605100</v>
      </c>
      <c r="O148" s="62">
        <v>686100</v>
      </c>
      <c r="P148" s="62">
        <v>146500</v>
      </c>
      <c r="Q148" s="62">
        <v>1828300</v>
      </c>
      <c r="R148" s="62">
        <v>193200</v>
      </c>
      <c r="S148" s="62">
        <v>190400</v>
      </c>
      <c r="T148" s="62">
        <v>275300</v>
      </c>
      <c r="U148" s="62">
        <v>298900</v>
      </c>
      <c r="V148" s="62">
        <v>525300</v>
      </c>
      <c r="W148" s="62">
        <v>249900</v>
      </c>
      <c r="X148" s="62">
        <v>93800</v>
      </c>
      <c r="Y148" s="62">
        <v>42500</v>
      </c>
      <c r="AA148" s="112">
        <f t="shared" si="2"/>
        <v>4.5175846414702185</v>
      </c>
    </row>
    <row r="149" spans="1:27" ht="14" hidden="1">
      <c r="A149" s="146" t="s">
        <v>833</v>
      </c>
      <c r="B149" s="145" t="s">
        <v>834</v>
      </c>
      <c r="C149" s="63">
        <v>8341700</v>
      </c>
      <c r="D149" s="62">
        <v>151000</v>
      </c>
      <c r="E149" s="62">
        <v>1630900</v>
      </c>
      <c r="F149" s="62">
        <v>1012700</v>
      </c>
      <c r="G149" s="62">
        <v>435400</v>
      </c>
      <c r="H149" s="62">
        <v>33400</v>
      </c>
      <c r="I149" s="62">
        <v>264700</v>
      </c>
      <c r="J149" s="61" t="s">
        <v>668</v>
      </c>
      <c r="K149" s="61" t="s">
        <v>668</v>
      </c>
      <c r="L149" s="62">
        <v>106500</v>
      </c>
      <c r="M149" s="62">
        <v>30700</v>
      </c>
      <c r="N149" s="62">
        <v>577400</v>
      </c>
      <c r="O149" s="62">
        <v>618200</v>
      </c>
      <c r="P149" s="62">
        <v>154800</v>
      </c>
      <c r="Q149" s="62">
        <v>1706000</v>
      </c>
      <c r="R149" s="62">
        <v>167500</v>
      </c>
      <c r="S149" s="62">
        <v>180900</v>
      </c>
      <c r="T149" s="62">
        <v>253200</v>
      </c>
      <c r="U149" s="62">
        <v>267800</v>
      </c>
      <c r="V149" s="62">
        <v>484700</v>
      </c>
      <c r="W149" s="62">
        <v>251500</v>
      </c>
      <c r="X149" s="62">
        <v>99600</v>
      </c>
      <c r="Y149" s="62">
        <v>40700</v>
      </c>
      <c r="AA149" s="112">
        <f t="shared" si="2"/>
        <v>4.8896248534583826</v>
      </c>
    </row>
    <row r="150" spans="1:27" ht="14" hidden="1">
      <c r="A150" s="146" t="s">
        <v>835</v>
      </c>
      <c r="B150" s="145" t="s">
        <v>836</v>
      </c>
      <c r="C150" s="63">
        <v>8848000</v>
      </c>
      <c r="D150" s="62">
        <v>110100</v>
      </c>
      <c r="E150" s="62">
        <v>1882400</v>
      </c>
      <c r="F150" s="62">
        <v>1179800</v>
      </c>
      <c r="G150" s="62">
        <v>457800</v>
      </c>
      <c r="H150" s="62">
        <v>30100</v>
      </c>
      <c r="I150" s="62">
        <v>300900</v>
      </c>
      <c r="J150" s="61" t="s">
        <v>668</v>
      </c>
      <c r="K150" s="61" t="s">
        <v>668</v>
      </c>
      <c r="L150" s="62">
        <v>96300</v>
      </c>
      <c r="M150" s="62">
        <v>30500</v>
      </c>
      <c r="N150" s="62">
        <v>722000</v>
      </c>
      <c r="O150" s="62">
        <v>702600</v>
      </c>
      <c r="P150" s="62">
        <v>124800</v>
      </c>
      <c r="Q150" s="62">
        <v>1842300</v>
      </c>
      <c r="R150" s="62">
        <v>208100</v>
      </c>
      <c r="S150" s="62">
        <v>191000</v>
      </c>
      <c r="T150" s="62">
        <v>267400</v>
      </c>
      <c r="U150" s="62">
        <v>294200</v>
      </c>
      <c r="V150" s="62">
        <v>501000</v>
      </c>
      <c r="W150" s="62">
        <v>270400</v>
      </c>
      <c r="X150" s="62">
        <v>109200</v>
      </c>
      <c r="Y150" s="62">
        <v>29200</v>
      </c>
      <c r="AA150" s="112">
        <f t="shared" si="2"/>
        <v>4.8026922868153941</v>
      </c>
    </row>
    <row r="151" spans="1:27" ht="14" hidden="1">
      <c r="A151" s="146" t="s">
        <v>837</v>
      </c>
      <c r="B151" s="145" t="s">
        <v>838</v>
      </c>
      <c r="C151" s="63">
        <v>8993200</v>
      </c>
      <c r="D151" s="62">
        <v>113400</v>
      </c>
      <c r="E151" s="62">
        <v>1955000</v>
      </c>
      <c r="F151" s="62">
        <v>1209200</v>
      </c>
      <c r="G151" s="62">
        <v>485300</v>
      </c>
      <c r="H151" s="62">
        <v>29900</v>
      </c>
      <c r="I151" s="62">
        <v>308200</v>
      </c>
      <c r="J151" s="61" t="s">
        <v>668</v>
      </c>
      <c r="K151" s="61" t="s">
        <v>668</v>
      </c>
      <c r="L151" s="62">
        <v>113500</v>
      </c>
      <c r="M151" s="62">
        <v>33700</v>
      </c>
      <c r="N151" s="62">
        <v>723900</v>
      </c>
      <c r="O151" s="62">
        <v>745800</v>
      </c>
      <c r="P151" s="62">
        <v>133800</v>
      </c>
      <c r="Q151" s="62">
        <v>1861700</v>
      </c>
      <c r="R151" s="62">
        <v>199500</v>
      </c>
      <c r="S151" s="62">
        <v>203400</v>
      </c>
      <c r="T151" s="62">
        <v>305200</v>
      </c>
      <c r="U151" s="62">
        <v>309900</v>
      </c>
      <c r="V151" s="62">
        <v>471200</v>
      </c>
      <c r="W151" s="62">
        <v>259400</v>
      </c>
      <c r="X151" s="62">
        <v>112500</v>
      </c>
      <c r="Y151" s="62">
        <v>38100</v>
      </c>
      <c r="AA151" s="112">
        <f t="shared" si="2"/>
        <v>4.8306386635870444</v>
      </c>
    </row>
    <row r="152" spans="1:27" ht="14" hidden="1">
      <c r="A152" s="146" t="s">
        <v>839</v>
      </c>
      <c r="B152" s="145" t="s">
        <v>840</v>
      </c>
      <c r="C152" s="63">
        <v>8995900</v>
      </c>
      <c r="D152" s="62">
        <v>102300</v>
      </c>
      <c r="E152" s="62">
        <v>1904200</v>
      </c>
      <c r="F152" s="62">
        <v>1166100</v>
      </c>
      <c r="G152" s="62">
        <v>478100</v>
      </c>
      <c r="H152" s="62">
        <v>26700</v>
      </c>
      <c r="I152" s="62">
        <v>299100</v>
      </c>
      <c r="J152" s="61" t="s">
        <v>668</v>
      </c>
      <c r="K152" s="61" t="s">
        <v>668</v>
      </c>
      <c r="L152" s="62">
        <v>113900</v>
      </c>
      <c r="M152" s="62">
        <v>38400</v>
      </c>
      <c r="N152" s="62">
        <v>688100</v>
      </c>
      <c r="O152" s="62">
        <v>738100</v>
      </c>
      <c r="P152" s="62">
        <v>117900</v>
      </c>
      <c r="Q152" s="62">
        <v>1849400</v>
      </c>
      <c r="R152" s="62">
        <v>191200</v>
      </c>
      <c r="S152" s="62">
        <v>196700</v>
      </c>
      <c r="T152" s="62">
        <v>285800</v>
      </c>
      <c r="U152" s="62">
        <v>308800</v>
      </c>
      <c r="V152" s="62">
        <v>472100</v>
      </c>
      <c r="W152" s="62">
        <v>256900</v>
      </c>
      <c r="X152" s="62">
        <v>137600</v>
      </c>
      <c r="Y152" s="62">
        <v>40300</v>
      </c>
      <c r="AA152" s="112">
        <f t="shared" si="2"/>
        <v>4.8642262355358499</v>
      </c>
    </row>
    <row r="153" spans="1:27" ht="14" hidden="1">
      <c r="A153" s="146" t="s">
        <v>841</v>
      </c>
      <c r="B153" s="145" t="s">
        <v>842</v>
      </c>
      <c r="C153" s="63">
        <v>9525100</v>
      </c>
      <c r="D153" s="62">
        <v>143200</v>
      </c>
      <c r="E153" s="62">
        <v>1946100</v>
      </c>
      <c r="F153" s="62">
        <v>1200300</v>
      </c>
      <c r="G153" s="62">
        <v>521500</v>
      </c>
      <c r="H153" s="62">
        <v>27500</v>
      </c>
      <c r="I153" s="62">
        <v>328200</v>
      </c>
      <c r="J153" s="61" t="s">
        <v>668</v>
      </c>
      <c r="K153" s="61" t="s">
        <v>668</v>
      </c>
      <c r="L153" s="62">
        <v>122000</v>
      </c>
      <c r="M153" s="62">
        <v>43800</v>
      </c>
      <c r="N153" s="62">
        <v>678800</v>
      </c>
      <c r="O153" s="62">
        <v>745800</v>
      </c>
      <c r="P153" s="62">
        <v>151300</v>
      </c>
      <c r="Q153" s="62">
        <v>1923800</v>
      </c>
      <c r="R153" s="62">
        <v>168700</v>
      </c>
      <c r="S153" s="62">
        <v>199300</v>
      </c>
      <c r="T153" s="62">
        <v>315700</v>
      </c>
      <c r="U153" s="62">
        <v>354400</v>
      </c>
      <c r="V153" s="62">
        <v>492100</v>
      </c>
      <c r="W153" s="62">
        <v>254600</v>
      </c>
      <c r="X153" s="62">
        <v>138300</v>
      </c>
      <c r="Y153" s="62">
        <v>38500</v>
      </c>
      <c r="AA153" s="112">
        <f t="shared" si="2"/>
        <v>4.9511903524274876</v>
      </c>
    </row>
    <row r="154" spans="1:27" ht="14" hidden="1">
      <c r="A154" s="146" t="s">
        <v>843</v>
      </c>
      <c r="B154" s="145" t="s">
        <v>844</v>
      </c>
      <c r="C154" s="63">
        <v>9592700</v>
      </c>
      <c r="D154" s="62">
        <v>128100</v>
      </c>
      <c r="E154" s="62">
        <v>1847600</v>
      </c>
      <c r="F154" s="62">
        <v>1194500</v>
      </c>
      <c r="G154" s="62">
        <v>523000</v>
      </c>
      <c r="H154" s="62">
        <v>24500</v>
      </c>
      <c r="I154" s="62">
        <v>331500</v>
      </c>
      <c r="J154" s="61" t="s">
        <v>668</v>
      </c>
      <c r="K154" s="61" t="s">
        <v>668</v>
      </c>
      <c r="L154" s="62">
        <v>120000</v>
      </c>
      <c r="M154" s="62">
        <v>46900</v>
      </c>
      <c r="N154" s="62">
        <v>671500</v>
      </c>
      <c r="O154" s="62">
        <v>653200</v>
      </c>
      <c r="P154" s="62">
        <v>150700</v>
      </c>
      <c r="Q154" s="62">
        <v>1816100</v>
      </c>
      <c r="R154" s="62">
        <v>162400</v>
      </c>
      <c r="S154" s="62">
        <v>173900</v>
      </c>
      <c r="T154" s="62">
        <v>288300</v>
      </c>
      <c r="U154" s="62">
        <v>314900</v>
      </c>
      <c r="V154" s="62">
        <v>480000</v>
      </c>
      <c r="W154" s="62">
        <v>255200</v>
      </c>
      <c r="X154" s="62">
        <v>140700</v>
      </c>
      <c r="Y154" s="62">
        <v>41800</v>
      </c>
      <c r="AA154" s="112">
        <f t="shared" si="2"/>
        <v>5.2820329277022191</v>
      </c>
    </row>
    <row r="155" spans="1:27" ht="14" hidden="1">
      <c r="A155" s="146" t="s">
        <v>845</v>
      </c>
      <c r="B155" s="145" t="s">
        <v>846</v>
      </c>
      <c r="C155" s="63">
        <v>9694800</v>
      </c>
      <c r="D155" s="62">
        <v>119400</v>
      </c>
      <c r="E155" s="62">
        <v>2034800</v>
      </c>
      <c r="F155" s="62">
        <v>1267800</v>
      </c>
      <c r="G155" s="62">
        <v>531500</v>
      </c>
      <c r="H155" s="62">
        <v>30400</v>
      </c>
      <c r="I155" s="62">
        <v>323300</v>
      </c>
      <c r="J155" s="61" t="s">
        <v>668</v>
      </c>
      <c r="K155" s="61" t="s">
        <v>668</v>
      </c>
      <c r="L155" s="62">
        <v>134800</v>
      </c>
      <c r="M155" s="62">
        <v>43000</v>
      </c>
      <c r="N155" s="62">
        <v>736300</v>
      </c>
      <c r="O155" s="62">
        <v>767000</v>
      </c>
      <c r="P155" s="62">
        <v>161400</v>
      </c>
      <c r="Q155" s="62">
        <v>1929500</v>
      </c>
      <c r="R155" s="62">
        <v>380300</v>
      </c>
      <c r="S155" s="61" t="s">
        <v>669</v>
      </c>
      <c r="T155" s="62">
        <v>321400</v>
      </c>
      <c r="U155" s="62">
        <v>332500</v>
      </c>
      <c r="V155" s="62">
        <v>482000</v>
      </c>
      <c r="W155" s="62">
        <v>248800</v>
      </c>
      <c r="X155" s="62">
        <v>163800</v>
      </c>
      <c r="Y155" s="62">
        <v>37000</v>
      </c>
      <c r="AA155" s="112">
        <f t="shared" si="2"/>
        <v>5.024514122829749</v>
      </c>
    </row>
    <row r="156" spans="1:27" ht="14" hidden="1">
      <c r="A156" s="146" t="s">
        <v>847</v>
      </c>
      <c r="B156" s="145" t="s">
        <v>848</v>
      </c>
      <c r="C156" s="63">
        <v>10098</v>
      </c>
      <c r="D156" s="62">
        <v>141</v>
      </c>
      <c r="E156" s="62">
        <v>2168</v>
      </c>
      <c r="F156" s="62">
        <v>1210</v>
      </c>
      <c r="G156" s="62">
        <v>473</v>
      </c>
      <c r="H156" s="62">
        <v>25</v>
      </c>
      <c r="I156" s="62">
        <v>252</v>
      </c>
      <c r="J156" s="61" t="s">
        <v>668</v>
      </c>
      <c r="K156" s="61">
        <v>135</v>
      </c>
      <c r="L156" s="61" t="s">
        <v>668</v>
      </c>
      <c r="M156" s="61">
        <v>62</v>
      </c>
      <c r="N156" s="62">
        <v>737</v>
      </c>
      <c r="O156" s="62">
        <v>959</v>
      </c>
      <c r="P156" s="62">
        <v>172</v>
      </c>
      <c r="Q156" s="62">
        <v>2070</v>
      </c>
      <c r="R156" s="62">
        <v>461</v>
      </c>
      <c r="S156" s="61" t="s">
        <v>1067</v>
      </c>
      <c r="T156" s="62">
        <v>356</v>
      </c>
      <c r="U156" s="62">
        <v>320</v>
      </c>
      <c r="V156" s="62">
        <v>492</v>
      </c>
      <c r="W156" s="62">
        <v>270</v>
      </c>
      <c r="X156" s="62">
        <v>170</v>
      </c>
      <c r="Y156" s="62">
        <v>44</v>
      </c>
      <c r="AA156" s="112">
        <f t="shared" si="2"/>
        <v>4.8782608695652172</v>
      </c>
    </row>
    <row r="157" spans="1:27" ht="14" hidden="1">
      <c r="A157" s="146" t="s">
        <v>849</v>
      </c>
      <c r="B157" s="145" t="s">
        <v>850</v>
      </c>
      <c r="C157" s="63">
        <v>10022</v>
      </c>
      <c r="D157" s="62">
        <v>149</v>
      </c>
      <c r="E157" s="62">
        <v>2058</v>
      </c>
      <c r="F157" s="62">
        <v>1159</v>
      </c>
      <c r="G157" s="62">
        <v>504</v>
      </c>
      <c r="H157" s="62">
        <v>23</v>
      </c>
      <c r="I157" s="62">
        <v>290</v>
      </c>
      <c r="J157" s="61" t="s">
        <v>668</v>
      </c>
      <c r="K157" s="61">
        <v>134</v>
      </c>
      <c r="L157" s="61" t="s">
        <v>668</v>
      </c>
      <c r="M157" s="61">
        <v>57</v>
      </c>
      <c r="N157" s="62">
        <v>655</v>
      </c>
      <c r="O157" s="62">
        <v>899</v>
      </c>
      <c r="P157" s="62">
        <v>188</v>
      </c>
      <c r="Q157" s="62">
        <v>2050</v>
      </c>
      <c r="R157" s="62">
        <v>446</v>
      </c>
      <c r="S157" s="61" t="s">
        <v>1067</v>
      </c>
      <c r="T157" s="62">
        <v>329</v>
      </c>
      <c r="U157" s="62">
        <v>323</v>
      </c>
      <c r="V157" s="62">
        <v>483</v>
      </c>
      <c r="W157" s="62">
        <v>276</v>
      </c>
      <c r="X157" s="62">
        <v>192</v>
      </c>
      <c r="Y157" s="62">
        <v>41</v>
      </c>
      <c r="AA157" s="112">
        <f t="shared" si="2"/>
        <v>4.8887804878048779</v>
      </c>
    </row>
    <row r="158" spans="1:27" ht="14" hidden="1">
      <c r="A158" s="146" t="s">
        <v>851</v>
      </c>
      <c r="B158" s="145" t="s">
        <v>852</v>
      </c>
      <c r="C158" s="63">
        <v>10727</v>
      </c>
      <c r="D158" s="62">
        <v>153</v>
      </c>
      <c r="E158" s="62">
        <v>2122</v>
      </c>
      <c r="F158" s="62">
        <v>1163</v>
      </c>
      <c r="G158" s="62">
        <v>526</v>
      </c>
      <c r="H158" s="62">
        <v>22</v>
      </c>
      <c r="I158" s="62">
        <v>313</v>
      </c>
      <c r="J158" s="61" t="s">
        <v>668</v>
      </c>
      <c r="K158" s="61">
        <v>128</v>
      </c>
      <c r="L158" s="61" t="s">
        <v>668</v>
      </c>
      <c r="M158" s="61">
        <v>63</v>
      </c>
      <c r="N158" s="62">
        <v>637</v>
      </c>
      <c r="O158" s="62">
        <v>959</v>
      </c>
      <c r="P158" s="62">
        <v>198</v>
      </c>
      <c r="Q158" s="62">
        <v>2091</v>
      </c>
      <c r="R158" s="62">
        <v>436</v>
      </c>
      <c r="S158" s="61" t="s">
        <v>1067</v>
      </c>
      <c r="T158" s="62">
        <v>365</v>
      </c>
      <c r="U158" s="62">
        <v>323</v>
      </c>
      <c r="V158" s="62">
        <v>487</v>
      </c>
      <c r="W158" s="62">
        <v>282</v>
      </c>
      <c r="X158" s="62">
        <v>193</v>
      </c>
      <c r="Y158" s="62">
        <v>72</v>
      </c>
      <c r="AA158" s="112">
        <f t="shared" si="2"/>
        <v>5.1300813008130079</v>
      </c>
    </row>
    <row r="159" spans="1:27" ht="14" hidden="1">
      <c r="A159" s="146" t="s">
        <v>853</v>
      </c>
      <c r="B159" s="145" t="s">
        <v>854</v>
      </c>
      <c r="C159" s="63">
        <v>10787</v>
      </c>
      <c r="D159" s="62">
        <v>142</v>
      </c>
      <c r="E159" s="62">
        <v>2380</v>
      </c>
      <c r="F159" s="62">
        <v>1287</v>
      </c>
      <c r="G159" s="62">
        <v>520</v>
      </c>
      <c r="H159" s="62">
        <v>18</v>
      </c>
      <c r="I159" s="62">
        <v>307</v>
      </c>
      <c r="J159" s="61" t="s">
        <v>668</v>
      </c>
      <c r="K159" s="61">
        <v>151</v>
      </c>
      <c r="L159" s="61" t="s">
        <v>668</v>
      </c>
      <c r="M159" s="61">
        <v>44</v>
      </c>
      <c r="N159" s="62">
        <v>767</v>
      </c>
      <c r="O159" s="62">
        <v>1093</v>
      </c>
      <c r="P159" s="62">
        <v>164</v>
      </c>
      <c r="Q159" s="62">
        <v>2206</v>
      </c>
      <c r="R159" s="62">
        <v>505</v>
      </c>
      <c r="S159" s="61" t="s">
        <v>1067</v>
      </c>
      <c r="T159" s="62">
        <v>360</v>
      </c>
      <c r="U159" s="62">
        <v>359</v>
      </c>
      <c r="V159" s="62">
        <v>498</v>
      </c>
      <c r="W159" s="62">
        <v>310</v>
      </c>
      <c r="X159" s="62">
        <v>173</v>
      </c>
      <c r="Y159" s="62">
        <v>37</v>
      </c>
      <c r="AA159" s="112">
        <f t="shared" si="2"/>
        <v>4.8898458748866727</v>
      </c>
    </row>
    <row r="160" spans="1:27" ht="14" hidden="1">
      <c r="A160" s="146" t="s">
        <v>855</v>
      </c>
      <c r="B160" s="145" t="s">
        <v>856</v>
      </c>
      <c r="C160" s="63">
        <v>11474</v>
      </c>
      <c r="D160" s="62">
        <v>308</v>
      </c>
      <c r="E160" s="62">
        <v>2437</v>
      </c>
      <c r="F160" s="62">
        <v>1348</v>
      </c>
      <c r="G160" s="62">
        <v>556</v>
      </c>
      <c r="H160" s="62">
        <v>19</v>
      </c>
      <c r="I160" s="62">
        <v>322</v>
      </c>
      <c r="J160" s="61" t="s">
        <v>668</v>
      </c>
      <c r="K160" s="61">
        <v>176</v>
      </c>
      <c r="L160" s="61" t="s">
        <v>668</v>
      </c>
      <c r="M160" s="61">
        <v>40</v>
      </c>
      <c r="N160" s="62">
        <v>792</v>
      </c>
      <c r="O160" s="62">
        <v>1089</v>
      </c>
      <c r="P160" s="62">
        <v>179</v>
      </c>
      <c r="Q160" s="62">
        <v>2364</v>
      </c>
      <c r="R160" s="62">
        <v>532</v>
      </c>
      <c r="S160" s="61" t="s">
        <v>1067</v>
      </c>
      <c r="T160" s="62">
        <v>425</v>
      </c>
      <c r="U160" s="62">
        <v>376</v>
      </c>
      <c r="V160" s="62">
        <v>523</v>
      </c>
      <c r="W160" s="62">
        <v>321</v>
      </c>
      <c r="X160" s="62">
        <v>185</v>
      </c>
      <c r="Y160" s="62">
        <v>39</v>
      </c>
      <c r="AA160" s="112">
        <f t="shared" si="2"/>
        <v>4.8536379018612523</v>
      </c>
    </row>
    <row r="161" spans="1:27" ht="14" hidden="1">
      <c r="A161" s="146" t="s">
        <v>857</v>
      </c>
      <c r="B161" s="145" t="s">
        <v>858</v>
      </c>
      <c r="C161" s="63">
        <v>12986</v>
      </c>
      <c r="D161" s="62">
        <v>168</v>
      </c>
      <c r="E161" s="62">
        <v>2921</v>
      </c>
      <c r="F161" s="62">
        <v>1451</v>
      </c>
      <c r="G161" s="62">
        <v>591</v>
      </c>
      <c r="H161" s="62">
        <v>15</v>
      </c>
      <c r="I161" s="62">
        <v>340</v>
      </c>
      <c r="J161" s="61" t="s">
        <v>668</v>
      </c>
      <c r="K161" s="61">
        <v>176</v>
      </c>
      <c r="L161" s="61" t="s">
        <v>668</v>
      </c>
      <c r="M161" s="61">
        <v>60</v>
      </c>
      <c r="N161" s="62">
        <v>860</v>
      </c>
      <c r="O161" s="62">
        <v>1470</v>
      </c>
      <c r="P161" s="62">
        <v>280</v>
      </c>
      <c r="Q161" s="62">
        <v>2672</v>
      </c>
      <c r="R161" s="62">
        <v>547</v>
      </c>
      <c r="S161" s="61" t="s">
        <v>1067</v>
      </c>
      <c r="T161" s="62">
        <v>462</v>
      </c>
      <c r="U161" s="62">
        <v>491</v>
      </c>
      <c r="V161" s="62">
        <v>612</v>
      </c>
      <c r="W161" s="62">
        <v>360</v>
      </c>
      <c r="X161" s="62">
        <v>197</v>
      </c>
      <c r="Y161" s="62">
        <v>56</v>
      </c>
      <c r="AA161" s="112">
        <f t="shared" si="2"/>
        <v>4.8600299401197606</v>
      </c>
    </row>
    <row r="162" spans="1:27" ht="14" hidden="1">
      <c r="A162" s="146" t="s">
        <v>859</v>
      </c>
      <c r="B162" s="145" t="s">
        <v>860</v>
      </c>
      <c r="C162" s="63">
        <v>13799</v>
      </c>
      <c r="D162" s="62">
        <v>186</v>
      </c>
      <c r="E162" s="62">
        <v>2990</v>
      </c>
      <c r="F162" s="62">
        <v>1575</v>
      </c>
      <c r="G162" s="62">
        <v>551</v>
      </c>
      <c r="H162" s="62">
        <v>15</v>
      </c>
      <c r="I162" s="62">
        <v>292</v>
      </c>
      <c r="J162" s="61" t="s">
        <v>668</v>
      </c>
      <c r="K162" s="61">
        <v>174</v>
      </c>
      <c r="L162" s="61" t="s">
        <v>668</v>
      </c>
      <c r="M162" s="61">
        <v>70</v>
      </c>
      <c r="N162" s="62">
        <v>1024</v>
      </c>
      <c r="O162" s="62">
        <v>1415</v>
      </c>
      <c r="P162" s="62">
        <v>209</v>
      </c>
      <c r="Q162" s="62">
        <v>2785</v>
      </c>
      <c r="R162" s="62">
        <v>605</v>
      </c>
      <c r="S162" s="61" t="s">
        <v>1067</v>
      </c>
      <c r="T162" s="62">
        <v>462</v>
      </c>
      <c r="U162" s="62">
        <v>496</v>
      </c>
      <c r="V162" s="62">
        <v>630</v>
      </c>
      <c r="W162" s="62">
        <v>368</v>
      </c>
      <c r="X162" s="62">
        <v>221</v>
      </c>
      <c r="Y162" s="62">
        <v>40</v>
      </c>
      <c r="AA162" s="112">
        <f t="shared" si="2"/>
        <v>4.9547576301615797</v>
      </c>
    </row>
    <row r="163" spans="1:27" ht="14" hidden="1">
      <c r="A163" s="146" t="s">
        <v>861</v>
      </c>
      <c r="B163" s="145" t="s">
        <v>862</v>
      </c>
      <c r="C163" s="63">
        <v>14056</v>
      </c>
      <c r="D163" s="62">
        <v>230</v>
      </c>
      <c r="E163" s="62">
        <v>2944</v>
      </c>
      <c r="F163" s="62">
        <v>1577</v>
      </c>
      <c r="G163" s="62">
        <v>614</v>
      </c>
      <c r="H163" s="62">
        <v>13</v>
      </c>
      <c r="I163" s="62">
        <v>320</v>
      </c>
      <c r="J163" s="61" t="s">
        <v>668</v>
      </c>
      <c r="K163" s="61">
        <v>212</v>
      </c>
      <c r="L163" s="61" t="s">
        <v>668</v>
      </c>
      <c r="M163" s="61">
        <v>70</v>
      </c>
      <c r="N163" s="62">
        <v>963</v>
      </c>
      <c r="O163" s="62">
        <v>1367</v>
      </c>
      <c r="P163" s="62">
        <v>225</v>
      </c>
      <c r="Q163" s="62">
        <v>2784</v>
      </c>
      <c r="R163" s="62">
        <v>535</v>
      </c>
      <c r="S163" s="61" t="s">
        <v>1067</v>
      </c>
      <c r="T163" s="62">
        <v>492</v>
      </c>
      <c r="U163" s="62">
        <v>505</v>
      </c>
      <c r="V163" s="62">
        <v>663</v>
      </c>
      <c r="W163" s="62">
        <v>342</v>
      </c>
      <c r="X163" s="62">
        <v>243</v>
      </c>
      <c r="Y163" s="62">
        <v>64</v>
      </c>
      <c r="AA163" s="112">
        <f t="shared" si="2"/>
        <v>5.0488505747126435</v>
      </c>
    </row>
    <row r="164" spans="1:27" ht="14" hidden="1">
      <c r="A164" s="146" t="s">
        <v>863</v>
      </c>
      <c r="B164" s="145" t="s">
        <v>864</v>
      </c>
      <c r="C164" s="63">
        <v>13629</v>
      </c>
      <c r="D164" s="62">
        <v>179</v>
      </c>
      <c r="E164" s="62">
        <v>2511</v>
      </c>
      <c r="F164" s="62">
        <v>1356</v>
      </c>
      <c r="G164" s="62">
        <v>570</v>
      </c>
      <c r="H164" s="62">
        <v>10</v>
      </c>
      <c r="I164" s="62">
        <v>292</v>
      </c>
      <c r="J164" s="61" t="s">
        <v>668</v>
      </c>
      <c r="K164" s="61">
        <v>190</v>
      </c>
      <c r="L164" s="61" t="s">
        <v>668</v>
      </c>
      <c r="M164" s="61">
        <v>78</v>
      </c>
      <c r="N164" s="62">
        <v>786</v>
      </c>
      <c r="O164" s="62">
        <v>1155</v>
      </c>
      <c r="P164" s="62">
        <v>221</v>
      </c>
      <c r="Q164" s="62">
        <v>2481</v>
      </c>
      <c r="R164" s="62">
        <v>491</v>
      </c>
      <c r="S164" s="61" t="s">
        <v>1067</v>
      </c>
      <c r="T164" s="62">
        <v>405</v>
      </c>
      <c r="U164" s="62">
        <v>458</v>
      </c>
      <c r="V164" s="62">
        <v>608</v>
      </c>
      <c r="W164" s="62">
        <v>290</v>
      </c>
      <c r="X164" s="62">
        <v>229</v>
      </c>
      <c r="Y164" s="62">
        <v>34</v>
      </c>
      <c r="AA164" s="112">
        <f t="shared" si="2"/>
        <v>5.4933494558645704</v>
      </c>
    </row>
    <row r="165" spans="1:27" ht="14" hidden="1">
      <c r="A165" s="146" t="s">
        <v>865</v>
      </c>
      <c r="B165" s="145" t="s">
        <v>866</v>
      </c>
      <c r="C165" s="63">
        <v>14082</v>
      </c>
      <c r="D165" s="62">
        <v>274</v>
      </c>
      <c r="E165" s="62">
        <v>2288</v>
      </c>
      <c r="F165" s="62">
        <v>1168</v>
      </c>
      <c r="G165" s="62">
        <v>469</v>
      </c>
      <c r="H165" s="62">
        <v>12</v>
      </c>
      <c r="I165" s="62">
        <v>225</v>
      </c>
      <c r="J165" s="61" t="s">
        <v>668</v>
      </c>
      <c r="K165" s="61">
        <v>169</v>
      </c>
      <c r="L165" s="61" t="s">
        <v>668</v>
      </c>
      <c r="M165" s="61">
        <v>63</v>
      </c>
      <c r="N165" s="62">
        <v>699</v>
      </c>
      <c r="O165" s="62">
        <v>1120</v>
      </c>
      <c r="P165" s="62">
        <v>227</v>
      </c>
      <c r="Q165" s="62">
        <v>2480</v>
      </c>
      <c r="R165" s="62">
        <v>477</v>
      </c>
      <c r="S165" s="61" t="s">
        <v>1067</v>
      </c>
      <c r="T165" s="62">
        <v>395</v>
      </c>
      <c r="U165" s="62">
        <v>421</v>
      </c>
      <c r="V165" s="62">
        <v>617</v>
      </c>
      <c r="W165" s="62">
        <v>304</v>
      </c>
      <c r="X165" s="62">
        <v>260</v>
      </c>
      <c r="Y165" s="62">
        <v>30</v>
      </c>
      <c r="AA165" s="112">
        <f t="shared" si="2"/>
        <v>5.6782258064516133</v>
      </c>
    </row>
    <row r="166" spans="1:27" ht="14" hidden="1">
      <c r="A166" s="146" t="s">
        <v>867</v>
      </c>
      <c r="B166" s="145" t="s">
        <v>868</v>
      </c>
      <c r="C166" s="63">
        <v>13783</v>
      </c>
      <c r="D166" s="62">
        <v>182</v>
      </c>
      <c r="E166" s="62">
        <v>2349</v>
      </c>
      <c r="F166" s="62">
        <v>1172</v>
      </c>
      <c r="G166" s="62">
        <v>479</v>
      </c>
      <c r="H166" s="62">
        <v>10</v>
      </c>
      <c r="I166" s="62">
        <v>206</v>
      </c>
      <c r="J166" s="61" t="s">
        <v>668</v>
      </c>
      <c r="K166" s="61">
        <v>186</v>
      </c>
      <c r="L166" s="61" t="s">
        <v>668</v>
      </c>
      <c r="M166" s="61">
        <v>78</v>
      </c>
      <c r="N166" s="62">
        <v>693</v>
      </c>
      <c r="O166" s="62">
        <v>1177</v>
      </c>
      <c r="P166" s="62">
        <v>187</v>
      </c>
      <c r="Q166" s="62">
        <v>2543</v>
      </c>
      <c r="R166" s="62">
        <v>452</v>
      </c>
      <c r="S166" s="61" t="s">
        <v>1067</v>
      </c>
      <c r="T166" s="62">
        <v>435</v>
      </c>
      <c r="U166" s="62">
        <v>425</v>
      </c>
      <c r="V166" s="62">
        <v>645</v>
      </c>
      <c r="W166" s="62">
        <v>336</v>
      </c>
      <c r="X166" s="62">
        <v>242</v>
      </c>
      <c r="Y166" s="62">
        <v>45</v>
      </c>
      <c r="AA166" s="112">
        <f t="shared" si="2"/>
        <v>5.4199764058198978</v>
      </c>
    </row>
    <row r="167" spans="1:27" ht="14" hidden="1">
      <c r="A167" s="146" t="s">
        <v>869</v>
      </c>
      <c r="B167" s="145" t="s">
        <v>870</v>
      </c>
      <c r="C167" s="63">
        <v>13859</v>
      </c>
      <c r="D167" s="62">
        <v>258</v>
      </c>
      <c r="E167" s="62">
        <v>2379</v>
      </c>
      <c r="F167" s="62">
        <v>1254</v>
      </c>
      <c r="G167" s="62">
        <v>488</v>
      </c>
      <c r="H167" s="62">
        <v>11</v>
      </c>
      <c r="I167" s="62">
        <v>187</v>
      </c>
      <c r="J167" s="62">
        <v>78</v>
      </c>
      <c r="K167" s="62">
        <v>135</v>
      </c>
      <c r="L167" s="61" t="s">
        <v>668</v>
      </c>
      <c r="M167" s="62">
        <v>78</v>
      </c>
      <c r="N167" s="62">
        <v>766</v>
      </c>
      <c r="O167" s="62">
        <v>1125</v>
      </c>
      <c r="P167" s="62">
        <v>216</v>
      </c>
      <c r="Q167" s="62">
        <v>2439</v>
      </c>
      <c r="R167" s="62">
        <v>454</v>
      </c>
      <c r="S167" s="61" t="s">
        <v>1067</v>
      </c>
      <c r="T167" s="62">
        <v>402</v>
      </c>
      <c r="U167" s="62">
        <v>406</v>
      </c>
      <c r="V167" s="62">
        <v>616</v>
      </c>
      <c r="W167" s="62">
        <v>324</v>
      </c>
      <c r="X167" s="62">
        <v>231</v>
      </c>
      <c r="Y167" s="62">
        <v>30</v>
      </c>
      <c r="AA167" s="112">
        <f t="shared" si="2"/>
        <v>5.6822468224682243</v>
      </c>
    </row>
    <row r="168" spans="1:27" ht="14" hidden="1">
      <c r="A168" s="146" t="s">
        <v>871</v>
      </c>
      <c r="B168" s="145" t="s">
        <v>872</v>
      </c>
      <c r="C168" s="63">
        <v>14102</v>
      </c>
      <c r="D168" s="62">
        <v>219</v>
      </c>
      <c r="E168" s="62">
        <v>2633</v>
      </c>
      <c r="F168" s="62">
        <v>1423</v>
      </c>
      <c r="G168" s="62">
        <v>540</v>
      </c>
      <c r="H168" s="62">
        <v>28</v>
      </c>
      <c r="I168" s="62">
        <v>185</v>
      </c>
      <c r="J168" s="62">
        <v>83</v>
      </c>
      <c r="K168" s="62">
        <v>126</v>
      </c>
      <c r="L168" s="61" t="s">
        <v>668</v>
      </c>
      <c r="M168" s="62">
        <v>118</v>
      </c>
      <c r="N168" s="62">
        <v>884</v>
      </c>
      <c r="O168" s="62">
        <v>1209</v>
      </c>
      <c r="P168" s="62">
        <v>231</v>
      </c>
      <c r="Q168" s="62">
        <v>2651</v>
      </c>
      <c r="R168" s="62">
        <v>585</v>
      </c>
      <c r="S168" s="61" t="s">
        <v>1067</v>
      </c>
      <c r="T168" s="62">
        <v>436</v>
      </c>
      <c r="U168" s="62">
        <v>408</v>
      </c>
      <c r="V168" s="62">
        <v>582</v>
      </c>
      <c r="W168" s="62">
        <v>376</v>
      </c>
      <c r="X168" s="62">
        <v>261</v>
      </c>
      <c r="Y168" s="62">
        <v>46</v>
      </c>
      <c r="AA168" s="112">
        <f t="shared" si="2"/>
        <v>5.3195020746887964</v>
      </c>
    </row>
    <row r="169" spans="1:27" ht="14" hidden="1">
      <c r="A169" s="146" t="s">
        <v>873</v>
      </c>
      <c r="B169" s="145" t="s">
        <v>874</v>
      </c>
      <c r="C169" s="60">
        <v>14138</v>
      </c>
      <c r="D169" s="61">
        <v>283</v>
      </c>
      <c r="E169" s="61">
        <v>2608</v>
      </c>
      <c r="F169" s="61">
        <v>1228</v>
      </c>
      <c r="G169" s="61">
        <v>458</v>
      </c>
      <c r="H169" s="61">
        <v>14</v>
      </c>
      <c r="I169" s="61">
        <v>174</v>
      </c>
      <c r="J169" s="61">
        <v>62</v>
      </c>
      <c r="K169" s="61">
        <v>97</v>
      </c>
      <c r="L169" s="61" t="s">
        <v>668</v>
      </c>
      <c r="M169" s="61">
        <v>111</v>
      </c>
      <c r="N169" s="61">
        <v>769</v>
      </c>
      <c r="O169" s="61">
        <v>1380</v>
      </c>
      <c r="P169" s="62">
        <v>298</v>
      </c>
      <c r="Q169" s="62">
        <v>2821</v>
      </c>
      <c r="R169" s="62">
        <v>632</v>
      </c>
      <c r="S169" s="61" t="s">
        <v>1067</v>
      </c>
      <c r="T169" s="62">
        <v>467</v>
      </c>
      <c r="U169" s="62">
        <v>435</v>
      </c>
      <c r="V169" s="62">
        <v>583</v>
      </c>
      <c r="W169" s="62">
        <v>399</v>
      </c>
      <c r="X169" s="62">
        <v>301</v>
      </c>
      <c r="Y169" s="62">
        <v>39</v>
      </c>
      <c r="AA169" s="112">
        <f t="shared" si="2"/>
        <v>5.0116979794399148</v>
      </c>
    </row>
    <row r="170" spans="1:27" ht="14" hidden="1">
      <c r="A170" s="146" t="s">
        <v>875</v>
      </c>
      <c r="B170" s="145" t="s">
        <v>876</v>
      </c>
      <c r="C170" s="60">
        <v>15596</v>
      </c>
      <c r="D170" s="61">
        <v>289</v>
      </c>
      <c r="E170" s="61">
        <v>2800</v>
      </c>
      <c r="F170" s="61">
        <v>1270</v>
      </c>
      <c r="G170" s="61">
        <v>473</v>
      </c>
      <c r="H170" s="61">
        <v>27</v>
      </c>
      <c r="I170" s="61">
        <v>170</v>
      </c>
      <c r="J170" s="61">
        <v>58</v>
      </c>
      <c r="K170" s="61">
        <v>116</v>
      </c>
      <c r="L170" s="61" t="s">
        <v>668</v>
      </c>
      <c r="M170" s="61">
        <v>102</v>
      </c>
      <c r="N170" s="61">
        <v>797</v>
      </c>
      <c r="O170" s="61">
        <v>1530</v>
      </c>
      <c r="P170" s="62">
        <v>262</v>
      </c>
      <c r="Q170" s="62">
        <v>2988</v>
      </c>
      <c r="R170" s="62">
        <v>630</v>
      </c>
      <c r="S170" s="61" t="s">
        <v>1067</v>
      </c>
      <c r="T170" s="62">
        <v>469</v>
      </c>
      <c r="U170" s="62">
        <v>492</v>
      </c>
      <c r="V170" s="62">
        <v>622</v>
      </c>
      <c r="W170" s="62">
        <v>433</v>
      </c>
      <c r="X170" s="62">
        <v>335</v>
      </c>
      <c r="Y170" s="62">
        <v>65</v>
      </c>
      <c r="AA170" s="112">
        <f t="shared" si="2"/>
        <v>5.2195448460508702</v>
      </c>
    </row>
    <row r="171" spans="1:27" s="153" customFormat="1" ht="14" hidden="1">
      <c r="A171" s="146" t="s">
        <v>877</v>
      </c>
      <c r="B171" s="145" t="s">
        <v>878</v>
      </c>
      <c r="C171" s="60">
        <v>15643</v>
      </c>
      <c r="D171" s="61">
        <v>249</v>
      </c>
      <c r="E171" s="61">
        <v>2953</v>
      </c>
      <c r="F171" s="61">
        <v>1323</v>
      </c>
      <c r="G171" s="61">
        <v>451</v>
      </c>
      <c r="H171" s="61">
        <v>19</v>
      </c>
      <c r="I171" s="61">
        <v>151</v>
      </c>
      <c r="J171" s="61">
        <v>68</v>
      </c>
      <c r="K171" s="61">
        <v>93</v>
      </c>
      <c r="L171" s="61" t="s">
        <v>668</v>
      </c>
      <c r="M171" s="61">
        <v>120</v>
      </c>
      <c r="N171" s="61">
        <v>872</v>
      </c>
      <c r="O171" s="61">
        <v>1630</v>
      </c>
      <c r="P171" s="61">
        <v>246</v>
      </c>
      <c r="Q171" s="62">
        <v>3160</v>
      </c>
      <c r="R171" s="62">
        <v>678</v>
      </c>
      <c r="S171" s="61" t="s">
        <v>1067</v>
      </c>
      <c r="T171" s="62">
        <v>523</v>
      </c>
      <c r="U171" s="62">
        <v>523</v>
      </c>
      <c r="V171" s="62">
        <v>690</v>
      </c>
      <c r="W171" s="62">
        <v>399</v>
      </c>
      <c r="X171" s="62">
        <v>341</v>
      </c>
      <c r="Y171" s="62">
        <v>47</v>
      </c>
      <c r="AA171" s="112">
        <f t="shared" si="2"/>
        <v>4.9503164556962025</v>
      </c>
    </row>
    <row r="172" spans="1:27" s="153" customFormat="1" ht="14" hidden="1">
      <c r="A172" s="146" t="s">
        <v>879</v>
      </c>
      <c r="B172" s="145" t="s">
        <v>880</v>
      </c>
      <c r="C172" s="60">
        <v>15530</v>
      </c>
      <c r="D172" s="61">
        <v>275</v>
      </c>
      <c r="E172" s="61">
        <v>3068</v>
      </c>
      <c r="F172" s="61">
        <v>1363</v>
      </c>
      <c r="G172" s="61">
        <v>474</v>
      </c>
      <c r="H172" s="61">
        <v>34</v>
      </c>
      <c r="I172" s="61">
        <v>154</v>
      </c>
      <c r="J172" s="61">
        <v>76</v>
      </c>
      <c r="K172" s="61">
        <v>80</v>
      </c>
      <c r="L172" s="61" t="s">
        <v>668</v>
      </c>
      <c r="M172" s="61">
        <v>129</v>
      </c>
      <c r="N172" s="61">
        <v>889</v>
      </c>
      <c r="O172" s="61">
        <v>1705</v>
      </c>
      <c r="P172" s="62">
        <v>276</v>
      </c>
      <c r="Q172" s="62">
        <v>3378</v>
      </c>
      <c r="R172" s="62">
        <v>756</v>
      </c>
      <c r="S172" s="61" t="s">
        <v>1067</v>
      </c>
      <c r="T172" s="62">
        <v>627</v>
      </c>
      <c r="U172" s="62">
        <v>545</v>
      </c>
      <c r="V172" s="62">
        <v>639</v>
      </c>
      <c r="W172" s="62">
        <v>423</v>
      </c>
      <c r="X172" s="62">
        <v>386</v>
      </c>
      <c r="Y172" s="62">
        <v>36</v>
      </c>
      <c r="AA172" s="112">
        <f t="shared" si="2"/>
        <v>4.5973949082297221</v>
      </c>
    </row>
    <row r="173" spans="1:27" s="153" customFormat="1" ht="14" hidden="1">
      <c r="A173" s="146" t="s">
        <v>881</v>
      </c>
      <c r="B173" s="145" t="s">
        <v>882</v>
      </c>
      <c r="C173" s="151">
        <v>15761</v>
      </c>
      <c r="D173" s="152">
        <v>304</v>
      </c>
      <c r="E173" s="152">
        <v>2967</v>
      </c>
      <c r="F173" s="152">
        <v>1324</v>
      </c>
      <c r="G173" s="152">
        <v>434</v>
      </c>
      <c r="H173" s="152">
        <v>18</v>
      </c>
      <c r="I173" s="152">
        <v>151</v>
      </c>
      <c r="J173" s="152">
        <v>62</v>
      </c>
      <c r="K173" s="152">
        <v>77</v>
      </c>
      <c r="L173" s="61" t="s">
        <v>668</v>
      </c>
      <c r="M173" s="152">
        <v>126</v>
      </c>
      <c r="N173" s="152">
        <v>890</v>
      </c>
      <c r="O173" s="152">
        <v>1643</v>
      </c>
      <c r="P173" s="150">
        <v>274</v>
      </c>
      <c r="Q173" s="150">
        <v>3271</v>
      </c>
      <c r="R173" s="150">
        <v>637</v>
      </c>
      <c r="S173" s="61" t="s">
        <v>1067</v>
      </c>
      <c r="T173" s="150">
        <v>532</v>
      </c>
      <c r="U173" s="150">
        <v>567</v>
      </c>
      <c r="V173" s="150">
        <v>668</v>
      </c>
      <c r="W173" s="150">
        <v>417</v>
      </c>
      <c r="X173" s="150">
        <v>448</v>
      </c>
      <c r="Y173" s="150">
        <v>49</v>
      </c>
      <c r="AA173" s="112">
        <f t="shared" si="2"/>
        <v>4.8184041577499235</v>
      </c>
    </row>
    <row r="174" spans="1:27" s="153" customFormat="1" ht="14" hidden="1">
      <c r="A174" s="146" t="s">
        <v>883</v>
      </c>
      <c r="B174" s="145" t="s">
        <v>884</v>
      </c>
      <c r="C174" s="154">
        <v>15609</v>
      </c>
      <c r="D174" s="155">
        <v>247</v>
      </c>
      <c r="E174" s="155">
        <v>3082</v>
      </c>
      <c r="F174" s="155">
        <v>1455</v>
      </c>
      <c r="G174" s="155">
        <v>471</v>
      </c>
      <c r="H174" s="155">
        <v>28</v>
      </c>
      <c r="I174" s="155">
        <v>193</v>
      </c>
      <c r="J174" s="155">
        <v>56</v>
      </c>
      <c r="K174" s="155">
        <v>76</v>
      </c>
      <c r="L174" s="67" t="s">
        <v>668</v>
      </c>
      <c r="M174" s="155">
        <v>118</v>
      </c>
      <c r="N174" s="155">
        <v>984</v>
      </c>
      <c r="O174" s="155">
        <v>1627</v>
      </c>
      <c r="P174" s="156">
        <v>265</v>
      </c>
      <c r="Q174" s="156">
        <v>3265</v>
      </c>
      <c r="R174" s="156">
        <v>786</v>
      </c>
      <c r="S174" s="67" t="s">
        <v>1067</v>
      </c>
      <c r="T174" s="156">
        <v>519</v>
      </c>
      <c r="U174" s="156">
        <v>564</v>
      </c>
      <c r="V174" s="156">
        <v>617</v>
      </c>
      <c r="W174" s="156">
        <v>400</v>
      </c>
      <c r="X174" s="156">
        <v>378</v>
      </c>
      <c r="Y174" s="156">
        <v>48</v>
      </c>
      <c r="AA174" s="112">
        <f t="shared" si="2"/>
        <v>4.7807044410413475</v>
      </c>
    </row>
    <row r="175" spans="1:27" s="109" customFormat="1" ht="13.5">
      <c r="A175" s="157" t="s">
        <v>1068</v>
      </c>
      <c r="B175" s="158" t="s">
        <v>1069</v>
      </c>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c r="AA175" s="159"/>
    </row>
    <row r="176" spans="1:27" s="109" customFormat="1">
      <c r="A176" s="146" t="s">
        <v>1070</v>
      </c>
      <c r="B176" s="160" t="s">
        <v>1071</v>
      </c>
    </row>
    <row r="177" spans="1:2" s="109" customFormat="1">
      <c r="A177" s="146" t="s">
        <v>1072</v>
      </c>
      <c r="B177" s="160" t="s">
        <v>1073</v>
      </c>
    </row>
    <row r="178" spans="1:2" s="109" customFormat="1">
      <c r="A178" s="146" t="s">
        <v>885</v>
      </c>
      <c r="B178" s="160" t="s">
        <v>680</v>
      </c>
    </row>
    <row r="179" spans="1:2" s="109" customFormat="1">
      <c r="A179" s="146" t="s">
        <v>886</v>
      </c>
      <c r="B179" s="160" t="s">
        <v>682</v>
      </c>
    </row>
    <row r="180" spans="1:2" s="109" customFormat="1">
      <c r="A180" s="146" t="s">
        <v>887</v>
      </c>
      <c r="B180" s="160" t="s">
        <v>684</v>
      </c>
    </row>
    <row r="181" spans="1:2" s="109" customFormat="1">
      <c r="A181" s="146" t="s">
        <v>888</v>
      </c>
      <c r="B181" s="160" t="s">
        <v>686</v>
      </c>
    </row>
    <row r="182" spans="1:2" s="109" customFormat="1">
      <c r="A182" s="146" t="s">
        <v>889</v>
      </c>
      <c r="B182" s="160" t="s">
        <v>688</v>
      </c>
    </row>
    <row r="183" spans="1:2" s="109" customFormat="1">
      <c r="A183" s="146" t="s">
        <v>890</v>
      </c>
      <c r="B183" s="160" t="s">
        <v>690</v>
      </c>
    </row>
    <row r="184" spans="1:2" s="111" customFormat="1" ht="14">
      <c r="A184" s="146" t="s">
        <v>891</v>
      </c>
      <c r="B184" s="160" t="s">
        <v>692</v>
      </c>
    </row>
    <row r="185" spans="1:2" s="111" customFormat="1" ht="14">
      <c r="A185" s="146" t="s">
        <v>892</v>
      </c>
      <c r="B185" s="160" t="s">
        <v>694</v>
      </c>
    </row>
    <row r="186" spans="1:2" s="111" customFormat="1" ht="14">
      <c r="A186" s="146" t="s">
        <v>893</v>
      </c>
      <c r="B186" s="160" t="s">
        <v>696</v>
      </c>
    </row>
    <row r="187" spans="1:2" s="111" customFormat="1" ht="14">
      <c r="A187" s="146" t="s">
        <v>894</v>
      </c>
      <c r="B187" s="160" t="s">
        <v>698</v>
      </c>
    </row>
    <row r="188" spans="1:2" s="111" customFormat="1" ht="14">
      <c r="A188" s="146" t="s">
        <v>895</v>
      </c>
      <c r="B188" s="160" t="s">
        <v>700</v>
      </c>
    </row>
    <row r="189" spans="1:2" s="109" customFormat="1">
      <c r="A189" s="146" t="s">
        <v>896</v>
      </c>
      <c r="B189" s="160" t="s">
        <v>702</v>
      </c>
    </row>
    <row r="190" spans="1:2" s="111" customFormat="1" ht="14">
      <c r="A190" s="146" t="s">
        <v>897</v>
      </c>
      <c r="B190" s="160" t="s">
        <v>704</v>
      </c>
    </row>
    <row r="191" spans="1:2">
      <c r="A191" s="146" t="s">
        <v>898</v>
      </c>
      <c r="B191" s="160" t="s">
        <v>706</v>
      </c>
    </row>
    <row r="193" s="109" customFormat="1"/>
    <row r="194" s="109" customFormat="1"/>
  </sheetData>
  <phoneticPr fontId="7"/>
  <hyperlinks>
    <hyperlink ref="AK3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F48"/>
  <sheetViews>
    <sheetView topLeftCell="A16" zoomScaleNormal="100" workbookViewId="0">
      <selection activeCell="E56" sqref="E56"/>
    </sheetView>
  </sheetViews>
  <sheetFormatPr defaultColWidth="9" defaultRowHeight="13"/>
  <cols>
    <col min="1" max="1" width="8.7265625" style="10" customWidth="1"/>
    <col min="2" max="16384" width="9" style="10"/>
  </cols>
  <sheetData>
    <row r="13" spans="2:6">
      <c r="F13" s="10">
        <v>1996</v>
      </c>
    </row>
    <row r="14" spans="2:6">
      <c r="C14" s="10" t="s">
        <v>1074</v>
      </c>
      <c r="D14" s="10" t="s">
        <v>1075</v>
      </c>
      <c r="F14" s="161" t="s">
        <v>1076</v>
      </c>
    </row>
    <row r="15" spans="2:6">
      <c r="B15" s="10">
        <v>1980</v>
      </c>
      <c r="D15" s="10">
        <v>0.14397551262429986</v>
      </c>
      <c r="F15" s="161">
        <f>D15</f>
        <v>0.14397551262429986</v>
      </c>
    </row>
    <row r="16" spans="2:6">
      <c r="B16" s="10">
        <v>1981</v>
      </c>
      <c r="D16" s="10">
        <v>0.14220782303237445</v>
      </c>
      <c r="F16" s="161">
        <f t="shared" ref="F16:F30" si="0">D16</f>
        <v>0.14220782303237445</v>
      </c>
    </row>
    <row r="17" spans="1:6">
      <c r="B17" s="10">
        <v>1982</v>
      </c>
      <c r="D17" s="10">
        <v>0.13839124592052218</v>
      </c>
      <c r="F17" s="161">
        <f t="shared" si="0"/>
        <v>0.13839124592052218</v>
      </c>
    </row>
    <row r="18" spans="1:6">
      <c r="B18" s="10">
        <v>1983</v>
      </c>
      <c r="D18" s="10">
        <v>0.13217565800351738</v>
      </c>
      <c r="F18" s="161">
        <f t="shared" si="0"/>
        <v>0.13217565800351738</v>
      </c>
    </row>
    <row r="19" spans="1:6">
      <c r="B19" s="10">
        <v>1984</v>
      </c>
      <c r="D19" s="10">
        <v>0.14076488665313536</v>
      </c>
      <c r="F19" s="161">
        <f t="shared" si="0"/>
        <v>0.14076488665313536</v>
      </c>
    </row>
    <row r="20" spans="1:6">
      <c r="B20" s="10">
        <v>1985</v>
      </c>
      <c r="D20" s="10">
        <v>0.14773153355830521</v>
      </c>
      <c r="F20" s="161">
        <f t="shared" si="0"/>
        <v>0.14773153355830521</v>
      </c>
    </row>
    <row r="21" spans="1:6">
      <c r="B21" s="10">
        <v>1986</v>
      </c>
      <c r="D21" s="10">
        <v>0.14516550360114938</v>
      </c>
      <c r="F21" s="161">
        <f t="shared" si="0"/>
        <v>0.14516550360114938</v>
      </c>
    </row>
    <row r="22" spans="1:6">
      <c r="B22" s="10">
        <v>1987</v>
      </c>
      <c r="D22" s="10">
        <v>0.13893008282996347</v>
      </c>
      <c r="F22" s="161">
        <f t="shared" si="0"/>
        <v>0.13893008282996347</v>
      </c>
    </row>
    <row r="23" spans="1:6">
      <c r="B23" s="10">
        <v>1988</v>
      </c>
      <c r="D23" s="10">
        <v>0.1467714528462192</v>
      </c>
      <c r="F23" s="161">
        <f t="shared" si="0"/>
        <v>0.1467714528462192</v>
      </c>
    </row>
    <row r="24" spans="1:6">
      <c r="B24" s="10">
        <v>1989</v>
      </c>
      <c r="D24" s="10">
        <v>0.15154966521709118</v>
      </c>
      <c r="F24" s="161">
        <f t="shared" si="0"/>
        <v>0.15154966521709118</v>
      </c>
    </row>
    <row r="25" spans="1:6">
      <c r="B25" s="10">
        <v>1990</v>
      </c>
      <c r="D25" s="10">
        <v>0.15259996359444208</v>
      </c>
      <c r="F25" s="161">
        <f t="shared" si="0"/>
        <v>0.15259996359444208</v>
      </c>
    </row>
    <row r="26" spans="1:6" ht="24">
      <c r="A26" s="162" t="s">
        <v>902</v>
      </c>
      <c r="B26" s="163">
        <v>1991</v>
      </c>
      <c r="C26" s="76">
        <v>16.7</v>
      </c>
      <c r="D26" s="10">
        <v>0.15158692562766463</v>
      </c>
      <c r="E26" s="10">
        <f>C26/100</f>
        <v>0.16699999999999998</v>
      </c>
      <c r="F26" s="161">
        <f t="shared" si="0"/>
        <v>0.15158692562766463</v>
      </c>
    </row>
    <row r="27" spans="1:6">
      <c r="A27" s="164">
        <v>4</v>
      </c>
      <c r="B27" s="10">
        <v>1992</v>
      </c>
      <c r="C27" s="76">
        <v>15.8</v>
      </c>
      <c r="D27" s="10">
        <v>0.14523383887895738</v>
      </c>
      <c r="E27" s="10">
        <f t="shared" ref="E27:E48" si="1">C27/100</f>
        <v>0.158</v>
      </c>
      <c r="F27" s="161">
        <f t="shared" si="0"/>
        <v>0.14523383887895738</v>
      </c>
    </row>
    <row r="28" spans="1:6">
      <c r="A28" s="164">
        <v>5</v>
      </c>
      <c r="B28" s="10">
        <v>1993</v>
      </c>
      <c r="C28" s="77">
        <v>14.2</v>
      </c>
      <c r="D28" s="10">
        <v>0.14033484643046631</v>
      </c>
      <c r="E28" s="10">
        <f t="shared" si="1"/>
        <v>0.14199999999999999</v>
      </c>
      <c r="F28" s="161">
        <f t="shared" si="0"/>
        <v>0.14033484643046631</v>
      </c>
    </row>
    <row r="29" spans="1:6">
      <c r="A29" s="164">
        <v>6</v>
      </c>
      <c r="B29" s="10">
        <v>1994</v>
      </c>
      <c r="C29" s="77">
        <v>12.9</v>
      </c>
      <c r="D29" s="10">
        <v>0.13831672525493158</v>
      </c>
      <c r="E29" s="10">
        <f t="shared" si="1"/>
        <v>0.129</v>
      </c>
      <c r="F29" s="161">
        <f t="shared" si="0"/>
        <v>0.13831672525493158</v>
      </c>
    </row>
    <row r="30" spans="1:6">
      <c r="A30" s="164">
        <v>7</v>
      </c>
      <c r="B30" s="10">
        <v>1995</v>
      </c>
      <c r="C30" s="77">
        <v>13.5</v>
      </c>
      <c r="D30" s="10">
        <v>0.14163639005958437</v>
      </c>
      <c r="E30" s="10">
        <f t="shared" si="1"/>
        <v>0.13500000000000001</v>
      </c>
      <c r="F30" s="161">
        <f t="shared" si="0"/>
        <v>0.14163639005958437</v>
      </c>
    </row>
    <row r="31" spans="1:6">
      <c r="A31" s="164">
        <v>8</v>
      </c>
      <c r="B31" s="10">
        <v>1996</v>
      </c>
      <c r="C31" s="77">
        <v>13.8</v>
      </c>
      <c r="D31" s="10">
        <v>0.13743759433414607</v>
      </c>
      <c r="E31" s="10">
        <f t="shared" si="1"/>
        <v>0.13800000000000001</v>
      </c>
      <c r="F31" s="161">
        <f>AVERAGE(D31:E31)</f>
        <v>0.13771879716707303</v>
      </c>
    </row>
    <row r="32" spans="1:6">
      <c r="A32" s="164">
        <v>9</v>
      </c>
      <c r="B32" s="10">
        <v>1997</v>
      </c>
      <c r="C32" s="77">
        <v>14.4</v>
      </c>
      <c r="D32" s="10">
        <v>0.1491470723835869</v>
      </c>
      <c r="E32" s="10">
        <f t="shared" si="1"/>
        <v>0.14400000000000002</v>
      </c>
      <c r="F32" s="161">
        <f>E32</f>
        <v>0.14400000000000002</v>
      </c>
    </row>
    <row r="33" spans="1:6">
      <c r="A33" s="164">
        <v>10</v>
      </c>
      <c r="B33" s="10">
        <v>1998</v>
      </c>
      <c r="C33" s="77">
        <v>13.8</v>
      </c>
      <c r="D33" s="10">
        <v>0.15084103565072621</v>
      </c>
      <c r="E33" s="10">
        <f t="shared" si="1"/>
        <v>0.13800000000000001</v>
      </c>
      <c r="F33" s="161">
        <f t="shared" ref="F33:F48" si="2">E33</f>
        <v>0.13800000000000001</v>
      </c>
    </row>
    <row r="34" spans="1:6">
      <c r="A34" s="164">
        <v>11</v>
      </c>
      <c r="B34" s="10">
        <v>1999</v>
      </c>
      <c r="C34" s="77">
        <v>14</v>
      </c>
      <c r="D34" s="10">
        <v>0.15037373979198254</v>
      </c>
      <c r="E34" s="10">
        <f t="shared" si="1"/>
        <v>0.14000000000000001</v>
      </c>
      <c r="F34" s="161">
        <f t="shared" si="2"/>
        <v>0.14000000000000001</v>
      </c>
    </row>
    <row r="35" spans="1:6">
      <c r="A35" s="164">
        <v>12</v>
      </c>
      <c r="B35" s="10">
        <v>2000</v>
      </c>
      <c r="C35" s="77">
        <v>14.7</v>
      </c>
      <c r="D35" s="10">
        <v>0.15896601397855201</v>
      </c>
      <c r="E35" s="10">
        <f t="shared" si="1"/>
        <v>0.14699999999999999</v>
      </c>
      <c r="F35" s="161">
        <f t="shared" si="2"/>
        <v>0.14699999999999999</v>
      </c>
    </row>
    <row r="36" spans="1:6">
      <c r="A36" s="164">
        <v>13</v>
      </c>
      <c r="B36" s="10">
        <v>2001</v>
      </c>
      <c r="C36" s="77">
        <v>15.1</v>
      </c>
      <c r="D36" s="10">
        <v>0.17041053446940357</v>
      </c>
      <c r="E36" s="10">
        <f t="shared" si="1"/>
        <v>0.151</v>
      </c>
      <c r="F36" s="161">
        <f t="shared" si="2"/>
        <v>0.151</v>
      </c>
    </row>
    <row r="37" spans="1:6">
      <c r="A37" s="164">
        <v>14</v>
      </c>
      <c r="B37" s="10">
        <v>2002</v>
      </c>
      <c r="C37" s="77">
        <v>14.5</v>
      </c>
      <c r="D37" s="10">
        <v>0.16332409077449053</v>
      </c>
      <c r="E37" s="10">
        <f t="shared" si="1"/>
        <v>0.14499999999999999</v>
      </c>
      <c r="F37" s="161">
        <f t="shared" si="2"/>
        <v>0.14499999999999999</v>
      </c>
    </row>
    <row r="38" spans="1:6">
      <c r="A38" s="164">
        <v>15</v>
      </c>
      <c r="B38" s="10">
        <v>2003</v>
      </c>
      <c r="C38" s="77">
        <v>14.7</v>
      </c>
      <c r="D38" s="10">
        <v>0.16403402187120292</v>
      </c>
      <c r="E38" s="10">
        <f t="shared" si="1"/>
        <v>0.14699999999999999</v>
      </c>
      <c r="F38" s="161">
        <f t="shared" si="2"/>
        <v>0.14699999999999999</v>
      </c>
    </row>
    <row r="39" spans="1:6">
      <c r="A39" s="164">
        <v>16</v>
      </c>
      <c r="B39" s="10">
        <v>2004</v>
      </c>
      <c r="C39" s="77">
        <v>15.7</v>
      </c>
      <c r="E39" s="10">
        <f t="shared" si="1"/>
        <v>0.157</v>
      </c>
      <c r="F39" s="161">
        <f t="shared" si="2"/>
        <v>0.157</v>
      </c>
    </row>
    <row r="40" spans="1:6">
      <c r="A40" s="164">
        <v>17</v>
      </c>
      <c r="B40" s="10">
        <v>2005</v>
      </c>
      <c r="C40" s="77">
        <v>17.399999999999999</v>
      </c>
      <c r="E40" s="10">
        <f t="shared" si="1"/>
        <v>0.17399999999999999</v>
      </c>
      <c r="F40" s="161">
        <f t="shared" si="2"/>
        <v>0.17399999999999999</v>
      </c>
    </row>
    <row r="41" spans="1:6">
      <c r="A41" s="165">
        <v>18</v>
      </c>
      <c r="B41" s="10">
        <v>2006</v>
      </c>
      <c r="C41" s="78">
        <v>16</v>
      </c>
      <c r="E41" s="10">
        <f t="shared" si="1"/>
        <v>0.16</v>
      </c>
      <c r="F41" s="161">
        <f t="shared" si="2"/>
        <v>0.16</v>
      </c>
    </row>
    <row r="42" spans="1:6">
      <c r="A42" s="165">
        <v>19</v>
      </c>
      <c r="B42" s="10">
        <v>2007</v>
      </c>
      <c r="C42" s="80">
        <v>15.4</v>
      </c>
      <c r="E42" s="10">
        <f t="shared" si="1"/>
        <v>0.154</v>
      </c>
      <c r="F42" s="161">
        <f t="shared" si="2"/>
        <v>0.154</v>
      </c>
    </row>
    <row r="43" spans="1:6">
      <c r="A43" s="165">
        <v>20</v>
      </c>
      <c r="B43" s="10">
        <v>2008</v>
      </c>
      <c r="C43" s="80">
        <v>14.6</v>
      </c>
      <c r="E43" s="10">
        <f t="shared" si="1"/>
        <v>0.14599999999999999</v>
      </c>
      <c r="F43" s="161">
        <f t="shared" si="2"/>
        <v>0.14599999999999999</v>
      </c>
    </row>
    <row r="44" spans="1:6">
      <c r="A44" s="165">
        <v>21</v>
      </c>
      <c r="B44" s="10">
        <v>2009</v>
      </c>
      <c r="C44" s="80">
        <v>16.399999999999999</v>
      </c>
      <c r="E44" s="10">
        <f t="shared" si="1"/>
        <v>0.16399999999999998</v>
      </c>
      <c r="F44" s="161">
        <f t="shared" si="2"/>
        <v>0.16399999999999998</v>
      </c>
    </row>
    <row r="45" spans="1:6">
      <c r="A45" s="165">
        <v>22</v>
      </c>
      <c r="B45" s="10">
        <v>2010</v>
      </c>
      <c r="C45" s="80">
        <v>14.5</v>
      </c>
      <c r="E45" s="10">
        <f t="shared" si="1"/>
        <v>0.14499999999999999</v>
      </c>
      <c r="F45" s="161">
        <f t="shared" si="2"/>
        <v>0.14499999999999999</v>
      </c>
    </row>
    <row r="46" spans="1:6">
      <c r="A46" s="165">
        <v>23</v>
      </c>
      <c r="B46" s="10">
        <v>2011</v>
      </c>
      <c r="C46" s="80">
        <v>14.4</v>
      </c>
      <c r="E46" s="10">
        <f t="shared" si="1"/>
        <v>0.14400000000000002</v>
      </c>
      <c r="F46" s="161">
        <f t="shared" si="2"/>
        <v>0.14400000000000002</v>
      </c>
    </row>
    <row r="47" spans="1:6">
      <c r="A47" s="165">
        <v>24</v>
      </c>
      <c r="B47" s="10">
        <v>2012</v>
      </c>
      <c r="C47" s="80">
        <v>14.8</v>
      </c>
      <c r="E47" s="10">
        <f t="shared" si="1"/>
        <v>0.14800000000000002</v>
      </c>
      <c r="F47" s="161">
        <f t="shared" si="2"/>
        <v>0.14800000000000002</v>
      </c>
    </row>
    <row r="48" spans="1:6">
      <c r="A48" s="165">
        <v>25</v>
      </c>
      <c r="B48" s="10">
        <v>2013</v>
      </c>
      <c r="C48" s="80">
        <v>15.6</v>
      </c>
      <c r="E48" s="10">
        <f t="shared" si="1"/>
        <v>0.156</v>
      </c>
      <c r="F48" s="161">
        <f t="shared" si="2"/>
        <v>0.156</v>
      </c>
    </row>
  </sheetData>
  <phoneticPr fontId="7"/>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workbookViewId="0">
      <selection activeCell="E56" sqref="E56"/>
    </sheetView>
  </sheetViews>
  <sheetFormatPr defaultColWidth="9" defaultRowHeight="13"/>
  <cols>
    <col min="1" max="1" width="8.7265625" style="10" customWidth="1"/>
    <col min="2" max="16384" width="9" style="10"/>
  </cols>
  <sheetData>
    <row r="1" spans="1:3">
      <c r="A1" s="10" t="s">
        <v>1077</v>
      </c>
      <c r="B1" s="10" t="s">
        <v>1078</v>
      </c>
      <c r="C1" s="10" t="s">
        <v>1079</v>
      </c>
    </row>
    <row r="2" spans="1:3">
      <c r="A2" s="10" t="s">
        <v>0</v>
      </c>
      <c r="B2" s="10">
        <v>0.14419020207628699</v>
      </c>
      <c r="C2" s="10">
        <f>1-(1-B2)^0.25</f>
        <v>3.8178870383607233E-2</v>
      </c>
    </row>
    <row r="3" spans="1:3">
      <c r="A3" s="10" t="s">
        <v>1</v>
      </c>
      <c r="B3" s="10">
        <v>0.14413244608829201</v>
      </c>
      <c r="C3" s="10">
        <f t="shared" ref="C3:C66" si="0">1-(1-B3)^0.25</f>
        <v>3.8162643202069746E-2</v>
      </c>
    </row>
    <row r="4" spans="1:3">
      <c r="A4" s="10" t="s">
        <v>2</v>
      </c>
      <c r="B4" s="10">
        <v>0.143946634630302</v>
      </c>
      <c r="C4" s="10">
        <f t="shared" si="0"/>
        <v>3.8110442995284766E-2</v>
      </c>
    </row>
    <row r="5" spans="1:3">
      <c r="A5" s="10" t="s">
        <v>3</v>
      </c>
      <c r="B5" s="10">
        <v>0.14363276770231601</v>
      </c>
      <c r="C5" s="10">
        <f t="shared" si="0"/>
        <v>3.8022287328834059E-2</v>
      </c>
    </row>
    <row r="6" spans="1:3">
      <c r="A6" s="10" t="s">
        <v>4</v>
      </c>
      <c r="B6" s="10">
        <v>0.14319084530433501</v>
      </c>
      <c r="C6" s="10">
        <f t="shared" si="0"/>
        <v>3.789820584871062E-2</v>
      </c>
    </row>
    <row r="7" spans="1:3">
      <c r="A7" s="10" t="s">
        <v>5</v>
      </c>
      <c r="B7" s="10">
        <v>0.14262086743635799</v>
      </c>
      <c r="C7" s="10">
        <f t="shared" si="0"/>
        <v>3.7738240242581211E-2</v>
      </c>
    </row>
    <row r="8" spans="1:3">
      <c r="A8" s="10" t="s">
        <v>6</v>
      </c>
      <c r="B8" s="10">
        <v>0.14192283409838599</v>
      </c>
      <c r="C8" s="10">
        <f t="shared" si="0"/>
        <v>3.7542444185400092E-2</v>
      </c>
    </row>
    <row r="9" spans="1:3">
      <c r="A9" s="10" t="s">
        <v>7</v>
      </c>
      <c r="B9" s="10">
        <v>0.14109674529041799</v>
      </c>
      <c r="C9" s="10">
        <f t="shared" si="0"/>
        <v>3.731088326952714E-2</v>
      </c>
    </row>
    <row r="10" spans="1:3">
      <c r="A10" s="10" t="s">
        <v>8</v>
      </c>
      <c r="B10" s="10">
        <v>0.140197307775771</v>
      </c>
      <c r="C10" s="10">
        <f t="shared" si="0"/>
        <v>3.7058951843887855E-2</v>
      </c>
    </row>
    <row r="11" spans="1:3">
      <c r="A11" s="10" t="s">
        <v>9</v>
      </c>
      <c r="B11" s="10">
        <v>0.139093225322486</v>
      </c>
      <c r="C11" s="10">
        <f t="shared" si="0"/>
        <v>3.6749969693512297E-2</v>
      </c>
    </row>
    <row r="12" spans="1:3">
      <c r="A12" s="10" t="s">
        <v>10</v>
      </c>
      <c r="B12" s="10">
        <v>0.137839204693879</v>
      </c>
      <c r="C12" s="10">
        <f t="shared" si="0"/>
        <v>3.6399386974495962E-2</v>
      </c>
    </row>
    <row r="13" spans="1:3">
      <c r="A13" s="10" t="s">
        <v>11</v>
      </c>
      <c r="B13" s="10">
        <v>0.13643524588995001</v>
      </c>
      <c r="C13" s="10">
        <f t="shared" si="0"/>
        <v>3.6007339973344821E-2</v>
      </c>
    </row>
    <row r="14" spans="1:3">
      <c r="A14" s="10" t="s">
        <v>12</v>
      </c>
      <c r="B14" s="10">
        <v>0.132193250883859</v>
      </c>
      <c r="C14" s="10">
        <f t="shared" si="0"/>
        <v>3.4825685428316655E-2</v>
      </c>
    </row>
    <row r="15" spans="1:3">
      <c r="A15" s="10" t="s">
        <v>13</v>
      </c>
      <c r="B15" s="10">
        <v>0.13156465494002201</v>
      </c>
      <c r="C15" s="10">
        <f t="shared" si="0"/>
        <v>3.4650951845789479E-2</v>
      </c>
    </row>
    <row r="16" spans="1:3">
      <c r="A16" s="10" t="s">
        <v>14</v>
      </c>
      <c r="B16" s="10">
        <v>0.13186136003159801</v>
      </c>
      <c r="C16" s="10">
        <f t="shared" si="0"/>
        <v>3.4733416442456422E-2</v>
      </c>
    </row>
    <row r="17" spans="1:3">
      <c r="A17" s="10" t="s">
        <v>15</v>
      </c>
      <c r="B17" s="10">
        <v>0.13308336615858901</v>
      </c>
      <c r="C17" s="10">
        <f t="shared" si="0"/>
        <v>3.5073277144295534E-2</v>
      </c>
    </row>
    <row r="18" spans="1:3">
      <c r="A18" s="10" t="s">
        <v>16</v>
      </c>
      <c r="B18" s="10">
        <v>0.137797454307098</v>
      </c>
      <c r="C18" s="10">
        <f t="shared" si="0"/>
        <v>3.6387721526482397E-2</v>
      </c>
    </row>
    <row r="19" spans="1:3">
      <c r="A19" s="10" t="s">
        <v>17</v>
      </c>
      <c r="B19" s="10">
        <v>0.139843350110475</v>
      </c>
      <c r="C19" s="10">
        <f t="shared" si="0"/>
        <v>3.6959862900901252E-2</v>
      </c>
    </row>
    <row r="20" spans="1:3">
      <c r="A20" s="10" t="s">
        <v>18</v>
      </c>
      <c r="B20" s="10">
        <v>0.14178783455482299</v>
      </c>
      <c r="C20" s="10">
        <f t="shared" si="0"/>
        <v>3.7504591043831748E-2</v>
      </c>
    </row>
    <row r="21" spans="1:3">
      <c r="A21" s="10" t="s">
        <v>19</v>
      </c>
      <c r="B21" s="10">
        <v>0.143630907640144</v>
      </c>
      <c r="C21" s="10">
        <f t="shared" si="0"/>
        <v>3.8021764966222338E-2</v>
      </c>
    </row>
    <row r="22" spans="1:3">
      <c r="A22" s="10" t="s">
        <v>20</v>
      </c>
      <c r="B22" s="10">
        <v>0.146608521728604</v>
      </c>
      <c r="C22" s="10">
        <f t="shared" si="0"/>
        <v>3.8859062344017037E-2</v>
      </c>
    </row>
    <row r="23" spans="1:3">
      <c r="A23" s="10" t="s">
        <v>21</v>
      </c>
      <c r="B23" s="10">
        <v>0.147754391151002</v>
      </c>
      <c r="C23" s="10">
        <f t="shared" si="0"/>
        <v>3.9181861734263523E-2</v>
      </c>
    </row>
    <row r="24" spans="1:3">
      <c r="A24" s="10" t="s">
        <v>22</v>
      </c>
      <c r="B24" s="10">
        <v>0.148304468269503</v>
      </c>
      <c r="C24" s="10">
        <f t="shared" si="0"/>
        <v>3.9336937935427807E-2</v>
      </c>
    </row>
    <row r="25" spans="1:3">
      <c r="A25" s="10" t="s">
        <v>23</v>
      </c>
      <c r="B25" s="10">
        <v>0.14825875308410999</v>
      </c>
      <c r="C25" s="10">
        <f t="shared" si="0"/>
        <v>3.9324047176817145E-2</v>
      </c>
    </row>
    <row r="26" spans="1:3">
      <c r="A26" s="10" t="s">
        <v>24</v>
      </c>
      <c r="B26" s="10">
        <v>0.146701107149775</v>
      </c>
      <c r="C26" s="10">
        <f t="shared" si="0"/>
        <v>3.8885132225601859E-2</v>
      </c>
    </row>
    <row r="27" spans="1:3">
      <c r="A27" s="10" t="s">
        <v>25</v>
      </c>
      <c r="B27" s="10">
        <v>0.145830262734609</v>
      </c>
      <c r="C27" s="10">
        <f t="shared" si="0"/>
        <v>3.8640006692600481E-2</v>
      </c>
    </row>
    <row r="28" spans="1:3">
      <c r="A28" s="10" t="s">
        <v>26</v>
      </c>
      <c r="B28" s="10">
        <v>0.144730081393566</v>
      </c>
      <c r="C28" s="10">
        <f t="shared" si="0"/>
        <v>3.8330595165744219E-2</v>
      </c>
    </row>
    <row r="29" spans="1:3">
      <c r="A29" s="10" t="s">
        <v>27</v>
      </c>
      <c r="B29" s="10">
        <v>0.14340056312664601</v>
      </c>
      <c r="C29" s="10">
        <f t="shared" si="0"/>
        <v>3.7957083725586704E-2</v>
      </c>
    </row>
    <row r="30" spans="1:3">
      <c r="A30" s="10" t="s">
        <v>28</v>
      </c>
      <c r="B30" s="10">
        <v>0.13906886705862001</v>
      </c>
      <c r="C30" s="10">
        <f t="shared" si="0"/>
        <v>3.6743156281725309E-2</v>
      </c>
    </row>
    <row r="31" spans="1:3">
      <c r="A31" s="10" t="s">
        <v>29</v>
      </c>
      <c r="B31" s="10">
        <v>0.13838981129003899</v>
      </c>
      <c r="C31" s="10">
        <f t="shared" si="0"/>
        <v>3.6553271252216524E-2</v>
      </c>
    </row>
    <row r="32" spans="1:3">
      <c r="A32" s="10" t="s">
        <v>30</v>
      </c>
      <c r="B32" s="10">
        <v>0.13859055494567199</v>
      </c>
      <c r="C32" s="10">
        <f t="shared" si="0"/>
        <v>3.6609393707890736E-2</v>
      </c>
    </row>
    <row r="33" spans="1:3">
      <c r="A33" s="10" t="s">
        <v>31</v>
      </c>
      <c r="B33" s="10">
        <v>0.139671098025521</v>
      </c>
      <c r="C33" s="10">
        <f t="shared" si="0"/>
        <v>3.6911652724419097E-2</v>
      </c>
    </row>
    <row r="34" spans="1:3">
      <c r="A34" s="10" t="s">
        <v>32</v>
      </c>
      <c r="B34" s="10">
        <v>0.144309557472214</v>
      </c>
      <c r="C34" s="10">
        <f t="shared" si="0"/>
        <v>3.8212407200546417E-2</v>
      </c>
    </row>
    <row r="35" spans="1:3">
      <c r="A35" s="10" t="s">
        <v>33</v>
      </c>
      <c r="B35" s="10">
        <v>0.14607845262344199</v>
      </c>
      <c r="C35" s="10">
        <f t="shared" si="0"/>
        <v>3.8709848148562265E-2</v>
      </c>
    </row>
    <row r="36" spans="1:3">
      <c r="A36" s="10" t="s">
        <v>34</v>
      </c>
      <c r="B36" s="10">
        <v>0.14765590042183199</v>
      </c>
      <c r="C36" s="10">
        <f t="shared" si="0"/>
        <v>3.9154103428075127E-2</v>
      </c>
    </row>
    <row r="37" spans="1:3">
      <c r="A37" s="10" t="s">
        <v>35</v>
      </c>
      <c r="B37" s="10">
        <v>0.149041900867387</v>
      </c>
      <c r="C37" s="10">
        <f t="shared" si="0"/>
        <v>3.9544950765668774E-2</v>
      </c>
    </row>
    <row r="38" spans="1:3">
      <c r="A38" s="10" t="s">
        <v>36</v>
      </c>
      <c r="B38" s="10">
        <v>0.15034032213950099</v>
      </c>
      <c r="C38" s="10">
        <f t="shared" si="0"/>
        <v>3.9911534462722775E-2</v>
      </c>
    </row>
    <row r="39" spans="1:3">
      <c r="A39" s="10" t="s">
        <v>37</v>
      </c>
      <c r="B39" s="10">
        <v>0.15130188060762401</v>
      </c>
      <c r="C39" s="10">
        <f t="shared" si="0"/>
        <v>4.0183282452854852E-2</v>
      </c>
    </row>
    <row r="40" spans="1:3">
      <c r="A40" s="10" t="s">
        <v>38</v>
      </c>
      <c r="B40" s="10">
        <v>0.15203044445115199</v>
      </c>
      <c r="C40" s="10">
        <f t="shared" si="0"/>
        <v>4.038933716393045E-2</v>
      </c>
    </row>
    <row r="41" spans="1:3">
      <c r="A41" s="10" t="s">
        <v>39</v>
      </c>
      <c r="B41" s="10">
        <v>0.152526013670085</v>
      </c>
      <c r="C41" s="10">
        <f t="shared" si="0"/>
        <v>4.0529571491911054E-2</v>
      </c>
    </row>
    <row r="42" spans="1:3">
      <c r="A42" s="10" t="s">
        <v>40</v>
      </c>
      <c r="B42" s="10">
        <v>0.15252849800670501</v>
      </c>
      <c r="C42" s="10">
        <f t="shared" si="0"/>
        <v>4.053027465512915E-2</v>
      </c>
    </row>
    <row r="43" spans="1:3">
      <c r="A43" s="10" t="s">
        <v>41</v>
      </c>
      <c r="B43" s="10">
        <v>0.15266211407953501</v>
      </c>
      <c r="C43" s="10">
        <f t="shared" si="0"/>
        <v>4.0568095442272023E-2</v>
      </c>
    </row>
    <row r="44" spans="1:3">
      <c r="A44" s="10" t="s">
        <v>42</v>
      </c>
      <c r="B44" s="10">
        <v>0.15266677163085601</v>
      </c>
      <c r="C44" s="10">
        <f t="shared" si="0"/>
        <v>4.0569413869259607E-2</v>
      </c>
    </row>
    <row r="45" spans="1:3">
      <c r="A45" s="10" t="s">
        <v>43</v>
      </c>
      <c r="B45" s="10">
        <v>0.15254247066067</v>
      </c>
      <c r="C45" s="10">
        <f t="shared" si="0"/>
        <v>4.0534229484677997E-2</v>
      </c>
    </row>
    <row r="46" spans="1:3">
      <c r="A46" s="10" t="s">
        <v>44</v>
      </c>
      <c r="B46" s="10">
        <v>0.152801197487382</v>
      </c>
      <c r="C46" s="10">
        <f t="shared" si="0"/>
        <v>4.060746854112629E-2</v>
      </c>
    </row>
    <row r="47" spans="1:3">
      <c r="A47" s="10" t="s">
        <v>45</v>
      </c>
      <c r="B47" s="10">
        <v>0.15221418494681699</v>
      </c>
      <c r="C47" s="10">
        <f t="shared" si="0"/>
        <v>4.0441324191799355E-2</v>
      </c>
    </row>
    <row r="48" spans="1:3">
      <c r="A48" s="10" t="s">
        <v>46</v>
      </c>
      <c r="B48" s="10">
        <v>0.151293419357382</v>
      </c>
      <c r="C48" s="10">
        <f t="shared" si="0"/>
        <v>4.0180890194970065E-2</v>
      </c>
    </row>
    <row r="49" spans="1:3">
      <c r="A49" s="10" t="s">
        <v>47</v>
      </c>
      <c r="B49" s="10">
        <v>0.150038900719076</v>
      </c>
      <c r="C49" s="10">
        <f t="shared" si="0"/>
        <v>3.9826396628761196E-2</v>
      </c>
    </row>
    <row r="50" spans="1:3">
      <c r="A50" s="10" t="s">
        <v>48</v>
      </c>
      <c r="B50" s="10">
        <v>0.14738904417531301</v>
      </c>
      <c r="C50" s="10">
        <f t="shared" si="0"/>
        <v>3.9078905620339666E-2</v>
      </c>
    </row>
    <row r="51" spans="1:3">
      <c r="A51" s="10" t="s">
        <v>49</v>
      </c>
      <c r="B51" s="10">
        <v>0.14589165338189999</v>
      </c>
      <c r="C51" s="10">
        <f t="shared" si="0"/>
        <v>3.865728080698938E-2</v>
      </c>
    </row>
    <row r="52" spans="1:3">
      <c r="A52" s="10" t="s">
        <v>50</v>
      </c>
      <c r="B52" s="10">
        <v>0.14448514348225</v>
      </c>
      <c r="C52" s="10">
        <f t="shared" si="0"/>
        <v>3.8261750232209124E-2</v>
      </c>
    </row>
    <row r="53" spans="1:3">
      <c r="A53" s="10" t="s">
        <v>51</v>
      </c>
      <c r="B53" s="10">
        <v>0.143169514476364</v>
      </c>
      <c r="C53" s="10">
        <f t="shared" si="0"/>
        <v>3.7892217865226452E-2</v>
      </c>
    </row>
    <row r="54" spans="1:3">
      <c r="A54" s="10" t="s">
        <v>52</v>
      </c>
      <c r="B54" s="10">
        <v>0.14172183246225101</v>
      </c>
      <c r="C54" s="10">
        <f t="shared" si="0"/>
        <v>3.748608603958703E-2</v>
      </c>
    </row>
    <row r="55" spans="1:3">
      <c r="A55" s="10" t="s">
        <v>53</v>
      </c>
      <c r="B55" s="10">
        <v>0.14067713880468799</v>
      </c>
      <c r="C55" s="10">
        <f t="shared" si="0"/>
        <v>3.7193327359824058E-2</v>
      </c>
    </row>
    <row r="56" spans="1:3">
      <c r="A56" s="10" t="s">
        <v>54</v>
      </c>
      <c r="B56" s="10">
        <v>0.13981249960168399</v>
      </c>
      <c r="C56" s="10">
        <f t="shared" si="0"/>
        <v>3.6951227881155124E-2</v>
      </c>
    </row>
    <row r="57" spans="1:3">
      <c r="A57" s="10" t="s">
        <v>55</v>
      </c>
      <c r="B57" s="10">
        <v>0.139127914853241</v>
      </c>
      <c r="C57" s="10">
        <f t="shared" si="0"/>
        <v>3.6759673182163E-2</v>
      </c>
    </row>
    <row r="58" spans="1:3">
      <c r="A58" s="10" t="s">
        <v>56</v>
      </c>
      <c r="B58" s="10">
        <v>0.13823949163635199</v>
      </c>
      <c r="C58" s="10">
        <f t="shared" si="0"/>
        <v>3.6511252394250682E-2</v>
      </c>
    </row>
    <row r="59" spans="1:3">
      <c r="A59" s="10" t="s">
        <v>57</v>
      </c>
      <c r="B59" s="10">
        <v>0.13806857296623001</v>
      </c>
      <c r="C59" s="10">
        <f t="shared" si="0"/>
        <v>3.646348217065265E-2</v>
      </c>
    </row>
    <row r="60" spans="1:3">
      <c r="A60" s="10" t="s">
        <v>58</v>
      </c>
      <c r="B60" s="10">
        <v>0.13823126591987001</v>
      </c>
      <c r="C60" s="10">
        <f t="shared" si="0"/>
        <v>3.6508953218079898E-2</v>
      </c>
    </row>
    <row r="61" spans="1:3">
      <c r="A61" s="10" t="s">
        <v>59</v>
      </c>
      <c r="B61" s="10">
        <v>0.138727570497272</v>
      </c>
      <c r="C61" s="10">
        <f t="shared" si="0"/>
        <v>3.6647705154973842E-2</v>
      </c>
    </row>
    <row r="62" spans="1:3">
      <c r="A62" s="10" t="s">
        <v>60</v>
      </c>
      <c r="B62" s="10">
        <v>0.14152233727302099</v>
      </c>
      <c r="C62" s="10">
        <f t="shared" si="0"/>
        <v>3.7430160068255391E-2</v>
      </c>
    </row>
    <row r="63" spans="1:3">
      <c r="A63" s="10" t="s">
        <v>61</v>
      </c>
      <c r="B63" s="10">
        <v>0.14189992486811101</v>
      </c>
      <c r="C63" s="10">
        <f t="shared" si="0"/>
        <v>3.7536020246533575E-2</v>
      </c>
    </row>
    <row r="64" spans="1:3">
      <c r="A64" s="10" t="s">
        <v>62</v>
      </c>
      <c r="B64" s="10">
        <v>0.141825183857129</v>
      </c>
      <c r="C64" s="10">
        <f t="shared" si="0"/>
        <v>3.7515063139234917E-2</v>
      </c>
    </row>
    <row r="65" spans="1:3">
      <c r="A65" s="10" t="s">
        <v>63</v>
      </c>
      <c r="B65" s="10">
        <v>0.14129811424007399</v>
      </c>
      <c r="C65" s="10">
        <f t="shared" si="0"/>
        <v>3.736731358953771E-2</v>
      </c>
    </row>
    <row r="66" spans="1:3">
      <c r="A66" s="10" t="s">
        <v>64</v>
      </c>
      <c r="B66" s="10">
        <v>0.137594332669665</v>
      </c>
      <c r="C66" s="10">
        <f t="shared" si="0"/>
        <v>3.6330973487536E-2</v>
      </c>
    </row>
    <row r="67" spans="1:3">
      <c r="A67" s="10" t="s">
        <v>65</v>
      </c>
      <c r="B67" s="10">
        <v>0.137252359179377</v>
      </c>
      <c r="C67" s="10">
        <f t="shared" ref="C67:C130" si="1">1-(1-B67)^0.25</f>
        <v>3.623545571666853E-2</v>
      </c>
    </row>
    <row r="68" spans="1:3">
      <c r="A68" s="10" t="s">
        <v>66</v>
      </c>
      <c r="B68" s="10">
        <v>0.13754781042192901</v>
      </c>
      <c r="C68" s="10">
        <f t="shared" si="1"/>
        <v>3.6317977532153933E-2</v>
      </c>
    </row>
    <row r="69" spans="1:3">
      <c r="A69" s="10" t="s">
        <v>67</v>
      </c>
      <c r="B69" s="10">
        <v>0.138480686397321</v>
      </c>
      <c r="C69" s="10">
        <f t="shared" si="1"/>
        <v>3.6578676240771824E-2</v>
      </c>
    </row>
    <row r="70" spans="1:3">
      <c r="A70" s="10" t="s">
        <v>68</v>
      </c>
      <c r="B70" s="10">
        <v>0.14356348688029699</v>
      </c>
      <c r="C70" s="10">
        <f t="shared" si="1"/>
        <v>3.8002831719614161E-2</v>
      </c>
    </row>
    <row r="71" spans="1:3">
      <c r="A71" s="10" t="s">
        <v>69</v>
      </c>
      <c r="B71" s="10">
        <v>0.14436621241147099</v>
      </c>
      <c r="C71" s="10">
        <f t="shared" si="1"/>
        <v>3.8228327493652237E-2</v>
      </c>
    </row>
    <row r="72" spans="1:3">
      <c r="A72" s="10" t="s">
        <v>70</v>
      </c>
      <c r="B72" s="10">
        <v>0.14440136276558599</v>
      </c>
      <c r="C72" s="10">
        <f t="shared" si="1"/>
        <v>3.8238205298904315E-2</v>
      </c>
    </row>
    <row r="73" spans="1:3">
      <c r="A73" s="10" t="s">
        <v>71</v>
      </c>
      <c r="B73" s="10">
        <v>0.14366893794264399</v>
      </c>
      <c r="C73" s="10">
        <f t="shared" si="1"/>
        <v>3.8032445212878851E-2</v>
      </c>
    </row>
    <row r="74" spans="1:3">
      <c r="A74" s="10" t="s">
        <v>72</v>
      </c>
      <c r="B74" s="10">
        <v>0.13900000000000001</v>
      </c>
      <c r="C74" s="10">
        <f t="shared" si="1"/>
        <v>3.6723893801489771E-2</v>
      </c>
    </row>
    <row r="75" spans="1:3">
      <c r="A75" s="10" t="s">
        <v>73</v>
      </c>
      <c r="B75" s="10">
        <v>0.13800000000000001</v>
      </c>
      <c r="C75" s="10">
        <f t="shared" si="1"/>
        <v>3.6444318643280016E-2</v>
      </c>
    </row>
    <row r="76" spans="1:3">
      <c r="A76" s="10" t="s">
        <v>74</v>
      </c>
      <c r="B76" s="10">
        <v>0.13750000000000001</v>
      </c>
      <c r="C76" s="10">
        <f t="shared" si="1"/>
        <v>3.6304622274063503E-2</v>
      </c>
    </row>
    <row r="77" spans="1:3">
      <c r="A77" s="10" t="s">
        <v>75</v>
      </c>
      <c r="B77" s="10">
        <v>0.13750000000000001</v>
      </c>
      <c r="C77" s="10">
        <f t="shared" si="1"/>
        <v>3.6304622274063503E-2</v>
      </c>
    </row>
    <row r="78" spans="1:3">
      <c r="A78" s="10" t="s">
        <v>76</v>
      </c>
      <c r="B78" s="10">
        <v>0.13846875</v>
      </c>
      <c r="C78" s="10">
        <f t="shared" si="1"/>
        <v>3.6575339194295231E-2</v>
      </c>
    </row>
    <row r="79" spans="1:3">
      <c r="A79" s="10" t="s">
        <v>77</v>
      </c>
      <c r="B79" s="10">
        <v>0.13928125</v>
      </c>
      <c r="C79" s="10">
        <f t="shared" si="1"/>
        <v>3.6802568191119711E-2</v>
      </c>
    </row>
    <row r="80" spans="1:3">
      <c r="A80" s="10" t="s">
        <v>78</v>
      </c>
      <c r="B80" s="10">
        <v>0.14040625000000001</v>
      </c>
      <c r="C80" s="10">
        <f t="shared" si="1"/>
        <v>3.7117458692022209E-2</v>
      </c>
    </row>
    <row r="81" spans="1:3">
      <c r="A81" s="10" t="s">
        <v>79</v>
      </c>
      <c r="B81" s="10">
        <v>0.14184374999999999</v>
      </c>
      <c r="C81" s="10">
        <f t="shared" si="1"/>
        <v>3.7520268890292141E-2</v>
      </c>
    </row>
    <row r="82" spans="1:3">
      <c r="A82" s="10" t="s">
        <v>80</v>
      </c>
      <c r="B82" s="10">
        <v>0.14484374999999999</v>
      </c>
      <c r="C82" s="10">
        <f t="shared" si="1"/>
        <v>3.8362549133466817E-2</v>
      </c>
    </row>
    <row r="83" spans="1:3">
      <c r="A83" s="10" t="s">
        <v>81</v>
      </c>
      <c r="B83" s="10">
        <v>0.14640624999999999</v>
      </c>
      <c r="C83" s="10">
        <f t="shared" si="1"/>
        <v>3.8802114751276151E-2</v>
      </c>
    </row>
    <row r="84" spans="1:3">
      <c r="A84" s="10" t="s">
        <v>82</v>
      </c>
      <c r="B84" s="10">
        <v>0.14778125</v>
      </c>
      <c r="C84" s="10">
        <f t="shared" si="1"/>
        <v>3.9189431962263432E-2</v>
      </c>
    </row>
    <row r="85" spans="1:3">
      <c r="A85" s="10" t="s">
        <v>83</v>
      </c>
      <c r="B85" s="10">
        <v>0.14896875000000001</v>
      </c>
      <c r="C85" s="10">
        <f t="shared" si="1"/>
        <v>3.9524310543995411E-2</v>
      </c>
    </row>
    <row r="86" spans="1:3">
      <c r="A86" s="10" t="s">
        <v>84</v>
      </c>
      <c r="B86" s="10">
        <v>0.15106249999999999</v>
      </c>
      <c r="C86" s="10">
        <f t="shared" si="1"/>
        <v>4.0115609034687472E-2</v>
      </c>
    </row>
    <row r="87" spans="1:3">
      <c r="A87" s="10" t="s">
        <v>85</v>
      </c>
      <c r="B87" s="10">
        <v>0.1514375</v>
      </c>
      <c r="C87" s="10">
        <f t="shared" si="1"/>
        <v>4.0221628702850509E-2</v>
      </c>
    </row>
    <row r="88" spans="1:3">
      <c r="A88" s="10" t="s">
        <v>86</v>
      </c>
      <c r="B88" s="10">
        <v>0.1511875</v>
      </c>
      <c r="C88" s="10">
        <f t="shared" si="1"/>
        <v>4.0150945020720363E-2</v>
      </c>
    </row>
    <row r="89" spans="1:3">
      <c r="A89" s="10" t="s">
        <v>87</v>
      </c>
      <c r="B89" s="10">
        <v>0.15031249999999999</v>
      </c>
      <c r="C89" s="10">
        <f t="shared" si="1"/>
        <v>3.9903675025609209E-2</v>
      </c>
    </row>
    <row r="90" spans="1:3">
      <c r="A90" s="10" t="s">
        <v>88</v>
      </c>
      <c r="B90" s="10">
        <v>0.14599999999999999</v>
      </c>
      <c r="C90" s="10">
        <f t="shared" si="1"/>
        <v>3.8687769675307959E-2</v>
      </c>
    </row>
    <row r="91" spans="1:3">
      <c r="A91" s="10" t="s">
        <v>89</v>
      </c>
      <c r="B91" s="10">
        <v>0.14499999999999999</v>
      </c>
      <c r="C91" s="10">
        <f t="shared" si="1"/>
        <v>3.840647857561641E-2</v>
      </c>
    </row>
    <row r="92" spans="1:3">
      <c r="A92" s="10" t="s">
        <v>90</v>
      </c>
      <c r="B92" s="10">
        <v>0.14449999999999999</v>
      </c>
      <c r="C92" s="10">
        <f t="shared" si="1"/>
        <v>3.826592554673347E-2</v>
      </c>
    </row>
    <row r="93" spans="1:3">
      <c r="A93" s="10" t="s">
        <v>91</v>
      </c>
      <c r="B93" s="10">
        <v>0.14449999999999999</v>
      </c>
      <c r="C93" s="10">
        <f t="shared" si="1"/>
        <v>3.826592554673347E-2</v>
      </c>
    </row>
    <row r="94" spans="1:3">
      <c r="A94" s="10" t="s">
        <v>92</v>
      </c>
      <c r="B94" s="10">
        <v>0.14499999999999999</v>
      </c>
      <c r="C94" s="10">
        <f t="shared" si="1"/>
        <v>3.840647857561641E-2</v>
      </c>
    </row>
    <row r="95" spans="1:3">
      <c r="A95" s="10" t="s">
        <v>93</v>
      </c>
      <c r="B95" s="10">
        <v>0.14599999999999999</v>
      </c>
      <c r="C95" s="10">
        <f t="shared" si="1"/>
        <v>3.8687769675307959E-2</v>
      </c>
    </row>
    <row r="96" spans="1:3">
      <c r="A96" s="10" t="s">
        <v>94</v>
      </c>
      <c r="B96" s="10">
        <v>0.14749999999999999</v>
      </c>
      <c r="C96" s="10">
        <f t="shared" si="1"/>
        <v>3.911016987847693E-2</v>
      </c>
    </row>
    <row r="97" spans="1:3">
      <c r="A97" s="10" t="s">
        <v>95</v>
      </c>
      <c r="B97" s="10">
        <v>0.14949999999999999</v>
      </c>
      <c r="C97" s="10">
        <f t="shared" si="1"/>
        <v>3.9674238116896188E-2</v>
      </c>
    </row>
    <row r="98" spans="1:3">
      <c r="A98" s="10" t="s">
        <v>96</v>
      </c>
      <c r="B98" s="10">
        <v>0.15215624999999999</v>
      </c>
      <c r="C98" s="10">
        <f t="shared" si="1"/>
        <v>4.0424931326023539E-2</v>
      </c>
    </row>
    <row r="99" spans="1:3">
      <c r="A99" s="10" t="s">
        <v>97</v>
      </c>
      <c r="B99" s="10">
        <v>0.15509375</v>
      </c>
      <c r="C99" s="10">
        <f t="shared" si="1"/>
        <v>4.1257166467170259E-2</v>
      </c>
    </row>
    <row r="100" spans="1:3">
      <c r="A100" s="10" t="s">
        <v>98</v>
      </c>
      <c r="B100" s="10">
        <v>0.15846874999999999</v>
      </c>
      <c r="C100" s="10">
        <f t="shared" si="1"/>
        <v>4.2216034797791457E-2</v>
      </c>
    </row>
    <row r="101" spans="1:3">
      <c r="A101" s="10" t="s">
        <v>99</v>
      </c>
      <c r="B101" s="10">
        <v>0.16228124999999999</v>
      </c>
      <c r="C101" s="10">
        <f t="shared" si="1"/>
        <v>4.3302676404263218E-2</v>
      </c>
    </row>
    <row r="102" spans="1:3">
      <c r="A102" s="10" t="s">
        <v>100</v>
      </c>
      <c r="B102" s="10">
        <v>0.17246875</v>
      </c>
      <c r="C102" s="10">
        <f t="shared" si="1"/>
        <v>4.6224635291786553E-2</v>
      </c>
    </row>
    <row r="103" spans="1:3">
      <c r="A103" s="10" t="s">
        <v>101</v>
      </c>
      <c r="B103" s="10">
        <v>0.17478125</v>
      </c>
      <c r="C103" s="10">
        <f t="shared" si="1"/>
        <v>4.68916556026443E-2</v>
      </c>
    </row>
    <row r="104" spans="1:3">
      <c r="A104" s="10" t="s">
        <v>102</v>
      </c>
      <c r="B104" s="10">
        <v>0.17515625000000001</v>
      </c>
      <c r="C104" s="10">
        <f t="shared" si="1"/>
        <v>4.6999953115354876E-2</v>
      </c>
    </row>
    <row r="105" spans="1:3">
      <c r="A105" s="10" t="s">
        <v>103</v>
      </c>
      <c r="B105" s="10">
        <v>0.17359374999999999</v>
      </c>
      <c r="C105" s="10">
        <f t="shared" si="1"/>
        <v>4.6548956800174568E-2</v>
      </c>
    </row>
    <row r="106" spans="1:3">
      <c r="A106" s="10" t="s">
        <v>104</v>
      </c>
      <c r="B106" s="10">
        <v>0.16400000000000001</v>
      </c>
      <c r="C106" s="10">
        <f t="shared" si="1"/>
        <v>4.3793769078554479E-2</v>
      </c>
    </row>
    <row r="107" spans="1:3">
      <c r="A107" s="10" t="s">
        <v>105</v>
      </c>
      <c r="B107" s="10">
        <v>0.161</v>
      </c>
      <c r="C107" s="10">
        <f t="shared" si="1"/>
        <v>4.2937080540490835E-2</v>
      </c>
    </row>
    <row r="108" spans="1:3">
      <c r="A108" s="10" t="s">
        <v>106</v>
      </c>
      <c r="B108" s="10">
        <v>0.1585</v>
      </c>
      <c r="C108" s="10">
        <f t="shared" si="1"/>
        <v>4.2224926673679164E-2</v>
      </c>
    </row>
    <row r="109" spans="1:3">
      <c r="A109" s="10" t="s">
        <v>107</v>
      </c>
      <c r="B109" s="10">
        <v>0.1565</v>
      </c>
      <c r="C109" s="10">
        <f t="shared" si="1"/>
        <v>4.1656345198391009E-2</v>
      </c>
    </row>
    <row r="110" spans="1:3">
      <c r="A110" s="10" t="s">
        <v>108</v>
      </c>
      <c r="B110" s="10">
        <v>0.15656249999999999</v>
      </c>
      <c r="C110" s="10">
        <f t="shared" si="1"/>
        <v>4.1674098056358133E-2</v>
      </c>
    </row>
    <row r="111" spans="1:3">
      <c r="A111" s="10" t="s">
        <v>109</v>
      </c>
      <c r="B111" s="10">
        <v>0.15493750000000001</v>
      </c>
      <c r="C111" s="10">
        <f t="shared" si="1"/>
        <v>4.1212844040844465E-2</v>
      </c>
    </row>
    <row r="112" spans="1:3">
      <c r="A112" s="10" t="s">
        <v>110</v>
      </c>
      <c r="B112" s="10">
        <v>0.1531875</v>
      </c>
      <c r="C112" s="10">
        <f t="shared" si="1"/>
        <v>4.0716852292980055E-2</v>
      </c>
    </row>
    <row r="113" spans="1:3">
      <c r="A113" s="10" t="s">
        <v>111</v>
      </c>
      <c r="B113" s="10">
        <v>0.15131249999999999</v>
      </c>
      <c r="C113" s="10">
        <f t="shared" si="1"/>
        <v>4.0186284909772718E-2</v>
      </c>
    </row>
    <row r="114" spans="1:3">
      <c r="A114" s="10" t="s">
        <v>112</v>
      </c>
      <c r="B114" s="10">
        <v>0.1449375</v>
      </c>
      <c r="C114" s="10">
        <f t="shared" si="1"/>
        <v>3.8388906076291196E-2</v>
      </c>
    </row>
    <row r="115" spans="1:3">
      <c r="A115" s="10" t="s">
        <v>113</v>
      </c>
      <c r="B115" s="10">
        <v>0.14456250000000001</v>
      </c>
      <c r="C115" s="10">
        <f t="shared" si="1"/>
        <v>3.8283491305491024E-2</v>
      </c>
    </row>
    <row r="116" spans="1:3">
      <c r="A116" s="10" t="s">
        <v>114</v>
      </c>
      <c r="B116" s="10">
        <v>0.14581250000000001</v>
      </c>
      <c r="C116" s="10">
        <f t="shared" si="1"/>
        <v>3.8635008783954428E-2</v>
      </c>
    </row>
    <row r="117" spans="1:3">
      <c r="A117" s="10" t="s">
        <v>115</v>
      </c>
      <c r="B117" s="10">
        <v>0.1486875</v>
      </c>
      <c r="C117" s="10">
        <f t="shared" si="1"/>
        <v>3.9444965538659393E-2</v>
      </c>
    </row>
    <row r="118" spans="1:3">
      <c r="A118" s="10" t="s">
        <v>116</v>
      </c>
      <c r="B118" s="10">
        <v>0.16303124999999999</v>
      </c>
      <c r="C118" s="10">
        <f t="shared" si="1"/>
        <v>4.3516878370876699E-2</v>
      </c>
    </row>
    <row r="119" spans="1:3">
      <c r="A119" s="10" t="s">
        <v>117</v>
      </c>
      <c r="B119" s="10">
        <v>0.16521875</v>
      </c>
      <c r="C119" s="10">
        <f t="shared" si="1"/>
        <v>4.4142457470793151E-2</v>
      </c>
    </row>
    <row r="120" spans="1:3">
      <c r="A120" s="10" t="s">
        <v>118</v>
      </c>
      <c r="B120" s="10">
        <v>0.16509375000000001</v>
      </c>
      <c r="C120" s="10">
        <f t="shared" si="1"/>
        <v>4.4106676994115523E-2</v>
      </c>
    </row>
    <row r="121" spans="1:3">
      <c r="A121" s="10" t="s">
        <v>119</v>
      </c>
      <c r="B121" s="10">
        <v>0.16265625</v>
      </c>
      <c r="C121" s="10">
        <f t="shared" si="1"/>
        <v>4.3409759400839465E-2</v>
      </c>
    </row>
    <row r="122" spans="1:3">
      <c r="A122" s="10" t="s">
        <v>120</v>
      </c>
      <c r="B122" s="10">
        <v>0.14931249999999999</v>
      </c>
      <c r="C122" s="10">
        <f t="shared" si="1"/>
        <v>3.9621314484837078E-2</v>
      </c>
    </row>
    <row r="123" spans="1:3">
      <c r="A123" s="10" t="s">
        <v>121</v>
      </c>
      <c r="B123" s="10">
        <v>0.1456875</v>
      </c>
      <c r="C123" s="10">
        <f t="shared" si="1"/>
        <v>3.8599839681767723E-2</v>
      </c>
    </row>
    <row r="124" spans="1:3">
      <c r="A124" s="10" t="s">
        <v>122</v>
      </c>
      <c r="B124" s="10">
        <v>0.1431875</v>
      </c>
      <c r="C124" s="10">
        <f t="shared" si="1"/>
        <v>3.7897266748511793E-2</v>
      </c>
    </row>
    <row r="125" spans="1:3">
      <c r="A125" s="10" t="s">
        <v>123</v>
      </c>
      <c r="B125" s="10">
        <v>0.14181250000000001</v>
      </c>
      <c r="C125" s="10">
        <f t="shared" si="1"/>
        <v>3.7511506767754499E-2</v>
      </c>
    </row>
    <row r="126" spans="1:3">
      <c r="A126" s="10" t="s">
        <v>124</v>
      </c>
      <c r="B126" s="10">
        <v>0.14359374999999999</v>
      </c>
      <c r="C126" s="10">
        <f t="shared" si="1"/>
        <v>3.8011330137417865E-2</v>
      </c>
    </row>
    <row r="127" spans="1:3">
      <c r="A127" s="10" t="s">
        <v>125</v>
      </c>
      <c r="B127" s="10">
        <v>0.14365625000000001</v>
      </c>
      <c r="C127" s="10">
        <f t="shared" si="1"/>
        <v>3.8028881952743343E-2</v>
      </c>
    </row>
    <row r="128" spans="1:3">
      <c r="A128" s="10" t="s">
        <v>126</v>
      </c>
      <c r="B128" s="10">
        <v>0.14403125</v>
      </c>
      <c r="C128" s="10">
        <f t="shared" si="1"/>
        <v>3.8134213025517116E-2</v>
      </c>
    </row>
    <row r="129" spans="1:3">
      <c r="A129" s="10" t="s">
        <v>127</v>
      </c>
      <c r="B129" s="10">
        <v>0.14471875000000001</v>
      </c>
      <c r="C129" s="10">
        <f t="shared" si="1"/>
        <v>3.8327409913892829E-2</v>
      </c>
    </row>
    <row r="130" spans="1:3">
      <c r="A130" s="10" t="s">
        <v>128</v>
      </c>
      <c r="B130" s="10">
        <v>0.145875</v>
      </c>
      <c r="C130" s="10">
        <f t="shared" si="1"/>
        <v>3.8652594782538907E-2</v>
      </c>
    </row>
    <row r="131" spans="1:3">
      <c r="A131" s="10" t="s">
        <v>129</v>
      </c>
      <c r="B131" s="10">
        <v>0.14712500000000001</v>
      </c>
      <c r="C131" s="10">
        <f t="shared" ref="C131:C141" si="2">1-(1-B131)^0.25</f>
        <v>3.9004517602132305E-2</v>
      </c>
    </row>
    <row r="132" spans="1:3">
      <c r="A132" s="10" t="s">
        <v>130</v>
      </c>
      <c r="B132" s="10">
        <v>0.14862500000000001</v>
      </c>
      <c r="C132" s="10">
        <f t="shared" si="2"/>
        <v>3.9427335985202649E-2</v>
      </c>
    </row>
    <row r="133" spans="1:3">
      <c r="A133" s="10" t="s">
        <v>131</v>
      </c>
      <c r="B133" s="10">
        <v>0.15037500000000001</v>
      </c>
      <c r="C133" s="10">
        <f t="shared" si="2"/>
        <v>3.9921330833058488E-2</v>
      </c>
    </row>
    <row r="134" spans="1:3">
      <c r="A134" s="10" t="s">
        <v>132</v>
      </c>
      <c r="C134" s="10">
        <f t="shared" si="2"/>
        <v>0</v>
      </c>
    </row>
    <row r="135" spans="1:3">
      <c r="A135" s="10" t="s">
        <v>133</v>
      </c>
      <c r="C135" s="10">
        <f t="shared" si="2"/>
        <v>0</v>
      </c>
    </row>
    <row r="136" spans="1:3">
      <c r="A136" s="10" t="s">
        <v>134</v>
      </c>
      <c r="C136" s="10">
        <f t="shared" si="2"/>
        <v>0</v>
      </c>
    </row>
    <row r="137" spans="1:3">
      <c r="A137" s="10" t="s">
        <v>135</v>
      </c>
      <c r="C137" s="10">
        <f t="shared" si="2"/>
        <v>0</v>
      </c>
    </row>
    <row r="138" spans="1:3">
      <c r="A138" s="10" t="s">
        <v>136</v>
      </c>
      <c r="C138" s="10">
        <f t="shared" si="2"/>
        <v>0</v>
      </c>
    </row>
    <row r="139" spans="1:3">
      <c r="A139" s="10" t="s">
        <v>137</v>
      </c>
      <c r="C139" s="10">
        <f t="shared" si="2"/>
        <v>0</v>
      </c>
    </row>
    <row r="140" spans="1:3">
      <c r="A140" s="10" t="s">
        <v>138</v>
      </c>
      <c r="C140" s="10">
        <f t="shared" si="2"/>
        <v>0</v>
      </c>
    </row>
    <row r="141" spans="1:3">
      <c r="A141" s="10" t="s">
        <v>139</v>
      </c>
      <c r="C141" s="10">
        <f t="shared" si="2"/>
        <v>0</v>
      </c>
    </row>
  </sheetData>
  <phoneticPr fontId="7"/>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topLeftCell="A2" zoomScale="70" zoomScaleNormal="70" workbookViewId="0">
      <selection activeCell="E56" sqref="E56"/>
    </sheetView>
  </sheetViews>
  <sheetFormatPr defaultColWidth="11" defaultRowHeight="13"/>
  <cols>
    <col min="1" max="1" width="11" style="45" customWidth="1"/>
    <col min="2" max="5" width="11" style="46" customWidth="1"/>
    <col min="6" max="17" width="11" style="46" hidden="1" customWidth="1"/>
    <col min="18" max="256" width="11" style="45"/>
    <col min="257" max="273" width="11" style="45" customWidth="1"/>
    <col min="274" max="512" width="11" style="45"/>
    <col min="513" max="529" width="11" style="45" customWidth="1"/>
    <col min="530" max="768" width="11" style="45"/>
    <col min="769" max="785" width="11" style="45" customWidth="1"/>
    <col min="786" max="1024" width="11" style="45"/>
    <col min="1025" max="1041" width="11" style="45" customWidth="1"/>
    <col min="1042" max="1280" width="11" style="45"/>
    <col min="1281" max="1297" width="11" style="45" customWidth="1"/>
    <col min="1298" max="1536" width="11" style="45"/>
    <col min="1537" max="1553" width="11" style="45" customWidth="1"/>
    <col min="1554" max="1792" width="11" style="45"/>
    <col min="1793" max="1809" width="11" style="45" customWidth="1"/>
    <col min="1810" max="2048" width="11" style="45"/>
    <col min="2049" max="2065" width="11" style="45" customWidth="1"/>
    <col min="2066" max="2304" width="11" style="45"/>
    <col min="2305" max="2321" width="11" style="45" customWidth="1"/>
    <col min="2322" max="2560" width="11" style="45"/>
    <col min="2561" max="2577" width="11" style="45" customWidth="1"/>
    <col min="2578" max="2816" width="11" style="45"/>
    <col min="2817" max="2833" width="11" style="45" customWidth="1"/>
    <col min="2834" max="3072" width="11" style="45"/>
    <col min="3073" max="3089" width="11" style="45" customWidth="1"/>
    <col min="3090" max="3328" width="11" style="45"/>
    <col min="3329" max="3345" width="11" style="45" customWidth="1"/>
    <col min="3346" max="3584" width="11" style="45"/>
    <col min="3585" max="3601" width="11" style="45" customWidth="1"/>
    <col min="3602" max="3840" width="11" style="45"/>
    <col min="3841" max="3857" width="11" style="45" customWidth="1"/>
    <col min="3858" max="4096" width="11" style="45"/>
    <col min="4097" max="4113" width="11" style="45" customWidth="1"/>
    <col min="4114" max="4352" width="11" style="45"/>
    <col min="4353" max="4369" width="11" style="45" customWidth="1"/>
    <col min="4370" max="4608" width="11" style="45"/>
    <col min="4609" max="4625" width="11" style="45" customWidth="1"/>
    <col min="4626" max="4864" width="11" style="45"/>
    <col min="4865" max="4881" width="11" style="45" customWidth="1"/>
    <col min="4882" max="5120" width="11" style="45"/>
    <col min="5121" max="5137" width="11" style="45" customWidth="1"/>
    <col min="5138" max="5376" width="11" style="45"/>
    <col min="5377" max="5393" width="11" style="45" customWidth="1"/>
    <col min="5394" max="5632" width="11" style="45"/>
    <col min="5633" max="5649" width="11" style="45" customWidth="1"/>
    <col min="5650" max="5888" width="11" style="45"/>
    <col min="5889" max="5905" width="11" style="45" customWidth="1"/>
    <col min="5906" max="6144" width="11" style="45"/>
    <col min="6145" max="6161" width="11" style="45" customWidth="1"/>
    <col min="6162" max="6400" width="11" style="45"/>
    <col min="6401" max="6417" width="11" style="45" customWidth="1"/>
    <col min="6418" max="6656" width="11" style="45"/>
    <col min="6657" max="6673" width="11" style="45" customWidth="1"/>
    <col min="6674" max="6912" width="11" style="45"/>
    <col min="6913" max="6929" width="11" style="45" customWidth="1"/>
    <col min="6930" max="7168" width="11" style="45"/>
    <col min="7169" max="7185" width="11" style="45" customWidth="1"/>
    <col min="7186" max="7424" width="11" style="45"/>
    <col min="7425" max="7441" width="11" style="45" customWidth="1"/>
    <col min="7442" max="7680" width="11" style="45"/>
    <col min="7681" max="7697" width="11" style="45" customWidth="1"/>
    <col min="7698" max="7936" width="11" style="45"/>
    <col min="7937" max="7953" width="11" style="45" customWidth="1"/>
    <col min="7954" max="8192" width="11" style="45"/>
    <col min="8193" max="8209" width="11" style="45" customWidth="1"/>
    <col min="8210" max="8448" width="11" style="45"/>
    <col min="8449" max="8465" width="11" style="45" customWidth="1"/>
    <col min="8466" max="8704" width="11" style="45"/>
    <col min="8705" max="8721" width="11" style="45" customWidth="1"/>
    <col min="8722" max="8960" width="11" style="45"/>
    <col min="8961" max="8977" width="11" style="45" customWidth="1"/>
    <col min="8978" max="9216" width="11" style="45"/>
    <col min="9217" max="9233" width="11" style="45" customWidth="1"/>
    <col min="9234" max="9472" width="11" style="45"/>
    <col min="9473" max="9489" width="11" style="45" customWidth="1"/>
    <col min="9490" max="9728" width="11" style="45"/>
    <col min="9729" max="9745" width="11" style="45" customWidth="1"/>
    <col min="9746" max="9984" width="11" style="45"/>
    <col min="9985" max="10001" width="11" style="45" customWidth="1"/>
    <col min="10002" max="10240" width="11" style="45"/>
    <col min="10241" max="10257" width="11" style="45" customWidth="1"/>
    <col min="10258" max="10496" width="11" style="45"/>
    <col min="10497" max="10513" width="11" style="45" customWidth="1"/>
    <col min="10514" max="10752" width="11" style="45"/>
    <col min="10753" max="10769" width="11" style="45" customWidth="1"/>
    <col min="10770" max="11008" width="11" style="45"/>
    <col min="11009" max="11025" width="11" style="45" customWidth="1"/>
    <col min="11026" max="11264" width="11" style="45"/>
    <col min="11265" max="11281" width="11" style="45" customWidth="1"/>
    <col min="11282" max="11520" width="11" style="45"/>
    <col min="11521" max="11537" width="11" style="45" customWidth="1"/>
    <col min="11538" max="11776" width="11" style="45"/>
    <col min="11777" max="11793" width="11" style="45" customWidth="1"/>
    <col min="11794" max="12032" width="11" style="45"/>
    <col min="12033" max="12049" width="11" style="45" customWidth="1"/>
    <col min="12050" max="12288" width="11" style="45"/>
    <col min="12289" max="12305" width="11" style="45" customWidth="1"/>
    <col min="12306" max="12544" width="11" style="45"/>
    <col min="12545" max="12561" width="11" style="45" customWidth="1"/>
    <col min="12562" max="12800" width="11" style="45"/>
    <col min="12801" max="12817" width="11" style="45" customWidth="1"/>
    <col min="12818" max="13056" width="11" style="45"/>
    <col min="13057" max="13073" width="11" style="45" customWidth="1"/>
    <col min="13074" max="13312" width="11" style="45"/>
    <col min="13313" max="13329" width="11" style="45" customWidth="1"/>
    <col min="13330" max="13568" width="11" style="45"/>
    <col min="13569" max="13585" width="11" style="45" customWidth="1"/>
    <col min="13586" max="13824" width="11" style="45"/>
    <col min="13825" max="13841" width="11" style="45" customWidth="1"/>
    <col min="13842" max="14080" width="11" style="45"/>
    <col min="14081" max="14097" width="11" style="45" customWidth="1"/>
    <col min="14098" max="14336" width="11" style="45"/>
    <col min="14337" max="14353" width="11" style="45" customWidth="1"/>
    <col min="14354" max="14592" width="11" style="45"/>
    <col min="14593" max="14609" width="11" style="45" customWidth="1"/>
    <col min="14610" max="14848" width="11" style="45"/>
    <col min="14849" max="14865" width="11" style="45" customWidth="1"/>
    <col min="14866" max="15104" width="11" style="45"/>
    <col min="15105" max="15121" width="11" style="45" customWidth="1"/>
    <col min="15122" max="15360" width="11" style="45"/>
    <col min="15361" max="15377" width="11" style="45" customWidth="1"/>
    <col min="15378" max="15616" width="11" style="45"/>
    <col min="15617" max="15633" width="11" style="45" customWidth="1"/>
    <col min="15634" max="15872" width="11" style="45"/>
    <col min="15873" max="15889" width="11" style="45" customWidth="1"/>
    <col min="15890" max="16128" width="11" style="45"/>
    <col min="16129" max="16145" width="11" style="45" customWidth="1"/>
    <col min="16146" max="16384" width="11" style="45"/>
  </cols>
  <sheetData>
    <row r="1" spans="1:17" s="41" customFormat="1">
      <c r="A1" s="41" t="s">
        <v>402</v>
      </c>
      <c r="F1" s="41" t="s">
        <v>403</v>
      </c>
    </row>
    <row r="2" spans="1:17" s="41" customFormat="1">
      <c r="A2" s="41" t="s">
        <v>404</v>
      </c>
      <c r="F2" s="41" t="s">
        <v>405</v>
      </c>
    </row>
    <row r="3" spans="1:17" s="41" customFormat="1">
      <c r="A3" s="41" t="s">
        <v>406</v>
      </c>
      <c r="F3" s="41" t="s">
        <v>407</v>
      </c>
    </row>
    <row r="4" spans="1:17" s="41" customFormat="1">
      <c r="A4" s="41" t="s">
        <v>408</v>
      </c>
      <c r="F4" s="41" t="s">
        <v>409</v>
      </c>
    </row>
    <row r="5" spans="1:17" s="41" customFormat="1"/>
    <row r="6" spans="1:17" s="41" customFormat="1">
      <c r="A6" s="41" t="s">
        <v>410</v>
      </c>
      <c r="E6" s="41" t="s">
        <v>411</v>
      </c>
    </row>
    <row r="7" spans="1:17" s="41" customFormat="1">
      <c r="A7" s="42" t="s">
        <v>395</v>
      </c>
      <c r="B7" s="42" t="s">
        <v>412</v>
      </c>
      <c r="C7" s="42" t="s">
        <v>413</v>
      </c>
      <c r="D7" s="42" t="s">
        <v>414</v>
      </c>
      <c r="E7" s="42" t="s">
        <v>415</v>
      </c>
      <c r="F7" s="42">
        <v>1</v>
      </c>
      <c r="G7" s="42">
        <v>2</v>
      </c>
      <c r="H7" s="42">
        <v>3</v>
      </c>
      <c r="I7" s="42">
        <v>4</v>
      </c>
      <c r="J7" s="42">
        <v>5</v>
      </c>
      <c r="K7" s="42">
        <v>6</v>
      </c>
      <c r="L7" s="42">
        <v>7</v>
      </c>
      <c r="M7" s="42">
        <v>8</v>
      </c>
      <c r="N7" s="42">
        <v>9</v>
      </c>
      <c r="O7" s="42">
        <v>10</v>
      </c>
      <c r="P7" s="42">
        <v>11</v>
      </c>
      <c r="Q7" s="42">
        <v>12</v>
      </c>
    </row>
    <row r="8" spans="1:17" s="41" customFormat="1">
      <c r="A8" s="42" t="s">
        <v>416</v>
      </c>
      <c r="B8" s="43" t="s">
        <v>417</v>
      </c>
      <c r="C8" s="43" t="s">
        <v>418</v>
      </c>
      <c r="D8" s="43" t="s">
        <v>419</v>
      </c>
      <c r="E8" s="43" t="s">
        <v>420</v>
      </c>
      <c r="F8" s="43" t="s">
        <v>421</v>
      </c>
      <c r="G8" s="43" t="s">
        <v>422</v>
      </c>
      <c r="H8" s="43" t="s">
        <v>423</v>
      </c>
      <c r="I8" s="43" t="s">
        <v>424</v>
      </c>
      <c r="J8" s="43" t="s">
        <v>425</v>
      </c>
      <c r="K8" s="43" t="s">
        <v>426</v>
      </c>
      <c r="L8" s="43" t="s">
        <v>427</v>
      </c>
      <c r="M8" s="43" t="s">
        <v>428</v>
      </c>
      <c r="N8" s="43" t="s">
        <v>429</v>
      </c>
      <c r="O8" s="43" t="s">
        <v>430</v>
      </c>
      <c r="P8" s="43" t="s">
        <v>431</v>
      </c>
      <c r="Q8" s="43" t="s">
        <v>432</v>
      </c>
    </row>
    <row r="9" spans="1:17" s="41" customFormat="1">
      <c r="A9" s="42"/>
      <c r="B9" s="44" t="s">
        <v>433</v>
      </c>
      <c r="C9" s="44" t="s">
        <v>434</v>
      </c>
      <c r="D9" s="44" t="s">
        <v>435</v>
      </c>
      <c r="E9" s="44" t="s">
        <v>436</v>
      </c>
      <c r="F9" s="44" t="s">
        <v>437</v>
      </c>
      <c r="G9" s="44" t="s">
        <v>438</v>
      </c>
      <c r="H9" s="44" t="s">
        <v>439</v>
      </c>
      <c r="I9" s="44" t="s">
        <v>440</v>
      </c>
      <c r="J9" s="44" t="s">
        <v>441</v>
      </c>
      <c r="K9" s="44" t="s">
        <v>442</v>
      </c>
      <c r="L9" s="44" t="s">
        <v>443</v>
      </c>
      <c r="M9" s="44" t="s">
        <v>444</v>
      </c>
      <c r="N9" s="44" t="s">
        <v>445</v>
      </c>
      <c r="O9" s="44" t="s">
        <v>446</v>
      </c>
      <c r="P9" s="44" t="s">
        <v>447</v>
      </c>
      <c r="Q9" s="44" t="s">
        <v>448</v>
      </c>
    </row>
    <row r="10" spans="1:17">
      <c r="A10" s="45">
        <v>1970</v>
      </c>
      <c r="B10" s="46">
        <v>123</v>
      </c>
      <c r="C10" s="46">
        <v>124.3</v>
      </c>
      <c r="D10" s="46">
        <v>123.6</v>
      </c>
      <c r="E10" s="46">
        <v>123.1</v>
      </c>
      <c r="F10" s="46">
        <v>122.6</v>
      </c>
      <c r="G10" s="46">
        <v>123.8</v>
      </c>
      <c r="H10" s="46">
        <v>122.6</v>
      </c>
      <c r="I10" s="46">
        <v>124</v>
      </c>
      <c r="J10" s="46">
        <v>124.9</v>
      </c>
      <c r="K10" s="46">
        <v>124.1</v>
      </c>
      <c r="L10" s="46">
        <v>123.8</v>
      </c>
      <c r="M10" s="46">
        <v>123.9</v>
      </c>
      <c r="N10" s="46">
        <v>123.2</v>
      </c>
      <c r="O10" s="46">
        <v>123.8</v>
      </c>
      <c r="P10" s="46">
        <v>122.8</v>
      </c>
      <c r="Q10" s="46">
        <v>122.7</v>
      </c>
    </row>
    <row r="11" spans="1:17">
      <c r="A11" s="45">
        <v>1971</v>
      </c>
      <c r="B11" s="46">
        <v>123</v>
      </c>
      <c r="C11" s="46">
        <v>121.5</v>
      </c>
      <c r="D11" s="46">
        <v>122.5</v>
      </c>
      <c r="E11" s="46">
        <v>121.9</v>
      </c>
      <c r="F11" s="46">
        <v>123.4</v>
      </c>
      <c r="G11" s="46">
        <v>122.3</v>
      </c>
      <c r="H11" s="46">
        <v>123.4</v>
      </c>
      <c r="I11" s="46">
        <v>123.1</v>
      </c>
      <c r="J11" s="46">
        <v>120.2</v>
      </c>
      <c r="K11" s="46">
        <v>121.2</v>
      </c>
      <c r="L11" s="46">
        <v>122.6</v>
      </c>
      <c r="M11" s="46">
        <v>122.7</v>
      </c>
      <c r="N11" s="46">
        <v>122.2</v>
      </c>
      <c r="O11" s="46">
        <v>122.3</v>
      </c>
      <c r="P11" s="46">
        <v>122.1</v>
      </c>
      <c r="Q11" s="46">
        <v>121.3</v>
      </c>
    </row>
    <row r="12" spans="1:17">
      <c r="A12" s="45">
        <v>1972</v>
      </c>
      <c r="B12" s="46">
        <v>122.3</v>
      </c>
      <c r="C12" s="46">
        <v>121.4</v>
      </c>
      <c r="D12" s="46">
        <v>121.7</v>
      </c>
      <c r="E12" s="46">
        <v>121.1</v>
      </c>
      <c r="F12" s="46">
        <v>122.6</v>
      </c>
      <c r="G12" s="46">
        <v>121.6</v>
      </c>
      <c r="H12" s="46">
        <v>122.6</v>
      </c>
      <c r="I12" s="46">
        <v>121.8</v>
      </c>
      <c r="J12" s="46">
        <v>121</v>
      </c>
      <c r="K12" s="46">
        <v>121.3</v>
      </c>
      <c r="L12" s="46">
        <v>120.9</v>
      </c>
      <c r="M12" s="46">
        <v>121.9</v>
      </c>
      <c r="N12" s="46">
        <v>122.2</v>
      </c>
      <c r="O12" s="46">
        <v>120.3</v>
      </c>
      <c r="P12" s="46">
        <v>121.2</v>
      </c>
      <c r="Q12" s="46">
        <v>121.9</v>
      </c>
    </row>
    <row r="13" spans="1:17">
      <c r="A13" s="45">
        <v>1973</v>
      </c>
      <c r="B13" s="46">
        <v>121.6</v>
      </c>
      <c r="C13" s="46">
        <v>120.7</v>
      </c>
      <c r="D13" s="46">
        <v>119.3</v>
      </c>
      <c r="E13" s="46">
        <v>119.6</v>
      </c>
      <c r="F13" s="46">
        <v>121.8</v>
      </c>
      <c r="G13" s="46">
        <v>122.3</v>
      </c>
      <c r="H13" s="46">
        <v>120.7</v>
      </c>
      <c r="I13" s="46">
        <v>120.4</v>
      </c>
      <c r="J13" s="46">
        <v>120.5</v>
      </c>
      <c r="K13" s="46">
        <v>121.2</v>
      </c>
      <c r="L13" s="46">
        <v>119.6</v>
      </c>
      <c r="M13" s="46">
        <v>119.2</v>
      </c>
      <c r="N13" s="46">
        <v>119.1</v>
      </c>
      <c r="O13" s="46">
        <v>119.7</v>
      </c>
      <c r="P13" s="46">
        <v>120.2</v>
      </c>
      <c r="Q13" s="46">
        <v>118.9</v>
      </c>
    </row>
    <row r="14" spans="1:17">
      <c r="A14" s="45">
        <v>1974</v>
      </c>
      <c r="B14" s="46">
        <v>116.4</v>
      </c>
      <c r="C14" s="46">
        <v>116.7</v>
      </c>
      <c r="D14" s="46">
        <v>115.6</v>
      </c>
      <c r="E14" s="46">
        <v>115.4</v>
      </c>
      <c r="F14" s="46">
        <v>115.8</v>
      </c>
      <c r="G14" s="46">
        <v>117.9</v>
      </c>
      <c r="H14" s="46">
        <v>115.5</v>
      </c>
      <c r="I14" s="46">
        <v>116.6</v>
      </c>
      <c r="J14" s="46">
        <v>117</v>
      </c>
      <c r="K14" s="46">
        <v>116.4</v>
      </c>
      <c r="L14" s="46">
        <v>116.5</v>
      </c>
      <c r="M14" s="46">
        <v>115.2</v>
      </c>
      <c r="N14" s="46">
        <v>115.2</v>
      </c>
      <c r="O14" s="46">
        <v>114.8</v>
      </c>
      <c r="P14" s="46">
        <v>117</v>
      </c>
      <c r="Q14" s="46">
        <v>114.5</v>
      </c>
    </row>
    <row r="15" spans="1:17">
      <c r="A15" s="45">
        <v>1975</v>
      </c>
      <c r="B15" s="46">
        <v>112.8</v>
      </c>
      <c r="C15" s="46">
        <v>113.6</v>
      </c>
      <c r="D15" s="46">
        <v>114.4</v>
      </c>
      <c r="E15" s="46">
        <v>114.4</v>
      </c>
      <c r="F15" s="46">
        <v>113.1</v>
      </c>
      <c r="G15" s="46">
        <v>113.6</v>
      </c>
      <c r="H15" s="46">
        <v>111.8</v>
      </c>
      <c r="I15" s="46">
        <v>112.9</v>
      </c>
      <c r="J15" s="46">
        <v>114.1</v>
      </c>
      <c r="K15" s="46">
        <v>113.7</v>
      </c>
      <c r="L15" s="46">
        <v>114.6</v>
      </c>
      <c r="M15" s="46">
        <v>113.9</v>
      </c>
      <c r="N15" s="46">
        <v>114.7</v>
      </c>
      <c r="O15" s="46">
        <v>115</v>
      </c>
      <c r="P15" s="46">
        <v>113.9</v>
      </c>
      <c r="Q15" s="46">
        <v>114.4</v>
      </c>
    </row>
    <row r="16" spans="1:17">
      <c r="A16" s="45">
        <v>1976</v>
      </c>
      <c r="B16" s="46">
        <v>115.8</v>
      </c>
      <c r="C16" s="46">
        <v>115.2</v>
      </c>
      <c r="D16" s="46">
        <v>115.5</v>
      </c>
      <c r="E16" s="46">
        <v>115.3</v>
      </c>
      <c r="F16" s="46">
        <v>114.4</v>
      </c>
      <c r="G16" s="46">
        <v>115.5</v>
      </c>
      <c r="H16" s="46">
        <v>117.4</v>
      </c>
      <c r="I16" s="46">
        <v>116.4</v>
      </c>
      <c r="J16" s="46">
        <v>114.1</v>
      </c>
      <c r="K16" s="46">
        <v>115.2</v>
      </c>
      <c r="L16" s="46">
        <v>116.1</v>
      </c>
      <c r="M16" s="46">
        <v>115.6</v>
      </c>
      <c r="N16" s="46">
        <v>114.9</v>
      </c>
      <c r="O16" s="46">
        <v>114.9</v>
      </c>
      <c r="P16" s="46">
        <v>115.9</v>
      </c>
      <c r="Q16" s="46">
        <v>115.1</v>
      </c>
    </row>
    <row r="17" spans="1:17">
      <c r="A17" s="45">
        <v>1977</v>
      </c>
      <c r="B17" s="46">
        <v>116.1</v>
      </c>
      <c r="C17" s="46">
        <v>115.5</v>
      </c>
      <c r="D17" s="46">
        <v>115.6</v>
      </c>
      <c r="E17" s="46">
        <v>115.6</v>
      </c>
      <c r="F17" s="46">
        <v>117.5</v>
      </c>
      <c r="G17" s="46">
        <v>114.9</v>
      </c>
      <c r="H17" s="46">
        <v>115.9</v>
      </c>
      <c r="I17" s="46">
        <v>116.3</v>
      </c>
      <c r="J17" s="46">
        <v>114.7</v>
      </c>
      <c r="K17" s="46">
        <v>115.6</v>
      </c>
      <c r="L17" s="46">
        <v>115.1</v>
      </c>
      <c r="M17" s="46">
        <v>116.4</v>
      </c>
      <c r="N17" s="46">
        <v>115.4</v>
      </c>
      <c r="O17" s="46">
        <v>114.9</v>
      </c>
      <c r="P17" s="46">
        <v>115.6</v>
      </c>
      <c r="Q17" s="46">
        <v>116.3</v>
      </c>
    </row>
    <row r="18" spans="1:17">
      <c r="A18" s="45">
        <v>1978</v>
      </c>
      <c r="B18" s="46">
        <v>116</v>
      </c>
      <c r="C18" s="46">
        <v>115.9</v>
      </c>
      <c r="D18" s="46">
        <v>116.4</v>
      </c>
      <c r="E18" s="46">
        <v>116.5</v>
      </c>
      <c r="F18" s="46">
        <v>116.4</v>
      </c>
      <c r="G18" s="46">
        <v>115.5</v>
      </c>
      <c r="H18" s="46">
        <v>116.1</v>
      </c>
      <c r="I18" s="46">
        <v>115.3</v>
      </c>
      <c r="J18" s="46">
        <v>116</v>
      </c>
      <c r="K18" s="46">
        <v>116.3</v>
      </c>
      <c r="L18" s="46">
        <v>115.6</v>
      </c>
      <c r="M18" s="46">
        <v>116.3</v>
      </c>
      <c r="N18" s="46">
        <v>117.3</v>
      </c>
      <c r="O18" s="46">
        <v>116.2</v>
      </c>
      <c r="P18" s="46">
        <v>116.8</v>
      </c>
      <c r="Q18" s="46">
        <v>116.5</v>
      </c>
    </row>
    <row r="19" spans="1:17">
      <c r="A19" s="45">
        <v>1979</v>
      </c>
      <c r="B19" s="46">
        <v>116.4</v>
      </c>
      <c r="C19" s="46">
        <v>116.6</v>
      </c>
      <c r="D19" s="46">
        <v>116.2</v>
      </c>
      <c r="E19" s="46">
        <v>117.3</v>
      </c>
      <c r="F19" s="46">
        <v>116.4</v>
      </c>
      <c r="G19" s="46">
        <v>116.4</v>
      </c>
      <c r="H19" s="46">
        <v>116.3</v>
      </c>
      <c r="I19" s="46">
        <v>115.7</v>
      </c>
      <c r="J19" s="46">
        <v>117.2</v>
      </c>
      <c r="K19" s="46">
        <v>116.8</v>
      </c>
      <c r="L19" s="46">
        <v>116</v>
      </c>
      <c r="M19" s="46">
        <v>116.5</v>
      </c>
      <c r="N19" s="46">
        <v>116</v>
      </c>
      <c r="O19" s="46">
        <v>117.2</v>
      </c>
      <c r="P19" s="46">
        <v>118.2</v>
      </c>
      <c r="Q19" s="46">
        <v>116.4</v>
      </c>
    </row>
    <row r="20" spans="1:17">
      <c r="A20" s="45">
        <v>1980</v>
      </c>
      <c r="B20" s="46">
        <v>116.6</v>
      </c>
      <c r="C20" s="46">
        <v>116.7</v>
      </c>
      <c r="D20" s="46">
        <v>115.8</v>
      </c>
      <c r="E20" s="46">
        <v>115.8</v>
      </c>
      <c r="F20" s="46">
        <v>114.8</v>
      </c>
      <c r="G20" s="46">
        <v>118.9</v>
      </c>
      <c r="H20" s="46">
        <v>116.1</v>
      </c>
      <c r="I20" s="46">
        <v>116.4</v>
      </c>
      <c r="J20" s="46">
        <v>118.2</v>
      </c>
      <c r="K20" s="46">
        <v>115.5</v>
      </c>
      <c r="L20" s="46">
        <v>116.1</v>
      </c>
      <c r="M20" s="46">
        <v>115.3</v>
      </c>
      <c r="N20" s="46">
        <v>116.1</v>
      </c>
      <c r="O20" s="46">
        <v>116.5</v>
      </c>
      <c r="P20" s="46">
        <v>114.9</v>
      </c>
      <c r="Q20" s="46">
        <v>116.1</v>
      </c>
    </row>
    <row r="21" spans="1:17">
      <c r="A21" s="45">
        <v>1981</v>
      </c>
      <c r="B21" s="46">
        <v>115.6</v>
      </c>
      <c r="C21" s="46">
        <v>115.8</v>
      </c>
      <c r="D21" s="46">
        <v>115.5</v>
      </c>
      <c r="E21" s="46">
        <v>116.1</v>
      </c>
      <c r="F21" s="46">
        <v>115.5</v>
      </c>
      <c r="G21" s="46">
        <v>116</v>
      </c>
      <c r="H21" s="46">
        <v>115.3</v>
      </c>
      <c r="I21" s="46">
        <v>116.2</v>
      </c>
      <c r="J21" s="46">
        <v>115.2</v>
      </c>
      <c r="K21" s="46">
        <v>116.1</v>
      </c>
      <c r="L21" s="46">
        <v>116.3</v>
      </c>
      <c r="M21" s="46">
        <v>114.8</v>
      </c>
      <c r="N21" s="46">
        <v>115.5</v>
      </c>
      <c r="O21" s="46">
        <v>117.9</v>
      </c>
      <c r="P21" s="46">
        <v>115.1</v>
      </c>
      <c r="Q21" s="46">
        <v>115.4</v>
      </c>
    </row>
    <row r="22" spans="1:17">
      <c r="A22" s="45">
        <v>1982</v>
      </c>
      <c r="B22" s="46">
        <v>115.5</v>
      </c>
      <c r="C22" s="46">
        <v>115.4</v>
      </c>
      <c r="D22" s="46">
        <v>115.8</v>
      </c>
      <c r="E22" s="46">
        <v>115.4</v>
      </c>
      <c r="F22" s="46">
        <v>115.7</v>
      </c>
      <c r="G22" s="46">
        <v>114.8</v>
      </c>
      <c r="H22" s="46">
        <v>116.1</v>
      </c>
      <c r="I22" s="46">
        <v>115.7</v>
      </c>
      <c r="J22" s="46">
        <v>115.3</v>
      </c>
      <c r="K22" s="46">
        <v>115.2</v>
      </c>
      <c r="L22" s="46">
        <v>116.1</v>
      </c>
      <c r="M22" s="46">
        <v>115.8</v>
      </c>
      <c r="N22" s="46">
        <v>115.4</v>
      </c>
      <c r="O22" s="46">
        <v>114.9</v>
      </c>
      <c r="P22" s="46">
        <v>116.4</v>
      </c>
      <c r="Q22" s="46">
        <v>115</v>
      </c>
    </row>
    <row r="23" spans="1:17">
      <c r="A23" s="45">
        <v>1983</v>
      </c>
      <c r="B23" s="46">
        <v>115.3</v>
      </c>
      <c r="C23" s="46">
        <v>115.5</v>
      </c>
      <c r="D23" s="46">
        <v>115.8</v>
      </c>
      <c r="E23" s="46">
        <v>115.7</v>
      </c>
      <c r="F23" s="46">
        <v>116.6</v>
      </c>
      <c r="G23" s="46">
        <v>113.5</v>
      </c>
      <c r="H23" s="46">
        <v>115.8</v>
      </c>
      <c r="I23" s="46">
        <v>115.7</v>
      </c>
      <c r="J23" s="46">
        <v>115.1</v>
      </c>
      <c r="K23" s="46">
        <v>115.7</v>
      </c>
      <c r="L23" s="46">
        <v>114.9</v>
      </c>
      <c r="M23" s="46">
        <v>116.5</v>
      </c>
      <c r="N23" s="46">
        <v>116</v>
      </c>
      <c r="O23" s="46">
        <v>114.9</v>
      </c>
      <c r="P23" s="46">
        <v>115.7</v>
      </c>
      <c r="Q23" s="46">
        <v>116.6</v>
      </c>
    </row>
    <row r="24" spans="1:17">
      <c r="A24" s="45">
        <v>1984</v>
      </c>
      <c r="B24" s="46">
        <v>116.9</v>
      </c>
      <c r="C24" s="46">
        <v>116.6</v>
      </c>
      <c r="D24" s="46">
        <v>116</v>
      </c>
      <c r="E24" s="46">
        <v>117.2</v>
      </c>
      <c r="F24" s="46">
        <v>116.4</v>
      </c>
      <c r="G24" s="46">
        <v>117</v>
      </c>
      <c r="H24" s="46">
        <v>117.3</v>
      </c>
      <c r="I24" s="46">
        <v>116</v>
      </c>
      <c r="J24" s="46">
        <v>116.9</v>
      </c>
      <c r="K24" s="46">
        <v>116.8</v>
      </c>
      <c r="L24" s="46">
        <v>115.7</v>
      </c>
      <c r="M24" s="46">
        <v>116.4</v>
      </c>
      <c r="N24" s="46">
        <v>116</v>
      </c>
      <c r="O24" s="46">
        <v>117.2</v>
      </c>
      <c r="P24" s="46">
        <v>118.2</v>
      </c>
      <c r="Q24" s="46">
        <v>116.3</v>
      </c>
    </row>
    <row r="25" spans="1:17">
      <c r="A25" s="45">
        <v>1985</v>
      </c>
      <c r="B25" s="46">
        <v>115.1</v>
      </c>
      <c r="C25" s="46">
        <v>116.3</v>
      </c>
      <c r="D25" s="46">
        <v>115.9</v>
      </c>
      <c r="E25" s="46">
        <v>116.3</v>
      </c>
      <c r="F25" s="46">
        <v>114.8</v>
      </c>
      <c r="G25" s="46">
        <v>115.9</v>
      </c>
      <c r="H25" s="46">
        <v>114.7</v>
      </c>
      <c r="I25" s="46">
        <v>116.3</v>
      </c>
      <c r="J25" s="46">
        <v>117.1</v>
      </c>
      <c r="K25" s="46">
        <v>115.5</v>
      </c>
      <c r="L25" s="46">
        <v>116.3</v>
      </c>
      <c r="M25" s="46">
        <v>115.6</v>
      </c>
      <c r="N25" s="46">
        <v>115.8</v>
      </c>
      <c r="O25" s="46">
        <v>115.5</v>
      </c>
      <c r="P25" s="46">
        <v>117.9</v>
      </c>
      <c r="Q25" s="46">
        <v>115.5</v>
      </c>
    </row>
    <row r="26" spans="1:17">
      <c r="A26" s="45">
        <v>1986</v>
      </c>
      <c r="B26" s="46">
        <v>115.1</v>
      </c>
      <c r="C26" s="46">
        <v>116</v>
      </c>
      <c r="D26" s="46">
        <v>115.4</v>
      </c>
      <c r="E26" s="46">
        <v>115.1</v>
      </c>
      <c r="F26" s="46">
        <v>114.9</v>
      </c>
      <c r="G26" s="46">
        <v>115.7</v>
      </c>
      <c r="H26" s="46">
        <v>114.7</v>
      </c>
      <c r="I26" s="46">
        <v>115</v>
      </c>
      <c r="J26" s="46">
        <v>117.9</v>
      </c>
      <c r="K26" s="46">
        <v>115.2</v>
      </c>
      <c r="L26" s="46">
        <v>115.6</v>
      </c>
      <c r="M26" s="46">
        <v>115</v>
      </c>
      <c r="N26" s="46">
        <v>115.7</v>
      </c>
      <c r="O26" s="46">
        <v>115.5</v>
      </c>
      <c r="P26" s="46">
        <v>114.8</v>
      </c>
      <c r="Q26" s="46">
        <v>115</v>
      </c>
    </row>
    <row r="27" spans="1:17">
      <c r="A27" s="45">
        <v>1987</v>
      </c>
      <c r="B27" s="46">
        <v>115.2</v>
      </c>
      <c r="C27" s="46">
        <v>115.8</v>
      </c>
      <c r="D27" s="46">
        <v>115.9</v>
      </c>
      <c r="E27" s="46">
        <v>116.8</v>
      </c>
      <c r="F27" s="46">
        <v>115.3</v>
      </c>
      <c r="G27" s="46">
        <v>114.9</v>
      </c>
      <c r="H27" s="46">
        <v>115.4</v>
      </c>
      <c r="I27" s="46">
        <v>115.8</v>
      </c>
      <c r="J27" s="46">
        <v>115.5</v>
      </c>
      <c r="K27" s="46">
        <v>116.2</v>
      </c>
      <c r="L27" s="46">
        <v>116.7</v>
      </c>
      <c r="M27" s="46">
        <v>115.4</v>
      </c>
      <c r="N27" s="46">
        <v>115.6</v>
      </c>
      <c r="O27" s="46">
        <v>118</v>
      </c>
      <c r="P27" s="46">
        <v>116.2</v>
      </c>
      <c r="Q27" s="46">
        <v>116.1</v>
      </c>
    </row>
    <row r="28" spans="1:17">
      <c r="A28" s="45">
        <v>1988</v>
      </c>
      <c r="B28" s="46">
        <v>117.9</v>
      </c>
      <c r="C28" s="46">
        <v>115.2</v>
      </c>
      <c r="D28" s="46">
        <v>116</v>
      </c>
      <c r="E28" s="46">
        <v>115.5</v>
      </c>
      <c r="F28" s="46">
        <v>117.4</v>
      </c>
      <c r="G28" s="46">
        <v>117.5</v>
      </c>
      <c r="H28" s="46">
        <v>118.7</v>
      </c>
      <c r="I28" s="46">
        <v>116.2</v>
      </c>
      <c r="J28" s="46">
        <v>113.9</v>
      </c>
      <c r="K28" s="46">
        <v>115.6</v>
      </c>
      <c r="L28" s="46">
        <v>115.4</v>
      </c>
      <c r="M28" s="46">
        <v>116.6</v>
      </c>
      <c r="N28" s="46">
        <v>116</v>
      </c>
      <c r="O28" s="46">
        <v>114.6</v>
      </c>
      <c r="P28" s="46">
        <v>115.4</v>
      </c>
      <c r="Q28" s="46">
        <v>116.5</v>
      </c>
    </row>
    <row r="29" spans="1:17">
      <c r="A29" s="45">
        <v>1989</v>
      </c>
      <c r="B29" s="46">
        <v>115.3</v>
      </c>
      <c r="C29" s="46">
        <v>114.5</v>
      </c>
      <c r="D29" s="46">
        <v>114.5</v>
      </c>
      <c r="E29" s="46">
        <v>114.2</v>
      </c>
      <c r="F29" s="46">
        <v>116.4</v>
      </c>
      <c r="G29" s="46">
        <v>114.1</v>
      </c>
      <c r="H29" s="46">
        <v>115.3</v>
      </c>
      <c r="I29" s="46">
        <v>115</v>
      </c>
      <c r="J29" s="46">
        <v>113.6</v>
      </c>
      <c r="K29" s="46">
        <v>114.9</v>
      </c>
      <c r="L29" s="46">
        <v>113.8</v>
      </c>
      <c r="M29" s="46">
        <v>114.5</v>
      </c>
      <c r="N29" s="46">
        <v>115.2</v>
      </c>
      <c r="O29" s="46">
        <v>113.9</v>
      </c>
      <c r="P29" s="46">
        <v>114.2</v>
      </c>
      <c r="Q29" s="46">
        <v>114.5</v>
      </c>
    </row>
    <row r="30" spans="1:17">
      <c r="A30" s="45">
        <v>1990</v>
      </c>
      <c r="B30" s="46">
        <v>113.6</v>
      </c>
      <c r="C30" s="46">
        <v>113.7</v>
      </c>
      <c r="D30" s="46">
        <v>113</v>
      </c>
      <c r="E30" s="46">
        <v>112.8</v>
      </c>
      <c r="F30" s="46">
        <v>113.7</v>
      </c>
      <c r="G30" s="46">
        <v>113</v>
      </c>
      <c r="H30" s="46">
        <v>114</v>
      </c>
      <c r="I30" s="46">
        <v>113.2</v>
      </c>
      <c r="J30" s="46">
        <v>113.9</v>
      </c>
      <c r="K30" s="46">
        <v>114.1</v>
      </c>
      <c r="L30" s="46">
        <v>112.8</v>
      </c>
      <c r="M30" s="46">
        <v>113.5</v>
      </c>
      <c r="N30" s="46">
        <v>112.7</v>
      </c>
      <c r="O30" s="46">
        <v>113.7</v>
      </c>
      <c r="P30" s="46">
        <v>112.8</v>
      </c>
      <c r="Q30" s="46">
        <v>111.8</v>
      </c>
    </row>
    <row r="31" spans="1:17">
      <c r="A31" s="45">
        <v>1991</v>
      </c>
      <c r="B31" s="46">
        <v>111.4</v>
      </c>
      <c r="C31" s="46">
        <v>111.2</v>
      </c>
      <c r="D31" s="46">
        <v>110.2</v>
      </c>
      <c r="E31" s="46">
        <v>110.3</v>
      </c>
      <c r="F31" s="46">
        <v>111.1</v>
      </c>
      <c r="G31" s="46">
        <v>112.5</v>
      </c>
      <c r="H31" s="46">
        <v>110.6</v>
      </c>
      <c r="I31" s="46">
        <v>111.4</v>
      </c>
      <c r="J31" s="46">
        <v>112.1</v>
      </c>
      <c r="K31" s="46">
        <v>110.1</v>
      </c>
      <c r="L31" s="46">
        <v>111.2</v>
      </c>
      <c r="M31" s="46">
        <v>109.7</v>
      </c>
      <c r="N31" s="46">
        <v>109.6</v>
      </c>
      <c r="O31" s="46">
        <v>110.1</v>
      </c>
      <c r="P31" s="46">
        <v>111.5</v>
      </c>
      <c r="Q31" s="46">
        <v>109.4</v>
      </c>
    </row>
    <row r="32" spans="1:17">
      <c r="A32" s="45">
        <v>1992</v>
      </c>
      <c r="B32" s="46">
        <v>109.2</v>
      </c>
      <c r="C32" s="46">
        <v>108.5</v>
      </c>
      <c r="D32" s="46">
        <v>106.9</v>
      </c>
      <c r="E32" s="46">
        <v>107.2</v>
      </c>
      <c r="F32" s="46">
        <v>108.9</v>
      </c>
      <c r="G32" s="46">
        <v>110</v>
      </c>
      <c r="H32" s="46">
        <v>108.8</v>
      </c>
      <c r="I32" s="46">
        <v>108.7</v>
      </c>
      <c r="J32" s="46">
        <v>108.6</v>
      </c>
      <c r="K32" s="46">
        <v>108.1</v>
      </c>
      <c r="L32" s="46">
        <v>108.4</v>
      </c>
      <c r="M32" s="46">
        <v>105.7</v>
      </c>
      <c r="N32" s="46">
        <v>106.7</v>
      </c>
      <c r="O32" s="46">
        <v>109.5</v>
      </c>
      <c r="P32" s="46">
        <v>106.2</v>
      </c>
      <c r="Q32" s="46">
        <v>105.8</v>
      </c>
    </row>
    <row r="33" spans="1:17">
      <c r="A33" s="45">
        <v>1993</v>
      </c>
      <c r="B33" s="46">
        <v>106.2</v>
      </c>
      <c r="C33" s="46">
        <v>105</v>
      </c>
      <c r="D33" s="46">
        <v>105.5</v>
      </c>
      <c r="E33" s="46">
        <v>104.9</v>
      </c>
      <c r="F33" s="46">
        <v>106.5</v>
      </c>
      <c r="G33" s="46">
        <v>105.4</v>
      </c>
      <c r="H33" s="46">
        <v>106.7</v>
      </c>
      <c r="I33" s="46">
        <v>107.1</v>
      </c>
      <c r="J33" s="46">
        <v>104.3</v>
      </c>
      <c r="K33" s="46">
        <v>103.5</v>
      </c>
      <c r="L33" s="46">
        <v>105.9</v>
      </c>
      <c r="M33" s="46">
        <v>104.9</v>
      </c>
      <c r="N33" s="46">
        <v>105.6</v>
      </c>
      <c r="O33" s="46">
        <v>104.8</v>
      </c>
      <c r="P33" s="46">
        <v>105.3</v>
      </c>
      <c r="Q33" s="46">
        <v>104.7</v>
      </c>
    </row>
    <row r="34" spans="1:17">
      <c r="A34" s="45">
        <v>1994</v>
      </c>
      <c r="B34" s="46">
        <v>105.3</v>
      </c>
      <c r="C34" s="46">
        <v>104.6</v>
      </c>
      <c r="D34" s="46">
        <v>105.1</v>
      </c>
      <c r="E34" s="46">
        <v>104.9</v>
      </c>
      <c r="F34" s="46">
        <v>107.1</v>
      </c>
      <c r="G34" s="46">
        <v>104</v>
      </c>
      <c r="H34" s="46">
        <v>104.9</v>
      </c>
      <c r="I34" s="46">
        <v>105.1</v>
      </c>
      <c r="J34" s="46">
        <v>103.4</v>
      </c>
      <c r="K34" s="46">
        <v>105.2</v>
      </c>
      <c r="L34" s="46">
        <v>104.6</v>
      </c>
      <c r="M34" s="46">
        <v>105.5</v>
      </c>
      <c r="N34" s="46">
        <v>105.3</v>
      </c>
      <c r="O34" s="46">
        <v>104.3</v>
      </c>
      <c r="P34" s="46">
        <v>105</v>
      </c>
      <c r="Q34" s="46">
        <v>105.5</v>
      </c>
    </row>
    <row r="35" spans="1:17">
      <c r="A35" s="45">
        <v>1995</v>
      </c>
      <c r="B35" s="46">
        <v>105.3</v>
      </c>
      <c r="C35" s="46">
        <v>105.1</v>
      </c>
      <c r="D35" s="46">
        <v>105.3</v>
      </c>
      <c r="E35" s="46">
        <v>105.7</v>
      </c>
      <c r="F35" s="46">
        <v>105.1</v>
      </c>
      <c r="G35" s="46">
        <v>105.4</v>
      </c>
      <c r="H35" s="46">
        <v>105.3</v>
      </c>
      <c r="I35" s="46">
        <v>104.6</v>
      </c>
      <c r="J35" s="46">
        <v>104.8</v>
      </c>
      <c r="K35" s="46">
        <v>106</v>
      </c>
      <c r="L35" s="46">
        <v>104.4</v>
      </c>
      <c r="M35" s="46">
        <v>105.6</v>
      </c>
      <c r="N35" s="46">
        <v>106</v>
      </c>
      <c r="O35" s="46">
        <v>105.2</v>
      </c>
      <c r="P35" s="46">
        <v>105.6</v>
      </c>
      <c r="Q35" s="46">
        <v>106.2</v>
      </c>
    </row>
    <row r="36" spans="1:17">
      <c r="A36" s="45">
        <v>1996</v>
      </c>
      <c r="B36" s="46">
        <v>105.9</v>
      </c>
      <c r="C36" s="46">
        <v>105.5</v>
      </c>
      <c r="D36" s="46">
        <v>105.3</v>
      </c>
      <c r="E36" s="46">
        <v>106</v>
      </c>
      <c r="F36" s="46">
        <v>105.7</v>
      </c>
      <c r="G36" s="46">
        <v>106.8</v>
      </c>
      <c r="H36" s="46">
        <v>105.1</v>
      </c>
      <c r="I36" s="46">
        <v>105.4</v>
      </c>
      <c r="J36" s="46">
        <v>106.8</v>
      </c>
      <c r="K36" s="46">
        <v>104.3</v>
      </c>
      <c r="L36" s="46">
        <v>105.8</v>
      </c>
      <c r="M36" s="46">
        <v>105.5</v>
      </c>
      <c r="N36" s="46">
        <v>104.6</v>
      </c>
      <c r="O36" s="46">
        <v>105.5</v>
      </c>
      <c r="P36" s="46">
        <v>107.4</v>
      </c>
      <c r="Q36" s="46">
        <v>105</v>
      </c>
    </row>
    <row r="37" spans="1:17">
      <c r="A37" s="45">
        <v>1997</v>
      </c>
      <c r="B37" s="46">
        <v>104.4</v>
      </c>
      <c r="C37" s="46">
        <v>105.9</v>
      </c>
      <c r="D37" s="46">
        <v>104.3</v>
      </c>
      <c r="E37" s="46">
        <v>104</v>
      </c>
      <c r="F37" s="46">
        <v>104.6</v>
      </c>
      <c r="G37" s="46">
        <v>105.5</v>
      </c>
      <c r="H37" s="46">
        <v>103</v>
      </c>
      <c r="I37" s="46">
        <v>104.7</v>
      </c>
      <c r="J37" s="46">
        <v>108.1</v>
      </c>
      <c r="K37" s="46">
        <v>105</v>
      </c>
      <c r="L37" s="46">
        <v>105</v>
      </c>
      <c r="M37" s="46">
        <v>103.4</v>
      </c>
      <c r="N37" s="46">
        <v>104.4</v>
      </c>
      <c r="O37" s="46">
        <v>105.2</v>
      </c>
      <c r="P37" s="46">
        <v>103.4</v>
      </c>
      <c r="Q37" s="46">
        <v>103.4</v>
      </c>
    </row>
    <row r="38" spans="1:17">
      <c r="A38" s="45">
        <v>1998</v>
      </c>
      <c r="B38" s="46">
        <v>103.4</v>
      </c>
      <c r="C38" s="46">
        <v>103.8</v>
      </c>
      <c r="D38" s="46">
        <v>102.9</v>
      </c>
      <c r="E38" s="46">
        <v>103.7</v>
      </c>
      <c r="F38" s="46">
        <v>103.8</v>
      </c>
      <c r="G38" s="46">
        <v>102.9</v>
      </c>
      <c r="H38" s="46">
        <v>103.5</v>
      </c>
      <c r="I38" s="46">
        <v>104.2</v>
      </c>
      <c r="J38" s="46">
        <v>103.5</v>
      </c>
      <c r="K38" s="46">
        <v>103.7</v>
      </c>
      <c r="L38" s="46">
        <v>103.6</v>
      </c>
      <c r="M38" s="46">
        <v>102.3</v>
      </c>
      <c r="N38" s="46">
        <v>102.7</v>
      </c>
      <c r="O38" s="46">
        <v>105.2</v>
      </c>
      <c r="P38" s="46">
        <v>103.1</v>
      </c>
      <c r="Q38" s="46">
        <v>102.7</v>
      </c>
    </row>
    <row r="39" spans="1:17">
      <c r="A39" s="45">
        <v>1999</v>
      </c>
      <c r="B39" s="46">
        <v>102.7</v>
      </c>
      <c r="C39" s="46">
        <v>101.9</v>
      </c>
      <c r="D39" s="46">
        <v>102.9</v>
      </c>
      <c r="E39" s="46">
        <v>102.2</v>
      </c>
      <c r="F39" s="46">
        <v>103</v>
      </c>
      <c r="G39" s="46">
        <v>101.7</v>
      </c>
      <c r="H39" s="46">
        <v>103.4</v>
      </c>
      <c r="I39" s="46">
        <v>102.7</v>
      </c>
      <c r="J39" s="46">
        <v>100.8</v>
      </c>
      <c r="K39" s="46">
        <v>102.1</v>
      </c>
      <c r="L39" s="46">
        <v>102.5</v>
      </c>
      <c r="M39" s="46">
        <v>103.1</v>
      </c>
      <c r="N39" s="46">
        <v>103</v>
      </c>
      <c r="O39" s="46">
        <v>101.5</v>
      </c>
      <c r="P39" s="46">
        <v>102.5</v>
      </c>
      <c r="Q39" s="46">
        <v>102.6</v>
      </c>
    </row>
    <row r="40" spans="1:17">
      <c r="A40" s="45">
        <v>2000</v>
      </c>
      <c r="B40" s="46">
        <v>104</v>
      </c>
      <c r="C40" s="46">
        <v>103</v>
      </c>
      <c r="D40" s="46">
        <v>102.9</v>
      </c>
      <c r="E40" s="46">
        <v>103.3</v>
      </c>
      <c r="F40" s="46">
        <v>102.8</v>
      </c>
      <c r="G40" s="46">
        <v>103.5</v>
      </c>
      <c r="H40" s="46">
        <v>105.6</v>
      </c>
      <c r="I40" s="46">
        <v>103.2</v>
      </c>
      <c r="J40" s="46">
        <v>102.5</v>
      </c>
      <c r="K40" s="46">
        <v>103.3</v>
      </c>
      <c r="L40" s="46">
        <v>101.5</v>
      </c>
      <c r="M40" s="46">
        <v>103.4</v>
      </c>
      <c r="N40" s="46">
        <v>103.8</v>
      </c>
      <c r="O40" s="46">
        <v>103.1</v>
      </c>
      <c r="P40" s="46">
        <v>103.1</v>
      </c>
      <c r="Q40" s="46">
        <v>103.8</v>
      </c>
    </row>
    <row r="41" spans="1:17">
      <c r="A41" s="45">
        <v>2001</v>
      </c>
      <c r="B41" s="46">
        <v>102.9</v>
      </c>
      <c r="C41" s="46">
        <v>102.7</v>
      </c>
      <c r="D41" s="46">
        <v>102</v>
      </c>
      <c r="E41" s="46">
        <v>102.9</v>
      </c>
      <c r="F41" s="46">
        <v>103.5</v>
      </c>
      <c r="G41" s="46">
        <v>102.6</v>
      </c>
      <c r="H41" s="46">
        <v>102.5</v>
      </c>
      <c r="I41" s="46">
        <v>102</v>
      </c>
      <c r="J41" s="46">
        <v>103</v>
      </c>
      <c r="K41" s="46">
        <v>103.1</v>
      </c>
      <c r="L41" s="46">
        <v>101.5</v>
      </c>
      <c r="M41" s="46">
        <v>102.7</v>
      </c>
      <c r="N41" s="46">
        <v>101.8</v>
      </c>
      <c r="O41" s="46">
        <v>102.8</v>
      </c>
      <c r="P41" s="46">
        <v>104.1</v>
      </c>
      <c r="Q41" s="46">
        <v>101.7</v>
      </c>
    </row>
    <row r="42" spans="1:17">
      <c r="A42" s="45">
        <v>2002</v>
      </c>
      <c r="B42" s="46">
        <v>101.1</v>
      </c>
      <c r="C42" s="46">
        <v>101.6</v>
      </c>
      <c r="D42" s="46">
        <v>102</v>
      </c>
      <c r="E42" s="46">
        <v>102.4</v>
      </c>
      <c r="F42" s="46">
        <v>100.5</v>
      </c>
      <c r="G42" s="46">
        <v>102</v>
      </c>
      <c r="H42" s="46">
        <v>100.7</v>
      </c>
      <c r="I42" s="46">
        <v>101.3</v>
      </c>
      <c r="J42" s="46">
        <v>102.9</v>
      </c>
      <c r="K42" s="46">
        <v>100.6</v>
      </c>
      <c r="L42" s="46">
        <v>102.7</v>
      </c>
      <c r="M42" s="46">
        <v>102.2</v>
      </c>
      <c r="N42" s="46">
        <v>101</v>
      </c>
      <c r="O42" s="46">
        <v>102.5</v>
      </c>
      <c r="P42" s="46">
        <v>103</v>
      </c>
      <c r="Q42" s="46">
        <v>101.7</v>
      </c>
    </row>
    <row r="43" spans="1:17">
      <c r="A43" s="45">
        <v>2003</v>
      </c>
      <c r="B43" s="46">
        <v>101.6</v>
      </c>
      <c r="C43" s="46">
        <v>102.5</v>
      </c>
      <c r="D43" s="46">
        <v>101.8</v>
      </c>
      <c r="E43" s="46">
        <v>102.2</v>
      </c>
      <c r="F43" s="46">
        <v>101.9</v>
      </c>
      <c r="G43" s="46">
        <v>101.9</v>
      </c>
      <c r="H43" s="46">
        <v>100.9</v>
      </c>
      <c r="I43" s="46">
        <v>101.1</v>
      </c>
      <c r="J43" s="46">
        <v>104.5</v>
      </c>
      <c r="K43" s="46">
        <v>101.9</v>
      </c>
      <c r="L43" s="46">
        <v>102.6</v>
      </c>
      <c r="M43" s="46">
        <v>100.7</v>
      </c>
      <c r="N43" s="46">
        <v>102.1</v>
      </c>
      <c r="O43" s="46">
        <v>104.3</v>
      </c>
      <c r="P43" s="46">
        <v>100.6</v>
      </c>
      <c r="Q43" s="46">
        <v>101.7</v>
      </c>
    </row>
    <row r="44" spans="1:17">
      <c r="A44" s="45">
        <v>2004</v>
      </c>
      <c r="B44" s="46">
        <v>103.7</v>
      </c>
      <c r="C44" s="46">
        <v>102.2</v>
      </c>
      <c r="D44" s="46">
        <v>102.5</v>
      </c>
      <c r="E44" s="46">
        <v>101.8</v>
      </c>
      <c r="F44" s="46">
        <v>102.8</v>
      </c>
      <c r="G44" s="46">
        <v>102.4</v>
      </c>
      <c r="H44" s="46">
        <v>106</v>
      </c>
      <c r="I44" s="46">
        <v>104</v>
      </c>
      <c r="J44" s="46">
        <v>100.4</v>
      </c>
      <c r="K44" s="46">
        <v>102.2</v>
      </c>
      <c r="L44" s="46">
        <v>102.7</v>
      </c>
      <c r="M44" s="46">
        <v>102.2</v>
      </c>
      <c r="N44" s="46">
        <v>102.6</v>
      </c>
      <c r="O44" s="46">
        <v>101.1</v>
      </c>
      <c r="P44" s="46">
        <v>101.9</v>
      </c>
      <c r="Q44" s="46">
        <v>102.3</v>
      </c>
    </row>
    <row r="45" spans="1:17">
      <c r="A45" s="45">
        <v>2005</v>
      </c>
      <c r="B45" s="46">
        <v>102.1</v>
      </c>
      <c r="C45" s="46">
        <v>101.8</v>
      </c>
      <c r="D45" s="46">
        <v>102.2</v>
      </c>
      <c r="E45" s="46">
        <v>102</v>
      </c>
      <c r="F45" s="46">
        <v>102.6</v>
      </c>
      <c r="G45" s="46">
        <v>101</v>
      </c>
      <c r="H45" s="46">
        <v>102.7</v>
      </c>
      <c r="I45" s="46">
        <v>102.3</v>
      </c>
      <c r="J45" s="46">
        <v>100.8</v>
      </c>
      <c r="K45" s="46">
        <v>102.4</v>
      </c>
      <c r="L45" s="46">
        <v>101.2</v>
      </c>
      <c r="M45" s="46">
        <v>102.9</v>
      </c>
      <c r="N45" s="46">
        <v>102.5</v>
      </c>
      <c r="O45" s="46">
        <v>101.4</v>
      </c>
      <c r="P45" s="46">
        <v>102.1</v>
      </c>
      <c r="Q45" s="46">
        <v>102.5</v>
      </c>
    </row>
    <row r="46" spans="1:17">
      <c r="A46" s="45">
        <v>2006</v>
      </c>
      <c r="B46" s="46">
        <v>102.9</v>
      </c>
      <c r="C46" s="46">
        <v>102.6</v>
      </c>
      <c r="D46" s="46">
        <v>102.3</v>
      </c>
      <c r="E46" s="46">
        <v>103</v>
      </c>
      <c r="F46" s="46">
        <v>102.1</v>
      </c>
      <c r="G46" s="46">
        <v>103.3</v>
      </c>
      <c r="H46" s="46">
        <v>103.4</v>
      </c>
      <c r="I46" s="46">
        <v>102.1</v>
      </c>
      <c r="J46" s="46">
        <v>102.6</v>
      </c>
      <c r="K46" s="46">
        <v>103</v>
      </c>
      <c r="L46" s="46">
        <v>101.4</v>
      </c>
      <c r="M46" s="46">
        <v>102.9</v>
      </c>
      <c r="N46" s="46">
        <v>102.7</v>
      </c>
      <c r="O46" s="46">
        <v>102.9</v>
      </c>
      <c r="P46" s="46">
        <v>102.9</v>
      </c>
      <c r="Q46" s="46">
        <v>103.3</v>
      </c>
    </row>
    <row r="47" spans="1:17">
      <c r="A47" s="45">
        <v>2007</v>
      </c>
      <c r="B47" s="46">
        <v>102.5</v>
      </c>
      <c r="C47" s="46">
        <v>102.9</v>
      </c>
      <c r="D47" s="46">
        <v>101.7</v>
      </c>
      <c r="E47" s="46">
        <v>103</v>
      </c>
      <c r="F47" s="46">
        <v>102.8</v>
      </c>
      <c r="G47" s="46">
        <v>102.5</v>
      </c>
      <c r="H47" s="46">
        <v>102.3</v>
      </c>
      <c r="I47" s="46">
        <v>101.8</v>
      </c>
      <c r="J47" s="46">
        <v>104.6</v>
      </c>
      <c r="K47" s="46">
        <v>102.4</v>
      </c>
      <c r="L47" s="46">
        <v>101.9</v>
      </c>
      <c r="M47" s="46">
        <v>102.7</v>
      </c>
      <c r="N47" s="46">
        <v>100.5</v>
      </c>
      <c r="O47" s="46">
        <v>102.9</v>
      </c>
      <c r="P47" s="46">
        <v>104.7</v>
      </c>
      <c r="Q47" s="46">
        <v>101.4</v>
      </c>
    </row>
    <row r="48" spans="1:17">
      <c r="A48" s="45">
        <v>2008</v>
      </c>
      <c r="B48" s="46">
        <v>102.2</v>
      </c>
      <c r="C48" s="46">
        <v>101.9</v>
      </c>
      <c r="D48" s="46">
        <v>100.8</v>
      </c>
      <c r="E48" s="46">
        <v>100.3</v>
      </c>
      <c r="F48" s="46">
        <v>100.8</v>
      </c>
      <c r="G48" s="46">
        <v>104.2</v>
      </c>
      <c r="H48" s="46">
        <v>101.6</v>
      </c>
      <c r="I48" s="46">
        <v>101.6</v>
      </c>
      <c r="J48" s="46">
        <v>103.7</v>
      </c>
      <c r="K48" s="46">
        <v>100.5</v>
      </c>
      <c r="L48" s="46">
        <v>102.3</v>
      </c>
      <c r="M48" s="46">
        <v>99.5</v>
      </c>
      <c r="N48" s="46">
        <v>100.5</v>
      </c>
      <c r="O48" s="46">
        <v>102.9</v>
      </c>
      <c r="P48" s="46">
        <v>99</v>
      </c>
      <c r="Q48" s="46">
        <v>98.9</v>
      </c>
    </row>
    <row r="49" spans="1:17">
      <c r="A49" s="45">
        <v>2009</v>
      </c>
      <c r="B49" s="46">
        <v>97.7</v>
      </c>
      <c r="C49" s="46">
        <v>97.9</v>
      </c>
      <c r="D49" s="46">
        <v>98.7</v>
      </c>
      <c r="E49" s="46">
        <v>98.6</v>
      </c>
      <c r="F49" s="46">
        <v>99</v>
      </c>
      <c r="G49" s="46">
        <v>97.6</v>
      </c>
      <c r="H49" s="46">
        <v>96.4</v>
      </c>
      <c r="I49" s="46">
        <v>98.3</v>
      </c>
      <c r="J49" s="46">
        <v>97.2</v>
      </c>
      <c r="K49" s="46">
        <v>98.2</v>
      </c>
      <c r="L49" s="46">
        <v>100</v>
      </c>
      <c r="M49" s="46">
        <v>97.9</v>
      </c>
      <c r="N49" s="46">
        <v>98.1</v>
      </c>
      <c r="O49" s="46">
        <v>98.8</v>
      </c>
      <c r="P49" s="46">
        <v>98.4</v>
      </c>
      <c r="Q49" s="46">
        <v>98.7</v>
      </c>
    </row>
    <row r="50" spans="1:17">
      <c r="A50" s="45">
        <v>2010</v>
      </c>
      <c r="B50" s="46">
        <v>100.1</v>
      </c>
      <c r="C50" s="46">
        <v>100</v>
      </c>
      <c r="D50" s="46">
        <v>100.2</v>
      </c>
      <c r="E50" s="46">
        <v>99.7</v>
      </c>
      <c r="F50" s="46">
        <v>99.9</v>
      </c>
      <c r="G50" s="46">
        <v>99.3</v>
      </c>
      <c r="H50" s="46">
        <v>101</v>
      </c>
      <c r="I50" s="46">
        <v>101.2</v>
      </c>
      <c r="J50" s="46">
        <v>99</v>
      </c>
      <c r="K50" s="46">
        <v>99.8</v>
      </c>
      <c r="L50" s="46">
        <v>100.2</v>
      </c>
      <c r="M50" s="46">
        <v>99.8</v>
      </c>
      <c r="N50" s="46">
        <v>100.5</v>
      </c>
      <c r="O50" s="46">
        <v>99</v>
      </c>
      <c r="P50" s="46">
        <v>100</v>
      </c>
      <c r="Q50" s="46">
        <v>100.2</v>
      </c>
    </row>
    <row r="51" spans="1:17">
      <c r="A51" s="45">
        <v>2011</v>
      </c>
      <c r="B51" s="46">
        <v>99.6</v>
      </c>
      <c r="C51" s="46">
        <v>99</v>
      </c>
      <c r="D51" s="46">
        <v>99.9</v>
      </c>
      <c r="E51" s="46">
        <v>99.7</v>
      </c>
      <c r="F51" s="46">
        <v>99.8</v>
      </c>
      <c r="G51" s="46">
        <v>99.4</v>
      </c>
      <c r="H51" s="46">
        <v>99.5</v>
      </c>
      <c r="I51" s="46">
        <v>98.4</v>
      </c>
      <c r="J51" s="46">
        <v>98.2</v>
      </c>
      <c r="K51" s="46">
        <v>100.3</v>
      </c>
      <c r="L51" s="46">
        <v>98.8</v>
      </c>
      <c r="M51" s="46">
        <v>100.3</v>
      </c>
      <c r="N51" s="46">
        <v>100.6</v>
      </c>
      <c r="O51" s="46">
        <v>98.9</v>
      </c>
      <c r="P51" s="46">
        <v>99.8</v>
      </c>
      <c r="Q51" s="46">
        <v>100.3</v>
      </c>
    </row>
    <row r="52" spans="1:17">
      <c r="A52" s="45">
        <v>2012</v>
      </c>
      <c r="B52" s="46">
        <v>101.6</v>
      </c>
      <c r="C52" s="46">
        <v>100.5</v>
      </c>
      <c r="D52" s="46">
        <v>99.4</v>
      </c>
      <c r="E52" s="46">
        <v>100.3</v>
      </c>
      <c r="F52" s="46">
        <v>99.8</v>
      </c>
      <c r="G52" s="46">
        <v>103.3</v>
      </c>
      <c r="H52" s="46">
        <v>101.7</v>
      </c>
      <c r="I52" s="46">
        <v>99.5</v>
      </c>
      <c r="J52" s="46">
        <v>101.8</v>
      </c>
      <c r="K52" s="46">
        <v>100.2</v>
      </c>
      <c r="L52" s="46">
        <v>99.1</v>
      </c>
      <c r="M52" s="46">
        <v>100</v>
      </c>
      <c r="N52" s="46">
        <v>99.1</v>
      </c>
      <c r="O52" s="46">
        <v>100</v>
      </c>
      <c r="P52" s="46">
        <v>101.6</v>
      </c>
      <c r="Q52" s="46">
        <v>99.2</v>
      </c>
    </row>
    <row r="53" spans="1:17">
      <c r="A53" s="45">
        <v>2013</v>
      </c>
      <c r="B53" s="46">
        <v>98.5</v>
      </c>
      <c r="C53" s="46">
        <v>100</v>
      </c>
      <c r="D53" s="46">
        <v>99.3</v>
      </c>
      <c r="E53" s="46">
        <v>99.8</v>
      </c>
      <c r="F53" s="46">
        <v>98.5</v>
      </c>
      <c r="G53" s="46">
        <v>99.2</v>
      </c>
      <c r="H53" s="46">
        <v>97.9</v>
      </c>
      <c r="I53" s="46">
        <v>99.8</v>
      </c>
      <c r="J53" s="46">
        <v>101.8</v>
      </c>
      <c r="K53" s="46">
        <v>98.5</v>
      </c>
      <c r="L53" s="46">
        <v>99.7</v>
      </c>
      <c r="M53" s="46">
        <v>99.7</v>
      </c>
      <c r="N53" s="46">
        <v>98.5</v>
      </c>
      <c r="O53" s="46">
        <v>99.8</v>
      </c>
      <c r="P53" s="46">
        <v>100.4</v>
      </c>
      <c r="Q53" s="46">
        <v>99.2</v>
      </c>
    </row>
    <row r="54" spans="1:17">
      <c r="A54" s="45">
        <v>2014</v>
      </c>
      <c r="B54" s="46">
        <v>99.3</v>
      </c>
      <c r="C54" s="46">
        <v>99.6</v>
      </c>
      <c r="D54" s="46">
        <v>99.2</v>
      </c>
      <c r="E54" s="46">
        <v>98.8</v>
      </c>
      <c r="F54" s="46">
        <v>100.3</v>
      </c>
      <c r="G54" s="46">
        <v>99.1</v>
      </c>
      <c r="H54" s="46">
        <v>98.4</v>
      </c>
      <c r="I54" s="46">
        <v>99.5</v>
      </c>
      <c r="J54" s="46">
        <v>100.3</v>
      </c>
      <c r="K54" s="46">
        <v>99</v>
      </c>
      <c r="L54" s="46">
        <v>100.4</v>
      </c>
      <c r="M54" s="46">
        <v>97.8</v>
      </c>
      <c r="N54" s="46">
        <v>99.4</v>
      </c>
      <c r="O54" s="46">
        <v>100.2</v>
      </c>
      <c r="P54" s="46">
        <v>97.5</v>
      </c>
      <c r="Q54" s="46">
        <v>98.7</v>
      </c>
    </row>
    <row r="55" spans="1:17">
      <c r="A55" s="45">
        <v>2015</v>
      </c>
      <c r="B55" s="46">
        <v>100.1</v>
      </c>
      <c r="F55" s="46">
        <v>100.3</v>
      </c>
      <c r="G55" s="46">
        <v>99.2</v>
      </c>
      <c r="H55" s="46">
        <v>100.7</v>
      </c>
      <c r="I55" s="46">
        <v>101.2</v>
      </c>
    </row>
    <row r="73" spans="1:17" s="41" customFormat="1">
      <c r="A73" s="41" t="s">
        <v>449</v>
      </c>
      <c r="F73" s="41" t="s">
        <v>403</v>
      </c>
    </row>
    <row r="74" spans="1:17" s="41" customFormat="1">
      <c r="A74" s="41" t="s">
        <v>450</v>
      </c>
      <c r="F74" s="41" t="s">
        <v>405</v>
      </c>
    </row>
    <row r="75" spans="1:17" s="41" customFormat="1">
      <c r="A75" s="41" t="s">
        <v>451</v>
      </c>
      <c r="F75" s="41" t="s">
        <v>407</v>
      </c>
    </row>
    <row r="76" spans="1:17" s="41" customFormat="1">
      <c r="A76" s="41" t="s">
        <v>452</v>
      </c>
      <c r="F76" s="41" t="s">
        <v>409</v>
      </c>
    </row>
    <row r="77" spans="1:17" s="41" customFormat="1"/>
    <row r="78" spans="1:17" s="41" customFormat="1">
      <c r="A78" s="41" t="s">
        <v>453</v>
      </c>
    </row>
    <row r="79" spans="1:17" s="41" customFormat="1">
      <c r="A79" s="42" t="s">
        <v>395</v>
      </c>
      <c r="B79" s="42" t="s">
        <v>412</v>
      </c>
      <c r="C79" s="42" t="s">
        <v>413</v>
      </c>
      <c r="D79" s="42" t="s">
        <v>414</v>
      </c>
      <c r="E79" s="42" t="s">
        <v>415</v>
      </c>
      <c r="F79" s="42">
        <v>1</v>
      </c>
      <c r="G79" s="42">
        <v>2</v>
      </c>
      <c r="H79" s="42">
        <v>3</v>
      </c>
      <c r="I79" s="42">
        <v>4</v>
      </c>
      <c r="J79" s="42">
        <v>5</v>
      </c>
      <c r="K79" s="42">
        <v>6</v>
      </c>
      <c r="L79" s="42">
        <v>7</v>
      </c>
      <c r="M79" s="42">
        <v>8</v>
      </c>
      <c r="N79" s="42">
        <v>9</v>
      </c>
      <c r="O79" s="42">
        <v>10</v>
      </c>
      <c r="P79" s="42">
        <v>11</v>
      </c>
      <c r="Q79" s="42">
        <v>12</v>
      </c>
    </row>
    <row r="80" spans="1:17" s="41" customFormat="1">
      <c r="A80" s="42" t="s">
        <v>416</v>
      </c>
      <c r="B80" s="43" t="s">
        <v>417</v>
      </c>
      <c r="C80" s="43" t="s">
        <v>418</v>
      </c>
      <c r="D80" s="43" t="s">
        <v>419</v>
      </c>
      <c r="E80" s="43" t="s">
        <v>420</v>
      </c>
      <c r="F80" s="43" t="s">
        <v>421</v>
      </c>
      <c r="G80" s="43" t="s">
        <v>422</v>
      </c>
      <c r="H80" s="43" t="s">
        <v>423</v>
      </c>
      <c r="I80" s="43" t="s">
        <v>424</v>
      </c>
      <c r="J80" s="43" t="s">
        <v>425</v>
      </c>
      <c r="K80" s="43" t="s">
        <v>426</v>
      </c>
      <c r="L80" s="43" t="s">
        <v>427</v>
      </c>
      <c r="M80" s="43" t="s">
        <v>428</v>
      </c>
      <c r="N80" s="43" t="s">
        <v>429</v>
      </c>
      <c r="O80" s="43" t="s">
        <v>430</v>
      </c>
      <c r="P80" s="43" t="s">
        <v>431</v>
      </c>
      <c r="Q80" s="43" t="s">
        <v>432</v>
      </c>
    </row>
    <row r="81" spans="1:17" s="41" customFormat="1">
      <c r="A81" s="42"/>
      <c r="B81" s="44" t="s">
        <v>433</v>
      </c>
      <c r="C81" s="44" t="s">
        <v>434</v>
      </c>
      <c r="D81" s="44" t="s">
        <v>435</v>
      </c>
      <c r="E81" s="44" t="s">
        <v>436</v>
      </c>
      <c r="F81" s="44" t="s">
        <v>437</v>
      </c>
      <c r="G81" s="44" t="s">
        <v>438</v>
      </c>
      <c r="H81" s="44" t="s">
        <v>439</v>
      </c>
      <c r="I81" s="44" t="s">
        <v>440</v>
      </c>
      <c r="J81" s="44" t="s">
        <v>441</v>
      </c>
      <c r="K81" s="44" t="s">
        <v>442</v>
      </c>
      <c r="L81" s="44" t="s">
        <v>443</v>
      </c>
      <c r="M81" s="44" t="s">
        <v>444</v>
      </c>
      <c r="N81" s="44" t="s">
        <v>445</v>
      </c>
      <c r="O81" s="44" t="s">
        <v>446</v>
      </c>
      <c r="P81" s="44" t="s">
        <v>447</v>
      </c>
      <c r="Q81" s="44" t="s">
        <v>448</v>
      </c>
    </row>
    <row r="82" spans="1:17">
      <c r="A82" s="45">
        <v>1970</v>
      </c>
      <c r="B82" s="46" t="s">
        <v>454</v>
      </c>
      <c r="C82" s="46">
        <v>1.1000000000000001</v>
      </c>
      <c r="D82" s="46">
        <v>-0.6</v>
      </c>
      <c r="E82" s="46">
        <v>-0.4</v>
      </c>
      <c r="F82" s="46" t="s">
        <v>454</v>
      </c>
      <c r="G82" s="46">
        <v>1</v>
      </c>
      <c r="H82" s="46">
        <v>-1</v>
      </c>
      <c r="I82" s="46">
        <v>1.1000000000000001</v>
      </c>
      <c r="J82" s="46">
        <v>0.7</v>
      </c>
      <c r="K82" s="46">
        <v>-0.6</v>
      </c>
      <c r="L82" s="46">
        <v>-0.2</v>
      </c>
      <c r="M82" s="46">
        <v>0.1</v>
      </c>
      <c r="N82" s="46">
        <v>-0.6</v>
      </c>
      <c r="O82" s="46">
        <v>0.5</v>
      </c>
      <c r="P82" s="46">
        <v>-0.8</v>
      </c>
      <c r="Q82" s="46">
        <v>-0.1</v>
      </c>
    </row>
    <row r="83" spans="1:17">
      <c r="A83" s="45">
        <v>1971</v>
      </c>
      <c r="B83" s="46">
        <v>-0.1</v>
      </c>
      <c r="C83" s="46">
        <v>-1.2</v>
      </c>
      <c r="D83" s="46">
        <v>0.8</v>
      </c>
      <c r="E83" s="46">
        <v>-0.5</v>
      </c>
      <c r="F83" s="46">
        <v>0.6</v>
      </c>
      <c r="G83" s="46">
        <v>-0.9</v>
      </c>
      <c r="H83" s="46">
        <v>0.9</v>
      </c>
      <c r="I83" s="46">
        <v>-0.2</v>
      </c>
      <c r="J83" s="46">
        <v>-2.4</v>
      </c>
      <c r="K83" s="46">
        <v>0.8</v>
      </c>
      <c r="L83" s="46">
        <v>1.2</v>
      </c>
      <c r="M83" s="46">
        <v>0.1</v>
      </c>
      <c r="N83" s="46">
        <v>-0.4</v>
      </c>
      <c r="O83" s="46">
        <v>0.1</v>
      </c>
      <c r="P83" s="46">
        <v>-0.2</v>
      </c>
      <c r="Q83" s="46">
        <v>-0.7</v>
      </c>
    </row>
    <row r="84" spans="1:17">
      <c r="A84" s="45">
        <v>1972</v>
      </c>
      <c r="B84" s="46">
        <v>0.3</v>
      </c>
      <c r="C84" s="46">
        <v>-0.7</v>
      </c>
      <c r="D84" s="46">
        <v>0.2</v>
      </c>
      <c r="E84" s="46">
        <v>-0.5</v>
      </c>
      <c r="F84" s="46">
        <v>1.1000000000000001</v>
      </c>
      <c r="G84" s="46">
        <v>-0.8</v>
      </c>
      <c r="H84" s="46">
        <v>0.8</v>
      </c>
      <c r="I84" s="46">
        <v>-0.7</v>
      </c>
      <c r="J84" s="46">
        <v>-0.7</v>
      </c>
      <c r="K84" s="46">
        <v>0.2</v>
      </c>
      <c r="L84" s="46">
        <v>-0.3</v>
      </c>
      <c r="M84" s="46">
        <v>0.8</v>
      </c>
      <c r="N84" s="46">
        <v>0.2</v>
      </c>
      <c r="O84" s="46">
        <v>-1.6</v>
      </c>
      <c r="P84" s="46">
        <v>0.7</v>
      </c>
      <c r="Q84" s="46">
        <v>0.6</v>
      </c>
    </row>
    <row r="85" spans="1:17">
      <c r="A85" s="45">
        <v>1973</v>
      </c>
      <c r="B85" s="46">
        <v>0.4</v>
      </c>
      <c r="C85" s="46">
        <v>-0.7</v>
      </c>
      <c r="D85" s="46">
        <v>-1.2</v>
      </c>
      <c r="E85" s="46">
        <v>0.3</v>
      </c>
      <c r="F85" s="46">
        <v>-0.1</v>
      </c>
      <c r="G85" s="46">
        <v>0.4</v>
      </c>
      <c r="H85" s="46">
        <v>-1.3</v>
      </c>
      <c r="I85" s="46">
        <v>-0.2</v>
      </c>
      <c r="J85" s="46">
        <v>0.1</v>
      </c>
      <c r="K85" s="46">
        <v>0.6</v>
      </c>
      <c r="L85" s="46">
        <v>-1.3</v>
      </c>
      <c r="M85" s="46">
        <v>-0.3</v>
      </c>
      <c r="N85" s="46">
        <v>-0.1</v>
      </c>
      <c r="O85" s="46">
        <v>0.5</v>
      </c>
      <c r="P85" s="46">
        <v>0.4</v>
      </c>
      <c r="Q85" s="46">
        <v>-1.1000000000000001</v>
      </c>
    </row>
    <row r="86" spans="1:17">
      <c r="A86" s="45">
        <v>1974</v>
      </c>
      <c r="B86" s="46">
        <v>-2.7</v>
      </c>
      <c r="C86" s="46">
        <v>0.3</v>
      </c>
      <c r="D86" s="46">
        <v>-0.9</v>
      </c>
      <c r="E86" s="46">
        <v>-0.2</v>
      </c>
      <c r="F86" s="46">
        <v>-2.6</v>
      </c>
      <c r="G86" s="46">
        <v>1.8</v>
      </c>
      <c r="H86" s="46">
        <v>-2</v>
      </c>
      <c r="I86" s="46">
        <v>1</v>
      </c>
      <c r="J86" s="46">
        <v>0.3</v>
      </c>
      <c r="K86" s="46">
        <v>-0.5</v>
      </c>
      <c r="L86" s="46">
        <v>0.1</v>
      </c>
      <c r="M86" s="46">
        <v>-1.1000000000000001</v>
      </c>
      <c r="N86" s="46">
        <v>0</v>
      </c>
      <c r="O86" s="46">
        <v>-0.3</v>
      </c>
      <c r="P86" s="46">
        <v>1.9</v>
      </c>
      <c r="Q86" s="46">
        <v>-2.1</v>
      </c>
    </row>
    <row r="87" spans="1:17">
      <c r="A87" s="45">
        <v>1975</v>
      </c>
      <c r="B87" s="46">
        <v>-2.2999999999999998</v>
      </c>
      <c r="C87" s="46">
        <v>0.7</v>
      </c>
      <c r="D87" s="46">
        <v>0.7</v>
      </c>
      <c r="E87" s="46">
        <v>0</v>
      </c>
      <c r="F87" s="46">
        <v>-1.2</v>
      </c>
      <c r="G87" s="46">
        <v>0.4</v>
      </c>
      <c r="H87" s="46">
        <v>-1.6</v>
      </c>
      <c r="I87" s="46">
        <v>1</v>
      </c>
      <c r="J87" s="46">
        <v>1.1000000000000001</v>
      </c>
      <c r="K87" s="46">
        <v>-0.4</v>
      </c>
      <c r="L87" s="46">
        <v>0.8</v>
      </c>
      <c r="M87" s="46">
        <v>-0.6</v>
      </c>
      <c r="N87" s="46">
        <v>0.7</v>
      </c>
      <c r="O87" s="46">
        <v>0.3</v>
      </c>
      <c r="P87" s="46">
        <v>-1</v>
      </c>
      <c r="Q87" s="46">
        <v>0.4</v>
      </c>
    </row>
    <row r="88" spans="1:17">
      <c r="A88" s="45">
        <v>1976</v>
      </c>
      <c r="B88" s="46">
        <v>1.2</v>
      </c>
      <c r="C88" s="46">
        <v>-0.5</v>
      </c>
      <c r="D88" s="46">
        <v>0.3</v>
      </c>
      <c r="E88" s="46">
        <v>-0.2</v>
      </c>
      <c r="F88" s="46">
        <v>0</v>
      </c>
      <c r="G88" s="46">
        <v>1</v>
      </c>
      <c r="H88" s="46">
        <v>1.6</v>
      </c>
      <c r="I88" s="46">
        <v>-0.9</v>
      </c>
      <c r="J88" s="46">
        <v>-2</v>
      </c>
      <c r="K88" s="46">
        <v>1</v>
      </c>
      <c r="L88" s="46">
        <v>0.8</v>
      </c>
      <c r="M88" s="46">
        <v>-0.4</v>
      </c>
      <c r="N88" s="46">
        <v>-0.6</v>
      </c>
      <c r="O88" s="46">
        <v>0</v>
      </c>
      <c r="P88" s="46">
        <v>0.9</v>
      </c>
      <c r="Q88" s="46">
        <v>-0.7</v>
      </c>
    </row>
    <row r="89" spans="1:17">
      <c r="A89" s="45">
        <v>1977</v>
      </c>
      <c r="B89" s="46">
        <v>0.7</v>
      </c>
      <c r="C89" s="46">
        <v>-0.5</v>
      </c>
      <c r="D89" s="46">
        <v>0.1</v>
      </c>
      <c r="E89" s="46">
        <v>0</v>
      </c>
      <c r="F89" s="46">
        <v>2.1</v>
      </c>
      <c r="G89" s="46">
        <v>-2.2000000000000002</v>
      </c>
      <c r="H89" s="46">
        <v>0.9</v>
      </c>
      <c r="I89" s="46">
        <v>0.3</v>
      </c>
      <c r="J89" s="46">
        <v>-1.4</v>
      </c>
      <c r="K89" s="46">
        <v>0.8</v>
      </c>
      <c r="L89" s="46">
        <v>-0.4</v>
      </c>
      <c r="M89" s="46">
        <v>1.1000000000000001</v>
      </c>
      <c r="N89" s="46">
        <v>-0.9</v>
      </c>
      <c r="O89" s="46">
        <v>-0.4</v>
      </c>
      <c r="P89" s="46">
        <v>0.6</v>
      </c>
      <c r="Q89" s="46">
        <v>0.6</v>
      </c>
    </row>
    <row r="90" spans="1:17">
      <c r="A90" s="45">
        <v>1978</v>
      </c>
      <c r="B90" s="46">
        <v>0.3</v>
      </c>
      <c r="C90" s="46">
        <v>-0.1</v>
      </c>
      <c r="D90" s="46">
        <v>0.4</v>
      </c>
      <c r="E90" s="46">
        <v>0.1</v>
      </c>
      <c r="F90" s="46">
        <v>0.1</v>
      </c>
      <c r="G90" s="46">
        <v>-0.8</v>
      </c>
      <c r="H90" s="46">
        <v>0.5</v>
      </c>
      <c r="I90" s="46">
        <v>-0.7</v>
      </c>
      <c r="J90" s="46">
        <v>0.6</v>
      </c>
      <c r="K90" s="46">
        <v>0.3</v>
      </c>
      <c r="L90" s="46">
        <v>-0.6</v>
      </c>
      <c r="M90" s="46">
        <v>0.6</v>
      </c>
      <c r="N90" s="46">
        <v>0.9</v>
      </c>
      <c r="O90" s="46">
        <v>-0.9</v>
      </c>
      <c r="P90" s="46">
        <v>0.5</v>
      </c>
      <c r="Q90" s="46">
        <v>-0.3</v>
      </c>
    </row>
    <row r="91" spans="1:17">
      <c r="A91" s="45">
        <v>1979</v>
      </c>
      <c r="B91" s="46">
        <v>-0.1</v>
      </c>
      <c r="C91" s="46">
        <v>0.2</v>
      </c>
      <c r="D91" s="46">
        <v>-0.3</v>
      </c>
      <c r="E91" s="46">
        <v>0.9</v>
      </c>
      <c r="F91" s="46">
        <v>-0.1</v>
      </c>
      <c r="G91" s="46">
        <v>0</v>
      </c>
      <c r="H91" s="46">
        <v>-0.1</v>
      </c>
      <c r="I91" s="46">
        <v>-0.5</v>
      </c>
      <c r="J91" s="46">
        <v>1.3</v>
      </c>
      <c r="K91" s="46">
        <v>-0.3</v>
      </c>
      <c r="L91" s="46">
        <v>-0.7</v>
      </c>
      <c r="M91" s="46">
        <v>0.4</v>
      </c>
      <c r="N91" s="46">
        <v>-0.4</v>
      </c>
      <c r="O91" s="46">
        <v>1</v>
      </c>
      <c r="P91" s="46">
        <v>0.9</v>
      </c>
      <c r="Q91" s="46">
        <v>-1.5</v>
      </c>
    </row>
    <row r="92" spans="1:17">
      <c r="A92" s="45">
        <v>1980</v>
      </c>
      <c r="B92" s="46">
        <v>-0.6</v>
      </c>
      <c r="C92" s="46">
        <v>0.1</v>
      </c>
      <c r="D92" s="46">
        <v>-0.8</v>
      </c>
      <c r="E92" s="46">
        <v>0</v>
      </c>
      <c r="F92" s="46">
        <v>-1.4</v>
      </c>
      <c r="G92" s="46">
        <v>3.6</v>
      </c>
      <c r="H92" s="46">
        <v>-2.4</v>
      </c>
      <c r="I92" s="46">
        <v>0.3</v>
      </c>
      <c r="J92" s="46">
        <v>1.5</v>
      </c>
      <c r="K92" s="46">
        <v>-2.2999999999999998</v>
      </c>
      <c r="L92" s="46">
        <v>0.5</v>
      </c>
      <c r="M92" s="46">
        <v>-0.7</v>
      </c>
      <c r="N92" s="46">
        <v>0.7</v>
      </c>
      <c r="O92" s="46">
        <v>0.3</v>
      </c>
      <c r="P92" s="46">
        <v>-1.4</v>
      </c>
      <c r="Q92" s="46">
        <v>1</v>
      </c>
    </row>
    <row r="93" spans="1:17">
      <c r="A93" s="45">
        <v>1981</v>
      </c>
      <c r="B93" s="46">
        <v>-0.2</v>
      </c>
      <c r="C93" s="46">
        <v>0.2</v>
      </c>
      <c r="D93" s="46">
        <v>-0.3</v>
      </c>
      <c r="E93" s="46">
        <v>0.5</v>
      </c>
      <c r="F93" s="46">
        <v>-0.5</v>
      </c>
      <c r="G93" s="46">
        <v>0.4</v>
      </c>
      <c r="H93" s="46">
        <v>-0.6</v>
      </c>
      <c r="I93" s="46">
        <v>0.8</v>
      </c>
      <c r="J93" s="46">
        <v>-0.9</v>
      </c>
      <c r="K93" s="46">
        <v>0.8</v>
      </c>
      <c r="L93" s="46">
        <v>0.2</v>
      </c>
      <c r="M93" s="46">
        <v>-1.3</v>
      </c>
      <c r="N93" s="46">
        <v>0.6</v>
      </c>
      <c r="O93" s="46">
        <v>2.1</v>
      </c>
      <c r="P93" s="46">
        <v>-2.4</v>
      </c>
      <c r="Q93" s="46">
        <v>0.3</v>
      </c>
    </row>
    <row r="94" spans="1:17">
      <c r="A94" s="45">
        <v>1982</v>
      </c>
      <c r="B94" s="46">
        <v>-0.5</v>
      </c>
      <c r="C94" s="46">
        <v>-0.1</v>
      </c>
      <c r="D94" s="46">
        <v>0.3</v>
      </c>
      <c r="E94" s="46">
        <v>-0.3</v>
      </c>
      <c r="F94" s="46">
        <v>0.3</v>
      </c>
      <c r="G94" s="46">
        <v>-0.8</v>
      </c>
      <c r="H94" s="46">
        <v>1.1000000000000001</v>
      </c>
      <c r="I94" s="46">
        <v>-0.3</v>
      </c>
      <c r="J94" s="46">
        <v>-0.3</v>
      </c>
      <c r="K94" s="46">
        <v>-0.1</v>
      </c>
      <c r="L94" s="46">
        <v>0.8</v>
      </c>
      <c r="M94" s="46">
        <v>-0.3</v>
      </c>
      <c r="N94" s="46">
        <v>-0.3</v>
      </c>
      <c r="O94" s="46">
        <v>-0.4</v>
      </c>
      <c r="P94" s="46">
        <v>1.3</v>
      </c>
      <c r="Q94" s="46">
        <v>-1.2</v>
      </c>
    </row>
    <row r="95" spans="1:17">
      <c r="A95" s="45">
        <v>1983</v>
      </c>
      <c r="B95" s="46">
        <v>-0.1</v>
      </c>
      <c r="C95" s="46">
        <v>0.2</v>
      </c>
      <c r="D95" s="46">
        <v>0.3</v>
      </c>
      <c r="E95" s="46">
        <v>-0.1</v>
      </c>
      <c r="F95" s="46">
        <v>1.4</v>
      </c>
      <c r="G95" s="46">
        <v>-2.7</v>
      </c>
      <c r="H95" s="46">
        <v>2</v>
      </c>
      <c r="I95" s="46">
        <v>-0.1</v>
      </c>
      <c r="J95" s="46">
        <v>-0.5</v>
      </c>
      <c r="K95" s="46">
        <v>0.5</v>
      </c>
      <c r="L95" s="46">
        <v>-0.7</v>
      </c>
      <c r="M95" s="46">
        <v>1.4</v>
      </c>
      <c r="N95" s="46">
        <v>-0.4</v>
      </c>
      <c r="O95" s="46">
        <v>-0.9</v>
      </c>
      <c r="P95" s="46">
        <v>0.7</v>
      </c>
      <c r="Q95" s="46">
        <v>0.8</v>
      </c>
    </row>
    <row r="96" spans="1:17">
      <c r="A96" s="45">
        <v>1984</v>
      </c>
      <c r="B96" s="46">
        <v>1</v>
      </c>
      <c r="C96" s="46">
        <v>-0.3</v>
      </c>
      <c r="D96" s="46">
        <v>-0.5</v>
      </c>
      <c r="E96" s="46">
        <v>1</v>
      </c>
      <c r="F96" s="46">
        <v>-0.2</v>
      </c>
      <c r="G96" s="46">
        <v>0.5</v>
      </c>
      <c r="H96" s="46">
        <v>0.3</v>
      </c>
      <c r="I96" s="46">
        <v>-1.1000000000000001</v>
      </c>
      <c r="J96" s="46">
        <v>0.8</v>
      </c>
      <c r="K96" s="46">
        <v>-0.1</v>
      </c>
      <c r="L96" s="46">
        <v>-0.9</v>
      </c>
      <c r="M96" s="46">
        <v>0.6</v>
      </c>
      <c r="N96" s="46">
        <v>-0.3</v>
      </c>
      <c r="O96" s="46">
        <v>1</v>
      </c>
      <c r="P96" s="46">
        <v>0.9</v>
      </c>
      <c r="Q96" s="46">
        <v>-1.6</v>
      </c>
    </row>
    <row r="97" spans="1:17">
      <c r="A97" s="45">
        <v>1985</v>
      </c>
      <c r="B97" s="46">
        <v>-1.8</v>
      </c>
      <c r="C97" s="46">
        <v>1</v>
      </c>
      <c r="D97" s="46">
        <v>-0.3</v>
      </c>
      <c r="E97" s="46">
        <v>0.3</v>
      </c>
      <c r="F97" s="46">
        <v>-1.3</v>
      </c>
      <c r="G97" s="46">
        <v>1</v>
      </c>
      <c r="H97" s="46">
        <v>-1</v>
      </c>
      <c r="I97" s="46">
        <v>1.4</v>
      </c>
      <c r="J97" s="46">
        <v>0.7</v>
      </c>
      <c r="K97" s="46">
        <v>-1.4</v>
      </c>
      <c r="L97" s="46">
        <v>0.7</v>
      </c>
      <c r="M97" s="46">
        <v>-0.6</v>
      </c>
      <c r="N97" s="46">
        <v>0.2</v>
      </c>
      <c r="O97" s="46">
        <v>-0.3</v>
      </c>
      <c r="P97" s="46">
        <v>2.1</v>
      </c>
      <c r="Q97" s="46">
        <v>-2</v>
      </c>
    </row>
    <row r="98" spans="1:17">
      <c r="A98" s="45">
        <v>1986</v>
      </c>
      <c r="B98" s="46">
        <v>-1</v>
      </c>
      <c r="C98" s="46">
        <v>0.8</v>
      </c>
      <c r="D98" s="46">
        <v>-0.5</v>
      </c>
      <c r="E98" s="46">
        <v>-0.3</v>
      </c>
      <c r="F98" s="46">
        <v>-0.5</v>
      </c>
      <c r="G98" s="46">
        <v>0.7</v>
      </c>
      <c r="H98" s="46">
        <v>-0.9</v>
      </c>
      <c r="I98" s="46">
        <v>0.3</v>
      </c>
      <c r="J98" s="46">
        <v>2.5</v>
      </c>
      <c r="K98" s="46">
        <v>-2.2999999999999998</v>
      </c>
      <c r="L98" s="46">
        <v>0.3</v>
      </c>
      <c r="M98" s="46">
        <v>-0.5</v>
      </c>
      <c r="N98" s="46">
        <v>0.6</v>
      </c>
      <c r="O98" s="46">
        <v>-0.2</v>
      </c>
      <c r="P98" s="46">
        <v>-0.6</v>
      </c>
      <c r="Q98" s="46">
        <v>0.2</v>
      </c>
    </row>
    <row r="99" spans="1:17">
      <c r="A99" s="45">
        <v>1987</v>
      </c>
      <c r="B99" s="46">
        <v>0.1</v>
      </c>
      <c r="C99" s="46">
        <v>0.5</v>
      </c>
      <c r="D99" s="46">
        <v>0.1</v>
      </c>
      <c r="E99" s="46">
        <v>0.8</v>
      </c>
      <c r="F99" s="46">
        <v>0.3</v>
      </c>
      <c r="G99" s="46">
        <v>-0.3</v>
      </c>
      <c r="H99" s="46">
        <v>0.4</v>
      </c>
      <c r="I99" s="46">
        <v>0.3</v>
      </c>
      <c r="J99" s="46">
        <v>-0.3</v>
      </c>
      <c r="K99" s="46">
        <v>0.6</v>
      </c>
      <c r="L99" s="46">
        <v>0.4</v>
      </c>
      <c r="M99" s="46">
        <v>-1.1000000000000001</v>
      </c>
      <c r="N99" s="46">
        <v>0.2</v>
      </c>
      <c r="O99" s="46">
        <v>2.1</v>
      </c>
      <c r="P99" s="46">
        <v>-1.5</v>
      </c>
      <c r="Q99" s="46">
        <v>-0.1</v>
      </c>
    </row>
    <row r="100" spans="1:17">
      <c r="A100" s="45">
        <v>1988</v>
      </c>
      <c r="B100" s="46">
        <v>0.9</v>
      </c>
      <c r="C100" s="46">
        <v>-2.2999999999999998</v>
      </c>
      <c r="D100" s="46">
        <v>0.7</v>
      </c>
      <c r="E100" s="46">
        <v>-0.4</v>
      </c>
      <c r="F100" s="46">
        <v>1.1000000000000001</v>
      </c>
      <c r="G100" s="46">
        <v>0.1</v>
      </c>
      <c r="H100" s="46">
        <v>1</v>
      </c>
      <c r="I100" s="46">
        <v>-2.1</v>
      </c>
      <c r="J100" s="46">
        <v>-2</v>
      </c>
      <c r="K100" s="46">
        <v>1.5</v>
      </c>
      <c r="L100" s="46">
        <v>-0.2</v>
      </c>
      <c r="M100" s="46">
        <v>1</v>
      </c>
      <c r="N100" s="46">
        <v>-0.5</v>
      </c>
      <c r="O100" s="46">
        <v>-1.2</v>
      </c>
      <c r="P100" s="46">
        <v>0.7</v>
      </c>
      <c r="Q100" s="46">
        <v>1</v>
      </c>
    </row>
    <row r="101" spans="1:17">
      <c r="A101" s="45">
        <v>1989</v>
      </c>
      <c r="B101" s="46">
        <v>-0.2</v>
      </c>
      <c r="C101" s="46">
        <v>-0.7</v>
      </c>
      <c r="D101" s="46">
        <v>0</v>
      </c>
      <c r="E101" s="46">
        <v>-0.3</v>
      </c>
      <c r="F101" s="46">
        <v>-0.1</v>
      </c>
      <c r="G101" s="46">
        <v>-2</v>
      </c>
      <c r="H101" s="46">
        <v>1.1000000000000001</v>
      </c>
      <c r="I101" s="46">
        <v>-0.3</v>
      </c>
      <c r="J101" s="46">
        <v>-1.2</v>
      </c>
      <c r="K101" s="46">
        <v>1.1000000000000001</v>
      </c>
      <c r="L101" s="46">
        <v>-1</v>
      </c>
      <c r="M101" s="46">
        <v>0.6</v>
      </c>
      <c r="N101" s="46">
        <v>0.6</v>
      </c>
      <c r="O101" s="46">
        <v>-1.1000000000000001</v>
      </c>
      <c r="P101" s="46">
        <v>0.3</v>
      </c>
      <c r="Q101" s="46">
        <v>0.3</v>
      </c>
    </row>
    <row r="102" spans="1:17">
      <c r="A102" s="45">
        <v>1990</v>
      </c>
      <c r="B102" s="46">
        <v>-0.5</v>
      </c>
      <c r="C102" s="46">
        <v>0.1</v>
      </c>
      <c r="D102" s="46">
        <v>-0.6</v>
      </c>
      <c r="E102" s="46">
        <v>-0.2</v>
      </c>
      <c r="F102" s="46">
        <v>-0.7</v>
      </c>
      <c r="G102" s="46">
        <v>-0.6</v>
      </c>
      <c r="H102" s="46">
        <v>0.9</v>
      </c>
      <c r="I102" s="46">
        <v>-0.7</v>
      </c>
      <c r="J102" s="46">
        <v>0.6</v>
      </c>
      <c r="K102" s="46">
        <v>0.2</v>
      </c>
      <c r="L102" s="46">
        <v>-1.1000000000000001</v>
      </c>
      <c r="M102" s="46">
        <v>0.6</v>
      </c>
      <c r="N102" s="46">
        <v>-0.7</v>
      </c>
      <c r="O102" s="46">
        <v>0.9</v>
      </c>
      <c r="P102" s="46">
        <v>-0.8</v>
      </c>
      <c r="Q102" s="46">
        <v>-0.9</v>
      </c>
    </row>
    <row r="103" spans="1:17">
      <c r="A103" s="45">
        <v>1991</v>
      </c>
      <c r="B103" s="46">
        <v>-1.2</v>
      </c>
      <c r="C103" s="46">
        <v>-0.2</v>
      </c>
      <c r="D103" s="46">
        <v>-0.9</v>
      </c>
      <c r="E103" s="46">
        <v>0.1</v>
      </c>
      <c r="F103" s="46">
        <v>-0.6</v>
      </c>
      <c r="G103" s="46">
        <v>1.3</v>
      </c>
      <c r="H103" s="46">
        <v>-1.7</v>
      </c>
      <c r="I103" s="46">
        <v>0.7</v>
      </c>
      <c r="J103" s="46">
        <v>0.6</v>
      </c>
      <c r="K103" s="46">
        <v>-1.8</v>
      </c>
      <c r="L103" s="46">
        <v>1</v>
      </c>
      <c r="M103" s="46">
        <v>-1.3</v>
      </c>
      <c r="N103" s="46">
        <v>-0.1</v>
      </c>
      <c r="O103" s="46">
        <v>0.5</v>
      </c>
      <c r="P103" s="46">
        <v>1.3</v>
      </c>
      <c r="Q103" s="46">
        <v>-1.9</v>
      </c>
    </row>
    <row r="104" spans="1:17">
      <c r="A104" s="45">
        <v>1992</v>
      </c>
      <c r="B104" s="46">
        <v>-1</v>
      </c>
      <c r="C104" s="46">
        <v>-0.6</v>
      </c>
      <c r="D104" s="46">
        <v>-1.5</v>
      </c>
      <c r="E104" s="46">
        <v>0.3</v>
      </c>
      <c r="F104" s="46">
        <v>-0.5</v>
      </c>
      <c r="G104" s="46">
        <v>1</v>
      </c>
      <c r="H104" s="46">
        <v>-1.1000000000000001</v>
      </c>
      <c r="I104" s="46">
        <v>-0.1</v>
      </c>
      <c r="J104" s="46">
        <v>-0.1</v>
      </c>
      <c r="K104" s="46">
        <v>-0.5</v>
      </c>
      <c r="L104" s="46">
        <v>0.3</v>
      </c>
      <c r="M104" s="46">
        <v>-2.5</v>
      </c>
      <c r="N104" s="46">
        <v>0.9</v>
      </c>
      <c r="O104" s="46">
        <v>2.6</v>
      </c>
      <c r="P104" s="46">
        <v>-3</v>
      </c>
      <c r="Q104" s="46">
        <v>-0.4</v>
      </c>
    </row>
    <row r="105" spans="1:17">
      <c r="A105" s="45">
        <v>1993</v>
      </c>
      <c r="B105" s="46">
        <v>-0.9</v>
      </c>
      <c r="C105" s="46">
        <v>-1.1000000000000001</v>
      </c>
      <c r="D105" s="46">
        <v>0.5</v>
      </c>
      <c r="E105" s="46">
        <v>-0.6</v>
      </c>
      <c r="F105" s="46">
        <v>0.7</v>
      </c>
      <c r="G105" s="46">
        <v>-1</v>
      </c>
      <c r="H105" s="46">
        <v>1.2</v>
      </c>
      <c r="I105" s="46">
        <v>0.4</v>
      </c>
      <c r="J105" s="46">
        <v>-2.6</v>
      </c>
      <c r="K105" s="46">
        <v>-0.8</v>
      </c>
      <c r="L105" s="46">
        <v>2.2999999999999998</v>
      </c>
      <c r="M105" s="46">
        <v>-0.9</v>
      </c>
      <c r="N105" s="46">
        <v>0.7</v>
      </c>
      <c r="O105" s="46">
        <v>-0.8</v>
      </c>
      <c r="P105" s="46">
        <v>0.5</v>
      </c>
      <c r="Q105" s="46">
        <v>-0.6</v>
      </c>
    </row>
    <row r="106" spans="1:17">
      <c r="A106" s="45">
        <v>1994</v>
      </c>
      <c r="B106" s="46">
        <v>0.4</v>
      </c>
      <c r="C106" s="46">
        <v>-0.7</v>
      </c>
      <c r="D106" s="46">
        <v>0.5</v>
      </c>
      <c r="E106" s="46">
        <v>-0.2</v>
      </c>
      <c r="F106" s="46">
        <v>2.2999999999999998</v>
      </c>
      <c r="G106" s="46">
        <v>-2.9</v>
      </c>
      <c r="H106" s="46">
        <v>0.9</v>
      </c>
      <c r="I106" s="46">
        <v>0.2</v>
      </c>
      <c r="J106" s="46">
        <v>-1.6</v>
      </c>
      <c r="K106" s="46">
        <v>1.7</v>
      </c>
      <c r="L106" s="46">
        <v>-0.6</v>
      </c>
      <c r="M106" s="46">
        <v>0.9</v>
      </c>
      <c r="N106" s="46">
        <v>-0.2</v>
      </c>
      <c r="O106" s="46">
        <v>-0.9</v>
      </c>
      <c r="P106" s="46">
        <v>0.7</v>
      </c>
      <c r="Q106" s="46">
        <v>0.5</v>
      </c>
    </row>
    <row r="107" spans="1:17">
      <c r="A107" s="45">
        <v>1995</v>
      </c>
      <c r="B107" s="46">
        <v>0.4</v>
      </c>
      <c r="C107" s="46">
        <v>-0.2</v>
      </c>
      <c r="D107" s="46">
        <v>0.2</v>
      </c>
      <c r="E107" s="46">
        <v>0.4</v>
      </c>
      <c r="F107" s="46">
        <v>-0.4</v>
      </c>
      <c r="G107" s="46">
        <v>0.3</v>
      </c>
      <c r="H107" s="46">
        <v>-0.1</v>
      </c>
      <c r="I107" s="46">
        <v>-0.7</v>
      </c>
      <c r="J107" s="46">
        <v>0.2</v>
      </c>
      <c r="K107" s="46">
        <v>1.1000000000000001</v>
      </c>
      <c r="L107" s="46">
        <v>-1.5</v>
      </c>
      <c r="M107" s="46">
        <v>1.1000000000000001</v>
      </c>
      <c r="N107" s="46">
        <v>0.4</v>
      </c>
      <c r="O107" s="46">
        <v>-0.8</v>
      </c>
      <c r="P107" s="46">
        <v>0.4</v>
      </c>
      <c r="Q107" s="46">
        <v>0.6</v>
      </c>
    </row>
    <row r="108" spans="1:17">
      <c r="A108" s="45">
        <v>1996</v>
      </c>
      <c r="B108" s="46">
        <v>0.2</v>
      </c>
      <c r="C108" s="46">
        <v>-0.4</v>
      </c>
      <c r="D108" s="46">
        <v>-0.2</v>
      </c>
      <c r="E108" s="46">
        <v>0.7</v>
      </c>
      <c r="F108" s="46">
        <v>-0.5</v>
      </c>
      <c r="G108" s="46">
        <v>1</v>
      </c>
      <c r="H108" s="46">
        <v>-1.6</v>
      </c>
      <c r="I108" s="46">
        <v>0.3</v>
      </c>
      <c r="J108" s="46">
        <v>1.3</v>
      </c>
      <c r="K108" s="46">
        <v>-2.2999999999999998</v>
      </c>
      <c r="L108" s="46">
        <v>1.4</v>
      </c>
      <c r="M108" s="46">
        <v>-0.3</v>
      </c>
      <c r="N108" s="46">
        <v>-0.9</v>
      </c>
      <c r="O108" s="46">
        <v>0.9</v>
      </c>
      <c r="P108" s="46">
        <v>1.8</v>
      </c>
      <c r="Q108" s="46">
        <v>-2.2000000000000002</v>
      </c>
    </row>
    <row r="109" spans="1:17">
      <c r="A109" s="45">
        <v>1997</v>
      </c>
      <c r="B109" s="46">
        <v>-1.5</v>
      </c>
      <c r="C109" s="46">
        <v>1.4</v>
      </c>
      <c r="D109" s="46">
        <v>-1.5</v>
      </c>
      <c r="E109" s="46">
        <v>-0.3</v>
      </c>
      <c r="F109" s="46">
        <v>-0.4</v>
      </c>
      <c r="G109" s="46">
        <v>0.9</v>
      </c>
      <c r="H109" s="46">
        <v>-2.4</v>
      </c>
      <c r="I109" s="46">
        <v>1.7</v>
      </c>
      <c r="J109" s="46">
        <v>3.2</v>
      </c>
      <c r="K109" s="46">
        <v>-2.9</v>
      </c>
      <c r="L109" s="46">
        <v>0</v>
      </c>
      <c r="M109" s="46">
        <v>-1.5</v>
      </c>
      <c r="N109" s="46">
        <v>1</v>
      </c>
      <c r="O109" s="46">
        <v>0.8</v>
      </c>
      <c r="P109" s="46">
        <v>-1.7</v>
      </c>
      <c r="Q109" s="46">
        <v>0</v>
      </c>
    </row>
    <row r="110" spans="1:17">
      <c r="A110" s="45">
        <v>1998</v>
      </c>
      <c r="B110" s="46">
        <v>-0.6</v>
      </c>
      <c r="C110" s="46">
        <v>0.4</v>
      </c>
      <c r="D110" s="46">
        <v>-0.9</v>
      </c>
      <c r="E110" s="46">
        <v>0.8</v>
      </c>
      <c r="F110" s="46">
        <v>0.4</v>
      </c>
      <c r="G110" s="46">
        <v>-0.9</v>
      </c>
      <c r="H110" s="46">
        <v>0.6</v>
      </c>
      <c r="I110" s="46">
        <v>0.7</v>
      </c>
      <c r="J110" s="46">
        <v>-0.7</v>
      </c>
      <c r="K110" s="46">
        <v>0.2</v>
      </c>
      <c r="L110" s="46">
        <v>-0.1</v>
      </c>
      <c r="M110" s="46">
        <v>-1.3</v>
      </c>
      <c r="N110" s="46">
        <v>0.4</v>
      </c>
      <c r="O110" s="46">
        <v>2.4</v>
      </c>
      <c r="P110" s="46">
        <v>-2</v>
      </c>
      <c r="Q110" s="46">
        <v>-0.4</v>
      </c>
    </row>
    <row r="111" spans="1:17">
      <c r="A111" s="45">
        <v>1999</v>
      </c>
      <c r="B111" s="46">
        <v>-1</v>
      </c>
      <c r="C111" s="46">
        <v>-0.8</v>
      </c>
      <c r="D111" s="46">
        <v>1</v>
      </c>
      <c r="E111" s="46">
        <v>-0.7</v>
      </c>
      <c r="F111" s="46">
        <v>0.3</v>
      </c>
      <c r="G111" s="46">
        <v>-1.3</v>
      </c>
      <c r="H111" s="46">
        <v>1.7</v>
      </c>
      <c r="I111" s="46">
        <v>-0.7</v>
      </c>
      <c r="J111" s="46">
        <v>-1.9</v>
      </c>
      <c r="K111" s="46">
        <v>1.3</v>
      </c>
      <c r="L111" s="46">
        <v>0.4</v>
      </c>
      <c r="M111" s="46">
        <v>0.6</v>
      </c>
      <c r="N111" s="46">
        <v>-0.1</v>
      </c>
      <c r="O111" s="46">
        <v>-1.5</v>
      </c>
      <c r="P111" s="46">
        <v>1</v>
      </c>
      <c r="Q111" s="46">
        <v>0.1</v>
      </c>
    </row>
    <row r="112" spans="1:17">
      <c r="A112" s="45">
        <v>2000</v>
      </c>
      <c r="B112" s="46">
        <v>1.8</v>
      </c>
      <c r="C112" s="46">
        <v>-1</v>
      </c>
      <c r="D112" s="46">
        <v>-0.1</v>
      </c>
      <c r="E112" s="46">
        <v>0.4</v>
      </c>
      <c r="F112" s="46">
        <v>0.2</v>
      </c>
      <c r="G112" s="46">
        <v>0.7</v>
      </c>
      <c r="H112" s="46">
        <v>2</v>
      </c>
      <c r="I112" s="46">
        <v>-2.2999999999999998</v>
      </c>
      <c r="J112" s="46">
        <v>-0.7</v>
      </c>
      <c r="K112" s="46">
        <v>0.8</v>
      </c>
      <c r="L112" s="46">
        <v>-1.7</v>
      </c>
      <c r="M112" s="46">
        <v>1.9</v>
      </c>
      <c r="N112" s="46">
        <v>0.4</v>
      </c>
      <c r="O112" s="46">
        <v>-0.7</v>
      </c>
      <c r="P112" s="46">
        <v>0</v>
      </c>
      <c r="Q112" s="46">
        <v>0.7</v>
      </c>
    </row>
    <row r="113" spans="1:17">
      <c r="A113" s="45">
        <v>2001</v>
      </c>
      <c r="B113" s="46">
        <v>-0.4</v>
      </c>
      <c r="C113" s="46">
        <v>-0.2</v>
      </c>
      <c r="D113" s="46">
        <v>-0.7</v>
      </c>
      <c r="E113" s="46">
        <v>0.9</v>
      </c>
      <c r="F113" s="46">
        <v>-0.3</v>
      </c>
      <c r="G113" s="46">
        <v>-0.9</v>
      </c>
      <c r="H113" s="46">
        <v>-0.1</v>
      </c>
      <c r="I113" s="46">
        <v>-0.5</v>
      </c>
      <c r="J113" s="46">
        <v>1</v>
      </c>
      <c r="K113" s="46">
        <v>0.1</v>
      </c>
      <c r="L113" s="46">
        <v>-1.6</v>
      </c>
      <c r="M113" s="46">
        <v>1.2</v>
      </c>
      <c r="N113" s="46">
        <v>-0.9</v>
      </c>
      <c r="O113" s="46">
        <v>1</v>
      </c>
      <c r="P113" s="46">
        <v>1.3</v>
      </c>
      <c r="Q113" s="46">
        <v>-2.2999999999999998</v>
      </c>
    </row>
    <row r="114" spans="1:17">
      <c r="A114" s="45">
        <v>2002</v>
      </c>
      <c r="B114" s="46">
        <v>-1.7</v>
      </c>
      <c r="C114" s="46">
        <v>0.5</v>
      </c>
      <c r="D114" s="46">
        <v>0.4</v>
      </c>
      <c r="E114" s="46">
        <v>0.4</v>
      </c>
      <c r="F114" s="46">
        <v>-1.2</v>
      </c>
      <c r="G114" s="46">
        <v>1.5</v>
      </c>
      <c r="H114" s="46">
        <v>-1.3</v>
      </c>
      <c r="I114" s="46">
        <v>0.6</v>
      </c>
      <c r="J114" s="46">
        <v>1.6</v>
      </c>
      <c r="K114" s="46">
        <v>-2.2000000000000002</v>
      </c>
      <c r="L114" s="46">
        <v>2.1</v>
      </c>
      <c r="M114" s="46">
        <v>-0.5</v>
      </c>
      <c r="N114" s="46">
        <v>-1.2</v>
      </c>
      <c r="O114" s="46">
        <v>1.5</v>
      </c>
      <c r="P114" s="46">
        <v>0.5</v>
      </c>
      <c r="Q114" s="46">
        <v>-1.3</v>
      </c>
    </row>
    <row r="115" spans="1:17">
      <c r="A115" s="45">
        <v>2003</v>
      </c>
      <c r="B115" s="46">
        <v>-0.8</v>
      </c>
      <c r="C115" s="46">
        <v>0.9</v>
      </c>
      <c r="D115" s="46">
        <v>-0.7</v>
      </c>
      <c r="E115" s="46">
        <v>0.4</v>
      </c>
      <c r="F115" s="46">
        <v>0.2</v>
      </c>
      <c r="G115" s="46">
        <v>0</v>
      </c>
      <c r="H115" s="46">
        <v>-1</v>
      </c>
      <c r="I115" s="46">
        <v>0.2</v>
      </c>
      <c r="J115" s="46">
        <v>3.4</v>
      </c>
      <c r="K115" s="46">
        <v>-2.5</v>
      </c>
      <c r="L115" s="46">
        <v>0.7</v>
      </c>
      <c r="M115" s="46">
        <v>-1.9</v>
      </c>
      <c r="N115" s="46">
        <v>1.4</v>
      </c>
      <c r="O115" s="46">
        <v>2.2000000000000002</v>
      </c>
      <c r="P115" s="46">
        <v>-3.5</v>
      </c>
      <c r="Q115" s="46">
        <v>1.1000000000000001</v>
      </c>
    </row>
    <row r="116" spans="1:17">
      <c r="A116" s="45">
        <v>2004</v>
      </c>
      <c r="B116" s="46">
        <v>1.5</v>
      </c>
      <c r="C116" s="46">
        <v>-1.4</v>
      </c>
      <c r="D116" s="46">
        <v>0.3</v>
      </c>
      <c r="E116" s="46">
        <v>-0.7</v>
      </c>
      <c r="F116" s="46">
        <v>1.1000000000000001</v>
      </c>
      <c r="G116" s="46">
        <v>-0.4</v>
      </c>
      <c r="H116" s="46">
        <v>3.5</v>
      </c>
      <c r="I116" s="46">
        <v>-1.9</v>
      </c>
      <c r="J116" s="46">
        <v>-3.5</v>
      </c>
      <c r="K116" s="46">
        <v>1.8</v>
      </c>
      <c r="L116" s="46">
        <v>0.5</v>
      </c>
      <c r="M116" s="46">
        <v>-0.5</v>
      </c>
      <c r="N116" s="46">
        <v>0.4</v>
      </c>
      <c r="O116" s="46">
        <v>-1.5</v>
      </c>
      <c r="P116" s="46">
        <v>0.8</v>
      </c>
      <c r="Q116" s="46">
        <v>0.4</v>
      </c>
    </row>
    <row r="117" spans="1:17">
      <c r="A117" s="45">
        <v>2005</v>
      </c>
      <c r="B117" s="46">
        <v>0.3</v>
      </c>
      <c r="C117" s="46">
        <v>-0.3</v>
      </c>
      <c r="D117" s="46">
        <v>0.4</v>
      </c>
      <c r="E117" s="46">
        <v>-0.2</v>
      </c>
      <c r="F117" s="46">
        <v>0.3</v>
      </c>
      <c r="G117" s="46">
        <v>-1.6</v>
      </c>
      <c r="H117" s="46">
        <v>1.7</v>
      </c>
      <c r="I117" s="46">
        <v>-0.4</v>
      </c>
      <c r="J117" s="46">
        <v>-1.5</v>
      </c>
      <c r="K117" s="46">
        <v>1.6</v>
      </c>
      <c r="L117" s="46">
        <v>-1.2</v>
      </c>
      <c r="M117" s="46">
        <v>1.7</v>
      </c>
      <c r="N117" s="46">
        <v>-0.4</v>
      </c>
      <c r="O117" s="46">
        <v>-1.1000000000000001</v>
      </c>
      <c r="P117" s="46">
        <v>0.7</v>
      </c>
      <c r="Q117" s="46">
        <v>0.4</v>
      </c>
    </row>
    <row r="118" spans="1:17">
      <c r="A118" s="45">
        <v>2006</v>
      </c>
      <c r="B118" s="46">
        <v>0.9</v>
      </c>
      <c r="C118" s="46">
        <v>-0.3</v>
      </c>
      <c r="D118" s="46">
        <v>-0.3</v>
      </c>
      <c r="E118" s="46">
        <v>0.7</v>
      </c>
      <c r="F118" s="46">
        <v>-0.4</v>
      </c>
      <c r="G118" s="46">
        <v>1.2</v>
      </c>
      <c r="H118" s="46">
        <v>0.1</v>
      </c>
      <c r="I118" s="46">
        <v>-1.3</v>
      </c>
      <c r="J118" s="46">
        <v>0.5</v>
      </c>
      <c r="K118" s="46">
        <v>0.4</v>
      </c>
      <c r="L118" s="46">
        <v>-1.6</v>
      </c>
      <c r="M118" s="46">
        <v>1.5</v>
      </c>
      <c r="N118" s="46">
        <v>-0.2</v>
      </c>
      <c r="O118" s="46">
        <v>0.2</v>
      </c>
      <c r="P118" s="46">
        <v>0</v>
      </c>
      <c r="Q118" s="46">
        <v>0.4</v>
      </c>
    </row>
    <row r="119" spans="1:17">
      <c r="A119" s="45">
        <v>2007</v>
      </c>
      <c r="B119" s="46">
        <v>-0.5</v>
      </c>
      <c r="C119" s="46">
        <v>0.4</v>
      </c>
      <c r="D119" s="46">
        <v>-1.2</v>
      </c>
      <c r="E119" s="46">
        <v>1.3</v>
      </c>
      <c r="F119" s="46">
        <v>-0.5</v>
      </c>
      <c r="G119" s="46">
        <v>-0.3</v>
      </c>
      <c r="H119" s="46">
        <v>-0.2</v>
      </c>
      <c r="I119" s="46">
        <v>-0.5</v>
      </c>
      <c r="J119" s="46">
        <v>2.8</v>
      </c>
      <c r="K119" s="46">
        <v>-2.1</v>
      </c>
      <c r="L119" s="46">
        <v>-0.5</v>
      </c>
      <c r="M119" s="46">
        <v>0.8</v>
      </c>
      <c r="N119" s="46">
        <v>-2.1</v>
      </c>
      <c r="O119" s="46">
        <v>2.4</v>
      </c>
      <c r="P119" s="46">
        <v>1.7</v>
      </c>
      <c r="Q119" s="46">
        <v>-3.2</v>
      </c>
    </row>
    <row r="120" spans="1:17">
      <c r="A120" s="45">
        <v>2008</v>
      </c>
      <c r="B120" s="46">
        <v>-0.8</v>
      </c>
      <c r="C120" s="46">
        <v>-0.3</v>
      </c>
      <c r="D120" s="46">
        <v>-1.1000000000000001</v>
      </c>
      <c r="E120" s="46">
        <v>-0.5</v>
      </c>
      <c r="F120" s="46">
        <v>-0.6</v>
      </c>
      <c r="G120" s="46">
        <v>3.4</v>
      </c>
      <c r="H120" s="46">
        <v>-2.5</v>
      </c>
      <c r="I120" s="46">
        <v>0</v>
      </c>
      <c r="J120" s="46">
        <v>2.1</v>
      </c>
      <c r="K120" s="46">
        <v>-3.1</v>
      </c>
      <c r="L120" s="46">
        <v>1.8</v>
      </c>
      <c r="M120" s="46">
        <v>-2.7</v>
      </c>
      <c r="N120" s="46">
        <v>1</v>
      </c>
      <c r="O120" s="46">
        <v>2.4</v>
      </c>
      <c r="P120" s="46">
        <v>-3.8</v>
      </c>
      <c r="Q120" s="46">
        <v>-0.1</v>
      </c>
    </row>
    <row r="121" spans="1:17">
      <c r="A121" s="45">
        <v>2009</v>
      </c>
      <c r="B121" s="46">
        <v>-2.6</v>
      </c>
      <c r="C121" s="46">
        <v>0.2</v>
      </c>
      <c r="D121" s="46">
        <v>0.8</v>
      </c>
      <c r="E121" s="46">
        <v>-0.1</v>
      </c>
      <c r="F121" s="46">
        <v>0.1</v>
      </c>
      <c r="G121" s="46">
        <v>-1.4</v>
      </c>
      <c r="H121" s="46">
        <v>-1.2</v>
      </c>
      <c r="I121" s="46">
        <v>2</v>
      </c>
      <c r="J121" s="46">
        <v>-1.1000000000000001</v>
      </c>
      <c r="K121" s="46">
        <v>1</v>
      </c>
      <c r="L121" s="46">
        <v>1.8</v>
      </c>
      <c r="M121" s="46">
        <v>-2.1</v>
      </c>
      <c r="N121" s="46">
        <v>0.2</v>
      </c>
      <c r="O121" s="46">
        <v>0.7</v>
      </c>
      <c r="P121" s="46">
        <v>-0.4</v>
      </c>
      <c r="Q121" s="46">
        <v>0.3</v>
      </c>
    </row>
    <row r="122" spans="1:17">
      <c r="A122" s="45">
        <v>2010</v>
      </c>
      <c r="B122" s="46">
        <v>1.5</v>
      </c>
      <c r="C122" s="46">
        <v>-0.1</v>
      </c>
      <c r="D122" s="46">
        <v>0.2</v>
      </c>
      <c r="E122" s="46">
        <v>-0.5</v>
      </c>
      <c r="F122" s="46">
        <v>1.2</v>
      </c>
      <c r="G122" s="46">
        <v>-0.6</v>
      </c>
      <c r="H122" s="46">
        <v>1.7</v>
      </c>
      <c r="I122" s="46">
        <v>0.2</v>
      </c>
      <c r="J122" s="46">
        <v>-2.2000000000000002</v>
      </c>
      <c r="K122" s="46">
        <v>0.8</v>
      </c>
      <c r="L122" s="46">
        <v>0.4</v>
      </c>
      <c r="M122" s="46">
        <v>-0.4</v>
      </c>
      <c r="N122" s="46">
        <v>0.7</v>
      </c>
      <c r="O122" s="46">
        <v>-1.5</v>
      </c>
      <c r="P122" s="46">
        <v>1</v>
      </c>
      <c r="Q122" s="46">
        <v>0.2</v>
      </c>
    </row>
    <row r="123" spans="1:17">
      <c r="A123" s="45">
        <v>2011</v>
      </c>
      <c r="B123" s="46">
        <v>-0.1</v>
      </c>
      <c r="C123" s="46">
        <v>-0.6</v>
      </c>
      <c r="D123" s="46">
        <v>0.9</v>
      </c>
      <c r="E123" s="46">
        <v>-0.2</v>
      </c>
      <c r="F123" s="46">
        <v>-0.4</v>
      </c>
      <c r="G123" s="46">
        <v>-0.4</v>
      </c>
      <c r="H123" s="46">
        <v>0.1</v>
      </c>
      <c r="I123" s="46">
        <v>-1.1000000000000001</v>
      </c>
      <c r="J123" s="46">
        <v>-0.2</v>
      </c>
      <c r="K123" s="46">
        <v>2.1</v>
      </c>
      <c r="L123" s="46">
        <v>-1.5</v>
      </c>
      <c r="M123" s="46">
        <v>1.5</v>
      </c>
      <c r="N123" s="46">
        <v>0.3</v>
      </c>
      <c r="O123" s="46">
        <v>-1.7</v>
      </c>
      <c r="P123" s="46">
        <v>0.9</v>
      </c>
      <c r="Q123" s="46">
        <v>0.5</v>
      </c>
    </row>
    <row r="124" spans="1:17">
      <c r="A124" s="45">
        <v>2012</v>
      </c>
      <c r="B124" s="46">
        <v>1.9</v>
      </c>
      <c r="C124" s="46">
        <v>-1.1000000000000001</v>
      </c>
      <c r="D124" s="46">
        <v>-1.1000000000000001</v>
      </c>
      <c r="E124" s="46">
        <v>0.9</v>
      </c>
      <c r="F124" s="46">
        <v>-0.5</v>
      </c>
      <c r="G124" s="46">
        <v>3.5</v>
      </c>
      <c r="H124" s="46">
        <v>-1.5</v>
      </c>
      <c r="I124" s="46">
        <v>-2.2000000000000002</v>
      </c>
      <c r="J124" s="46">
        <v>2.2999999999999998</v>
      </c>
      <c r="K124" s="46">
        <v>-1.6</v>
      </c>
      <c r="L124" s="46">
        <v>-1.1000000000000001</v>
      </c>
      <c r="M124" s="46">
        <v>0.9</v>
      </c>
      <c r="N124" s="46">
        <v>-0.9</v>
      </c>
      <c r="O124" s="46">
        <v>0.9</v>
      </c>
      <c r="P124" s="46">
        <v>1.6</v>
      </c>
      <c r="Q124" s="46">
        <v>-2.4</v>
      </c>
    </row>
    <row r="125" spans="1:17">
      <c r="A125" s="45">
        <v>2013</v>
      </c>
      <c r="B125" s="46">
        <v>-1.8</v>
      </c>
      <c r="C125" s="46">
        <v>1.5</v>
      </c>
      <c r="D125" s="46">
        <v>-0.7</v>
      </c>
      <c r="E125" s="46">
        <v>0.5</v>
      </c>
      <c r="F125" s="46">
        <v>-0.7</v>
      </c>
      <c r="G125" s="46">
        <v>0.7</v>
      </c>
      <c r="H125" s="46">
        <v>-1.3</v>
      </c>
      <c r="I125" s="46">
        <v>1.9</v>
      </c>
      <c r="J125" s="46">
        <v>2</v>
      </c>
      <c r="K125" s="46">
        <v>-3.2</v>
      </c>
      <c r="L125" s="46">
        <v>1.2</v>
      </c>
      <c r="M125" s="46">
        <v>0</v>
      </c>
      <c r="N125" s="46">
        <v>-1.2</v>
      </c>
      <c r="O125" s="46">
        <v>1.3</v>
      </c>
      <c r="P125" s="46">
        <v>0.6</v>
      </c>
      <c r="Q125" s="46">
        <v>-1.2</v>
      </c>
    </row>
    <row r="126" spans="1:17">
      <c r="A126" s="45">
        <v>2014</v>
      </c>
      <c r="B126" s="46">
        <v>-0.5</v>
      </c>
      <c r="C126" s="46">
        <v>0.3</v>
      </c>
      <c r="D126" s="46">
        <v>-0.4</v>
      </c>
      <c r="E126" s="46">
        <v>-0.4</v>
      </c>
      <c r="F126" s="46">
        <v>1.1000000000000001</v>
      </c>
      <c r="G126" s="46">
        <v>-1.2</v>
      </c>
      <c r="H126" s="46">
        <v>-0.7</v>
      </c>
      <c r="I126" s="46">
        <v>1.1000000000000001</v>
      </c>
      <c r="J126" s="46">
        <v>0.8</v>
      </c>
      <c r="K126" s="46">
        <v>-1.3</v>
      </c>
      <c r="L126" s="46">
        <v>1.4</v>
      </c>
      <c r="M126" s="46">
        <v>-2.6</v>
      </c>
      <c r="N126" s="46">
        <v>1.6</v>
      </c>
      <c r="O126" s="46">
        <v>0.8</v>
      </c>
      <c r="P126" s="46">
        <v>-2.7</v>
      </c>
      <c r="Q126" s="46">
        <v>1.2</v>
      </c>
    </row>
    <row r="127" spans="1:17">
      <c r="A127" s="45">
        <v>2015</v>
      </c>
      <c r="B127" s="46">
        <v>1.3</v>
      </c>
      <c r="F127" s="46">
        <v>1.6</v>
      </c>
      <c r="G127" s="46">
        <v>-1.1000000000000001</v>
      </c>
      <c r="H127" s="46">
        <v>1.5</v>
      </c>
      <c r="I127" s="46">
        <v>0.5</v>
      </c>
    </row>
  </sheetData>
  <phoneticPr fontId="7"/>
  <pageMargins left="0.59055118110236227" right="0.59055118110236227" top="0.39370078740157483" bottom="0.19685039370078741" header="0.39370078740157483" footer="0.19685039370078741"/>
  <pageSetup paperSize="9" scale="60" orientation="landscape" r:id="rId1"/>
  <headerFooter alignWithMargins="0"/>
  <rowBreaks count="1" manualBreakCount="1">
    <brk id="72"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zoomScale="77" zoomScaleNormal="77" workbookViewId="0">
      <pane xSplit="1" ySplit="2" topLeftCell="B6" activePane="bottomRight" state="frozen"/>
      <selection activeCell="M66" sqref="M66"/>
      <selection pane="topRight" activeCell="M66" sqref="M66"/>
      <selection pane="bottomLeft" activeCell="M66" sqref="M66"/>
      <selection pane="bottomRight" activeCell="E47" sqref="E47:E48"/>
    </sheetView>
  </sheetViews>
  <sheetFormatPr defaultRowHeight="13"/>
  <cols>
    <col min="1" max="1" width="8.7265625" customWidth="1"/>
    <col min="15" max="15" width="8.1796875" customWidth="1"/>
    <col min="28" max="28" width="7.81640625" customWidth="1"/>
    <col min="29" max="55" width="3.6328125" customWidth="1"/>
  </cols>
  <sheetData>
    <row r="1" spans="1:28">
      <c r="V1" t="s">
        <v>320</v>
      </c>
      <c r="Z1" t="s">
        <v>398</v>
      </c>
      <c r="AA1" t="s">
        <v>401</v>
      </c>
      <c r="AB1" t="s">
        <v>455</v>
      </c>
    </row>
    <row r="2" spans="1:28">
      <c r="B2" t="s">
        <v>285</v>
      </c>
      <c r="D2" t="s">
        <v>286</v>
      </c>
      <c r="F2" t="s">
        <v>287</v>
      </c>
      <c r="H2" t="s">
        <v>288</v>
      </c>
      <c r="J2" t="s">
        <v>289</v>
      </c>
      <c r="L2" t="s">
        <v>290</v>
      </c>
      <c r="N2" t="s">
        <v>291</v>
      </c>
      <c r="P2" t="s">
        <v>292</v>
      </c>
      <c r="R2" t="s">
        <v>300</v>
      </c>
      <c r="V2" t="s">
        <v>357</v>
      </c>
      <c r="W2" t="s">
        <v>358</v>
      </c>
      <c r="X2" t="s">
        <v>359</v>
      </c>
    </row>
    <row r="3" spans="1:28">
      <c r="A3" t="e">
        <f ca="1">Thomson.Reuters.AFOSpreadsheetFormulas.DSGRID("JPGDP...D"," ","BASE DATE","TIME","Q","RowHeader=true;ColHeader=true;DispSeriesDescription=false;YearlyTSFormat=false;QuarterlyTSFormat=false","")</f>
        <v>#NAME?</v>
      </c>
      <c r="B3" t="s">
        <v>284</v>
      </c>
      <c r="C3" t="e">
        <f ca="1">Thomson.Reuters.AFOSpreadsheetFormulas.DSGRID("JPLABFRCO"," ","-35Y","TIME","Q","RowHeader=true;ColHeader=true;DispSeriesDescription=false;YearlyTSFormat=false;QuarterlyTSFormat=false","")</f>
        <v>#NAME?</v>
      </c>
      <c r="D3" s="1" t="s">
        <v>299</v>
      </c>
      <c r="E3" t="e">
        <f ca="1">Thomson.Reuters.AFOSpreadsheetFormulas.DSGRID("JPCNPER.D"," ","-35Y","TIME","Q","RowHeader=true;ColHeader=true;DispSeriesDescription=false;YearlyTSFormat=false;QuarterlyTSFormat=false","")</f>
        <v>#NAME?</v>
      </c>
      <c r="F3" t="s">
        <v>298</v>
      </c>
      <c r="G3" t="e">
        <f ca="1">Thomson.Reuters.AFOSpreadsheetFormulas.DSGRID("JPGFCPPRD"," ","-35Y","TIME","Q","RowHeader=true;ColHeader=true;DispSeriesDescription=false;YearlyTSFormat=false;QuarterlyTSFormat=false","")</f>
        <v>#NAME?</v>
      </c>
      <c r="H3" t="s">
        <v>297</v>
      </c>
      <c r="K3" t="e">
        <f ca="1">Thomson.Reuters.AFOSpreadsheetFormulas.DSGRID("JPRLTIREE"," ","-35Y","TIME","Q","RowHeader=true;ColHeader=true;DispSeriesDescription=false;YearlyTSFormat=false;QuarterlyTSFormat=false","")</f>
        <v>#NAME?</v>
      </c>
      <c r="L3" t="s">
        <v>296</v>
      </c>
      <c r="M3" t="e">
        <f ca="1">Thomson.Reuters.AFOSpreadsheetFormulas.DSGRID("JPUN%TOTQ"," ","-35Y","TIME","Q","RowHeader=true;ColHeader=true;DispSeriesDescription=false;YearlyTSFormat=false;QuarterlyTSFormat=false","")</f>
        <v>#NAME?</v>
      </c>
      <c r="N3" t="s">
        <v>295</v>
      </c>
      <c r="O3" t="e">
        <f ca="1">Thomson.Reuters.AFOSpreadsheetFormulas.DSGRID("JPPRATE."," ","-35Y","TIME","Q","RowHeader=true;ColHeader=true;DispSeriesDescription=false;YearlyTSFormat=false;QuarterlyTSFormat=false","")</f>
        <v>#NAME?</v>
      </c>
      <c r="P3" t="s">
        <v>294</v>
      </c>
      <c r="Q3" t="e">
        <f ca="1">Thomson.Reuters.AFOSpreadsheetFormulas.DSGRID("JPCPIEIAE"," ","-35Y","TIME","Q","RowHeader=true;ColHeader=true;DispSeriesDescription=false;YearlyTSFormat=false;QuarterlyTSFormat=false","")</f>
        <v>#NAME?</v>
      </c>
      <c r="R3" t="s">
        <v>293</v>
      </c>
      <c r="T3" t="s">
        <v>361</v>
      </c>
    </row>
    <row r="4" spans="1:28">
      <c r="A4" s="1" t="s">
        <v>142</v>
      </c>
      <c r="B4">
        <v>264839.8</v>
      </c>
      <c r="C4" s="1" t="s">
        <v>142</v>
      </c>
      <c r="D4" s="1">
        <v>56117</v>
      </c>
      <c r="E4" s="1" t="s">
        <v>142</v>
      </c>
      <c r="F4">
        <v>159436.9</v>
      </c>
      <c r="G4" s="1" t="s">
        <v>142</v>
      </c>
      <c r="H4">
        <v>31381.9</v>
      </c>
      <c r="J4">
        <f>B4-F4-H4</f>
        <v>74021</v>
      </c>
      <c r="K4" s="1" t="s">
        <v>142</v>
      </c>
      <c r="L4">
        <v>88.2</v>
      </c>
      <c r="M4" s="1" t="s">
        <v>142</v>
      </c>
      <c r="N4">
        <v>1.9</v>
      </c>
      <c r="O4" s="1" t="s">
        <v>142</v>
      </c>
      <c r="Q4" s="1" t="s">
        <v>0</v>
      </c>
      <c r="R4">
        <v>73.3</v>
      </c>
      <c r="S4" s="1" t="s">
        <v>0</v>
      </c>
      <c r="T4" s="1">
        <v>89.1</v>
      </c>
      <c r="U4" s="1" t="s">
        <v>322</v>
      </c>
      <c r="V4">
        <v>0.14399999999999999</v>
      </c>
      <c r="X4">
        <f>1-(1-V4)^(1/4)</f>
        <v>3.8125434114390289E-2</v>
      </c>
      <c r="Y4">
        <v>3.8125434E-2</v>
      </c>
      <c r="Z4">
        <v>2.5581495059999999</v>
      </c>
      <c r="AA4" s="46">
        <v>116.6</v>
      </c>
      <c r="AB4">
        <v>104.6</v>
      </c>
    </row>
    <row r="5" spans="1:28">
      <c r="A5" s="1" t="s">
        <v>143</v>
      </c>
      <c r="B5">
        <v>263584</v>
      </c>
      <c r="C5" s="1" t="s">
        <v>143</v>
      </c>
      <c r="D5" s="1">
        <v>56350</v>
      </c>
      <c r="E5" s="1" t="s">
        <v>143</v>
      </c>
      <c r="F5">
        <v>159124.6</v>
      </c>
      <c r="G5" s="1" t="s">
        <v>143</v>
      </c>
      <c r="H5">
        <v>31745.7</v>
      </c>
      <c r="J5">
        <f t="shared" ref="J5:J68" si="0">B5-F5-H5</f>
        <v>72713.7</v>
      </c>
      <c r="K5" s="1" t="s">
        <v>143</v>
      </c>
      <c r="L5">
        <v>87.1</v>
      </c>
      <c r="M5" s="1" t="s">
        <v>143</v>
      </c>
      <c r="N5">
        <v>1.97</v>
      </c>
      <c r="O5" s="1" t="s">
        <v>143</v>
      </c>
      <c r="P5">
        <v>12.47167</v>
      </c>
      <c r="Q5" s="1" t="s">
        <v>1</v>
      </c>
      <c r="R5">
        <v>76.7</v>
      </c>
      <c r="S5" s="1" t="s">
        <v>1</v>
      </c>
      <c r="T5" s="1">
        <v>91.4</v>
      </c>
      <c r="U5" s="1"/>
      <c r="Y5">
        <v>3.7845977583333301E-2</v>
      </c>
      <c r="Z5">
        <v>2.5197437599999999</v>
      </c>
      <c r="AA5" s="46">
        <v>116.7</v>
      </c>
      <c r="AB5">
        <v>107.5</v>
      </c>
    </row>
    <row r="6" spans="1:28">
      <c r="A6" s="1" t="s">
        <v>144</v>
      </c>
      <c r="B6">
        <v>269830.2</v>
      </c>
      <c r="C6" s="1" t="s">
        <v>144</v>
      </c>
      <c r="D6" s="1">
        <v>56783</v>
      </c>
      <c r="E6" s="1" t="s">
        <v>144</v>
      </c>
      <c r="F6">
        <v>160870.20000000001</v>
      </c>
      <c r="G6" s="1" t="s">
        <v>144</v>
      </c>
      <c r="H6">
        <v>31733.4</v>
      </c>
      <c r="J6">
        <f t="shared" si="0"/>
        <v>77226.600000000006</v>
      </c>
      <c r="K6" s="1" t="s">
        <v>144</v>
      </c>
      <c r="L6">
        <v>87.6</v>
      </c>
      <c r="M6" s="1" t="s">
        <v>144</v>
      </c>
      <c r="N6">
        <v>2.0299999999999998</v>
      </c>
      <c r="O6" s="1" t="s">
        <v>144</v>
      </c>
      <c r="P6">
        <v>12.063829999999999</v>
      </c>
      <c r="Q6" s="1" t="s">
        <v>2</v>
      </c>
      <c r="R6">
        <v>77.5</v>
      </c>
      <c r="S6" s="1" t="s">
        <v>2</v>
      </c>
      <c r="T6" s="1">
        <v>92.2</v>
      </c>
      <c r="U6" s="1"/>
      <c r="Y6">
        <v>3.7566521166666603E-2</v>
      </c>
      <c r="Z6">
        <v>2.4479970670000002</v>
      </c>
      <c r="AA6" s="46">
        <v>115.8</v>
      </c>
      <c r="AB6">
        <v>108</v>
      </c>
    </row>
    <row r="7" spans="1:28">
      <c r="A7" s="1" t="s">
        <v>145</v>
      </c>
      <c r="B7">
        <v>275879.8</v>
      </c>
      <c r="C7" s="1" t="s">
        <v>145</v>
      </c>
      <c r="D7" s="1">
        <v>56747</v>
      </c>
      <c r="E7" s="1" t="s">
        <v>145</v>
      </c>
      <c r="F7">
        <v>161947.1</v>
      </c>
      <c r="G7" s="1" t="s">
        <v>145</v>
      </c>
      <c r="H7">
        <v>32443.4</v>
      </c>
      <c r="J7">
        <f t="shared" si="0"/>
        <v>81489.299999999988</v>
      </c>
      <c r="K7" s="1" t="s">
        <v>145</v>
      </c>
      <c r="L7">
        <v>87.6</v>
      </c>
      <c r="M7" s="1" t="s">
        <v>145</v>
      </c>
      <c r="N7">
        <v>2.17</v>
      </c>
      <c r="O7" s="1" t="s">
        <v>145</v>
      </c>
      <c r="P7">
        <v>10.00817</v>
      </c>
      <c r="Q7" s="1" t="s">
        <v>3</v>
      </c>
      <c r="R7">
        <v>78.599999999999994</v>
      </c>
      <c r="S7" s="1" t="s">
        <v>3</v>
      </c>
      <c r="T7" s="1">
        <v>93.2</v>
      </c>
      <c r="U7" s="1"/>
      <c r="Y7">
        <v>3.7287064750000001E-2</v>
      </c>
      <c r="Z7">
        <v>2.3777062990000002</v>
      </c>
      <c r="AA7" s="46">
        <v>115.8</v>
      </c>
      <c r="AB7">
        <v>107.8</v>
      </c>
    </row>
    <row r="8" spans="1:28">
      <c r="A8" s="1" t="s">
        <v>146</v>
      </c>
      <c r="B8">
        <v>278114.09999999998</v>
      </c>
      <c r="C8" s="1" t="s">
        <v>146</v>
      </c>
      <c r="D8" s="1">
        <v>56930</v>
      </c>
      <c r="E8" s="1" t="s">
        <v>146</v>
      </c>
      <c r="F8">
        <v>162047.5</v>
      </c>
      <c r="G8" s="1" t="s">
        <v>146</v>
      </c>
      <c r="H8">
        <v>32941.5</v>
      </c>
      <c r="J8">
        <f t="shared" si="0"/>
        <v>83125.099999999977</v>
      </c>
      <c r="K8" s="1" t="s">
        <v>146</v>
      </c>
      <c r="L8">
        <v>87.1</v>
      </c>
      <c r="M8" s="1" t="s">
        <v>146</v>
      </c>
      <c r="N8">
        <v>2.2000000000000002</v>
      </c>
      <c r="O8" s="1" t="s">
        <v>146</v>
      </c>
      <c r="P8">
        <v>8.5152999999999999</v>
      </c>
      <c r="Q8" s="1" t="s">
        <v>4</v>
      </c>
      <c r="R8">
        <v>78.599999999999994</v>
      </c>
      <c r="S8" s="1" t="s">
        <v>4</v>
      </c>
      <c r="T8" s="1">
        <v>93.6</v>
      </c>
      <c r="U8" s="1" t="s">
        <v>351</v>
      </c>
      <c r="Y8">
        <v>3.7007608333333303E-2</v>
      </c>
      <c r="Z8">
        <v>2.329765198</v>
      </c>
      <c r="AA8" s="46">
        <v>115.6</v>
      </c>
      <c r="AB8">
        <v>108.1</v>
      </c>
    </row>
    <row r="9" spans="1:28">
      <c r="A9" s="1" t="s">
        <v>147</v>
      </c>
      <c r="B9">
        <v>281180.79999999999</v>
      </c>
      <c r="C9" s="1" t="s">
        <v>147</v>
      </c>
      <c r="D9" s="1">
        <v>57007</v>
      </c>
      <c r="E9" s="1" t="s">
        <v>147</v>
      </c>
      <c r="F9">
        <v>163260.9</v>
      </c>
      <c r="G9" s="1" t="s">
        <v>147</v>
      </c>
      <c r="H9">
        <v>32929.199999999997</v>
      </c>
      <c r="J9">
        <f t="shared" si="0"/>
        <v>84990.7</v>
      </c>
      <c r="K9" s="1" t="s">
        <v>147</v>
      </c>
      <c r="L9">
        <v>87.5</v>
      </c>
      <c r="M9" s="1" t="s">
        <v>147</v>
      </c>
      <c r="N9">
        <v>2.27</v>
      </c>
      <c r="O9" s="1" t="s">
        <v>147</v>
      </c>
      <c r="P9">
        <v>7.1200299999999999</v>
      </c>
      <c r="Q9" s="1" t="s">
        <v>5</v>
      </c>
      <c r="R9">
        <v>80.099999999999994</v>
      </c>
      <c r="S9" s="1" t="s">
        <v>5</v>
      </c>
      <c r="T9" s="1">
        <v>94</v>
      </c>
      <c r="U9" s="1"/>
      <c r="Y9">
        <v>3.6728151916666597E-2</v>
      </c>
      <c r="Z9">
        <v>2.3715587610000002</v>
      </c>
      <c r="AA9" s="46">
        <v>115.8</v>
      </c>
      <c r="AB9">
        <v>108.1</v>
      </c>
    </row>
    <row r="10" spans="1:28">
      <c r="A10" s="1" t="s">
        <v>148</v>
      </c>
      <c r="B10">
        <v>280621.3</v>
      </c>
      <c r="C10" s="1" t="s">
        <v>148</v>
      </c>
      <c r="D10" s="1">
        <v>57103</v>
      </c>
      <c r="E10" s="1" t="s">
        <v>148</v>
      </c>
      <c r="F10">
        <v>164954.79999999999</v>
      </c>
      <c r="G10" s="1" t="s">
        <v>148</v>
      </c>
      <c r="H10">
        <v>33397.699999999997</v>
      </c>
      <c r="J10">
        <f t="shared" si="0"/>
        <v>82268.800000000003</v>
      </c>
      <c r="K10" s="1" t="s">
        <v>148</v>
      </c>
      <c r="L10">
        <v>88.1</v>
      </c>
      <c r="M10" s="1" t="s">
        <v>148</v>
      </c>
      <c r="N10">
        <v>2.17</v>
      </c>
      <c r="O10" s="1" t="s">
        <v>148</v>
      </c>
      <c r="P10">
        <v>7.2508999999999988</v>
      </c>
      <c r="Q10" s="1" t="s">
        <v>6</v>
      </c>
      <c r="R10">
        <v>80.599999999999994</v>
      </c>
      <c r="S10" s="1" t="s">
        <v>6</v>
      </c>
      <c r="T10" s="1">
        <v>94.8</v>
      </c>
      <c r="U10" s="1"/>
      <c r="Y10">
        <v>3.6448695500000003E-2</v>
      </c>
      <c r="Z10">
        <v>2.4602465570000001</v>
      </c>
      <c r="AA10" s="46">
        <v>115.5</v>
      </c>
      <c r="AB10">
        <v>108.1</v>
      </c>
    </row>
    <row r="11" spans="1:28">
      <c r="A11" s="1" t="s">
        <v>149</v>
      </c>
      <c r="B11">
        <v>282633.09999999998</v>
      </c>
      <c r="C11" s="1" t="s">
        <v>149</v>
      </c>
      <c r="D11" s="1">
        <v>57273</v>
      </c>
      <c r="E11" s="1" t="s">
        <v>149</v>
      </c>
      <c r="F11">
        <v>166655.5</v>
      </c>
      <c r="G11" s="1" t="s">
        <v>149</v>
      </c>
      <c r="H11">
        <v>33921</v>
      </c>
      <c r="J11">
        <f t="shared" si="0"/>
        <v>82056.599999999977</v>
      </c>
      <c r="K11" s="1" t="s">
        <v>149</v>
      </c>
      <c r="L11">
        <v>88.6</v>
      </c>
      <c r="M11" s="1" t="s">
        <v>149</v>
      </c>
      <c r="N11">
        <v>2.2000000000000002</v>
      </c>
      <c r="O11" s="1" t="s">
        <v>149</v>
      </c>
      <c r="P11">
        <v>6.8502700000000001</v>
      </c>
      <c r="Q11" s="1" t="s">
        <v>7</v>
      </c>
      <c r="R11">
        <v>81.7</v>
      </c>
      <c r="S11" s="1" t="s">
        <v>7</v>
      </c>
      <c r="T11" s="1">
        <v>95.7</v>
      </c>
      <c r="U11" s="1"/>
      <c r="Y11">
        <v>3.6169239083333297E-2</v>
      </c>
      <c r="Z11">
        <v>2.4120590239999999</v>
      </c>
      <c r="AA11" s="46">
        <v>116.1</v>
      </c>
      <c r="AB11">
        <v>108.6</v>
      </c>
    </row>
    <row r="12" spans="1:28">
      <c r="A12" s="1" t="s">
        <v>150</v>
      </c>
      <c r="B12">
        <v>288152.90000000002</v>
      </c>
      <c r="C12" s="1" t="s">
        <v>150</v>
      </c>
      <c r="D12" s="1">
        <v>57460</v>
      </c>
      <c r="E12" s="1" t="s">
        <v>150</v>
      </c>
      <c r="F12">
        <v>169065.4</v>
      </c>
      <c r="G12" s="1" t="s">
        <v>150</v>
      </c>
      <c r="H12">
        <v>33617.599999999999</v>
      </c>
      <c r="J12">
        <f t="shared" si="0"/>
        <v>85469.900000000023</v>
      </c>
      <c r="K12" s="1" t="s">
        <v>150</v>
      </c>
      <c r="L12">
        <v>88</v>
      </c>
      <c r="M12" s="1" t="s">
        <v>150</v>
      </c>
      <c r="N12">
        <v>2.23</v>
      </c>
      <c r="O12" s="1" t="s">
        <v>150</v>
      </c>
      <c r="P12">
        <v>6.609230000000001</v>
      </c>
      <c r="Q12" s="1" t="s">
        <v>8</v>
      </c>
      <c r="R12">
        <v>81.400000000000006</v>
      </c>
      <c r="S12" s="1" t="s">
        <v>8</v>
      </c>
      <c r="T12" s="1">
        <v>96</v>
      </c>
      <c r="U12" s="1" t="s">
        <v>352</v>
      </c>
      <c r="Y12">
        <v>3.5889782666666599E-2</v>
      </c>
      <c r="Z12">
        <v>2.355383534</v>
      </c>
      <c r="AA12" s="46">
        <v>115.5</v>
      </c>
      <c r="AB12">
        <v>109.3</v>
      </c>
    </row>
    <row r="13" spans="1:28">
      <c r="A13" s="1" t="s">
        <v>151</v>
      </c>
      <c r="B13">
        <v>289384.90000000002</v>
      </c>
      <c r="C13" s="1" t="s">
        <v>151</v>
      </c>
      <c r="D13" s="1">
        <v>57640</v>
      </c>
      <c r="E13" s="1" t="s">
        <v>151</v>
      </c>
      <c r="F13">
        <v>171825.7</v>
      </c>
      <c r="G13" s="1" t="s">
        <v>151</v>
      </c>
      <c r="H13">
        <v>34404.800000000003</v>
      </c>
      <c r="J13">
        <f t="shared" si="0"/>
        <v>83154.400000000009</v>
      </c>
      <c r="K13" s="1" t="s">
        <v>151</v>
      </c>
      <c r="L13">
        <v>89.4</v>
      </c>
      <c r="M13" s="1" t="s">
        <v>151</v>
      </c>
      <c r="N13">
        <v>2.33</v>
      </c>
      <c r="O13" s="1" t="s">
        <v>151</v>
      </c>
      <c r="P13">
        <v>7.1722299999999999</v>
      </c>
      <c r="Q13" s="1" t="s">
        <v>9</v>
      </c>
      <c r="R13">
        <v>82.5</v>
      </c>
      <c r="S13" s="1" t="s">
        <v>9</v>
      </c>
      <c r="T13" s="1">
        <v>95.9</v>
      </c>
      <c r="U13" s="1"/>
      <c r="Y13">
        <v>3.5610326249999998E-2</v>
      </c>
      <c r="Z13">
        <v>2.2215660740000001</v>
      </c>
      <c r="AA13" s="46">
        <v>115.4</v>
      </c>
      <c r="AB13">
        <v>108.7</v>
      </c>
    </row>
    <row r="14" spans="1:28">
      <c r="A14" s="1" t="s">
        <v>152</v>
      </c>
      <c r="B14">
        <v>290641.09999999998</v>
      </c>
      <c r="C14" s="1" t="s">
        <v>152</v>
      </c>
      <c r="D14" s="1">
        <v>57637</v>
      </c>
      <c r="E14" s="1" t="s">
        <v>152</v>
      </c>
      <c r="F14">
        <v>171230.8</v>
      </c>
      <c r="G14" s="1" t="s">
        <v>152</v>
      </c>
      <c r="H14">
        <v>34406</v>
      </c>
      <c r="J14">
        <f t="shared" si="0"/>
        <v>85004.299999999988</v>
      </c>
      <c r="K14" s="1" t="s">
        <v>152</v>
      </c>
      <c r="L14">
        <v>90.5</v>
      </c>
      <c r="M14" s="1" t="s">
        <v>152</v>
      </c>
      <c r="N14">
        <v>2.37</v>
      </c>
      <c r="O14" s="1" t="s">
        <v>152</v>
      </c>
      <c r="P14">
        <v>7.1182999999999996</v>
      </c>
      <c r="Q14" s="1" t="s">
        <v>10</v>
      </c>
      <c r="R14">
        <v>82.8</v>
      </c>
      <c r="S14" s="1" t="s">
        <v>10</v>
      </c>
      <c r="T14" s="1">
        <v>96.2</v>
      </c>
      <c r="U14" s="1"/>
      <c r="Y14">
        <v>3.5330869833333299E-2</v>
      </c>
      <c r="Z14">
        <v>2.2091177819999999</v>
      </c>
      <c r="AA14" s="46">
        <v>115.8</v>
      </c>
      <c r="AB14">
        <v>109.3</v>
      </c>
    </row>
    <row r="15" spans="1:28">
      <c r="A15" s="1" t="s">
        <v>153</v>
      </c>
      <c r="B15">
        <v>294689.3</v>
      </c>
      <c r="C15" s="1" t="s">
        <v>153</v>
      </c>
      <c r="D15" s="1">
        <v>58240</v>
      </c>
      <c r="E15" s="1" t="s">
        <v>153</v>
      </c>
      <c r="F15">
        <v>175786</v>
      </c>
      <c r="G15" s="1" t="s">
        <v>153</v>
      </c>
      <c r="H15">
        <v>33796.800000000003</v>
      </c>
      <c r="J15">
        <f t="shared" si="0"/>
        <v>85106.499999999985</v>
      </c>
      <c r="K15" s="1" t="s">
        <v>153</v>
      </c>
      <c r="L15">
        <v>89.7</v>
      </c>
      <c r="M15" s="1" t="s">
        <v>153</v>
      </c>
      <c r="N15">
        <v>2.4700000000000002</v>
      </c>
      <c r="O15" s="1" t="s">
        <v>153</v>
      </c>
      <c r="P15">
        <v>6.8412300000000013</v>
      </c>
      <c r="Q15" s="1" t="s">
        <v>11</v>
      </c>
      <c r="R15">
        <v>83.7</v>
      </c>
      <c r="S15" s="1" t="s">
        <v>11</v>
      </c>
      <c r="T15" s="1">
        <v>96</v>
      </c>
      <c r="U15" s="1"/>
      <c r="Y15">
        <v>3.5051413416666601E-2</v>
      </c>
      <c r="Z15">
        <v>2.197420309</v>
      </c>
      <c r="AA15" s="46">
        <v>115.4</v>
      </c>
      <c r="AB15">
        <v>109.7</v>
      </c>
    </row>
    <row r="16" spans="1:28">
      <c r="A16" s="1" t="s">
        <v>154</v>
      </c>
      <c r="B16">
        <v>294511.5</v>
      </c>
      <c r="C16" s="1" t="s">
        <v>154</v>
      </c>
      <c r="D16" s="1">
        <v>58763</v>
      </c>
      <c r="E16" s="1" t="s">
        <v>154</v>
      </c>
      <c r="F16">
        <v>175653.4</v>
      </c>
      <c r="G16" s="1" t="s">
        <v>154</v>
      </c>
      <c r="H16">
        <v>33340.400000000001</v>
      </c>
      <c r="J16">
        <f t="shared" si="0"/>
        <v>85517.700000000012</v>
      </c>
      <c r="K16" s="1" t="s">
        <v>154</v>
      </c>
      <c r="L16">
        <v>90.4</v>
      </c>
      <c r="M16" s="1" t="s">
        <v>154</v>
      </c>
      <c r="N16">
        <v>2.67</v>
      </c>
      <c r="O16" s="1" t="s">
        <v>154</v>
      </c>
      <c r="P16">
        <v>6.6356700000000002</v>
      </c>
      <c r="Q16" s="1" t="s">
        <v>12</v>
      </c>
      <c r="R16">
        <v>83.2</v>
      </c>
      <c r="S16" s="1" t="s">
        <v>12</v>
      </c>
      <c r="T16" s="1">
        <v>96.8</v>
      </c>
      <c r="U16" s="1" t="s">
        <v>353</v>
      </c>
      <c r="V16">
        <v>0.13200000000000001</v>
      </c>
      <c r="X16">
        <f>1-(1-V16)^(1/4)</f>
        <v>3.4771956526246983E-2</v>
      </c>
      <c r="Y16">
        <v>3.4771956999999999E-2</v>
      </c>
      <c r="Z16">
        <v>2.1739074440000001</v>
      </c>
      <c r="AA16" s="46">
        <v>115.3</v>
      </c>
      <c r="AB16">
        <v>109.5</v>
      </c>
    </row>
    <row r="17" spans="1:28">
      <c r="A17" s="1" t="s">
        <v>155</v>
      </c>
      <c r="B17">
        <v>297519</v>
      </c>
      <c r="C17" s="1" t="s">
        <v>155</v>
      </c>
      <c r="D17" s="1">
        <v>58853</v>
      </c>
      <c r="E17" s="1" t="s">
        <v>155</v>
      </c>
      <c r="F17">
        <v>176707.9</v>
      </c>
      <c r="G17" s="1" t="s">
        <v>155</v>
      </c>
      <c r="H17">
        <v>34342.1</v>
      </c>
      <c r="J17">
        <f t="shared" si="0"/>
        <v>86469</v>
      </c>
      <c r="K17" s="1" t="s">
        <v>155</v>
      </c>
      <c r="L17">
        <v>89.9</v>
      </c>
      <c r="M17" s="1" t="s">
        <v>155</v>
      </c>
      <c r="N17">
        <v>2.67</v>
      </c>
      <c r="O17" s="1" t="s">
        <v>155</v>
      </c>
      <c r="P17">
        <v>6.1909299999999998</v>
      </c>
      <c r="Q17" s="1" t="s">
        <v>13</v>
      </c>
      <c r="R17">
        <v>84</v>
      </c>
      <c r="S17" s="1" t="s">
        <v>13</v>
      </c>
      <c r="T17" s="1">
        <v>96.9</v>
      </c>
      <c r="U17" s="1"/>
      <c r="Y17">
        <v>3.5331849125000002E-2</v>
      </c>
      <c r="Z17">
        <v>2.1763203020000002</v>
      </c>
      <c r="AA17" s="46">
        <v>115.5</v>
      </c>
      <c r="AB17">
        <v>108.8</v>
      </c>
    </row>
    <row r="18" spans="1:28">
      <c r="A18" s="1" t="s">
        <v>156</v>
      </c>
      <c r="B18">
        <v>301652.09999999998</v>
      </c>
      <c r="C18" s="1" t="s">
        <v>156</v>
      </c>
      <c r="D18" s="1">
        <v>58943</v>
      </c>
      <c r="E18" s="1" t="s">
        <v>156</v>
      </c>
      <c r="F18">
        <v>179074.7</v>
      </c>
      <c r="G18" s="1" t="s">
        <v>156</v>
      </c>
      <c r="H18">
        <v>34225.699999999997</v>
      </c>
      <c r="J18">
        <f t="shared" si="0"/>
        <v>88351.699999999968</v>
      </c>
      <c r="K18" s="1" t="s">
        <v>156</v>
      </c>
      <c r="L18">
        <v>90.2</v>
      </c>
      <c r="M18" s="1" t="s">
        <v>156</v>
      </c>
      <c r="N18">
        <v>2.7</v>
      </c>
      <c r="O18" s="1" t="s">
        <v>156</v>
      </c>
      <c r="P18">
        <v>6.4587699999999995</v>
      </c>
      <c r="Q18" s="1" t="s">
        <v>14</v>
      </c>
      <c r="R18">
        <v>84</v>
      </c>
      <c r="S18" s="1" t="s">
        <v>14</v>
      </c>
      <c r="T18" s="1">
        <v>96.9</v>
      </c>
      <c r="U18" s="1"/>
      <c r="Y18">
        <v>3.5891741249999998E-2</v>
      </c>
      <c r="Z18">
        <v>2.2057507909999998</v>
      </c>
      <c r="AA18" s="46">
        <v>115.8</v>
      </c>
      <c r="AB18">
        <v>108.6</v>
      </c>
    </row>
    <row r="19" spans="1:28">
      <c r="A19" s="1" t="s">
        <v>157</v>
      </c>
      <c r="B19">
        <v>304349.2</v>
      </c>
      <c r="C19" s="1" t="s">
        <v>157</v>
      </c>
      <c r="D19" s="1">
        <v>58997</v>
      </c>
      <c r="E19" s="1" t="s">
        <v>157</v>
      </c>
      <c r="F19">
        <v>179878.8</v>
      </c>
      <c r="G19" s="1" t="s">
        <v>157</v>
      </c>
      <c r="H19">
        <v>34390.5</v>
      </c>
      <c r="J19">
        <f t="shared" si="0"/>
        <v>90079.900000000023</v>
      </c>
      <c r="K19" s="1" t="s">
        <v>157</v>
      </c>
      <c r="L19">
        <v>90.5</v>
      </c>
      <c r="M19" s="1" t="s">
        <v>157</v>
      </c>
      <c r="N19">
        <v>2.6</v>
      </c>
      <c r="O19" s="1" t="s">
        <v>157</v>
      </c>
      <c r="P19">
        <v>6.2836699999999999</v>
      </c>
      <c r="Q19" s="1" t="s">
        <v>15</v>
      </c>
      <c r="R19">
        <v>85</v>
      </c>
      <c r="S19" s="1" t="s">
        <v>15</v>
      </c>
      <c r="T19" s="1">
        <v>97.2</v>
      </c>
      <c r="U19" s="1"/>
      <c r="Y19">
        <v>3.6451633375E-2</v>
      </c>
      <c r="Z19">
        <v>2.2960475090000001</v>
      </c>
      <c r="AA19" s="46">
        <v>115.7</v>
      </c>
      <c r="AB19">
        <v>108.5</v>
      </c>
    </row>
    <row r="20" spans="1:28">
      <c r="A20" s="1" t="s">
        <v>158</v>
      </c>
      <c r="B20">
        <v>307771.8</v>
      </c>
      <c r="C20" s="1" t="s">
        <v>158</v>
      </c>
      <c r="D20" s="1">
        <v>58870</v>
      </c>
      <c r="E20" s="1" t="s">
        <v>158</v>
      </c>
      <c r="F20">
        <v>181536.1</v>
      </c>
      <c r="G20" s="1" t="s">
        <v>158</v>
      </c>
      <c r="H20">
        <v>35671</v>
      </c>
      <c r="J20">
        <f t="shared" si="0"/>
        <v>90564.699999999983</v>
      </c>
      <c r="K20" s="1" t="s">
        <v>158</v>
      </c>
      <c r="L20">
        <v>91.1</v>
      </c>
      <c r="M20" s="1" t="s">
        <v>158</v>
      </c>
      <c r="N20">
        <v>2.7</v>
      </c>
      <c r="O20" s="1" t="s">
        <v>158</v>
      </c>
      <c r="P20">
        <v>6.1817700000000002</v>
      </c>
      <c r="Q20" s="1" t="s">
        <v>16</v>
      </c>
      <c r="R20">
        <v>84.7</v>
      </c>
      <c r="S20" s="1" t="s">
        <v>16</v>
      </c>
      <c r="T20" s="1">
        <v>97.9</v>
      </c>
      <c r="U20" s="1" t="s">
        <v>354</v>
      </c>
      <c r="Y20">
        <v>3.7011525500000003E-2</v>
      </c>
      <c r="Z20">
        <v>2.336725736</v>
      </c>
      <c r="AA20" s="46">
        <v>116.9</v>
      </c>
      <c r="AB20">
        <v>108.6</v>
      </c>
    </row>
    <row r="21" spans="1:28">
      <c r="A21" s="1" t="s">
        <v>159</v>
      </c>
      <c r="B21">
        <v>312808.90000000002</v>
      </c>
      <c r="C21" s="1" t="s">
        <v>159</v>
      </c>
      <c r="D21" s="1">
        <v>59190</v>
      </c>
      <c r="E21" s="1" t="s">
        <v>159</v>
      </c>
      <c r="F21">
        <v>182749.8</v>
      </c>
      <c r="G21" s="1" t="s">
        <v>159</v>
      </c>
      <c r="H21">
        <v>36234.800000000003</v>
      </c>
      <c r="J21">
        <f t="shared" si="0"/>
        <v>93824.300000000032</v>
      </c>
      <c r="K21" s="1" t="s">
        <v>159</v>
      </c>
      <c r="L21">
        <v>91.7</v>
      </c>
      <c r="M21" s="1" t="s">
        <v>159</v>
      </c>
      <c r="N21">
        <v>2.73</v>
      </c>
      <c r="O21" s="1" t="s">
        <v>159</v>
      </c>
      <c r="P21">
        <v>5.8442999999999996</v>
      </c>
      <c r="Q21" s="1" t="s">
        <v>17</v>
      </c>
      <c r="R21">
        <v>85.9</v>
      </c>
      <c r="S21" s="1" t="s">
        <v>17</v>
      </c>
      <c r="T21" s="1">
        <v>98.4</v>
      </c>
      <c r="U21" s="1"/>
      <c r="Y21">
        <v>3.7571417624999999E-2</v>
      </c>
      <c r="Z21">
        <v>2.3773187280000001</v>
      </c>
      <c r="AA21" s="46">
        <v>116.6</v>
      </c>
      <c r="AB21">
        <v>109.1</v>
      </c>
    </row>
    <row r="22" spans="1:28">
      <c r="A22" s="1" t="s">
        <v>160</v>
      </c>
      <c r="B22">
        <v>316263</v>
      </c>
      <c r="C22" s="1" t="s">
        <v>160</v>
      </c>
      <c r="D22" s="1">
        <v>59437</v>
      </c>
      <c r="E22" s="1" t="s">
        <v>160</v>
      </c>
      <c r="F22">
        <v>184939.9</v>
      </c>
      <c r="G22" s="1" t="s">
        <v>160</v>
      </c>
      <c r="H22">
        <v>37810</v>
      </c>
      <c r="J22">
        <f t="shared" si="0"/>
        <v>93513.1</v>
      </c>
      <c r="K22" s="1" t="s">
        <v>160</v>
      </c>
      <c r="L22">
        <v>91.2</v>
      </c>
      <c r="M22" s="1" t="s">
        <v>160</v>
      </c>
      <c r="N22">
        <v>2.73</v>
      </c>
      <c r="O22" s="1" t="s">
        <v>160</v>
      </c>
      <c r="P22">
        <v>6.1527700000000003</v>
      </c>
      <c r="Q22" s="1" t="s">
        <v>18</v>
      </c>
      <c r="R22">
        <v>85.9</v>
      </c>
      <c r="S22" s="1" t="s">
        <v>18</v>
      </c>
      <c r="T22" s="1">
        <v>98.7</v>
      </c>
      <c r="U22" s="1"/>
      <c r="Y22">
        <v>3.8131309750000002E-2</v>
      </c>
      <c r="Z22">
        <v>2.409862044</v>
      </c>
      <c r="AA22" s="46">
        <v>116</v>
      </c>
      <c r="AB22">
        <v>109.6</v>
      </c>
    </row>
    <row r="23" spans="1:28">
      <c r="A23" s="1" t="s">
        <v>161</v>
      </c>
      <c r="B23">
        <v>316577</v>
      </c>
      <c r="C23" s="1" t="s">
        <v>161</v>
      </c>
      <c r="D23" s="1">
        <v>59583</v>
      </c>
      <c r="E23" s="1" t="s">
        <v>161</v>
      </c>
      <c r="F23">
        <v>185103.4</v>
      </c>
      <c r="G23" s="1" t="s">
        <v>161</v>
      </c>
      <c r="H23">
        <v>39480.1</v>
      </c>
      <c r="J23">
        <f t="shared" si="0"/>
        <v>91993.5</v>
      </c>
      <c r="K23" s="1" t="s">
        <v>161</v>
      </c>
      <c r="L23">
        <v>91.6</v>
      </c>
      <c r="M23" s="1" t="s">
        <v>161</v>
      </c>
      <c r="N23">
        <v>2.67</v>
      </c>
      <c r="O23" s="1" t="s">
        <v>161</v>
      </c>
      <c r="P23">
        <v>6.2210999999999999</v>
      </c>
      <c r="Q23" s="1" t="s">
        <v>19</v>
      </c>
      <c r="R23">
        <v>87</v>
      </c>
      <c r="S23" s="1" t="s">
        <v>19</v>
      </c>
      <c r="T23" s="1">
        <v>99.6</v>
      </c>
      <c r="U23" s="1"/>
      <c r="Y23">
        <v>3.8691201874999998E-2</v>
      </c>
      <c r="Z23">
        <v>2.3856794350000001</v>
      </c>
      <c r="AA23" s="46">
        <v>117.2</v>
      </c>
      <c r="AB23">
        <v>109.8</v>
      </c>
    </row>
    <row r="24" spans="1:28">
      <c r="A24" s="1" t="s">
        <v>162</v>
      </c>
      <c r="B24">
        <v>324276.09999999998</v>
      </c>
      <c r="C24" s="1" t="s">
        <v>162</v>
      </c>
      <c r="D24" s="1">
        <v>59580</v>
      </c>
      <c r="E24" s="1" t="s">
        <v>162</v>
      </c>
      <c r="F24">
        <v>187510.5</v>
      </c>
      <c r="G24" s="1" t="s">
        <v>162</v>
      </c>
      <c r="H24">
        <v>41875.5</v>
      </c>
      <c r="J24">
        <f t="shared" si="0"/>
        <v>94890.099999999977</v>
      </c>
      <c r="K24" s="1" t="s">
        <v>162</v>
      </c>
      <c r="L24">
        <v>91.2</v>
      </c>
      <c r="M24" s="1" t="s">
        <v>162</v>
      </c>
      <c r="N24">
        <v>2.57</v>
      </c>
      <c r="O24" s="1" t="s">
        <v>162</v>
      </c>
      <c r="P24">
        <v>6.2487300000000001</v>
      </c>
      <c r="Q24" s="1" t="s">
        <v>20</v>
      </c>
      <c r="R24">
        <v>86.8</v>
      </c>
      <c r="S24" s="1" t="s">
        <v>20</v>
      </c>
      <c r="T24" s="1">
        <v>99.5</v>
      </c>
      <c r="U24" s="1" t="s">
        <v>355</v>
      </c>
      <c r="V24">
        <v>0.14799999999999999</v>
      </c>
      <c r="X24">
        <f>1-(1-V24)^(1/4)</f>
        <v>3.9251093814233862E-2</v>
      </c>
      <c r="Y24">
        <v>3.9251094E-2</v>
      </c>
      <c r="Z24">
        <v>2.3657714759999999</v>
      </c>
      <c r="AA24" s="46">
        <v>115.1</v>
      </c>
      <c r="AB24">
        <v>109.8</v>
      </c>
    </row>
    <row r="25" spans="1:28">
      <c r="A25" s="1" t="s">
        <v>163</v>
      </c>
      <c r="B25">
        <v>328831.7</v>
      </c>
      <c r="C25" s="1" t="s">
        <v>163</v>
      </c>
      <c r="D25" s="1">
        <v>59553</v>
      </c>
      <c r="E25" s="1" t="s">
        <v>163</v>
      </c>
      <c r="F25">
        <v>190297.3</v>
      </c>
      <c r="G25" s="1" t="s">
        <v>163</v>
      </c>
      <c r="H25">
        <v>41642.699999999997</v>
      </c>
      <c r="J25">
        <f t="shared" si="0"/>
        <v>96891.700000000026</v>
      </c>
      <c r="K25" s="1" t="s">
        <v>163</v>
      </c>
      <c r="L25">
        <v>92</v>
      </c>
      <c r="M25" s="1" t="s">
        <v>163</v>
      </c>
      <c r="N25">
        <v>2.57</v>
      </c>
      <c r="O25" s="1" t="s">
        <v>163</v>
      </c>
      <c r="P25">
        <v>6.0685700000000002</v>
      </c>
      <c r="Q25" s="1" t="s">
        <v>21</v>
      </c>
      <c r="R25">
        <v>87.6</v>
      </c>
      <c r="S25" s="1" t="s">
        <v>21</v>
      </c>
      <c r="T25" s="1">
        <v>100.2</v>
      </c>
      <c r="U25" s="1"/>
      <c r="Y25">
        <v>3.8935193999999999E-2</v>
      </c>
      <c r="Z25">
        <v>2.3762084919999999</v>
      </c>
      <c r="AA25" s="46">
        <v>116.3</v>
      </c>
      <c r="AB25">
        <v>109.1</v>
      </c>
    </row>
    <row r="26" spans="1:28">
      <c r="A26" s="1" t="s">
        <v>164</v>
      </c>
      <c r="B26">
        <v>335651.9</v>
      </c>
      <c r="C26" s="1" t="s">
        <v>164</v>
      </c>
      <c r="D26" s="1">
        <v>59673</v>
      </c>
      <c r="E26" s="1" t="s">
        <v>164</v>
      </c>
      <c r="F26">
        <v>190840.9</v>
      </c>
      <c r="G26" s="1" t="s">
        <v>164</v>
      </c>
      <c r="H26">
        <v>43753.3</v>
      </c>
      <c r="J26">
        <f t="shared" si="0"/>
        <v>101057.70000000003</v>
      </c>
      <c r="K26" s="1" t="s">
        <v>164</v>
      </c>
      <c r="L26">
        <v>92.8</v>
      </c>
      <c r="M26" s="1" t="s">
        <v>164</v>
      </c>
      <c r="N26">
        <v>2.6</v>
      </c>
      <c r="O26" s="1" t="s">
        <v>164</v>
      </c>
      <c r="P26">
        <v>6.2540300000000011</v>
      </c>
      <c r="Q26" s="1" t="s">
        <v>22</v>
      </c>
      <c r="R26">
        <v>87.6</v>
      </c>
      <c r="S26" s="1" t="s">
        <v>22</v>
      </c>
      <c r="T26" s="1">
        <v>99.5</v>
      </c>
      <c r="U26" s="1"/>
      <c r="Y26">
        <v>3.8619293999999998E-2</v>
      </c>
      <c r="Z26">
        <v>2.3246550670000001</v>
      </c>
      <c r="AA26" s="46">
        <v>115.9</v>
      </c>
      <c r="AB26">
        <v>109.2</v>
      </c>
    </row>
    <row r="27" spans="1:28">
      <c r="A27" s="1" t="s">
        <v>165</v>
      </c>
      <c r="B27">
        <v>340507</v>
      </c>
      <c r="C27" s="1" t="s">
        <v>165</v>
      </c>
      <c r="D27" s="1">
        <v>59730</v>
      </c>
      <c r="E27" s="1" t="s">
        <v>165</v>
      </c>
      <c r="F27">
        <v>194915.20000000001</v>
      </c>
      <c r="G27" s="1" t="s">
        <v>165</v>
      </c>
      <c r="H27">
        <v>44556.6</v>
      </c>
      <c r="J27">
        <f t="shared" si="0"/>
        <v>101035.19999999998</v>
      </c>
      <c r="K27" s="1" t="s">
        <v>165</v>
      </c>
      <c r="L27">
        <v>92.6</v>
      </c>
      <c r="M27" s="1" t="s">
        <v>165</v>
      </c>
      <c r="N27">
        <v>2.77</v>
      </c>
      <c r="O27" s="1" t="s">
        <v>165</v>
      </c>
      <c r="P27">
        <v>7.2818300000000002</v>
      </c>
      <c r="Q27" s="1" t="s">
        <v>23</v>
      </c>
      <c r="R27">
        <v>88.2</v>
      </c>
      <c r="S27" s="1" t="s">
        <v>23</v>
      </c>
      <c r="T27" s="1">
        <v>99.9</v>
      </c>
      <c r="U27" s="1"/>
      <c r="Y27">
        <v>3.8303393999999998E-2</v>
      </c>
      <c r="Z27">
        <v>2.2721587909999998</v>
      </c>
      <c r="AA27" s="46">
        <v>116.3</v>
      </c>
      <c r="AB27">
        <v>108.9</v>
      </c>
    </row>
    <row r="28" spans="1:28">
      <c r="A28" s="1" t="s">
        <v>166</v>
      </c>
      <c r="B28">
        <v>341487.3</v>
      </c>
      <c r="C28" s="1" t="s">
        <v>166</v>
      </c>
      <c r="D28" s="1">
        <v>60047</v>
      </c>
      <c r="E28" s="1" t="s">
        <v>166</v>
      </c>
      <c r="F28">
        <v>195560.5</v>
      </c>
      <c r="G28" s="1" t="s">
        <v>166</v>
      </c>
      <c r="H28">
        <v>43722.7</v>
      </c>
      <c r="J28">
        <f t="shared" si="0"/>
        <v>102204.09999999999</v>
      </c>
      <c r="K28" s="1" t="s">
        <v>166</v>
      </c>
      <c r="L28">
        <v>93.2</v>
      </c>
      <c r="M28" s="1" t="s">
        <v>166</v>
      </c>
      <c r="N28">
        <v>2.67</v>
      </c>
      <c r="O28" s="1" t="s">
        <v>166</v>
      </c>
      <c r="P28">
        <v>6.0529999999999999</v>
      </c>
      <c r="Q28" s="1" t="s">
        <v>24</v>
      </c>
      <c r="R28">
        <v>87.9</v>
      </c>
      <c r="S28" s="1" t="s">
        <v>24</v>
      </c>
      <c r="T28" s="1">
        <v>100.5</v>
      </c>
      <c r="U28" s="1" t="s">
        <v>356</v>
      </c>
      <c r="Y28">
        <v>3.79874939999999E-2</v>
      </c>
      <c r="Z28">
        <v>2.2415788920000002</v>
      </c>
      <c r="AA28" s="46">
        <v>115.1</v>
      </c>
      <c r="AB28">
        <v>109.2</v>
      </c>
    </row>
    <row r="29" spans="1:28">
      <c r="A29" s="1" t="s">
        <v>167</v>
      </c>
      <c r="B29">
        <v>340507.5</v>
      </c>
      <c r="C29" s="1" t="s">
        <v>167</v>
      </c>
      <c r="D29" s="1">
        <v>60033</v>
      </c>
      <c r="E29" s="1" t="s">
        <v>167</v>
      </c>
      <c r="F29">
        <v>196834.7</v>
      </c>
      <c r="G29" s="1" t="s">
        <v>167</v>
      </c>
      <c r="H29">
        <v>45802.1</v>
      </c>
      <c r="J29">
        <f t="shared" si="0"/>
        <v>97870.699999999983</v>
      </c>
      <c r="K29" s="1" t="s">
        <v>167</v>
      </c>
      <c r="L29">
        <v>93.7</v>
      </c>
      <c r="M29" s="1" t="s">
        <v>167</v>
      </c>
      <c r="N29">
        <v>2.77</v>
      </c>
      <c r="O29" s="1" t="s">
        <v>167</v>
      </c>
      <c r="P29">
        <v>4.4357300000000004</v>
      </c>
      <c r="Q29" s="1" t="s">
        <v>25</v>
      </c>
      <c r="R29">
        <v>88.4</v>
      </c>
      <c r="S29" s="1" t="s">
        <v>25</v>
      </c>
      <c r="T29" s="1">
        <v>101.7</v>
      </c>
      <c r="U29" s="1"/>
      <c r="Y29">
        <v>3.7671594000000003E-2</v>
      </c>
      <c r="Z29">
        <v>2.1336499519999998</v>
      </c>
      <c r="AA29" s="46">
        <v>116</v>
      </c>
      <c r="AB29">
        <v>108.5</v>
      </c>
    </row>
    <row r="30" spans="1:28">
      <c r="A30" s="1" t="s">
        <v>168</v>
      </c>
      <c r="B30">
        <v>343152.1</v>
      </c>
      <c r="C30" s="1" t="s">
        <v>168</v>
      </c>
      <c r="D30" s="1">
        <v>60363</v>
      </c>
      <c r="E30" s="1" t="s">
        <v>168</v>
      </c>
      <c r="F30">
        <v>199684.3</v>
      </c>
      <c r="G30" s="1" t="s">
        <v>168</v>
      </c>
      <c r="H30">
        <v>45609.4</v>
      </c>
      <c r="J30">
        <f t="shared" si="0"/>
        <v>97858.4</v>
      </c>
      <c r="K30" s="1" t="s">
        <v>168</v>
      </c>
      <c r="L30">
        <v>94.8</v>
      </c>
      <c r="M30" s="1" t="s">
        <v>168</v>
      </c>
      <c r="N30">
        <v>2.83</v>
      </c>
      <c r="O30" s="1" t="s">
        <v>168</v>
      </c>
      <c r="P30">
        <v>4.5625299999999998</v>
      </c>
      <c r="Q30" s="1" t="s">
        <v>26</v>
      </c>
      <c r="R30">
        <v>87.9</v>
      </c>
      <c r="S30" s="1" t="s">
        <v>26</v>
      </c>
      <c r="T30" s="1">
        <v>101.7</v>
      </c>
      <c r="U30" s="1"/>
      <c r="Y30">
        <v>3.7355693999999898E-2</v>
      </c>
      <c r="Z30">
        <v>2.065927184</v>
      </c>
      <c r="AA30" s="46">
        <v>115.4</v>
      </c>
      <c r="AB30">
        <v>107.7</v>
      </c>
    </row>
    <row r="31" spans="1:28">
      <c r="A31" s="1" t="s">
        <v>169</v>
      </c>
      <c r="B31">
        <v>346751.7</v>
      </c>
      <c r="C31" s="1" t="s">
        <v>169</v>
      </c>
      <c r="D31" s="1">
        <v>60363</v>
      </c>
      <c r="E31" s="1" t="s">
        <v>169</v>
      </c>
      <c r="F31">
        <v>200219.6</v>
      </c>
      <c r="G31" s="1" t="s">
        <v>169</v>
      </c>
      <c r="H31">
        <v>46324</v>
      </c>
      <c r="J31">
        <f t="shared" si="0"/>
        <v>100208.1</v>
      </c>
      <c r="K31" s="1" t="s">
        <v>169</v>
      </c>
      <c r="L31">
        <v>95.2</v>
      </c>
      <c r="M31" s="1" t="s">
        <v>169</v>
      </c>
      <c r="N31">
        <v>2.8</v>
      </c>
      <c r="O31" s="1" t="s">
        <v>169</v>
      </c>
      <c r="P31">
        <v>4.12073</v>
      </c>
      <c r="Q31" s="1" t="s">
        <v>27</v>
      </c>
      <c r="R31">
        <v>88.1</v>
      </c>
      <c r="S31" s="1" t="s">
        <v>27</v>
      </c>
      <c r="T31" s="1">
        <v>101.4</v>
      </c>
      <c r="U31" s="1"/>
      <c r="Y31">
        <v>3.7039794000000001E-2</v>
      </c>
      <c r="Z31">
        <v>2.099039023</v>
      </c>
      <c r="AA31" s="46">
        <v>115.1</v>
      </c>
      <c r="AB31">
        <v>107.4</v>
      </c>
    </row>
    <row r="32" spans="1:28">
      <c r="A32" s="1" t="s">
        <v>170</v>
      </c>
      <c r="B32">
        <v>345435</v>
      </c>
      <c r="C32" s="1" t="s">
        <v>170</v>
      </c>
      <c r="D32" s="1">
        <v>60490</v>
      </c>
      <c r="E32" s="1" t="s">
        <v>170</v>
      </c>
      <c r="F32">
        <v>203032.9</v>
      </c>
      <c r="G32" s="1" t="s">
        <v>170</v>
      </c>
      <c r="H32">
        <v>45455.8</v>
      </c>
      <c r="J32">
        <f t="shared" si="0"/>
        <v>96946.3</v>
      </c>
      <c r="K32" s="1" t="s">
        <v>170</v>
      </c>
      <c r="L32">
        <v>96.1</v>
      </c>
      <c r="M32" s="1" t="s">
        <v>170</v>
      </c>
      <c r="N32">
        <v>2.93</v>
      </c>
      <c r="O32" s="1" t="s">
        <v>170</v>
      </c>
      <c r="P32">
        <v>3.9980299999999995</v>
      </c>
      <c r="Q32" s="1" t="s">
        <v>28</v>
      </c>
      <c r="R32">
        <v>87.6</v>
      </c>
      <c r="S32" s="1" t="s">
        <v>28</v>
      </c>
      <c r="T32" s="1">
        <v>101.4</v>
      </c>
      <c r="U32" s="1" t="s">
        <v>321</v>
      </c>
      <c r="V32">
        <v>0.13900000000000001</v>
      </c>
      <c r="X32">
        <f>1-(1-V32)^(1/4)</f>
        <v>3.6723893801489771E-2</v>
      </c>
      <c r="Y32">
        <v>3.6723894E-2</v>
      </c>
      <c r="Z32">
        <v>2.1556491069999999</v>
      </c>
      <c r="AA32" s="46">
        <v>115.2</v>
      </c>
      <c r="AB32">
        <v>107.5</v>
      </c>
    </row>
    <row r="33" spans="1:28">
      <c r="A33" s="1" t="s">
        <v>171</v>
      </c>
      <c r="B33">
        <v>352589.7</v>
      </c>
      <c r="C33" s="1" t="s">
        <v>171</v>
      </c>
      <c r="D33" s="1">
        <v>60747</v>
      </c>
      <c r="E33" s="1" t="s">
        <v>171</v>
      </c>
      <c r="F33">
        <v>204944.3</v>
      </c>
      <c r="G33" s="1" t="s">
        <v>171</v>
      </c>
      <c r="H33">
        <v>47211</v>
      </c>
      <c r="J33">
        <f t="shared" si="0"/>
        <v>100434.40000000002</v>
      </c>
      <c r="K33" s="1" t="s">
        <v>171</v>
      </c>
      <c r="L33">
        <v>95.6</v>
      </c>
      <c r="M33" s="1" t="s">
        <v>171</v>
      </c>
      <c r="N33">
        <v>3</v>
      </c>
      <c r="O33" s="1" t="s">
        <v>171</v>
      </c>
      <c r="P33">
        <v>3.2817699999999999</v>
      </c>
      <c r="Q33" s="1" t="s">
        <v>29</v>
      </c>
      <c r="R33">
        <v>88.2</v>
      </c>
      <c r="S33" s="1" t="s">
        <v>29</v>
      </c>
      <c r="T33" s="1">
        <v>101.1</v>
      </c>
      <c r="U33" s="1"/>
      <c r="Y33">
        <v>3.6952445875000003E-2</v>
      </c>
      <c r="Z33">
        <v>2.222020637</v>
      </c>
      <c r="AA33" s="46">
        <v>115.8</v>
      </c>
      <c r="AB33">
        <v>106.7</v>
      </c>
    </row>
    <row r="34" spans="1:28">
      <c r="A34" s="1" t="s">
        <v>172</v>
      </c>
      <c r="B34">
        <v>359479</v>
      </c>
      <c r="C34" s="1" t="s">
        <v>172</v>
      </c>
      <c r="D34" s="1">
        <v>60897</v>
      </c>
      <c r="E34" s="1" t="s">
        <v>172</v>
      </c>
      <c r="F34">
        <v>207747.1</v>
      </c>
      <c r="G34" s="1" t="s">
        <v>172</v>
      </c>
      <c r="H34">
        <v>48409.8</v>
      </c>
      <c r="J34">
        <f t="shared" si="0"/>
        <v>103322.09999999999</v>
      </c>
      <c r="K34" s="1" t="s">
        <v>172</v>
      </c>
      <c r="L34">
        <v>96</v>
      </c>
      <c r="M34" s="1" t="s">
        <v>172</v>
      </c>
      <c r="N34">
        <v>2.77</v>
      </c>
      <c r="O34" s="1" t="s">
        <v>172</v>
      </c>
      <c r="P34">
        <v>3.2489299999999997</v>
      </c>
      <c r="Q34" s="1" t="s">
        <v>30</v>
      </c>
      <c r="R34">
        <v>88</v>
      </c>
      <c r="S34" s="1" t="s">
        <v>30</v>
      </c>
      <c r="T34" s="1">
        <v>101.3</v>
      </c>
      <c r="U34" s="1"/>
      <c r="Y34">
        <v>3.718099775E-2</v>
      </c>
      <c r="Z34">
        <v>2.3933984210000001</v>
      </c>
      <c r="AA34" s="46">
        <v>115.9</v>
      </c>
      <c r="AB34">
        <v>107.4</v>
      </c>
    </row>
    <row r="35" spans="1:28">
      <c r="A35" s="1" t="s">
        <v>173</v>
      </c>
      <c r="B35">
        <v>368754.3</v>
      </c>
      <c r="C35" s="1" t="s">
        <v>173</v>
      </c>
      <c r="D35" s="1">
        <v>61213</v>
      </c>
      <c r="E35" s="1" t="s">
        <v>173</v>
      </c>
      <c r="F35">
        <v>211478.7</v>
      </c>
      <c r="G35" s="1" t="s">
        <v>173</v>
      </c>
      <c r="H35">
        <v>49374</v>
      </c>
      <c r="J35">
        <f t="shared" si="0"/>
        <v>107901.59999999998</v>
      </c>
      <c r="K35" s="1" t="s">
        <v>173</v>
      </c>
      <c r="L35">
        <v>97.2</v>
      </c>
      <c r="M35" s="1" t="s">
        <v>173</v>
      </c>
      <c r="N35">
        <v>2.7</v>
      </c>
      <c r="O35" s="1" t="s">
        <v>173</v>
      </c>
      <c r="P35">
        <v>3.5249700000000002</v>
      </c>
      <c r="Q35" s="1" t="s">
        <v>31</v>
      </c>
      <c r="R35">
        <v>88.3</v>
      </c>
      <c r="S35" s="1" t="s">
        <v>31</v>
      </c>
      <c r="T35" s="1">
        <v>101.2</v>
      </c>
      <c r="U35" s="1"/>
      <c r="Y35">
        <v>3.7409549624999899E-2</v>
      </c>
      <c r="Z35">
        <v>2.5979361430000001</v>
      </c>
      <c r="AA35" s="46">
        <v>116.8</v>
      </c>
      <c r="AB35">
        <v>107.9</v>
      </c>
    </row>
    <row r="36" spans="1:28">
      <c r="A36" s="1" t="s">
        <v>174</v>
      </c>
      <c r="B36">
        <v>377068.6</v>
      </c>
      <c r="C36" s="1" t="s">
        <v>174</v>
      </c>
      <c r="D36" s="1">
        <v>61367</v>
      </c>
      <c r="E36" s="1" t="s">
        <v>174</v>
      </c>
      <c r="F36">
        <v>214099.1</v>
      </c>
      <c r="G36" s="1" t="s">
        <v>174</v>
      </c>
      <c r="H36">
        <v>51228.7</v>
      </c>
      <c r="J36">
        <f t="shared" si="0"/>
        <v>111740.79999999997</v>
      </c>
      <c r="K36" s="1" t="s">
        <v>174</v>
      </c>
      <c r="L36">
        <v>97.8</v>
      </c>
      <c r="M36" s="1" t="s">
        <v>174</v>
      </c>
      <c r="N36">
        <v>2.67</v>
      </c>
      <c r="O36" s="1" t="s">
        <v>174</v>
      </c>
      <c r="P36">
        <v>3.4885699999999997</v>
      </c>
      <c r="Q36" s="1" t="s">
        <v>32</v>
      </c>
      <c r="R36">
        <v>87.8</v>
      </c>
      <c r="S36" s="1" t="s">
        <v>32</v>
      </c>
      <c r="T36" s="1">
        <v>101.4</v>
      </c>
      <c r="U36" s="1" t="s">
        <v>323</v>
      </c>
      <c r="Y36">
        <v>3.76381015E-2</v>
      </c>
      <c r="Z36">
        <v>2.7749320900000001</v>
      </c>
      <c r="AA36" s="46">
        <v>117.9</v>
      </c>
      <c r="AB36">
        <v>108</v>
      </c>
    </row>
    <row r="37" spans="1:28">
      <c r="A37" s="1" t="s">
        <v>175</v>
      </c>
      <c r="B37">
        <v>377537.7</v>
      </c>
      <c r="C37" s="1" t="s">
        <v>175</v>
      </c>
      <c r="D37" s="1">
        <v>61593</v>
      </c>
      <c r="E37" s="1" t="s">
        <v>175</v>
      </c>
      <c r="F37">
        <v>217882.9</v>
      </c>
      <c r="G37" s="1" t="s">
        <v>175</v>
      </c>
      <c r="H37">
        <v>53926.7</v>
      </c>
      <c r="J37">
        <f t="shared" si="0"/>
        <v>105728.10000000002</v>
      </c>
      <c r="K37" s="1" t="s">
        <v>175</v>
      </c>
      <c r="L37">
        <v>98.9</v>
      </c>
      <c r="M37" s="1" t="s">
        <v>175</v>
      </c>
      <c r="N37">
        <v>2.4700000000000002</v>
      </c>
      <c r="O37" s="1" t="s">
        <v>175</v>
      </c>
      <c r="P37">
        <v>3.3323699999999996</v>
      </c>
      <c r="Q37" s="1" t="s">
        <v>33</v>
      </c>
      <c r="R37">
        <v>88.3</v>
      </c>
      <c r="S37" s="1" t="s">
        <v>33</v>
      </c>
      <c r="T37" s="1">
        <v>101.3</v>
      </c>
      <c r="U37" s="1"/>
      <c r="Y37">
        <v>3.7866653375000003E-2</v>
      </c>
      <c r="Z37">
        <v>2.9485285079999999</v>
      </c>
      <c r="AA37" s="46">
        <v>115.2</v>
      </c>
      <c r="AB37">
        <v>107.6</v>
      </c>
    </row>
    <row r="38" spans="1:28">
      <c r="A38" s="1" t="s">
        <v>176</v>
      </c>
      <c r="B38">
        <v>385157.6</v>
      </c>
      <c r="C38" s="1" t="s">
        <v>176</v>
      </c>
      <c r="D38" s="1">
        <v>61763</v>
      </c>
      <c r="E38" s="1" t="s">
        <v>176</v>
      </c>
      <c r="F38">
        <v>218400.4</v>
      </c>
      <c r="G38" s="1" t="s">
        <v>176</v>
      </c>
      <c r="H38">
        <v>57619</v>
      </c>
      <c r="J38">
        <f t="shared" si="0"/>
        <v>109138.19999999998</v>
      </c>
      <c r="K38" s="1" t="s">
        <v>176</v>
      </c>
      <c r="L38">
        <v>99.5</v>
      </c>
      <c r="M38" s="1" t="s">
        <v>176</v>
      </c>
      <c r="N38">
        <v>2.5299999999999998</v>
      </c>
      <c r="O38" s="1" t="s">
        <v>176</v>
      </c>
      <c r="P38">
        <v>3.7781299999999995</v>
      </c>
      <c r="Q38" s="1" t="s">
        <v>34</v>
      </c>
      <c r="R38">
        <v>88.2</v>
      </c>
      <c r="S38" s="1" t="s">
        <v>34</v>
      </c>
      <c r="T38" s="1">
        <v>101.6</v>
      </c>
      <c r="U38" s="1"/>
      <c r="Y38">
        <v>3.809520525E-2</v>
      </c>
      <c r="Z38">
        <v>3.0825197320000002</v>
      </c>
      <c r="AA38" s="46">
        <v>116</v>
      </c>
      <c r="AB38">
        <v>107.6</v>
      </c>
    </row>
    <row r="39" spans="1:28">
      <c r="A39" s="1" t="s">
        <v>177</v>
      </c>
      <c r="B39">
        <v>389483</v>
      </c>
      <c r="C39" s="1" t="s">
        <v>177</v>
      </c>
      <c r="D39" s="1">
        <v>61920</v>
      </c>
      <c r="E39" s="1" t="s">
        <v>177</v>
      </c>
      <c r="F39">
        <v>220596.2</v>
      </c>
      <c r="G39" s="1" t="s">
        <v>177</v>
      </c>
      <c r="H39">
        <v>59616.6</v>
      </c>
      <c r="J39">
        <f t="shared" si="0"/>
        <v>109270.19999999998</v>
      </c>
      <c r="K39" s="1" t="s">
        <v>177</v>
      </c>
      <c r="L39">
        <v>99.8</v>
      </c>
      <c r="M39" s="1" t="s">
        <v>177</v>
      </c>
      <c r="N39">
        <v>2.4</v>
      </c>
      <c r="O39" s="1" t="s">
        <v>177</v>
      </c>
      <c r="P39">
        <v>3.8885700000000001</v>
      </c>
      <c r="Q39" s="1" t="s">
        <v>35</v>
      </c>
      <c r="R39">
        <v>88.8</v>
      </c>
      <c r="S39" s="1" t="s">
        <v>35</v>
      </c>
      <c r="T39" s="1">
        <v>102.1</v>
      </c>
      <c r="U39" s="1"/>
      <c r="Y39">
        <v>3.8323757124999899E-2</v>
      </c>
      <c r="Z39">
        <v>3.179877244</v>
      </c>
      <c r="AA39" s="46">
        <v>115.5</v>
      </c>
      <c r="AB39">
        <v>107.7</v>
      </c>
    </row>
    <row r="40" spans="1:28">
      <c r="A40" s="1" t="s">
        <v>178</v>
      </c>
      <c r="B40">
        <v>400212.7</v>
      </c>
      <c r="C40" s="1" t="s">
        <v>178</v>
      </c>
      <c r="D40" s="1">
        <v>62150</v>
      </c>
      <c r="E40" s="1" t="s">
        <v>178</v>
      </c>
      <c r="F40">
        <v>227440.1</v>
      </c>
      <c r="G40" s="1" t="s">
        <v>178</v>
      </c>
      <c r="H40">
        <v>65067.3</v>
      </c>
      <c r="J40">
        <f t="shared" si="0"/>
        <v>107705.3</v>
      </c>
      <c r="K40" s="1" t="s">
        <v>178</v>
      </c>
      <c r="L40">
        <v>100.8</v>
      </c>
      <c r="M40" s="1" t="s">
        <v>178</v>
      </c>
      <c r="N40">
        <v>2.33</v>
      </c>
      <c r="O40" s="1" t="s">
        <v>178</v>
      </c>
      <c r="P40">
        <v>3.9091599999999995</v>
      </c>
      <c r="Q40" s="1" t="s">
        <v>36</v>
      </c>
      <c r="R40">
        <v>88.5</v>
      </c>
      <c r="S40" s="1" t="s">
        <v>36</v>
      </c>
      <c r="T40" s="1">
        <v>102.6</v>
      </c>
      <c r="U40" s="1" t="s">
        <v>324</v>
      </c>
      <c r="Y40">
        <v>3.8552309E-2</v>
      </c>
      <c r="Z40">
        <v>3.2247624859999999</v>
      </c>
      <c r="AA40" s="46">
        <v>115.3</v>
      </c>
      <c r="AB40">
        <v>108.4</v>
      </c>
    </row>
    <row r="41" spans="1:28">
      <c r="A41" s="1" t="s">
        <v>179</v>
      </c>
      <c r="B41">
        <v>394994.4</v>
      </c>
      <c r="C41" s="1" t="s">
        <v>179</v>
      </c>
      <c r="D41" s="1">
        <v>62607</v>
      </c>
      <c r="E41" s="1" t="s">
        <v>179</v>
      </c>
      <c r="F41">
        <v>223684.4</v>
      </c>
      <c r="G41" s="1" t="s">
        <v>179</v>
      </c>
      <c r="H41">
        <v>62619.6</v>
      </c>
      <c r="J41">
        <f t="shared" si="0"/>
        <v>108690.40000000002</v>
      </c>
      <c r="K41" s="1" t="s">
        <v>179</v>
      </c>
      <c r="L41">
        <v>100.2</v>
      </c>
      <c r="M41" s="1" t="s">
        <v>179</v>
      </c>
      <c r="N41">
        <v>2.2999999999999998</v>
      </c>
      <c r="O41" s="1" t="s">
        <v>179</v>
      </c>
      <c r="P41">
        <v>4.3608399999999996</v>
      </c>
      <c r="Q41" s="1" t="s">
        <v>37</v>
      </c>
      <c r="R41">
        <v>90.6</v>
      </c>
      <c r="S41" s="1" t="s">
        <v>37</v>
      </c>
      <c r="T41" s="1">
        <v>103.7</v>
      </c>
      <c r="U41" s="1"/>
      <c r="Y41">
        <v>3.8780860875000003E-2</v>
      </c>
      <c r="Z41">
        <v>3.309720081</v>
      </c>
      <c r="AA41" s="46">
        <v>114.5</v>
      </c>
      <c r="AB41">
        <v>110.3</v>
      </c>
    </row>
    <row r="42" spans="1:28">
      <c r="A42" s="1" t="s">
        <v>180</v>
      </c>
      <c r="B42">
        <v>401727.1</v>
      </c>
      <c r="C42" s="1" t="s">
        <v>180</v>
      </c>
      <c r="D42" s="1">
        <v>62900</v>
      </c>
      <c r="E42" s="1" t="s">
        <v>180</v>
      </c>
      <c r="F42">
        <v>228644.3</v>
      </c>
      <c r="G42" s="1" t="s">
        <v>180</v>
      </c>
      <c r="H42">
        <v>64292.5</v>
      </c>
      <c r="J42">
        <f t="shared" si="0"/>
        <v>108790.29999999999</v>
      </c>
      <c r="K42" s="1" t="s">
        <v>180</v>
      </c>
      <c r="L42">
        <v>100.4</v>
      </c>
      <c r="M42" s="1" t="s">
        <v>180</v>
      </c>
      <c r="N42">
        <v>2.2000000000000002</v>
      </c>
      <c r="O42" s="1" t="s">
        <v>180</v>
      </c>
      <c r="P42">
        <v>5.1832599999999998</v>
      </c>
      <c r="Q42" s="1" t="s">
        <v>38</v>
      </c>
      <c r="R42">
        <v>90.7</v>
      </c>
      <c r="S42" s="1" t="s">
        <v>38</v>
      </c>
      <c r="T42" s="1">
        <v>104.3</v>
      </c>
      <c r="U42" s="1"/>
      <c r="Y42">
        <v>3.900941275E-2</v>
      </c>
      <c r="Z42">
        <v>3.3618704730000002</v>
      </c>
      <c r="AA42" s="46">
        <v>114.5</v>
      </c>
      <c r="AB42">
        <v>111.1</v>
      </c>
    </row>
    <row r="43" spans="1:28">
      <c r="A43" s="1" t="s">
        <v>181</v>
      </c>
      <c r="B43">
        <v>414055.2</v>
      </c>
      <c r="C43" s="1" t="s">
        <v>181</v>
      </c>
      <c r="D43" s="1">
        <v>63120</v>
      </c>
      <c r="E43" s="1" t="s">
        <v>181</v>
      </c>
      <c r="F43">
        <v>234698.5</v>
      </c>
      <c r="G43" s="1" t="s">
        <v>181</v>
      </c>
      <c r="H43">
        <v>67790.100000000006</v>
      </c>
      <c r="J43">
        <f t="shared" si="0"/>
        <v>111566.6</v>
      </c>
      <c r="K43" s="1" t="s">
        <v>181</v>
      </c>
      <c r="L43">
        <v>101.6</v>
      </c>
      <c r="M43" s="1" t="s">
        <v>181</v>
      </c>
      <c r="N43">
        <v>2.17</v>
      </c>
      <c r="O43" s="1" t="s">
        <v>181</v>
      </c>
      <c r="P43">
        <v>6.0353700000000003</v>
      </c>
      <c r="Q43" s="1" t="s">
        <v>39</v>
      </c>
      <c r="R43">
        <v>91.3</v>
      </c>
      <c r="S43" s="1" t="s">
        <v>39</v>
      </c>
      <c r="T43" s="1">
        <v>104.9</v>
      </c>
      <c r="U43" s="1"/>
      <c r="Y43">
        <v>3.9237964624999899E-2</v>
      </c>
      <c r="Z43">
        <v>3.3541001530000001</v>
      </c>
      <c r="AA43" s="46">
        <v>114.2</v>
      </c>
      <c r="AB43">
        <v>111.6</v>
      </c>
    </row>
    <row r="44" spans="1:28">
      <c r="A44" s="1" t="s">
        <v>182</v>
      </c>
      <c r="B44">
        <v>411079</v>
      </c>
      <c r="C44" s="1" t="s">
        <v>182</v>
      </c>
      <c r="D44" s="1">
        <v>63413</v>
      </c>
      <c r="E44" s="1" t="s">
        <v>182</v>
      </c>
      <c r="F44">
        <v>233921.4</v>
      </c>
      <c r="G44" s="1" t="s">
        <v>182</v>
      </c>
      <c r="H44">
        <v>67531.600000000006</v>
      </c>
      <c r="J44">
        <f t="shared" si="0"/>
        <v>109626</v>
      </c>
      <c r="K44" s="1" t="s">
        <v>182</v>
      </c>
      <c r="L44">
        <v>101.6</v>
      </c>
      <c r="M44" s="1" t="s">
        <v>182</v>
      </c>
      <c r="N44">
        <v>2.13</v>
      </c>
      <c r="O44" s="1" t="s">
        <v>182</v>
      </c>
      <c r="P44">
        <v>6.5162599999999999</v>
      </c>
      <c r="Q44" s="1" t="s">
        <v>40</v>
      </c>
      <c r="R44">
        <v>91.3</v>
      </c>
      <c r="S44" s="1" t="s">
        <v>40</v>
      </c>
      <c r="T44" s="1">
        <v>105.5</v>
      </c>
      <c r="U44" s="1" t="s">
        <v>325</v>
      </c>
      <c r="Y44">
        <v>3.94665165E-2</v>
      </c>
      <c r="Z44">
        <v>3.3613363490000001</v>
      </c>
      <c r="AA44" s="46">
        <v>113.6</v>
      </c>
      <c r="AB44">
        <v>112.3</v>
      </c>
    </row>
    <row r="45" spans="1:28">
      <c r="A45" s="1" t="s">
        <v>183</v>
      </c>
      <c r="B45">
        <v>423493.4</v>
      </c>
      <c r="C45" s="1" t="s">
        <v>183</v>
      </c>
      <c r="D45" s="1">
        <v>63697</v>
      </c>
      <c r="E45" s="1" t="s">
        <v>183</v>
      </c>
      <c r="F45">
        <v>241485.4</v>
      </c>
      <c r="G45" s="1" t="s">
        <v>183</v>
      </c>
      <c r="H45">
        <v>70536.7</v>
      </c>
      <c r="J45">
        <f t="shared" si="0"/>
        <v>111471.30000000003</v>
      </c>
      <c r="K45" s="1" t="s">
        <v>183</v>
      </c>
      <c r="L45">
        <v>102.3</v>
      </c>
      <c r="M45" s="1" t="s">
        <v>183</v>
      </c>
      <c r="N45">
        <v>2.13</v>
      </c>
      <c r="O45" s="1" t="s">
        <v>183</v>
      </c>
      <c r="P45">
        <v>7.1001700000000003</v>
      </c>
      <c r="Q45" s="1" t="s">
        <v>41</v>
      </c>
      <c r="R45">
        <v>92.5</v>
      </c>
      <c r="S45" s="1" t="s">
        <v>41</v>
      </c>
      <c r="T45" s="1">
        <v>106</v>
      </c>
      <c r="U45" s="1"/>
      <c r="Y45">
        <v>3.9695068375000003E-2</v>
      </c>
      <c r="Z45">
        <v>3.367195787</v>
      </c>
      <c r="AA45" s="46">
        <v>113.7</v>
      </c>
      <c r="AB45">
        <v>113.2</v>
      </c>
    </row>
    <row r="46" spans="1:28">
      <c r="A46" s="1" t="s">
        <v>184</v>
      </c>
      <c r="B46">
        <v>431371.4</v>
      </c>
      <c r="C46" s="1" t="s">
        <v>184</v>
      </c>
      <c r="D46" s="1">
        <v>63970</v>
      </c>
      <c r="E46" s="1" t="s">
        <v>184</v>
      </c>
      <c r="F46">
        <v>243815.2</v>
      </c>
      <c r="G46" s="1" t="s">
        <v>184</v>
      </c>
      <c r="H46">
        <v>72212.600000000006</v>
      </c>
      <c r="J46">
        <f t="shared" si="0"/>
        <v>115343.6</v>
      </c>
      <c r="K46" s="1" t="s">
        <v>184</v>
      </c>
      <c r="L46">
        <v>101.9</v>
      </c>
      <c r="M46" s="1" t="s">
        <v>184</v>
      </c>
      <c r="N46">
        <v>2.0699999999999998</v>
      </c>
      <c r="O46" s="1" t="s">
        <v>184</v>
      </c>
      <c r="P46">
        <v>7.4412099999999999</v>
      </c>
      <c r="Q46" s="1" t="s">
        <v>42</v>
      </c>
      <c r="R46">
        <v>92.8</v>
      </c>
      <c r="S46" s="1" t="s">
        <v>42</v>
      </c>
      <c r="T46" s="1">
        <v>106.2</v>
      </c>
      <c r="U46" s="1"/>
      <c r="Y46">
        <v>3.992362025E-2</v>
      </c>
      <c r="Z46">
        <v>3.4651197269999998</v>
      </c>
      <c r="AA46" s="46">
        <v>113</v>
      </c>
      <c r="AB46">
        <v>113.7</v>
      </c>
    </row>
    <row r="47" spans="1:28">
      <c r="A47" s="1" t="s">
        <v>185</v>
      </c>
      <c r="B47">
        <v>430372.3</v>
      </c>
      <c r="C47" s="1" t="s">
        <v>185</v>
      </c>
      <c r="D47" s="1">
        <v>64253</v>
      </c>
      <c r="E47" s="1" t="s">
        <v>185</v>
      </c>
      <c r="F47">
        <v>241579.8</v>
      </c>
      <c r="G47" s="1" t="s">
        <v>185</v>
      </c>
      <c r="H47">
        <v>73453</v>
      </c>
      <c r="J47">
        <f t="shared" si="0"/>
        <v>115339.5</v>
      </c>
      <c r="K47" s="1" t="s">
        <v>185</v>
      </c>
      <c r="L47">
        <v>102.5</v>
      </c>
      <c r="M47" s="1" t="s">
        <v>185</v>
      </c>
      <c r="N47">
        <v>2.0699999999999998</v>
      </c>
      <c r="O47" s="1" t="s">
        <v>185</v>
      </c>
      <c r="P47">
        <v>7.9095199999999988</v>
      </c>
      <c r="Q47" s="1" t="s">
        <v>43</v>
      </c>
      <c r="R47">
        <v>94.2</v>
      </c>
      <c r="S47" s="1" t="s">
        <v>43</v>
      </c>
      <c r="T47" s="1">
        <v>107.5</v>
      </c>
      <c r="U47" s="1"/>
      <c r="Y47">
        <v>4.0152172124999899E-2</v>
      </c>
      <c r="Z47">
        <v>3.4158470830000001</v>
      </c>
      <c r="AA47" s="46">
        <v>112.8</v>
      </c>
      <c r="AB47">
        <v>114.6</v>
      </c>
    </row>
    <row r="48" spans="1:28">
      <c r="A48" s="1" t="s">
        <v>186</v>
      </c>
      <c r="B48">
        <v>434156</v>
      </c>
      <c r="C48" s="1" t="s">
        <v>186</v>
      </c>
      <c r="D48" s="1">
        <v>64637</v>
      </c>
      <c r="E48" s="1" t="s">
        <v>186</v>
      </c>
      <c r="F48">
        <v>242430.5</v>
      </c>
      <c r="G48" s="1" t="s">
        <v>186</v>
      </c>
      <c r="H48">
        <v>75627.199999999997</v>
      </c>
      <c r="J48">
        <f t="shared" si="0"/>
        <v>116098.3</v>
      </c>
      <c r="K48" s="1" t="s">
        <v>186</v>
      </c>
      <c r="L48">
        <v>101.2</v>
      </c>
      <c r="M48" s="1" t="s">
        <v>186</v>
      </c>
      <c r="N48">
        <v>2.1</v>
      </c>
      <c r="O48" s="1" t="s">
        <v>186</v>
      </c>
      <c r="P48">
        <v>8.0805399999999992</v>
      </c>
      <c r="Q48" s="1" t="s">
        <v>44</v>
      </c>
      <c r="R48">
        <v>94.3</v>
      </c>
      <c r="S48" s="1" t="s">
        <v>44</v>
      </c>
      <c r="T48" s="1">
        <v>108.3</v>
      </c>
      <c r="U48" s="1" t="s">
        <v>326</v>
      </c>
      <c r="V48">
        <v>0.152</v>
      </c>
      <c r="W48">
        <v>8.3000000000000004E-2</v>
      </c>
      <c r="X48">
        <f>1-(1-V48)^(1/4)</f>
        <v>4.0380724111011235E-2</v>
      </c>
      <c r="Y48">
        <v>4.0380724E-2</v>
      </c>
      <c r="Z48">
        <v>3.389232936</v>
      </c>
      <c r="AA48" s="46">
        <v>111.4</v>
      </c>
      <c r="AB48">
        <v>115.4</v>
      </c>
    </row>
    <row r="49" spans="1:28">
      <c r="A49" s="1" t="s">
        <v>187</v>
      </c>
      <c r="B49">
        <v>439233.8</v>
      </c>
      <c r="C49" s="1" t="s">
        <v>187</v>
      </c>
      <c r="D49" s="1">
        <v>64950</v>
      </c>
      <c r="E49" s="1" t="s">
        <v>187</v>
      </c>
      <c r="F49">
        <v>245994.6</v>
      </c>
      <c r="G49" s="1" t="s">
        <v>187</v>
      </c>
      <c r="H49">
        <v>73978.5</v>
      </c>
      <c r="J49">
        <f t="shared" si="0"/>
        <v>119260.69999999998</v>
      </c>
      <c r="K49" s="1" t="s">
        <v>187</v>
      </c>
      <c r="L49">
        <v>102.3</v>
      </c>
      <c r="M49" s="1" t="s">
        <v>187</v>
      </c>
      <c r="N49">
        <v>2.1</v>
      </c>
      <c r="O49" s="1" t="s">
        <v>187</v>
      </c>
      <c r="P49">
        <v>8.0316700000000001</v>
      </c>
      <c r="Q49" s="1" t="s">
        <v>45</v>
      </c>
      <c r="R49">
        <v>95.4</v>
      </c>
      <c r="S49" s="1" t="s">
        <v>45</v>
      </c>
      <c r="T49" s="1">
        <v>108.8</v>
      </c>
      <c r="U49" s="1"/>
      <c r="Y49">
        <v>3.9816901500000002E-2</v>
      </c>
      <c r="Z49">
        <v>3.318582862</v>
      </c>
      <c r="AA49" s="46">
        <v>111.2</v>
      </c>
      <c r="AB49">
        <v>115.6</v>
      </c>
    </row>
    <row r="50" spans="1:28">
      <c r="A50" s="1" t="s">
        <v>188</v>
      </c>
      <c r="B50">
        <v>439251.9</v>
      </c>
      <c r="C50" s="1" t="s">
        <v>188</v>
      </c>
      <c r="D50" s="1">
        <v>65247</v>
      </c>
      <c r="E50" s="1" t="s">
        <v>188</v>
      </c>
      <c r="F50">
        <v>245676.6</v>
      </c>
      <c r="G50" s="1" t="s">
        <v>188</v>
      </c>
      <c r="H50">
        <v>74004.800000000003</v>
      </c>
      <c r="J50">
        <f t="shared" si="0"/>
        <v>119570.50000000001</v>
      </c>
      <c r="K50" s="1" t="s">
        <v>188</v>
      </c>
      <c r="L50">
        <v>103</v>
      </c>
      <c r="M50" s="1" t="s">
        <v>188</v>
      </c>
      <c r="N50">
        <v>2.1</v>
      </c>
      <c r="O50" s="1" t="s">
        <v>188</v>
      </c>
      <c r="P50">
        <v>7.2607400000000002</v>
      </c>
      <c r="Q50" s="1" t="s">
        <v>46</v>
      </c>
      <c r="R50">
        <v>95.5</v>
      </c>
      <c r="S50" s="1" t="s">
        <v>46</v>
      </c>
      <c r="T50" s="1">
        <v>109.2</v>
      </c>
      <c r="U50" s="1"/>
      <c r="W50">
        <v>6.7000000000000004E-2</v>
      </c>
      <c r="Y50">
        <v>3.9253078999999899E-2</v>
      </c>
      <c r="Z50">
        <v>3.2769093470000001</v>
      </c>
      <c r="AA50" s="46">
        <v>110.2</v>
      </c>
      <c r="AB50">
        <v>116.4</v>
      </c>
    </row>
    <row r="51" spans="1:28">
      <c r="A51" s="1" t="s">
        <v>189</v>
      </c>
      <c r="B51">
        <v>441980.9</v>
      </c>
      <c r="C51" s="1" t="s">
        <v>189</v>
      </c>
      <c r="D51" s="1">
        <v>65367</v>
      </c>
      <c r="E51" s="1" t="s">
        <v>189</v>
      </c>
      <c r="F51">
        <v>248542</v>
      </c>
      <c r="G51" s="1" t="s">
        <v>189</v>
      </c>
      <c r="H51">
        <v>73767.5</v>
      </c>
      <c r="J51">
        <f t="shared" si="0"/>
        <v>119671.40000000002</v>
      </c>
      <c r="K51" s="1" t="s">
        <v>189</v>
      </c>
      <c r="L51">
        <v>102.8</v>
      </c>
      <c r="M51" s="1" t="s">
        <v>189</v>
      </c>
      <c r="N51">
        <v>2.0699999999999998</v>
      </c>
      <c r="O51" s="1" t="s">
        <v>189</v>
      </c>
      <c r="P51">
        <v>6.4548800000000002</v>
      </c>
      <c r="Q51" s="1" t="s">
        <v>47</v>
      </c>
      <c r="R51">
        <v>96.3</v>
      </c>
      <c r="S51" s="1" t="s">
        <v>47</v>
      </c>
      <c r="T51" s="1">
        <v>110.2</v>
      </c>
      <c r="U51" s="1"/>
      <c r="Y51">
        <v>3.8689256499999998E-2</v>
      </c>
      <c r="Z51">
        <v>3.1529165749999999</v>
      </c>
      <c r="AA51" s="46">
        <v>110.3</v>
      </c>
      <c r="AB51">
        <v>116.6</v>
      </c>
    </row>
    <row r="52" spans="1:28">
      <c r="A52" s="1" t="s">
        <v>190</v>
      </c>
      <c r="B52">
        <v>442620.8</v>
      </c>
      <c r="C52" s="1" t="s">
        <v>190</v>
      </c>
      <c r="D52" s="1">
        <v>65710</v>
      </c>
      <c r="E52" s="1" t="s">
        <v>190</v>
      </c>
      <c r="F52">
        <v>251959.5</v>
      </c>
      <c r="G52" s="1" t="s">
        <v>190</v>
      </c>
      <c r="H52">
        <v>70498.600000000006</v>
      </c>
      <c r="J52">
        <f t="shared" si="0"/>
        <v>120162.69999999998</v>
      </c>
      <c r="K52" s="1" t="s">
        <v>190</v>
      </c>
      <c r="L52">
        <v>102.4</v>
      </c>
      <c r="M52" s="1" t="s">
        <v>190</v>
      </c>
      <c r="N52">
        <v>2.0699999999999998</v>
      </c>
      <c r="O52" s="1" t="s">
        <v>190</v>
      </c>
      <c r="P52">
        <v>5.5433399999999997</v>
      </c>
      <c r="Q52" s="1" t="s">
        <v>48</v>
      </c>
      <c r="R52">
        <v>96.3</v>
      </c>
      <c r="S52" s="1" t="s">
        <v>48</v>
      </c>
      <c r="T52" s="1">
        <v>110.4</v>
      </c>
      <c r="U52" s="1" t="s">
        <v>327</v>
      </c>
      <c r="V52" s="3">
        <f>SUM(W52,W54)</f>
        <v>0.14400000000000002</v>
      </c>
      <c r="W52">
        <v>7.8E-2</v>
      </c>
      <c r="X52">
        <f>1-(1-V52)^(1/4)</f>
        <v>3.8125434114390289E-2</v>
      </c>
      <c r="Y52">
        <v>3.8125434E-2</v>
      </c>
      <c r="Z52">
        <v>2.988723631</v>
      </c>
      <c r="AA52" s="46">
        <v>109.2</v>
      </c>
      <c r="AB52">
        <v>116.9</v>
      </c>
    </row>
    <row r="53" spans="1:28">
      <c r="A53" s="1" t="s">
        <v>191</v>
      </c>
      <c r="B53">
        <v>442382.2</v>
      </c>
      <c r="C53" s="1" t="s">
        <v>191</v>
      </c>
      <c r="D53" s="1">
        <v>65567</v>
      </c>
      <c r="E53" s="1" t="s">
        <v>191</v>
      </c>
      <c r="F53">
        <v>250653</v>
      </c>
      <c r="G53" s="1" t="s">
        <v>191</v>
      </c>
      <c r="H53">
        <v>70290.5</v>
      </c>
      <c r="J53">
        <f t="shared" si="0"/>
        <v>121438.70000000001</v>
      </c>
      <c r="K53" s="1" t="s">
        <v>191</v>
      </c>
      <c r="L53">
        <v>102</v>
      </c>
      <c r="M53" s="1" t="s">
        <v>191</v>
      </c>
      <c r="N53">
        <v>2.1</v>
      </c>
      <c r="O53" s="1" t="s">
        <v>191</v>
      </c>
      <c r="P53">
        <v>4.6802999999999999</v>
      </c>
      <c r="Q53" s="1" t="s">
        <v>49</v>
      </c>
      <c r="R53">
        <v>97.7</v>
      </c>
      <c r="S53" s="1" t="s">
        <v>49</v>
      </c>
      <c r="T53" s="1">
        <v>111.3</v>
      </c>
      <c r="U53" s="1"/>
      <c r="Y53">
        <v>3.7635322249999999E-2</v>
      </c>
      <c r="Z53">
        <v>2.792417618</v>
      </c>
      <c r="AA53" s="46">
        <v>108.5</v>
      </c>
      <c r="AB53">
        <v>117.1</v>
      </c>
    </row>
    <row r="54" spans="1:28">
      <c r="A54" s="1" t="s">
        <v>192</v>
      </c>
      <c r="B54">
        <v>444549.6</v>
      </c>
      <c r="C54" s="1" t="s">
        <v>192</v>
      </c>
      <c r="D54" s="1">
        <v>65710</v>
      </c>
      <c r="E54" s="1" t="s">
        <v>192</v>
      </c>
      <c r="F54">
        <v>251301.1</v>
      </c>
      <c r="G54" s="1" t="s">
        <v>192</v>
      </c>
      <c r="H54">
        <v>68787.100000000006</v>
      </c>
      <c r="J54">
        <f t="shared" si="0"/>
        <v>124461.39999999997</v>
      </c>
      <c r="K54" s="1" t="s">
        <v>192</v>
      </c>
      <c r="L54">
        <v>103.3</v>
      </c>
      <c r="M54" s="1" t="s">
        <v>192</v>
      </c>
      <c r="N54">
        <v>2.17</v>
      </c>
      <c r="O54" s="1" t="s">
        <v>192</v>
      </c>
      <c r="P54">
        <v>4.20153</v>
      </c>
      <c r="Q54" s="1" t="s">
        <v>50</v>
      </c>
      <c r="R54">
        <v>97.6</v>
      </c>
      <c r="S54" s="1" t="s">
        <v>50</v>
      </c>
      <c r="T54" s="1">
        <v>110.9</v>
      </c>
      <c r="U54" s="1"/>
      <c r="W54">
        <v>6.6000000000000003E-2</v>
      </c>
      <c r="Y54">
        <v>3.7145210499999998E-2</v>
      </c>
      <c r="Z54">
        <v>2.672297017</v>
      </c>
      <c r="AA54" s="46">
        <v>106.9</v>
      </c>
      <c r="AB54">
        <v>116.7</v>
      </c>
    </row>
    <row r="55" spans="1:28">
      <c r="A55" s="1" t="s">
        <v>193</v>
      </c>
      <c r="B55">
        <v>441745.3</v>
      </c>
      <c r="C55" s="1" t="s">
        <v>193</v>
      </c>
      <c r="D55" s="1">
        <v>66153</v>
      </c>
      <c r="E55" s="1" t="s">
        <v>193</v>
      </c>
      <c r="F55">
        <v>249964.6</v>
      </c>
      <c r="G55" s="1" t="s">
        <v>193</v>
      </c>
      <c r="H55">
        <v>66244.100000000006</v>
      </c>
      <c r="J55">
        <f t="shared" si="0"/>
        <v>125536.59999999998</v>
      </c>
      <c r="K55" s="1" t="s">
        <v>193</v>
      </c>
      <c r="L55">
        <v>103.1</v>
      </c>
      <c r="M55" s="1" t="s">
        <v>193</v>
      </c>
      <c r="N55">
        <v>2.27</v>
      </c>
      <c r="O55" s="1" t="s">
        <v>193</v>
      </c>
      <c r="P55">
        <v>3.9054500000000001</v>
      </c>
      <c r="Q55" s="1" t="s">
        <v>51</v>
      </c>
      <c r="R55">
        <v>98.3</v>
      </c>
      <c r="S55" s="1" t="s">
        <v>51</v>
      </c>
      <c r="T55" s="1">
        <v>111.1</v>
      </c>
      <c r="U55" s="1"/>
      <c r="Y55">
        <v>3.6655098749999997E-2</v>
      </c>
      <c r="Z55">
        <v>2.5293621100000001</v>
      </c>
      <c r="AA55" s="46">
        <v>107.2</v>
      </c>
      <c r="AB55">
        <v>116.7</v>
      </c>
    </row>
    <row r="56" spans="1:28">
      <c r="A56" s="1" t="s">
        <v>194</v>
      </c>
      <c r="B56">
        <v>446109.7</v>
      </c>
      <c r="C56" s="1" t="s">
        <v>194</v>
      </c>
      <c r="D56" s="1">
        <v>65890</v>
      </c>
      <c r="E56" s="1" t="s">
        <v>194</v>
      </c>
      <c r="F56">
        <v>253365.2</v>
      </c>
      <c r="G56" s="1" t="s">
        <v>194</v>
      </c>
      <c r="H56">
        <v>68211</v>
      </c>
      <c r="J56">
        <f t="shared" si="0"/>
        <v>124533.5</v>
      </c>
      <c r="K56" s="1" t="s">
        <v>194</v>
      </c>
      <c r="L56">
        <v>101.7</v>
      </c>
      <c r="M56" s="1" t="s">
        <v>194</v>
      </c>
      <c r="N56">
        <v>2.2999999999999998</v>
      </c>
      <c r="O56" s="1" t="s">
        <v>194</v>
      </c>
      <c r="P56">
        <v>3.3899699999999999</v>
      </c>
      <c r="Q56" s="1" t="s">
        <v>52</v>
      </c>
      <c r="R56">
        <v>97.8</v>
      </c>
      <c r="S56" s="1" t="s">
        <v>52</v>
      </c>
      <c r="T56" s="1">
        <v>111.6</v>
      </c>
      <c r="U56" s="1" t="s">
        <v>328</v>
      </c>
      <c r="V56" s="3">
        <f>SUM(W56,W58)</f>
        <v>0.13700000000000001</v>
      </c>
      <c r="W56">
        <v>7.5999999999999998E-2</v>
      </c>
      <c r="X56">
        <f>1-(1-V56)^(1/4)</f>
        <v>3.6164986629201534E-2</v>
      </c>
      <c r="Y56">
        <v>3.6164987000000003E-2</v>
      </c>
      <c r="Z56">
        <v>2.4038112960000002</v>
      </c>
      <c r="AA56" s="46">
        <v>106.2</v>
      </c>
      <c r="AB56">
        <v>116.7</v>
      </c>
    </row>
    <row r="57" spans="1:28">
      <c r="A57" s="1" t="s">
        <v>195</v>
      </c>
      <c r="B57">
        <v>443035.3</v>
      </c>
      <c r="C57" s="1" t="s">
        <v>195</v>
      </c>
      <c r="D57" s="1">
        <v>66033</v>
      </c>
      <c r="E57" s="1" t="s">
        <v>195</v>
      </c>
      <c r="F57">
        <v>251670</v>
      </c>
      <c r="G57" s="1" t="s">
        <v>195</v>
      </c>
      <c r="H57">
        <v>63580.7</v>
      </c>
      <c r="J57">
        <f t="shared" si="0"/>
        <v>127784.59999999999</v>
      </c>
      <c r="K57" s="1" t="s">
        <v>195</v>
      </c>
      <c r="L57">
        <v>102.1</v>
      </c>
      <c r="M57" s="1" t="s">
        <v>195</v>
      </c>
      <c r="N57">
        <v>2.4300000000000002</v>
      </c>
      <c r="O57" s="1" t="s">
        <v>195</v>
      </c>
      <c r="P57">
        <v>3.1341800000000002</v>
      </c>
      <c r="Q57" s="1" t="s">
        <v>53</v>
      </c>
      <c r="R57">
        <v>98.8</v>
      </c>
      <c r="S57" s="1" t="s">
        <v>53</v>
      </c>
      <c r="T57" s="1">
        <v>111.1</v>
      </c>
      <c r="U57" s="1"/>
      <c r="Y57">
        <v>3.6234820000000001E-2</v>
      </c>
      <c r="Z57">
        <v>2.2547494499999998</v>
      </c>
      <c r="AA57" s="46">
        <v>105</v>
      </c>
      <c r="AB57">
        <v>116.1</v>
      </c>
    </row>
    <row r="58" spans="1:28">
      <c r="A58" s="1" t="s">
        <v>196</v>
      </c>
      <c r="B58">
        <v>441001.8</v>
      </c>
      <c r="C58" s="1" t="s">
        <v>196</v>
      </c>
      <c r="D58" s="1">
        <v>66190</v>
      </c>
      <c r="E58" s="1" t="s">
        <v>196</v>
      </c>
      <c r="F58">
        <v>252259.1</v>
      </c>
      <c r="G58" s="1" t="s">
        <v>196</v>
      </c>
      <c r="H58">
        <v>59991.4</v>
      </c>
      <c r="J58">
        <f t="shared" si="0"/>
        <v>128751.29999999999</v>
      </c>
      <c r="K58" s="1" t="s">
        <v>196</v>
      </c>
      <c r="L58">
        <v>102.7</v>
      </c>
      <c r="M58" s="1" t="s">
        <v>196</v>
      </c>
      <c r="N58">
        <v>2.5299999999999998</v>
      </c>
      <c r="O58" s="1" t="s">
        <v>196</v>
      </c>
      <c r="P58">
        <v>3.0202599999999999</v>
      </c>
      <c r="Q58" s="1" t="s">
        <v>54</v>
      </c>
      <c r="R58">
        <v>98.7</v>
      </c>
      <c r="S58" s="1" t="s">
        <v>54</v>
      </c>
      <c r="T58" s="1">
        <v>111.4</v>
      </c>
      <c r="U58" s="1"/>
      <c r="W58">
        <v>6.0999999999999999E-2</v>
      </c>
      <c r="Y58">
        <v>3.6304652999999999E-2</v>
      </c>
      <c r="Z58">
        <v>2.0845808570000002</v>
      </c>
      <c r="AA58" s="46">
        <v>105.5</v>
      </c>
      <c r="AB58">
        <v>116</v>
      </c>
    </row>
    <row r="59" spans="1:28">
      <c r="A59" s="1" t="s">
        <v>197</v>
      </c>
      <c r="B59">
        <v>443412.1</v>
      </c>
      <c r="C59" s="1" t="s">
        <v>197</v>
      </c>
      <c r="D59" s="1">
        <v>66510</v>
      </c>
      <c r="E59" s="1" t="s">
        <v>197</v>
      </c>
      <c r="F59">
        <v>257257.2</v>
      </c>
      <c r="G59" s="1" t="s">
        <v>197</v>
      </c>
      <c r="H59">
        <v>56736.800000000003</v>
      </c>
      <c r="J59">
        <f t="shared" si="0"/>
        <v>129418.09999999996</v>
      </c>
      <c r="K59" s="1" t="s">
        <v>197</v>
      </c>
      <c r="L59">
        <v>103.1</v>
      </c>
      <c r="M59" s="1" t="s">
        <v>197</v>
      </c>
      <c r="N59">
        <v>2.73</v>
      </c>
      <c r="O59" s="1" t="s">
        <v>197</v>
      </c>
      <c r="P59">
        <v>2.4181499999999998</v>
      </c>
      <c r="Q59" s="1" t="s">
        <v>55</v>
      </c>
      <c r="R59">
        <v>99.1</v>
      </c>
      <c r="S59" s="1" t="s">
        <v>55</v>
      </c>
      <c r="T59" s="1">
        <v>111.6</v>
      </c>
      <c r="U59" s="1"/>
      <c r="Y59">
        <v>3.6374485999999998E-2</v>
      </c>
      <c r="Z59">
        <v>2.0031509089999999</v>
      </c>
      <c r="AA59" s="46">
        <v>104.9</v>
      </c>
      <c r="AB59">
        <v>115.7</v>
      </c>
    </row>
    <row r="60" spans="1:28">
      <c r="A60" s="1" t="s">
        <v>198</v>
      </c>
      <c r="B60">
        <v>447207.6</v>
      </c>
      <c r="C60" s="1" t="s">
        <v>198</v>
      </c>
      <c r="D60" s="1">
        <v>66430</v>
      </c>
      <c r="E60" s="1" t="s">
        <v>198</v>
      </c>
      <c r="F60">
        <v>257605</v>
      </c>
      <c r="G60" s="1" t="s">
        <v>198</v>
      </c>
      <c r="H60">
        <v>58663.9</v>
      </c>
      <c r="J60">
        <f t="shared" si="0"/>
        <v>130938.69999999998</v>
      </c>
      <c r="K60" s="1" t="s">
        <v>198</v>
      </c>
      <c r="L60">
        <v>102.8</v>
      </c>
      <c r="M60" s="1" t="s">
        <v>198</v>
      </c>
      <c r="N60">
        <v>2.87</v>
      </c>
      <c r="O60" s="1" t="s">
        <v>198</v>
      </c>
      <c r="P60">
        <v>2.1956000000000002</v>
      </c>
      <c r="Q60" s="1" t="s">
        <v>56</v>
      </c>
      <c r="R60">
        <v>98.5</v>
      </c>
      <c r="S60" s="1" t="s">
        <v>56</v>
      </c>
      <c r="T60" s="1">
        <v>111.3</v>
      </c>
      <c r="U60" s="1" t="s">
        <v>329</v>
      </c>
      <c r="V60">
        <v>0.13800000000000001</v>
      </c>
      <c r="W60">
        <v>7.3999999999999996E-2</v>
      </c>
      <c r="X60">
        <f>1-(1-V60)^(1/4)</f>
        <v>3.6444318643280016E-2</v>
      </c>
      <c r="Y60">
        <v>3.6444319000000003E-2</v>
      </c>
      <c r="Z60">
        <v>1.9817980049999999</v>
      </c>
      <c r="AA60" s="46">
        <v>105.3</v>
      </c>
      <c r="AB60">
        <v>115.6</v>
      </c>
    </row>
    <row r="61" spans="1:28">
      <c r="A61" s="1" t="s">
        <v>199</v>
      </c>
      <c r="B61">
        <v>442420.7</v>
      </c>
      <c r="C61" s="1" t="s">
        <v>199</v>
      </c>
      <c r="D61" s="1">
        <v>66543</v>
      </c>
      <c r="E61" s="1" t="s">
        <v>199</v>
      </c>
      <c r="F61">
        <v>257418.6</v>
      </c>
      <c r="G61" s="1" t="s">
        <v>199</v>
      </c>
      <c r="H61">
        <v>58136.5</v>
      </c>
      <c r="J61">
        <f t="shared" si="0"/>
        <v>126865.60000000001</v>
      </c>
      <c r="K61" s="1" t="s">
        <v>199</v>
      </c>
      <c r="L61">
        <v>105</v>
      </c>
      <c r="M61" s="1" t="s">
        <v>199</v>
      </c>
      <c r="N61">
        <v>2.8</v>
      </c>
      <c r="O61" s="1" t="s">
        <v>199</v>
      </c>
      <c r="P61">
        <v>2.0462699999999998</v>
      </c>
      <c r="Q61" s="1" t="s">
        <v>57</v>
      </c>
      <c r="R61">
        <v>99.6</v>
      </c>
      <c r="S61" s="1" t="s">
        <v>57</v>
      </c>
      <c r="T61" s="1">
        <v>112</v>
      </c>
      <c r="U61" s="1"/>
      <c r="Y61">
        <v>3.6794398249999999E-2</v>
      </c>
      <c r="Z61">
        <v>1.9771223739999999</v>
      </c>
      <c r="AA61" s="46">
        <v>104.6</v>
      </c>
      <c r="AB61">
        <v>115.4</v>
      </c>
    </row>
    <row r="62" spans="1:28">
      <c r="A62" s="1" t="s">
        <v>200</v>
      </c>
      <c r="B62">
        <v>451081.3</v>
      </c>
      <c r="C62" s="1" t="s">
        <v>200</v>
      </c>
      <c r="D62" s="1">
        <v>66410</v>
      </c>
      <c r="E62" s="1" t="s">
        <v>200</v>
      </c>
      <c r="F62">
        <v>262326</v>
      </c>
      <c r="G62" s="1" t="s">
        <v>200</v>
      </c>
      <c r="H62">
        <v>57966.1</v>
      </c>
      <c r="J62">
        <f t="shared" si="0"/>
        <v>130789.19999999998</v>
      </c>
      <c r="K62" s="1" t="s">
        <v>200</v>
      </c>
      <c r="L62">
        <v>102.1</v>
      </c>
      <c r="M62" s="1" t="s">
        <v>200</v>
      </c>
      <c r="N62">
        <v>2.97</v>
      </c>
      <c r="O62" s="1" t="s">
        <v>200</v>
      </c>
      <c r="P62">
        <v>2.0698599999999998</v>
      </c>
      <c r="Q62" s="1" t="s">
        <v>58</v>
      </c>
      <c r="R62">
        <v>99.2</v>
      </c>
      <c r="S62" s="1" t="s">
        <v>58</v>
      </c>
      <c r="T62" s="1">
        <v>111.4</v>
      </c>
      <c r="U62" s="1"/>
      <c r="W62">
        <v>6.3E-2</v>
      </c>
      <c r="Y62">
        <v>3.7144477500000002E-2</v>
      </c>
      <c r="Z62">
        <v>2.0048784319999999</v>
      </c>
      <c r="AA62" s="46">
        <v>105.1</v>
      </c>
      <c r="AB62">
        <v>114.9</v>
      </c>
    </row>
    <row r="63" spans="1:28">
      <c r="A63" s="1" t="s">
        <v>201</v>
      </c>
      <c r="B63">
        <v>446333.8</v>
      </c>
      <c r="C63" s="1" t="s">
        <v>201</v>
      </c>
      <c r="D63" s="1">
        <v>66437</v>
      </c>
      <c r="E63" s="1" t="s">
        <v>201</v>
      </c>
      <c r="F63">
        <v>259889.8</v>
      </c>
      <c r="G63" s="1" t="s">
        <v>201</v>
      </c>
      <c r="H63">
        <v>58767.4</v>
      </c>
      <c r="J63">
        <f t="shared" si="0"/>
        <v>127676.6</v>
      </c>
      <c r="K63" s="1" t="s">
        <v>201</v>
      </c>
      <c r="L63">
        <v>104.5</v>
      </c>
      <c r="M63" s="1" t="s">
        <v>201</v>
      </c>
      <c r="N63">
        <v>2.93</v>
      </c>
      <c r="O63" s="1" t="s">
        <v>201</v>
      </c>
      <c r="P63">
        <v>2.2029800000000002</v>
      </c>
      <c r="Q63" s="1" t="s">
        <v>59</v>
      </c>
      <c r="R63">
        <v>99.3</v>
      </c>
      <c r="S63" s="1" t="s">
        <v>59</v>
      </c>
      <c r="T63" s="1">
        <v>111.5</v>
      </c>
      <c r="U63" s="1"/>
      <c r="Y63">
        <v>3.7494556749999998E-2</v>
      </c>
      <c r="Z63">
        <v>2.0051849869999998</v>
      </c>
      <c r="AA63" s="46">
        <v>104.9</v>
      </c>
      <c r="AB63">
        <v>114.4</v>
      </c>
    </row>
    <row r="64" spans="1:28">
      <c r="A64" s="1" t="s">
        <v>202</v>
      </c>
      <c r="B64">
        <v>448985.59999999998</v>
      </c>
      <c r="C64" s="1" t="s">
        <v>202</v>
      </c>
      <c r="D64" s="1">
        <v>66583</v>
      </c>
      <c r="E64" s="1" t="s">
        <v>202</v>
      </c>
      <c r="F64">
        <v>259555.4</v>
      </c>
      <c r="G64" s="1" t="s">
        <v>202</v>
      </c>
      <c r="H64">
        <v>59012.9</v>
      </c>
      <c r="J64">
        <f t="shared" si="0"/>
        <v>130417.29999999999</v>
      </c>
      <c r="K64" s="1" t="s">
        <v>202</v>
      </c>
      <c r="L64">
        <v>105</v>
      </c>
      <c r="M64" s="1" t="s">
        <v>202</v>
      </c>
      <c r="N64">
        <v>3.03</v>
      </c>
      <c r="O64" s="1" t="s">
        <v>202</v>
      </c>
      <c r="P64">
        <v>2.1547100000000001</v>
      </c>
      <c r="Q64" s="1" t="s">
        <v>60</v>
      </c>
      <c r="R64">
        <v>98.6</v>
      </c>
      <c r="S64" s="1" t="s">
        <v>60</v>
      </c>
      <c r="T64" s="1">
        <v>110.8</v>
      </c>
      <c r="U64" s="1" t="s">
        <v>330</v>
      </c>
      <c r="V64">
        <v>0.14299999999999999</v>
      </c>
      <c r="W64">
        <v>7.8E-2</v>
      </c>
      <c r="X64">
        <f>1-(1-V64)^(1/4)</f>
        <v>3.7844635787624314E-2</v>
      </c>
      <c r="Y64">
        <v>3.7844636000000001E-2</v>
      </c>
      <c r="Z64">
        <v>2.0554776920000002</v>
      </c>
      <c r="AA64" s="46">
        <v>105.3</v>
      </c>
      <c r="AB64">
        <v>114.2</v>
      </c>
    </row>
    <row r="65" spans="1:28">
      <c r="A65" s="1" t="s">
        <v>203</v>
      </c>
      <c r="B65">
        <v>455337.5</v>
      </c>
      <c r="C65" s="1" t="s">
        <v>203</v>
      </c>
      <c r="D65" s="1">
        <v>66580</v>
      </c>
      <c r="E65" s="1" t="s">
        <v>203</v>
      </c>
      <c r="F65">
        <v>263752.8</v>
      </c>
      <c r="G65" s="1" t="s">
        <v>203</v>
      </c>
      <c r="H65">
        <v>61462.400000000001</v>
      </c>
      <c r="J65">
        <f t="shared" si="0"/>
        <v>130122.30000000002</v>
      </c>
      <c r="K65" s="1" t="s">
        <v>203</v>
      </c>
      <c r="L65">
        <v>106.3</v>
      </c>
      <c r="M65" s="1" t="s">
        <v>203</v>
      </c>
      <c r="N65">
        <v>3.07</v>
      </c>
      <c r="O65" s="1" t="s">
        <v>203</v>
      </c>
      <c r="P65">
        <v>1.3201000000000001</v>
      </c>
      <c r="Q65" s="1" t="s">
        <v>61</v>
      </c>
      <c r="R65">
        <v>99.1</v>
      </c>
      <c r="S65" s="1" t="s">
        <v>61</v>
      </c>
      <c r="T65" s="1">
        <v>110.7</v>
      </c>
      <c r="U65" s="1"/>
      <c r="Y65">
        <v>3.742472375E-2</v>
      </c>
      <c r="Z65">
        <v>2.064055475</v>
      </c>
      <c r="AA65" s="46">
        <v>105.1</v>
      </c>
      <c r="AB65">
        <v>113.5</v>
      </c>
    </row>
    <row r="66" spans="1:28">
      <c r="A66" s="1" t="s">
        <v>204</v>
      </c>
      <c r="B66">
        <v>458551.1</v>
      </c>
      <c r="C66" s="1" t="s">
        <v>204</v>
      </c>
      <c r="D66" s="1">
        <v>66807</v>
      </c>
      <c r="E66" s="1" t="s">
        <v>204</v>
      </c>
      <c r="F66">
        <v>264722.8</v>
      </c>
      <c r="G66" s="1" t="s">
        <v>204</v>
      </c>
      <c r="H66">
        <v>60486.8</v>
      </c>
      <c r="J66">
        <f t="shared" si="0"/>
        <v>133341.5</v>
      </c>
      <c r="K66" s="1" t="s">
        <v>204</v>
      </c>
      <c r="L66">
        <v>104.9</v>
      </c>
      <c r="M66" s="1" t="s">
        <v>204</v>
      </c>
      <c r="N66">
        <v>3.17</v>
      </c>
      <c r="O66" s="1" t="s">
        <v>204</v>
      </c>
      <c r="P66">
        <v>0.74666999999999994</v>
      </c>
      <c r="Q66" s="1" t="s">
        <v>62</v>
      </c>
      <c r="R66">
        <v>98.8</v>
      </c>
      <c r="S66" s="1" t="s">
        <v>62</v>
      </c>
      <c r="T66" s="1">
        <v>110.7</v>
      </c>
      <c r="U66" s="1"/>
      <c r="W66">
        <v>6.4000000000000001E-2</v>
      </c>
      <c r="Y66">
        <v>3.7004811499999998E-2</v>
      </c>
      <c r="Z66">
        <v>2.031676858</v>
      </c>
      <c r="AA66" s="46">
        <v>105.3</v>
      </c>
      <c r="AB66">
        <v>113.4</v>
      </c>
    </row>
    <row r="67" spans="1:28">
      <c r="A67" s="1" t="s">
        <v>205</v>
      </c>
      <c r="B67">
        <v>458600</v>
      </c>
      <c r="C67" s="1" t="s">
        <v>205</v>
      </c>
      <c r="D67" s="1">
        <v>66723</v>
      </c>
      <c r="E67" s="1" t="s">
        <v>205</v>
      </c>
      <c r="F67">
        <v>266676.59999999998</v>
      </c>
      <c r="G67" s="1" t="s">
        <v>205</v>
      </c>
      <c r="H67">
        <v>60546.400000000001</v>
      </c>
      <c r="J67">
        <f t="shared" si="0"/>
        <v>131377.00000000003</v>
      </c>
      <c r="K67" s="1" t="s">
        <v>205</v>
      </c>
      <c r="L67">
        <v>106.7</v>
      </c>
      <c r="M67" s="1" t="s">
        <v>205</v>
      </c>
      <c r="N67">
        <v>3.33</v>
      </c>
      <c r="O67" s="1" t="s">
        <v>205</v>
      </c>
      <c r="P67">
        <v>0.40333000000000002</v>
      </c>
      <c r="Q67" s="1" t="s">
        <v>63</v>
      </c>
      <c r="R67">
        <v>99.1</v>
      </c>
      <c r="S67" s="1" t="s">
        <v>63</v>
      </c>
      <c r="T67" s="1">
        <v>110.7</v>
      </c>
      <c r="U67" s="1"/>
      <c r="Y67">
        <v>3.6584899249999997E-2</v>
      </c>
      <c r="Z67">
        <v>2.0655443849999999</v>
      </c>
      <c r="AA67" s="46">
        <v>105.7</v>
      </c>
      <c r="AB67">
        <v>113.1</v>
      </c>
    </row>
    <row r="68" spans="1:28">
      <c r="A68" s="1" t="s">
        <v>206</v>
      </c>
      <c r="B68">
        <v>462156.3</v>
      </c>
      <c r="C68" s="1" t="s">
        <v>206</v>
      </c>
      <c r="D68" s="1">
        <v>66760</v>
      </c>
      <c r="E68" s="1" t="s">
        <v>206</v>
      </c>
      <c r="F68">
        <v>268142.8</v>
      </c>
      <c r="G68" s="1" t="s">
        <v>206</v>
      </c>
      <c r="H68">
        <v>58806.7</v>
      </c>
      <c r="J68">
        <f t="shared" si="0"/>
        <v>135206.79999999999</v>
      </c>
      <c r="K68" s="1" t="s">
        <v>206</v>
      </c>
      <c r="L68">
        <v>106.4</v>
      </c>
      <c r="M68" s="1" t="s">
        <v>206</v>
      </c>
      <c r="N68">
        <v>3.37</v>
      </c>
      <c r="O68" s="1" t="s">
        <v>206</v>
      </c>
      <c r="P68">
        <v>0.40333000000000002</v>
      </c>
      <c r="Q68" s="1" t="s">
        <v>64</v>
      </c>
      <c r="R68">
        <v>99.3</v>
      </c>
      <c r="S68" s="1" t="s">
        <v>64</v>
      </c>
      <c r="T68" s="1">
        <v>110.2</v>
      </c>
      <c r="U68" s="1" t="s">
        <v>331</v>
      </c>
      <c r="V68" s="3">
        <f>SUM(W68,W70)</f>
        <v>0.13700000000000001</v>
      </c>
      <c r="W68">
        <v>7.4999999999999997E-2</v>
      </c>
      <c r="X68">
        <f>1-(1-V68)^(1/4)</f>
        <v>3.6164986629201534E-2</v>
      </c>
      <c r="Y68">
        <v>3.6164987000000003E-2</v>
      </c>
      <c r="Z68">
        <v>2.1583943149999998</v>
      </c>
      <c r="AA68" s="46">
        <v>105.9</v>
      </c>
      <c r="AB68">
        <v>112.8</v>
      </c>
    </row>
    <row r="69" spans="1:28">
      <c r="A69" s="1" t="s">
        <v>207</v>
      </c>
      <c r="B69">
        <v>466828.2</v>
      </c>
      <c r="C69" s="1" t="s">
        <v>207</v>
      </c>
      <c r="D69" s="1">
        <v>67020</v>
      </c>
      <c r="E69" s="1" t="s">
        <v>207</v>
      </c>
      <c r="F69">
        <v>268805.90000000002</v>
      </c>
      <c r="G69" s="1" t="s">
        <v>207</v>
      </c>
      <c r="H69">
        <v>61025</v>
      </c>
      <c r="J69">
        <f t="shared" ref="J69:J132" si="1">B69-F69-H69</f>
        <v>136997.29999999999</v>
      </c>
      <c r="K69" s="1" t="s">
        <v>207</v>
      </c>
      <c r="L69">
        <v>107.7</v>
      </c>
      <c r="M69" s="1" t="s">
        <v>207</v>
      </c>
      <c r="N69">
        <v>3.4</v>
      </c>
      <c r="O69" s="1" t="s">
        <v>207</v>
      </c>
      <c r="P69">
        <v>0.41332999999999998</v>
      </c>
      <c r="Q69" s="1" t="s">
        <v>65</v>
      </c>
      <c r="R69">
        <v>99.2</v>
      </c>
      <c r="S69" s="1" t="s">
        <v>65</v>
      </c>
      <c r="T69" s="1">
        <v>110.2</v>
      </c>
      <c r="U69" s="1"/>
      <c r="Y69">
        <v>3.7218921250000002E-2</v>
      </c>
      <c r="Z69">
        <v>2.2820891969999999</v>
      </c>
      <c r="AA69" s="46">
        <v>105.5</v>
      </c>
      <c r="AB69">
        <v>112.2</v>
      </c>
    </row>
    <row r="70" spans="1:28">
      <c r="A70" s="1" t="s">
        <v>208</v>
      </c>
      <c r="B70">
        <v>467031.2</v>
      </c>
      <c r="C70" s="1" t="s">
        <v>208</v>
      </c>
      <c r="D70" s="1">
        <v>67357</v>
      </c>
      <c r="E70" s="1" t="s">
        <v>208</v>
      </c>
      <c r="F70">
        <v>269653</v>
      </c>
      <c r="G70" s="1" t="s">
        <v>208</v>
      </c>
      <c r="H70">
        <v>62665.2</v>
      </c>
      <c r="J70">
        <f t="shared" si="1"/>
        <v>134713</v>
      </c>
      <c r="K70" s="1" t="s">
        <v>208</v>
      </c>
      <c r="L70">
        <v>107.8</v>
      </c>
      <c r="M70" s="1" t="s">
        <v>208</v>
      </c>
      <c r="N70">
        <v>3.33</v>
      </c>
      <c r="O70" s="1" t="s">
        <v>208</v>
      </c>
      <c r="P70">
        <v>0.40666999999999998</v>
      </c>
      <c r="Q70" s="1" t="s">
        <v>66</v>
      </c>
      <c r="R70">
        <v>99.3</v>
      </c>
      <c r="S70" s="1" t="s">
        <v>66</v>
      </c>
      <c r="T70" s="1">
        <v>110.1</v>
      </c>
      <c r="U70" s="1"/>
      <c r="W70">
        <v>6.2E-2</v>
      </c>
      <c r="Y70">
        <v>3.8272855500000001E-2</v>
      </c>
      <c r="Z70">
        <v>2.3792603790000002</v>
      </c>
      <c r="AA70" s="46">
        <v>105.3</v>
      </c>
      <c r="AB70">
        <v>112.1</v>
      </c>
    </row>
    <row r="71" spans="1:28">
      <c r="A71" s="1" t="s">
        <v>209</v>
      </c>
      <c r="B71">
        <v>473993.9</v>
      </c>
      <c r="C71" s="1" t="s">
        <v>209</v>
      </c>
      <c r="D71" s="1">
        <v>67320</v>
      </c>
      <c r="E71" s="1" t="s">
        <v>209</v>
      </c>
      <c r="F71">
        <v>272478.90000000002</v>
      </c>
      <c r="G71" s="1" t="s">
        <v>209</v>
      </c>
      <c r="H71">
        <v>63326.400000000001</v>
      </c>
      <c r="J71">
        <f t="shared" si="1"/>
        <v>138188.6</v>
      </c>
      <c r="K71" s="1" t="s">
        <v>209</v>
      </c>
      <c r="L71">
        <v>108.4</v>
      </c>
      <c r="M71" s="1" t="s">
        <v>209</v>
      </c>
      <c r="N71">
        <v>3.37</v>
      </c>
      <c r="O71" s="1" t="s">
        <v>209</v>
      </c>
      <c r="P71">
        <v>0.42332999999999998</v>
      </c>
      <c r="Q71" s="1" t="s">
        <v>67</v>
      </c>
      <c r="R71">
        <v>99.3</v>
      </c>
      <c r="S71" s="1" t="s">
        <v>67</v>
      </c>
      <c r="T71" s="1">
        <v>109.8</v>
      </c>
      <c r="U71" s="1"/>
      <c r="Y71">
        <v>3.932678975E-2</v>
      </c>
      <c r="Z71">
        <v>2.4675633399999999</v>
      </c>
      <c r="AA71" s="46">
        <v>106</v>
      </c>
      <c r="AB71">
        <v>112.4</v>
      </c>
    </row>
    <row r="72" spans="1:28">
      <c r="A72" s="1" t="s">
        <v>210</v>
      </c>
      <c r="B72">
        <v>477564</v>
      </c>
      <c r="C72" s="1" t="s">
        <v>210</v>
      </c>
      <c r="D72" s="1">
        <v>67760</v>
      </c>
      <c r="E72" s="1" t="s">
        <v>210</v>
      </c>
      <c r="F72">
        <v>278332</v>
      </c>
      <c r="G72" s="1" t="s">
        <v>210</v>
      </c>
      <c r="H72">
        <v>65794.399999999994</v>
      </c>
      <c r="J72">
        <f t="shared" si="1"/>
        <v>133437.6</v>
      </c>
      <c r="K72" s="1" t="s">
        <v>210</v>
      </c>
      <c r="L72">
        <v>110</v>
      </c>
      <c r="M72" s="1" t="s">
        <v>210</v>
      </c>
      <c r="N72">
        <v>3.33</v>
      </c>
      <c r="O72" s="1" t="s">
        <v>210</v>
      </c>
      <c r="P72">
        <v>0.43667</v>
      </c>
      <c r="Q72" s="1" t="s">
        <v>68</v>
      </c>
      <c r="R72">
        <v>99.5</v>
      </c>
      <c r="S72" s="1" t="s">
        <v>68</v>
      </c>
      <c r="T72" s="1">
        <v>109.8</v>
      </c>
      <c r="U72" s="1" t="s">
        <v>332</v>
      </c>
      <c r="V72">
        <v>0.152</v>
      </c>
      <c r="W72">
        <v>8.4000000000000005E-2</v>
      </c>
      <c r="X72">
        <f>1-(1-V72)^(1/4)</f>
        <v>4.0380724111011235E-2</v>
      </c>
      <c r="Y72">
        <v>4.0380724E-2</v>
      </c>
      <c r="Z72">
        <v>2.4722471709999998</v>
      </c>
      <c r="AA72" s="46">
        <v>104.4</v>
      </c>
      <c r="AB72">
        <v>112.6</v>
      </c>
    </row>
    <row r="73" spans="1:28">
      <c r="A73" s="1" t="s">
        <v>211</v>
      </c>
      <c r="B73">
        <v>472967.1</v>
      </c>
      <c r="C73" s="1" t="s">
        <v>211</v>
      </c>
      <c r="D73" s="1">
        <v>67930</v>
      </c>
      <c r="E73" s="1" t="s">
        <v>211</v>
      </c>
      <c r="F73">
        <v>268647.40000000002</v>
      </c>
      <c r="G73" s="1" t="s">
        <v>211</v>
      </c>
      <c r="H73">
        <v>66469.8</v>
      </c>
      <c r="J73">
        <f t="shared" si="1"/>
        <v>137849.89999999997</v>
      </c>
      <c r="K73" s="1" t="s">
        <v>211</v>
      </c>
      <c r="L73">
        <v>107.2</v>
      </c>
      <c r="M73" s="1" t="s">
        <v>211</v>
      </c>
      <c r="N73">
        <v>3.33</v>
      </c>
      <c r="O73" s="1" t="s">
        <v>211</v>
      </c>
      <c r="P73">
        <v>0.43667</v>
      </c>
      <c r="Q73" s="1" t="s">
        <v>69</v>
      </c>
      <c r="R73">
        <v>101.2</v>
      </c>
      <c r="S73" s="1" t="s">
        <v>69</v>
      </c>
      <c r="T73" s="1">
        <v>111.2</v>
      </c>
      <c r="U73" s="1"/>
      <c r="Y73">
        <v>4.0310028749999997E-2</v>
      </c>
      <c r="Z73">
        <v>2.491853758</v>
      </c>
      <c r="AA73" s="46">
        <v>105.9</v>
      </c>
      <c r="AB73">
        <v>113.3</v>
      </c>
    </row>
    <row r="74" spans="1:28">
      <c r="A74" s="1" t="s">
        <v>212</v>
      </c>
      <c r="B74">
        <v>474949.3</v>
      </c>
      <c r="C74" s="1" t="s">
        <v>212</v>
      </c>
      <c r="D74" s="1">
        <v>67913</v>
      </c>
      <c r="E74" s="1" t="s">
        <v>212</v>
      </c>
      <c r="F74">
        <v>270873.7</v>
      </c>
      <c r="G74" s="1" t="s">
        <v>212</v>
      </c>
      <c r="H74">
        <v>67133</v>
      </c>
      <c r="J74">
        <f t="shared" si="1"/>
        <v>136942.59999999998</v>
      </c>
      <c r="K74" s="1" t="s">
        <v>212</v>
      </c>
      <c r="L74">
        <v>107.1</v>
      </c>
      <c r="M74" s="1" t="s">
        <v>212</v>
      </c>
      <c r="N74">
        <v>3.43</v>
      </c>
      <c r="O74" s="1" t="s">
        <v>212</v>
      </c>
      <c r="P74">
        <v>0.43667</v>
      </c>
      <c r="Q74" s="1" t="s">
        <v>70</v>
      </c>
      <c r="R74">
        <v>101.5</v>
      </c>
      <c r="S74" s="1" t="s">
        <v>70</v>
      </c>
      <c r="T74" s="1">
        <v>110.9</v>
      </c>
      <c r="U74" s="1"/>
      <c r="W74">
        <v>6.7000000000000004E-2</v>
      </c>
      <c r="Y74">
        <v>4.0239333500000002E-2</v>
      </c>
      <c r="Z74">
        <v>2.4845450489999998</v>
      </c>
      <c r="AA74" s="46">
        <v>104.3</v>
      </c>
      <c r="AB74">
        <v>112.6</v>
      </c>
    </row>
    <row r="75" spans="1:28">
      <c r="A75" s="1" t="s">
        <v>213</v>
      </c>
      <c r="B75">
        <v>474522.5</v>
      </c>
      <c r="C75" s="1" t="s">
        <v>213</v>
      </c>
      <c r="D75" s="1">
        <v>67893</v>
      </c>
      <c r="E75" s="1" t="s">
        <v>213</v>
      </c>
      <c r="F75">
        <v>270564.7</v>
      </c>
      <c r="G75" s="1" t="s">
        <v>213</v>
      </c>
      <c r="H75">
        <v>68062.3</v>
      </c>
      <c r="J75">
        <f t="shared" si="1"/>
        <v>135895.5</v>
      </c>
      <c r="K75" s="1" t="s">
        <v>213</v>
      </c>
      <c r="L75">
        <v>107</v>
      </c>
      <c r="M75" s="1" t="s">
        <v>213</v>
      </c>
      <c r="N75">
        <v>3.5</v>
      </c>
      <c r="O75" s="1" t="s">
        <v>213</v>
      </c>
      <c r="P75">
        <v>0.42332999999999998</v>
      </c>
      <c r="Q75" s="1" t="s">
        <v>71</v>
      </c>
      <c r="R75">
        <v>101.5</v>
      </c>
      <c r="S75" s="1" t="s">
        <v>71</v>
      </c>
      <c r="T75" s="1">
        <v>111</v>
      </c>
      <c r="U75" s="1"/>
      <c r="Y75">
        <v>4.0168638249999999E-2</v>
      </c>
      <c r="Z75">
        <v>2.4064440010000001</v>
      </c>
      <c r="AA75" s="46">
        <v>104</v>
      </c>
      <c r="AB75">
        <v>112.2</v>
      </c>
    </row>
    <row r="76" spans="1:28">
      <c r="A76" s="1" t="s">
        <v>214</v>
      </c>
      <c r="B76">
        <v>465555.1</v>
      </c>
      <c r="C76" s="1" t="s">
        <v>214</v>
      </c>
      <c r="D76" s="1">
        <v>67980</v>
      </c>
      <c r="E76" s="1" t="s">
        <v>214</v>
      </c>
      <c r="F76">
        <v>268517</v>
      </c>
      <c r="G76" s="1" t="s">
        <v>214</v>
      </c>
      <c r="H76">
        <v>65599.100000000006</v>
      </c>
      <c r="J76">
        <f t="shared" si="1"/>
        <v>131438.99999999997</v>
      </c>
      <c r="K76" s="1" t="s">
        <v>214</v>
      </c>
      <c r="L76">
        <v>107.3</v>
      </c>
      <c r="M76" s="1" t="s">
        <v>214</v>
      </c>
      <c r="N76">
        <v>3.67</v>
      </c>
      <c r="O76" s="1" t="s">
        <v>214</v>
      </c>
      <c r="P76">
        <v>0.43332999999999999</v>
      </c>
      <c r="Q76" s="1" t="s">
        <v>72</v>
      </c>
      <c r="R76">
        <v>101.6</v>
      </c>
      <c r="S76" s="1" t="s">
        <v>72</v>
      </c>
      <c r="T76" s="1">
        <v>111</v>
      </c>
      <c r="U76" s="1" t="s">
        <v>333</v>
      </c>
      <c r="V76">
        <v>0.151</v>
      </c>
      <c r="X76">
        <f>1-(1-V76)^(1/4)</f>
        <v>4.0097942504988993E-2</v>
      </c>
      <c r="Y76">
        <v>4.0097942999999997E-2</v>
      </c>
      <c r="Z76">
        <v>2.215387089</v>
      </c>
      <c r="AA76" s="46">
        <v>103.4</v>
      </c>
      <c r="AB76">
        <v>111.8</v>
      </c>
    </row>
    <row r="77" spans="1:28">
      <c r="A77" s="1" t="s">
        <v>215</v>
      </c>
      <c r="B77">
        <v>463063.7</v>
      </c>
      <c r="C77" s="1" t="s">
        <v>215</v>
      </c>
      <c r="D77" s="1">
        <v>68013</v>
      </c>
      <c r="E77" s="1" t="s">
        <v>215</v>
      </c>
      <c r="F77">
        <v>268084.09999999998</v>
      </c>
      <c r="G77" s="1" t="s">
        <v>215</v>
      </c>
      <c r="H77">
        <v>64032.9</v>
      </c>
      <c r="J77">
        <f t="shared" si="1"/>
        <v>130946.70000000004</v>
      </c>
      <c r="K77" s="1" t="s">
        <v>215</v>
      </c>
      <c r="L77">
        <v>105.8</v>
      </c>
      <c r="M77" s="1" t="s">
        <v>215</v>
      </c>
      <c r="N77">
        <v>4.07</v>
      </c>
      <c r="O77" s="1" t="s">
        <v>215</v>
      </c>
      <c r="P77">
        <v>0.41666999999999998</v>
      </c>
      <c r="Q77" s="1" t="s">
        <v>73</v>
      </c>
      <c r="R77">
        <v>101.5</v>
      </c>
      <c r="S77" s="1" t="s">
        <v>73</v>
      </c>
      <c r="T77" s="1">
        <v>110.7</v>
      </c>
      <c r="U77" s="1"/>
      <c r="Y77">
        <v>3.9604815749999897E-2</v>
      </c>
      <c r="Z77">
        <v>2.086097316</v>
      </c>
      <c r="AA77" s="46">
        <v>103.8</v>
      </c>
      <c r="AB77">
        <v>111.3</v>
      </c>
    </row>
    <row r="78" spans="1:28">
      <c r="A78" s="1" t="s">
        <v>216</v>
      </c>
      <c r="B78">
        <v>464426.1</v>
      </c>
      <c r="C78" s="1" t="s">
        <v>216</v>
      </c>
      <c r="D78" s="1">
        <v>67913</v>
      </c>
      <c r="E78" s="1" t="s">
        <v>216</v>
      </c>
      <c r="F78">
        <v>271432.2</v>
      </c>
      <c r="G78" s="1" t="s">
        <v>216</v>
      </c>
      <c r="H78">
        <v>62806.5</v>
      </c>
      <c r="J78">
        <f t="shared" si="1"/>
        <v>130187.39999999997</v>
      </c>
      <c r="K78" s="1" t="s">
        <v>216</v>
      </c>
      <c r="L78">
        <v>105.6</v>
      </c>
      <c r="M78" s="1" t="s">
        <v>216</v>
      </c>
      <c r="N78">
        <v>4.2699999999999996</v>
      </c>
      <c r="O78" s="1" t="s">
        <v>216</v>
      </c>
      <c r="P78">
        <v>0.36332999999999999</v>
      </c>
      <c r="Q78" s="1" t="s">
        <v>74</v>
      </c>
      <c r="R78">
        <v>101.1</v>
      </c>
      <c r="S78" s="1" t="s">
        <v>74</v>
      </c>
      <c r="T78" s="1">
        <v>110.4</v>
      </c>
      <c r="U78" s="1"/>
      <c r="Y78">
        <v>3.9111688499999998E-2</v>
      </c>
      <c r="Z78">
        <v>1.982369056</v>
      </c>
      <c r="AA78" s="46">
        <v>102.9</v>
      </c>
      <c r="AB78">
        <v>110.9</v>
      </c>
    </row>
    <row r="79" spans="1:28">
      <c r="A79" s="1" t="s">
        <v>217</v>
      </c>
      <c r="B79">
        <v>466958.4</v>
      </c>
      <c r="C79" s="1" t="s">
        <v>217</v>
      </c>
      <c r="D79" s="1">
        <v>67807</v>
      </c>
      <c r="E79" s="1" t="s">
        <v>217</v>
      </c>
      <c r="F79">
        <v>272244.8</v>
      </c>
      <c r="G79" s="1" t="s">
        <v>217</v>
      </c>
      <c r="H79">
        <v>58966.6</v>
      </c>
      <c r="J79">
        <f t="shared" si="1"/>
        <v>135747.00000000003</v>
      </c>
      <c r="K79" s="1" t="s">
        <v>217</v>
      </c>
      <c r="L79">
        <v>105.2</v>
      </c>
      <c r="M79" s="1" t="s">
        <v>217</v>
      </c>
      <c r="N79">
        <v>4.4000000000000004</v>
      </c>
      <c r="O79" s="1" t="s">
        <v>217</v>
      </c>
      <c r="P79">
        <v>0.21667</v>
      </c>
      <c r="Q79" s="1" t="s">
        <v>75</v>
      </c>
      <c r="R79">
        <v>102</v>
      </c>
      <c r="S79" s="1" t="s">
        <v>75</v>
      </c>
      <c r="T79" s="1">
        <v>110.5</v>
      </c>
      <c r="U79" s="1"/>
      <c r="Y79">
        <v>3.8618561250000003E-2</v>
      </c>
      <c r="Z79">
        <v>1.93164808</v>
      </c>
      <c r="AA79" s="46">
        <v>103.7</v>
      </c>
      <c r="AB79">
        <v>109.9</v>
      </c>
    </row>
    <row r="80" spans="1:28">
      <c r="A80" s="1" t="s">
        <v>218</v>
      </c>
      <c r="B80">
        <v>462977.1</v>
      </c>
      <c r="C80" s="1" t="s">
        <v>218</v>
      </c>
      <c r="D80" s="1">
        <v>67780</v>
      </c>
      <c r="E80" s="1" t="s">
        <v>218</v>
      </c>
      <c r="F80">
        <v>271928.7</v>
      </c>
      <c r="G80" s="1" t="s">
        <v>218</v>
      </c>
      <c r="H80">
        <v>60654.5</v>
      </c>
      <c r="J80">
        <f t="shared" si="1"/>
        <v>130393.89999999997</v>
      </c>
      <c r="K80" s="1" t="s">
        <v>218</v>
      </c>
      <c r="L80">
        <v>105.2</v>
      </c>
      <c r="M80" s="1" t="s">
        <v>218</v>
      </c>
      <c r="N80">
        <v>4.5999999999999996</v>
      </c>
      <c r="O80" s="1" t="s">
        <v>218</v>
      </c>
      <c r="P80">
        <v>0.12</v>
      </c>
      <c r="Q80" s="1" t="s">
        <v>76</v>
      </c>
      <c r="R80">
        <v>101.6</v>
      </c>
      <c r="S80" s="1" t="s">
        <v>76</v>
      </c>
      <c r="T80" s="1">
        <v>110</v>
      </c>
      <c r="U80" s="1" t="s">
        <v>334</v>
      </c>
      <c r="V80">
        <v>0.15</v>
      </c>
      <c r="X80">
        <v>3.8125434114390289E-2</v>
      </c>
      <c r="Y80">
        <v>3.8125434E-2</v>
      </c>
      <c r="Z80">
        <v>1.9499560140000001</v>
      </c>
      <c r="AA80" s="46">
        <v>102.7</v>
      </c>
      <c r="AB80">
        <v>109.1</v>
      </c>
    </row>
    <row r="81" spans="1:28">
      <c r="A81" s="1" t="s">
        <v>219</v>
      </c>
      <c r="B81">
        <v>464831.2</v>
      </c>
      <c r="C81" s="1" t="s">
        <v>219</v>
      </c>
      <c r="D81" s="1">
        <v>67797</v>
      </c>
      <c r="E81" s="1" t="s">
        <v>219</v>
      </c>
      <c r="F81">
        <v>273185.90000000002</v>
      </c>
      <c r="G81" s="1" t="s">
        <v>219</v>
      </c>
      <c r="H81">
        <v>59787.5</v>
      </c>
      <c r="J81">
        <f t="shared" si="1"/>
        <v>131857.79999999999</v>
      </c>
      <c r="K81" s="1" t="s">
        <v>219</v>
      </c>
      <c r="L81">
        <v>104.6</v>
      </c>
      <c r="M81" s="1" t="s">
        <v>219</v>
      </c>
      <c r="N81">
        <v>4.7300000000000004</v>
      </c>
      <c r="O81" s="1" t="s">
        <v>219</v>
      </c>
      <c r="P81">
        <v>0.01</v>
      </c>
      <c r="Q81" s="1" t="s">
        <v>77</v>
      </c>
      <c r="R81">
        <v>101.2</v>
      </c>
      <c r="S81" s="1" t="s">
        <v>77</v>
      </c>
      <c r="T81" s="1">
        <v>109.5</v>
      </c>
      <c r="U81" s="1"/>
      <c r="Y81">
        <v>3.9257082499999998E-2</v>
      </c>
      <c r="Z81">
        <v>1.913308142</v>
      </c>
      <c r="AA81" s="46">
        <v>101.9</v>
      </c>
      <c r="AB81">
        <v>108.7</v>
      </c>
    </row>
    <row r="82" spans="1:28">
      <c r="A82" s="1" t="s">
        <v>220</v>
      </c>
      <c r="B82">
        <v>464033.7</v>
      </c>
      <c r="C82" s="1" t="s">
        <v>220</v>
      </c>
      <c r="D82" s="1">
        <v>67850</v>
      </c>
      <c r="E82" s="1" t="s">
        <v>220</v>
      </c>
      <c r="F82">
        <v>273894.90000000002</v>
      </c>
      <c r="G82" s="1" t="s">
        <v>220</v>
      </c>
      <c r="H82">
        <v>61478.2</v>
      </c>
      <c r="J82">
        <f t="shared" si="1"/>
        <v>128660.59999999999</v>
      </c>
      <c r="K82" s="1" t="s">
        <v>220</v>
      </c>
      <c r="L82">
        <v>105.3</v>
      </c>
      <c r="M82" s="1" t="s">
        <v>220</v>
      </c>
      <c r="N82">
        <v>4.7</v>
      </c>
      <c r="O82" s="1" t="s">
        <v>220</v>
      </c>
      <c r="P82">
        <v>0.01</v>
      </c>
      <c r="Q82" s="1" t="s">
        <v>78</v>
      </c>
      <c r="R82">
        <v>101.1</v>
      </c>
      <c r="S82" s="1" t="s">
        <v>78</v>
      </c>
      <c r="T82" s="1">
        <v>109</v>
      </c>
      <c r="U82" s="1"/>
      <c r="Y82">
        <v>4.0388730999999997E-2</v>
      </c>
      <c r="Z82">
        <v>1.936564237</v>
      </c>
      <c r="AA82" s="46">
        <v>102.9</v>
      </c>
      <c r="AB82">
        <v>108.6</v>
      </c>
    </row>
    <row r="83" spans="1:28">
      <c r="A83" s="1" t="s">
        <v>221</v>
      </c>
      <c r="B83">
        <v>466515.8</v>
      </c>
      <c r="C83" s="1" t="s">
        <v>221</v>
      </c>
      <c r="D83" s="1">
        <v>67737</v>
      </c>
      <c r="E83" s="1" t="s">
        <v>221</v>
      </c>
      <c r="F83">
        <v>274594.90000000002</v>
      </c>
      <c r="G83" s="1" t="s">
        <v>221</v>
      </c>
      <c r="H83">
        <v>61137.3</v>
      </c>
      <c r="J83">
        <f t="shared" si="1"/>
        <v>130783.59999999996</v>
      </c>
      <c r="K83" s="1" t="s">
        <v>221</v>
      </c>
      <c r="L83">
        <v>105.3</v>
      </c>
      <c r="M83" s="1" t="s">
        <v>221</v>
      </c>
      <c r="N83">
        <v>4.63</v>
      </c>
      <c r="O83" s="1" t="s">
        <v>221</v>
      </c>
      <c r="P83">
        <v>0.01</v>
      </c>
      <c r="Q83" s="1" t="s">
        <v>79</v>
      </c>
      <c r="R83">
        <v>100.9</v>
      </c>
      <c r="S83" s="1" t="s">
        <v>79</v>
      </c>
      <c r="T83" s="1">
        <v>108.7</v>
      </c>
      <c r="U83" s="1"/>
      <c r="Y83">
        <v>4.1520379499999899E-2</v>
      </c>
      <c r="Z83">
        <v>2.0232294980000001</v>
      </c>
      <c r="AA83" s="46">
        <v>102.2</v>
      </c>
      <c r="AB83">
        <v>108.1</v>
      </c>
    </row>
    <row r="84" spans="1:28">
      <c r="A84" s="1" t="s">
        <v>222</v>
      </c>
      <c r="B84">
        <v>474198.7</v>
      </c>
      <c r="C84" s="1" t="s">
        <v>222</v>
      </c>
      <c r="D84" s="1">
        <v>67567</v>
      </c>
      <c r="E84" s="1" t="s">
        <v>222</v>
      </c>
      <c r="F84">
        <v>275179.2</v>
      </c>
      <c r="G84" s="1" t="s">
        <v>222</v>
      </c>
      <c r="H84">
        <v>64860.1</v>
      </c>
      <c r="J84">
        <f t="shared" si="1"/>
        <v>134159.4</v>
      </c>
      <c r="K84" s="1" t="s">
        <v>222</v>
      </c>
      <c r="L84">
        <v>105.8</v>
      </c>
      <c r="M84" s="1" t="s">
        <v>222</v>
      </c>
      <c r="N84">
        <v>4.83</v>
      </c>
      <c r="O84" s="1" t="s">
        <v>222</v>
      </c>
      <c r="P84">
        <v>1.3329999999999998E-2</v>
      </c>
      <c r="Q84" s="1" t="s">
        <v>80</v>
      </c>
      <c r="R84">
        <v>103.5</v>
      </c>
      <c r="S84" s="1" t="s">
        <v>80</v>
      </c>
      <c r="T84" s="1">
        <v>108.4</v>
      </c>
      <c r="U84" s="1" t="s">
        <v>335</v>
      </c>
      <c r="V84">
        <v>0.16</v>
      </c>
      <c r="X84">
        <f>1-(1-V84)^(1/4)</f>
        <v>4.2652028261840447E-2</v>
      </c>
      <c r="Y84">
        <v>4.2652028000000002E-2</v>
      </c>
      <c r="Z84">
        <v>2.1720291989999998</v>
      </c>
      <c r="AA84" s="46">
        <v>104</v>
      </c>
      <c r="AB84">
        <v>108.4</v>
      </c>
    </row>
    <row r="85" spans="1:28">
      <c r="A85" s="1" t="s">
        <v>223</v>
      </c>
      <c r="B85">
        <v>475075.2</v>
      </c>
      <c r="C85" s="1" t="s">
        <v>223</v>
      </c>
      <c r="D85" s="1">
        <v>67577</v>
      </c>
      <c r="E85" s="1" t="s">
        <v>223</v>
      </c>
      <c r="F85">
        <v>273990.5</v>
      </c>
      <c r="G85" s="1" t="s">
        <v>223</v>
      </c>
      <c r="H85">
        <v>62245.3</v>
      </c>
      <c r="J85">
        <f t="shared" si="1"/>
        <v>138839.40000000002</v>
      </c>
      <c r="K85" s="1" t="s">
        <v>223</v>
      </c>
      <c r="L85">
        <v>105.6</v>
      </c>
      <c r="M85" s="1" t="s">
        <v>223</v>
      </c>
      <c r="N85">
        <v>4.7</v>
      </c>
      <c r="O85" s="1" t="s">
        <v>223</v>
      </c>
      <c r="P85">
        <v>0.01</v>
      </c>
      <c r="Q85" s="1" t="s">
        <v>81</v>
      </c>
      <c r="R85">
        <v>103.3</v>
      </c>
      <c r="S85" s="1" t="s">
        <v>81</v>
      </c>
      <c r="T85" s="1">
        <v>108</v>
      </c>
      <c r="U85" s="1"/>
      <c r="Y85">
        <v>4.3295701249999999E-2</v>
      </c>
      <c r="Z85">
        <v>2.313181089</v>
      </c>
      <c r="AA85" s="46">
        <v>103</v>
      </c>
      <c r="AB85">
        <v>107.9</v>
      </c>
    </row>
    <row r="86" spans="1:28">
      <c r="A86" s="1" t="s">
        <v>224</v>
      </c>
      <c r="B86">
        <v>473690.1</v>
      </c>
      <c r="C86" s="1" t="s">
        <v>224</v>
      </c>
      <c r="D86" s="1">
        <v>67580</v>
      </c>
      <c r="E86" s="1" t="s">
        <v>224</v>
      </c>
      <c r="F86">
        <v>273119.40000000002</v>
      </c>
      <c r="G86" s="1" t="s">
        <v>224</v>
      </c>
      <c r="H86">
        <v>64598.1</v>
      </c>
      <c r="J86">
        <f t="shared" si="1"/>
        <v>135972.59999999995</v>
      </c>
      <c r="K86" s="1" t="s">
        <v>224</v>
      </c>
      <c r="L86">
        <v>105.7</v>
      </c>
      <c r="M86" s="1" t="s">
        <v>224</v>
      </c>
      <c r="N86">
        <v>4.67</v>
      </c>
      <c r="O86" s="1" t="s">
        <v>224</v>
      </c>
      <c r="P86">
        <v>0.12667</v>
      </c>
      <c r="Q86" s="1" t="s">
        <v>82</v>
      </c>
      <c r="R86">
        <v>103</v>
      </c>
      <c r="S86" s="1" t="s">
        <v>82</v>
      </c>
      <c r="T86" s="1">
        <v>107.8</v>
      </c>
      <c r="U86" s="1"/>
      <c r="Y86">
        <v>4.3939374500000003E-2</v>
      </c>
      <c r="Z86">
        <v>2.4947290130000002</v>
      </c>
      <c r="AA86" s="46">
        <v>102.9</v>
      </c>
      <c r="AB86">
        <v>107.7</v>
      </c>
    </row>
    <row r="87" spans="1:28">
      <c r="A87" s="1" t="s">
        <v>225</v>
      </c>
      <c r="B87">
        <v>477094.40000000002</v>
      </c>
      <c r="C87" s="1" t="s">
        <v>225</v>
      </c>
      <c r="D87" s="1">
        <v>67913</v>
      </c>
      <c r="E87" s="1" t="s">
        <v>225</v>
      </c>
      <c r="F87">
        <v>275204.3</v>
      </c>
      <c r="G87" s="1" t="s">
        <v>225</v>
      </c>
      <c r="H87">
        <v>66885.600000000006</v>
      </c>
      <c r="J87">
        <f t="shared" si="1"/>
        <v>135004.50000000003</v>
      </c>
      <c r="K87" s="1" t="s">
        <v>225</v>
      </c>
      <c r="L87">
        <v>105.4</v>
      </c>
      <c r="M87" s="1" t="s">
        <v>225</v>
      </c>
      <c r="N87">
        <v>4.7300000000000004</v>
      </c>
      <c r="O87" s="1" t="s">
        <v>225</v>
      </c>
      <c r="P87">
        <v>0.22999999999999998</v>
      </c>
      <c r="Q87" s="1" t="s">
        <v>83</v>
      </c>
      <c r="R87">
        <v>102.9</v>
      </c>
      <c r="S87" s="1" t="s">
        <v>83</v>
      </c>
      <c r="T87" s="1">
        <v>107.5</v>
      </c>
      <c r="U87" s="1"/>
      <c r="Y87">
        <v>4.458304775E-2</v>
      </c>
      <c r="Z87">
        <v>2.6159897070000002</v>
      </c>
      <c r="AA87" s="46">
        <v>103.3</v>
      </c>
      <c r="AB87">
        <v>107.1</v>
      </c>
    </row>
    <row r="88" spans="1:28">
      <c r="A88" s="1" t="s">
        <v>226</v>
      </c>
      <c r="B88">
        <v>480183.4</v>
      </c>
      <c r="C88" s="1" t="s">
        <v>226</v>
      </c>
      <c r="D88" s="1">
        <v>67800</v>
      </c>
      <c r="E88" s="1" t="s">
        <v>226</v>
      </c>
      <c r="F88">
        <v>277683.40000000002</v>
      </c>
      <c r="G88" s="1" t="s">
        <v>226</v>
      </c>
      <c r="H88">
        <v>65872.600000000006</v>
      </c>
      <c r="J88">
        <f t="shared" si="1"/>
        <v>136627.4</v>
      </c>
      <c r="K88" s="1" t="s">
        <v>226</v>
      </c>
      <c r="L88">
        <v>106.1</v>
      </c>
      <c r="M88" s="1" t="s">
        <v>226</v>
      </c>
      <c r="N88">
        <v>4.7699999999999996</v>
      </c>
      <c r="O88" s="1" t="s">
        <v>226</v>
      </c>
      <c r="P88">
        <v>0.18332999999999999</v>
      </c>
      <c r="Q88" s="1" t="s">
        <v>84</v>
      </c>
      <c r="R88">
        <v>103</v>
      </c>
      <c r="S88" s="1" t="s">
        <v>84</v>
      </c>
      <c r="T88" s="1">
        <v>107.4</v>
      </c>
      <c r="U88" s="1" t="s">
        <v>336</v>
      </c>
      <c r="V88">
        <v>0.16900000000000001</v>
      </c>
      <c r="X88">
        <f>1-(1-V88)^(1/4)</f>
        <v>4.5226721149850269E-2</v>
      </c>
      <c r="Y88">
        <v>4.5226720999999998E-2</v>
      </c>
      <c r="Z88">
        <v>2.6192882100000001</v>
      </c>
      <c r="AA88" s="46">
        <v>102.9</v>
      </c>
      <c r="AB88">
        <v>106.3</v>
      </c>
    </row>
    <row r="89" spans="1:28">
      <c r="A89" s="1" t="s">
        <v>227</v>
      </c>
      <c r="B89">
        <v>479275.1</v>
      </c>
      <c r="C89" s="1" t="s">
        <v>227</v>
      </c>
      <c r="D89" s="1">
        <v>67490</v>
      </c>
      <c r="E89" s="1" t="s">
        <v>227</v>
      </c>
      <c r="F89">
        <v>279568.8</v>
      </c>
      <c r="G89" s="1" t="s">
        <v>227</v>
      </c>
      <c r="H89">
        <v>65376.6</v>
      </c>
      <c r="J89">
        <f t="shared" si="1"/>
        <v>134329.69999999998</v>
      </c>
      <c r="K89" s="1" t="s">
        <v>227</v>
      </c>
      <c r="L89">
        <v>105.4</v>
      </c>
      <c r="M89" s="1" t="s">
        <v>227</v>
      </c>
      <c r="N89">
        <v>4.9000000000000004</v>
      </c>
      <c r="O89" s="1" t="s">
        <v>227</v>
      </c>
      <c r="P89">
        <v>0.01</v>
      </c>
      <c r="Q89" s="1" t="s">
        <v>85</v>
      </c>
      <c r="R89">
        <v>102.4</v>
      </c>
      <c r="S89" s="1" t="s">
        <v>85</v>
      </c>
      <c r="T89" s="1">
        <v>106.5</v>
      </c>
      <c r="U89" s="1"/>
      <c r="Y89">
        <v>4.5011585E-2</v>
      </c>
      <c r="Z89">
        <v>2.5549499039999999</v>
      </c>
      <c r="AA89" s="46">
        <v>102.7</v>
      </c>
      <c r="AB89">
        <v>105.7</v>
      </c>
    </row>
    <row r="90" spans="1:28">
      <c r="A90" s="1" t="s">
        <v>228</v>
      </c>
      <c r="B90">
        <v>473973.8</v>
      </c>
      <c r="C90" s="1" t="s">
        <v>228</v>
      </c>
      <c r="D90" s="1">
        <v>67340</v>
      </c>
      <c r="E90" s="1" t="s">
        <v>228</v>
      </c>
      <c r="F90">
        <v>278443.3</v>
      </c>
      <c r="G90" s="1" t="s">
        <v>228</v>
      </c>
      <c r="H90">
        <v>64847.7</v>
      </c>
      <c r="J90">
        <f t="shared" si="1"/>
        <v>130682.8</v>
      </c>
      <c r="K90" s="1" t="s">
        <v>228</v>
      </c>
      <c r="L90">
        <v>106.1</v>
      </c>
      <c r="M90" s="1" t="s">
        <v>228</v>
      </c>
      <c r="N90">
        <v>5.13</v>
      </c>
      <c r="O90" s="1" t="s">
        <v>228</v>
      </c>
      <c r="P90">
        <v>7.6699999999999997E-3</v>
      </c>
      <c r="Q90" s="1" t="s">
        <v>86</v>
      </c>
      <c r="R90">
        <v>102</v>
      </c>
      <c r="S90" s="1" t="s">
        <v>86</v>
      </c>
      <c r="T90" s="1">
        <v>106</v>
      </c>
      <c r="U90" s="1"/>
      <c r="Y90">
        <v>4.4796449000000002E-2</v>
      </c>
      <c r="Z90">
        <v>2.47713362</v>
      </c>
      <c r="AA90" s="46">
        <v>102</v>
      </c>
      <c r="AB90">
        <v>104.8</v>
      </c>
    </row>
    <row r="91" spans="1:28">
      <c r="A91" s="1" t="s">
        <v>229</v>
      </c>
      <c r="B91">
        <v>473367.2</v>
      </c>
      <c r="C91" s="1" t="s">
        <v>229</v>
      </c>
      <c r="D91" s="1">
        <v>67450</v>
      </c>
      <c r="E91" s="1" t="s">
        <v>229</v>
      </c>
      <c r="F91">
        <v>279804.59999999998</v>
      </c>
      <c r="G91" s="1" t="s">
        <v>229</v>
      </c>
      <c r="H91">
        <v>61177.2</v>
      </c>
      <c r="J91">
        <f t="shared" si="1"/>
        <v>132385.40000000002</v>
      </c>
      <c r="K91" s="1" t="s">
        <v>229</v>
      </c>
      <c r="L91">
        <v>104.9</v>
      </c>
      <c r="M91" s="1" t="s">
        <v>229</v>
      </c>
      <c r="N91">
        <v>5.37</v>
      </c>
      <c r="O91" s="1" t="s">
        <v>229</v>
      </c>
      <c r="P91">
        <v>1E-3</v>
      </c>
      <c r="Q91" s="1" t="s">
        <v>87</v>
      </c>
      <c r="R91">
        <v>101.6</v>
      </c>
      <c r="S91" s="1" t="s">
        <v>87</v>
      </c>
      <c r="T91" s="1">
        <v>105.7</v>
      </c>
      <c r="U91" s="1"/>
      <c r="Y91">
        <v>4.4581312999999997E-2</v>
      </c>
      <c r="Z91">
        <v>2.331319589</v>
      </c>
      <c r="AA91" s="46">
        <v>102.9</v>
      </c>
      <c r="AB91">
        <v>104.1</v>
      </c>
    </row>
    <row r="92" spans="1:28">
      <c r="A92" s="1" t="s">
        <v>230</v>
      </c>
      <c r="B92">
        <v>472362.1</v>
      </c>
      <c r="C92" s="1" t="s">
        <v>230</v>
      </c>
      <c r="D92" s="1">
        <v>67187</v>
      </c>
      <c r="E92" s="1" t="s">
        <v>230</v>
      </c>
      <c r="F92">
        <v>279800.5</v>
      </c>
      <c r="G92" s="1" t="s">
        <v>230</v>
      </c>
      <c r="H92">
        <v>60551.4</v>
      </c>
      <c r="J92">
        <f t="shared" si="1"/>
        <v>132010.19999999998</v>
      </c>
      <c r="K92" s="1" t="s">
        <v>230</v>
      </c>
      <c r="L92">
        <v>105.1</v>
      </c>
      <c r="M92" s="1" t="s">
        <v>230</v>
      </c>
      <c r="N92">
        <v>5.27</v>
      </c>
      <c r="O92" s="1" t="s">
        <v>230</v>
      </c>
      <c r="P92">
        <v>1E-3</v>
      </c>
      <c r="Q92" s="1" t="s">
        <v>88</v>
      </c>
      <c r="R92">
        <v>101.2</v>
      </c>
      <c r="S92" s="1" t="s">
        <v>88</v>
      </c>
      <c r="T92" s="1">
        <v>105.8</v>
      </c>
      <c r="U92" s="1" t="s">
        <v>337</v>
      </c>
      <c r="V92">
        <v>0.16600000000000001</v>
      </c>
      <c r="X92">
        <f>1-(1-V92)^(1/4)</f>
        <v>4.4366176537022128E-2</v>
      </c>
      <c r="Y92">
        <v>4.4366177E-2</v>
      </c>
      <c r="Z92">
        <v>2.3109931000000001</v>
      </c>
      <c r="AA92" s="46">
        <v>101.1</v>
      </c>
      <c r="AB92">
        <v>103.7</v>
      </c>
    </row>
    <row r="93" spans="1:28">
      <c r="A93" s="1" t="s">
        <v>231</v>
      </c>
      <c r="B93">
        <v>477313.8</v>
      </c>
      <c r="C93" s="1" t="s">
        <v>231</v>
      </c>
      <c r="D93" s="1">
        <v>66783</v>
      </c>
      <c r="E93" s="1" t="s">
        <v>231</v>
      </c>
      <c r="F93">
        <v>281835.7</v>
      </c>
      <c r="G93" s="1" t="s">
        <v>231</v>
      </c>
      <c r="H93">
        <v>59959.4</v>
      </c>
      <c r="J93">
        <f t="shared" si="1"/>
        <v>135518.69999999998</v>
      </c>
      <c r="K93" s="1" t="s">
        <v>231</v>
      </c>
      <c r="L93">
        <v>103.5</v>
      </c>
      <c r="M93" s="1" t="s">
        <v>231</v>
      </c>
      <c r="N93">
        <v>5.4</v>
      </c>
      <c r="O93" s="1" t="s">
        <v>231</v>
      </c>
      <c r="P93">
        <v>1E-3</v>
      </c>
      <c r="Q93" s="1" t="s">
        <v>89</v>
      </c>
      <c r="R93">
        <v>101.2</v>
      </c>
      <c r="S93" s="1" t="s">
        <v>89</v>
      </c>
      <c r="T93" s="1">
        <v>104.6</v>
      </c>
      <c r="U93" s="1"/>
      <c r="Y93">
        <v>4.4008903000000002E-2</v>
      </c>
      <c r="Z93">
        <v>2.388762469</v>
      </c>
      <c r="AA93" s="46">
        <v>101.6</v>
      </c>
      <c r="AB93">
        <v>103</v>
      </c>
    </row>
    <row r="94" spans="1:28">
      <c r="A94" s="1" t="s">
        <v>232</v>
      </c>
      <c r="B94">
        <v>480359.8</v>
      </c>
      <c r="C94" s="1" t="s">
        <v>232</v>
      </c>
      <c r="D94" s="1">
        <v>66850</v>
      </c>
      <c r="E94" s="1" t="s">
        <v>232</v>
      </c>
      <c r="F94">
        <v>283687.3</v>
      </c>
      <c r="G94" s="1" t="s">
        <v>232</v>
      </c>
      <c r="H94">
        <v>61559.6</v>
      </c>
      <c r="J94">
        <f t="shared" si="1"/>
        <v>135112.9</v>
      </c>
      <c r="K94" s="1" t="s">
        <v>232</v>
      </c>
      <c r="L94">
        <v>103</v>
      </c>
      <c r="M94" s="1" t="s">
        <v>232</v>
      </c>
      <c r="N94">
        <v>5.43</v>
      </c>
      <c r="O94" s="1" t="s">
        <v>232</v>
      </c>
      <c r="P94">
        <v>1E-3</v>
      </c>
      <c r="Q94" s="1" t="s">
        <v>90</v>
      </c>
      <c r="R94">
        <v>101.1</v>
      </c>
      <c r="S94" s="1" t="s">
        <v>90</v>
      </c>
      <c r="T94" s="1">
        <v>104.1</v>
      </c>
      <c r="U94" s="1"/>
      <c r="Y94">
        <v>4.3651628999999997E-2</v>
      </c>
      <c r="Z94">
        <v>2.4474555439999999</v>
      </c>
      <c r="AA94" s="46">
        <v>102</v>
      </c>
      <c r="AB94">
        <v>102.6</v>
      </c>
    </row>
    <row r="95" spans="1:28">
      <c r="A95" s="1" t="s">
        <v>233</v>
      </c>
      <c r="B95">
        <v>482165.6</v>
      </c>
      <c r="C95" s="1" t="s">
        <v>233</v>
      </c>
      <c r="D95" s="1">
        <v>66753</v>
      </c>
      <c r="E95" s="1" t="s">
        <v>233</v>
      </c>
      <c r="F95">
        <v>283009.59999999998</v>
      </c>
      <c r="G95" s="1" t="s">
        <v>233</v>
      </c>
      <c r="H95">
        <v>62197.9</v>
      </c>
      <c r="J95">
        <f t="shared" si="1"/>
        <v>136958.1</v>
      </c>
      <c r="K95" s="1" t="s">
        <v>233</v>
      </c>
      <c r="L95">
        <v>103.3</v>
      </c>
      <c r="M95" s="1" t="s">
        <v>233</v>
      </c>
      <c r="N95">
        <v>5.33</v>
      </c>
      <c r="O95" s="1" t="s">
        <v>233</v>
      </c>
      <c r="P95">
        <v>1E-3</v>
      </c>
      <c r="Q95" s="1" t="s">
        <v>91</v>
      </c>
      <c r="R95">
        <v>101</v>
      </c>
      <c r="S95" s="1" t="s">
        <v>91</v>
      </c>
      <c r="T95" s="1">
        <v>103.8</v>
      </c>
      <c r="U95" s="1"/>
      <c r="Y95">
        <v>4.3294355E-2</v>
      </c>
      <c r="Z95">
        <v>2.5010663659999999</v>
      </c>
      <c r="AA95" s="46">
        <v>102.4</v>
      </c>
      <c r="AB95">
        <v>102.1</v>
      </c>
    </row>
    <row r="96" spans="1:28">
      <c r="A96" s="1" t="s">
        <v>234</v>
      </c>
      <c r="B96">
        <v>479468.79999999999</v>
      </c>
      <c r="C96" s="1" t="s">
        <v>234</v>
      </c>
      <c r="D96" s="1">
        <v>66700</v>
      </c>
      <c r="E96" s="1" t="s">
        <v>234</v>
      </c>
      <c r="F96">
        <v>281810.2</v>
      </c>
      <c r="G96" s="1" t="s">
        <v>234</v>
      </c>
      <c r="H96">
        <v>62299.8</v>
      </c>
      <c r="J96">
        <f t="shared" si="1"/>
        <v>135358.79999999999</v>
      </c>
      <c r="K96" s="1" t="s">
        <v>234</v>
      </c>
      <c r="L96">
        <v>104.6</v>
      </c>
      <c r="M96" s="1" t="s">
        <v>234</v>
      </c>
      <c r="N96">
        <v>5.33</v>
      </c>
      <c r="O96" s="1" t="s">
        <v>234</v>
      </c>
      <c r="P96">
        <v>1E-3</v>
      </c>
      <c r="Q96" s="1" t="s">
        <v>92</v>
      </c>
      <c r="R96">
        <v>100.8</v>
      </c>
      <c r="S96" s="1" t="s">
        <v>92</v>
      </c>
      <c r="T96" s="1">
        <v>103</v>
      </c>
      <c r="U96" s="1" t="s">
        <v>338</v>
      </c>
      <c r="V96">
        <v>0.161</v>
      </c>
      <c r="X96">
        <f>1-(1-V96)^(1/4)</f>
        <v>4.2937080540490835E-2</v>
      </c>
      <c r="Y96">
        <v>4.2937081000000002E-2</v>
      </c>
      <c r="Z96">
        <v>2.573688448</v>
      </c>
      <c r="AA96" s="46">
        <v>101.6</v>
      </c>
      <c r="AB96">
        <v>101.5</v>
      </c>
    </row>
    <row r="97" spans="1:28">
      <c r="A97" s="1" t="s">
        <v>235</v>
      </c>
      <c r="B97">
        <v>485540.4</v>
      </c>
      <c r="C97" s="1" t="s">
        <v>235</v>
      </c>
      <c r="D97" s="1">
        <v>66847</v>
      </c>
      <c r="E97" s="1" t="s">
        <v>235</v>
      </c>
      <c r="F97">
        <v>283332.8</v>
      </c>
      <c r="G97" s="1" t="s">
        <v>235</v>
      </c>
      <c r="H97">
        <v>64163.6</v>
      </c>
      <c r="J97">
        <f t="shared" si="1"/>
        <v>138044.00000000003</v>
      </c>
      <c r="K97" s="1" t="s">
        <v>235</v>
      </c>
      <c r="L97">
        <v>104.1</v>
      </c>
      <c r="M97" s="1" t="s">
        <v>235</v>
      </c>
      <c r="N97">
        <v>5.43</v>
      </c>
      <c r="O97" s="1" t="s">
        <v>235</v>
      </c>
      <c r="P97">
        <v>1E-3</v>
      </c>
      <c r="Q97" s="1" t="s">
        <v>93</v>
      </c>
      <c r="R97">
        <v>100.9</v>
      </c>
      <c r="S97" s="1" t="s">
        <v>93</v>
      </c>
      <c r="T97" s="1">
        <v>103</v>
      </c>
      <c r="U97" s="1"/>
      <c r="Y97">
        <v>4.286581775E-2</v>
      </c>
      <c r="Z97">
        <v>2.6282194859999999</v>
      </c>
      <c r="AA97" s="46">
        <v>102.5</v>
      </c>
      <c r="AB97">
        <v>100.9</v>
      </c>
    </row>
    <row r="98" spans="1:28">
      <c r="A98" s="1" t="s">
        <v>236</v>
      </c>
      <c r="B98">
        <v>487539.20000000001</v>
      </c>
      <c r="C98" s="1" t="s">
        <v>236</v>
      </c>
      <c r="D98" s="1">
        <v>66603</v>
      </c>
      <c r="E98" s="1" t="s">
        <v>236</v>
      </c>
      <c r="F98">
        <v>282989.2</v>
      </c>
      <c r="G98" s="1" t="s">
        <v>236</v>
      </c>
      <c r="H98">
        <v>63473.9</v>
      </c>
      <c r="J98">
        <f t="shared" si="1"/>
        <v>141076.1</v>
      </c>
      <c r="K98" s="1" t="s">
        <v>236</v>
      </c>
      <c r="L98">
        <v>102.8</v>
      </c>
      <c r="M98" s="1" t="s">
        <v>236</v>
      </c>
      <c r="N98">
        <v>5.17</v>
      </c>
      <c r="O98" s="1" t="s">
        <v>236</v>
      </c>
      <c r="P98">
        <v>1E-3</v>
      </c>
      <c r="Q98" s="1" t="s">
        <v>94</v>
      </c>
      <c r="R98">
        <v>100.8</v>
      </c>
      <c r="S98" s="1" t="s">
        <v>94</v>
      </c>
      <c r="T98" s="1">
        <v>102.7</v>
      </c>
      <c r="U98" s="1"/>
      <c r="Y98">
        <v>4.2794554499999998E-2</v>
      </c>
      <c r="Z98">
        <v>2.7496120789999998</v>
      </c>
      <c r="AA98" s="46">
        <v>101.8</v>
      </c>
      <c r="AB98">
        <v>100.9</v>
      </c>
    </row>
    <row r="99" spans="1:28">
      <c r="A99" s="1" t="s">
        <v>237</v>
      </c>
      <c r="B99">
        <v>492594.3</v>
      </c>
      <c r="C99" s="1" t="s">
        <v>237</v>
      </c>
      <c r="D99" s="1">
        <v>66517</v>
      </c>
      <c r="E99" s="1" t="s">
        <v>237</v>
      </c>
      <c r="F99">
        <v>286137.40000000002</v>
      </c>
      <c r="G99" s="1" t="s">
        <v>237</v>
      </c>
      <c r="H99">
        <v>66817.899999999994</v>
      </c>
      <c r="J99">
        <f t="shared" si="1"/>
        <v>139638.99999999997</v>
      </c>
      <c r="K99" s="1" t="s">
        <v>237</v>
      </c>
      <c r="L99">
        <v>103.4</v>
      </c>
      <c r="M99" s="1" t="s">
        <v>237</v>
      </c>
      <c r="N99">
        <v>5.03</v>
      </c>
      <c r="O99" s="1" t="s">
        <v>237</v>
      </c>
      <c r="P99">
        <v>1E-3</v>
      </c>
      <c r="Q99" s="1" t="s">
        <v>95</v>
      </c>
      <c r="R99">
        <v>100.6</v>
      </c>
      <c r="S99" s="1" t="s">
        <v>95</v>
      </c>
      <c r="T99" s="1">
        <v>101.8</v>
      </c>
      <c r="U99" s="1"/>
      <c r="Y99">
        <v>4.2723291250000003E-2</v>
      </c>
      <c r="Z99">
        <v>2.9478796530000002</v>
      </c>
      <c r="AA99" s="46">
        <v>102.2</v>
      </c>
      <c r="AB99">
        <v>100.3</v>
      </c>
    </row>
    <row r="100" spans="1:28">
      <c r="A100" s="1" t="s">
        <v>238</v>
      </c>
      <c r="B100">
        <v>497224.1</v>
      </c>
      <c r="C100" s="1" t="s">
        <v>238</v>
      </c>
      <c r="D100" s="1">
        <v>66503</v>
      </c>
      <c r="E100" s="1" t="s">
        <v>238</v>
      </c>
      <c r="F100">
        <v>287260.3</v>
      </c>
      <c r="G100" s="1" t="s">
        <v>238</v>
      </c>
      <c r="H100">
        <v>64068.800000000003</v>
      </c>
      <c r="J100">
        <f t="shared" si="1"/>
        <v>145895</v>
      </c>
      <c r="K100" s="1" t="s">
        <v>238</v>
      </c>
      <c r="L100">
        <v>102.8</v>
      </c>
      <c r="M100" s="1" t="s">
        <v>238</v>
      </c>
      <c r="N100">
        <v>4.9000000000000004</v>
      </c>
      <c r="O100" s="1" t="s">
        <v>238</v>
      </c>
      <c r="P100">
        <v>1E-3</v>
      </c>
      <c r="Q100" s="1" t="s">
        <v>96</v>
      </c>
      <c r="R100">
        <v>100.7</v>
      </c>
      <c r="S100" s="1" t="s">
        <v>96</v>
      </c>
      <c r="T100" s="1">
        <v>101.5</v>
      </c>
      <c r="U100" s="1" t="s">
        <v>339</v>
      </c>
      <c r="V100">
        <v>0.16</v>
      </c>
      <c r="X100">
        <f>1-(1-V100)^(1/4)</f>
        <v>4.2652028261840447E-2</v>
      </c>
      <c r="Y100">
        <v>4.2652028000000002E-2</v>
      </c>
      <c r="Z100">
        <v>3.0473528540000001</v>
      </c>
      <c r="AA100" s="46">
        <v>103.7</v>
      </c>
      <c r="AB100">
        <v>100.4</v>
      </c>
    </row>
    <row r="101" spans="1:28">
      <c r="A101" s="1" t="s">
        <v>239</v>
      </c>
      <c r="B101">
        <v>497606</v>
      </c>
      <c r="C101" s="1" t="s">
        <v>239</v>
      </c>
      <c r="D101" s="1">
        <v>66437</v>
      </c>
      <c r="E101" s="1" t="s">
        <v>239</v>
      </c>
      <c r="F101">
        <v>287076.09999999998</v>
      </c>
      <c r="G101" s="1" t="s">
        <v>239</v>
      </c>
      <c r="H101">
        <v>66188.7</v>
      </c>
      <c r="J101">
        <f t="shared" si="1"/>
        <v>144341.20000000001</v>
      </c>
      <c r="K101" s="1" t="s">
        <v>239</v>
      </c>
      <c r="L101">
        <v>103.1</v>
      </c>
      <c r="M101" s="1" t="s">
        <v>239</v>
      </c>
      <c r="N101">
        <v>4.7300000000000004</v>
      </c>
      <c r="O101" s="1" t="s">
        <v>239</v>
      </c>
      <c r="P101">
        <v>1E-3</v>
      </c>
      <c r="Q101" s="1" t="s">
        <v>97</v>
      </c>
      <c r="R101">
        <v>100.6</v>
      </c>
      <c r="S101" s="1" t="s">
        <v>97</v>
      </c>
      <c r="T101" s="1">
        <v>101.2</v>
      </c>
      <c r="U101" s="1"/>
      <c r="Y101">
        <v>4.3727727250000001E-2</v>
      </c>
      <c r="Z101">
        <v>3.1430881070000001</v>
      </c>
      <c r="AA101" s="46">
        <v>102.2</v>
      </c>
      <c r="AB101">
        <v>100.2</v>
      </c>
    </row>
    <row r="102" spans="1:28">
      <c r="A102" s="1" t="s">
        <v>240</v>
      </c>
      <c r="B102">
        <v>498287.6</v>
      </c>
      <c r="C102" s="1" t="s">
        <v>240</v>
      </c>
      <c r="D102" s="1">
        <v>66513</v>
      </c>
      <c r="E102" s="1" t="s">
        <v>240</v>
      </c>
      <c r="F102">
        <v>287282</v>
      </c>
      <c r="G102" s="1" t="s">
        <v>240</v>
      </c>
      <c r="H102">
        <v>66834.3</v>
      </c>
      <c r="J102">
        <f t="shared" si="1"/>
        <v>144171.29999999999</v>
      </c>
      <c r="K102" s="1" t="s">
        <v>240</v>
      </c>
      <c r="L102">
        <v>102.9</v>
      </c>
      <c r="M102" s="1" t="s">
        <v>240</v>
      </c>
      <c r="N102">
        <v>4.7699999999999996</v>
      </c>
      <c r="O102" s="1" t="s">
        <v>240</v>
      </c>
      <c r="P102">
        <v>1E-3</v>
      </c>
      <c r="Q102" s="1" t="s">
        <v>98</v>
      </c>
      <c r="R102">
        <v>100.6</v>
      </c>
      <c r="S102" s="1" t="s">
        <v>98</v>
      </c>
      <c r="T102" s="1">
        <v>101.1</v>
      </c>
      <c r="U102" s="1"/>
      <c r="Y102">
        <v>4.48034265E-2</v>
      </c>
      <c r="Z102">
        <v>3.2466755809999999</v>
      </c>
      <c r="AA102" s="46">
        <v>102.5</v>
      </c>
      <c r="AB102">
        <v>100.1</v>
      </c>
    </row>
    <row r="103" spans="1:28">
      <c r="A103" s="1" t="s">
        <v>241</v>
      </c>
      <c r="B103">
        <v>496978.2</v>
      </c>
      <c r="C103" s="1" t="s">
        <v>241</v>
      </c>
      <c r="D103" s="1">
        <v>66247</v>
      </c>
      <c r="E103" s="1" t="s">
        <v>241</v>
      </c>
      <c r="F103">
        <v>285631.40000000002</v>
      </c>
      <c r="G103" s="1" t="s">
        <v>241</v>
      </c>
      <c r="H103">
        <v>68254.2</v>
      </c>
      <c r="J103">
        <f t="shared" si="1"/>
        <v>143092.59999999998</v>
      </c>
      <c r="K103" s="1" t="s">
        <v>241</v>
      </c>
      <c r="L103">
        <v>103.1</v>
      </c>
      <c r="M103" s="1" t="s">
        <v>241</v>
      </c>
      <c r="N103">
        <v>4.53</v>
      </c>
      <c r="O103" s="1" t="s">
        <v>241</v>
      </c>
      <c r="P103">
        <v>1E-3</v>
      </c>
      <c r="Q103" s="1" t="s">
        <v>99</v>
      </c>
      <c r="R103">
        <v>101.2</v>
      </c>
      <c r="S103" s="1" t="s">
        <v>99</v>
      </c>
      <c r="T103" s="1">
        <v>101.1</v>
      </c>
      <c r="U103" s="1"/>
      <c r="Y103">
        <v>4.5879125749999999E-2</v>
      </c>
      <c r="Z103">
        <v>3.4201375359999999</v>
      </c>
      <c r="AA103" s="46">
        <v>101.8</v>
      </c>
      <c r="AB103">
        <v>99.8</v>
      </c>
    </row>
    <row r="104" spans="1:28">
      <c r="A104" s="1" t="s">
        <v>242</v>
      </c>
      <c r="B104">
        <v>498019.5</v>
      </c>
      <c r="C104" s="1" t="s">
        <v>242</v>
      </c>
      <c r="D104" s="1">
        <v>66383</v>
      </c>
      <c r="E104" s="1" t="s">
        <v>242</v>
      </c>
      <c r="F104">
        <v>288520.2</v>
      </c>
      <c r="G104" s="1" t="s">
        <v>242</v>
      </c>
      <c r="H104">
        <v>68818.5</v>
      </c>
      <c r="J104">
        <f t="shared" si="1"/>
        <v>140680.79999999999</v>
      </c>
      <c r="K104" s="1" t="s">
        <v>242</v>
      </c>
      <c r="L104">
        <v>103.3</v>
      </c>
      <c r="M104" s="1" t="s">
        <v>242</v>
      </c>
      <c r="N104">
        <v>4.53</v>
      </c>
      <c r="O104" s="1" t="s">
        <v>242</v>
      </c>
      <c r="P104">
        <v>1E-3</v>
      </c>
      <c r="Q104" s="1" t="s">
        <v>100</v>
      </c>
      <c r="R104">
        <v>100.7</v>
      </c>
      <c r="S104" s="1" t="s">
        <v>100</v>
      </c>
      <c r="T104" s="1">
        <v>100.6</v>
      </c>
      <c r="U104" s="1" t="s">
        <v>340</v>
      </c>
      <c r="V104">
        <v>0.17499999999999999</v>
      </c>
      <c r="X104">
        <f>1-(1-V104)^(1/4)</f>
        <v>4.695482466503853E-2</v>
      </c>
      <c r="Y104">
        <v>4.6954824999999999E-2</v>
      </c>
      <c r="Z104">
        <v>3.4676317280000002</v>
      </c>
      <c r="AA104" s="46">
        <v>102.1</v>
      </c>
      <c r="AB104">
        <v>99.8</v>
      </c>
    </row>
    <row r="105" spans="1:28">
      <c r="A105" s="1" t="s">
        <v>243</v>
      </c>
      <c r="B105">
        <v>504571.8</v>
      </c>
      <c r="C105" s="1" t="s">
        <v>243</v>
      </c>
      <c r="D105" s="1">
        <v>66483</v>
      </c>
      <c r="E105" s="1" t="s">
        <v>243</v>
      </c>
      <c r="F105">
        <v>290483.20000000001</v>
      </c>
      <c r="G105" s="1" t="s">
        <v>243</v>
      </c>
      <c r="H105">
        <v>70949.2</v>
      </c>
      <c r="J105">
        <f t="shared" si="1"/>
        <v>143139.39999999997</v>
      </c>
      <c r="K105" s="1" t="s">
        <v>243</v>
      </c>
      <c r="L105">
        <v>104</v>
      </c>
      <c r="M105" s="1" t="s">
        <v>243</v>
      </c>
      <c r="N105">
        <v>4.43</v>
      </c>
      <c r="O105" s="1" t="s">
        <v>243</v>
      </c>
      <c r="P105">
        <v>1E-3</v>
      </c>
      <c r="Q105" s="1" t="s">
        <v>101</v>
      </c>
      <c r="R105">
        <v>100.4</v>
      </c>
      <c r="S105" s="1" t="s">
        <v>101</v>
      </c>
      <c r="T105" s="1">
        <v>100.2</v>
      </c>
      <c r="U105" s="1"/>
      <c r="Y105">
        <v>4.6021715749999997E-2</v>
      </c>
      <c r="Z105">
        <v>3.5533400940000002</v>
      </c>
      <c r="AA105" s="46">
        <v>101.8</v>
      </c>
      <c r="AB105">
        <v>100</v>
      </c>
    </row>
    <row r="106" spans="1:28">
      <c r="A106" s="1" t="s">
        <v>244</v>
      </c>
      <c r="B106">
        <v>506344.2</v>
      </c>
      <c r="C106" s="1" t="s">
        <v>244</v>
      </c>
      <c r="D106" s="1">
        <v>66633</v>
      </c>
      <c r="E106" s="1" t="s">
        <v>244</v>
      </c>
      <c r="F106">
        <v>292328.8</v>
      </c>
      <c r="G106" s="1" t="s">
        <v>244</v>
      </c>
      <c r="H106">
        <v>71488.800000000003</v>
      </c>
      <c r="J106">
        <f t="shared" si="1"/>
        <v>142526.60000000003</v>
      </c>
      <c r="K106" s="1" t="s">
        <v>244</v>
      </c>
      <c r="L106">
        <v>104.4</v>
      </c>
      <c r="M106" s="1" t="s">
        <v>244</v>
      </c>
      <c r="N106">
        <v>4.3</v>
      </c>
      <c r="O106" s="1" t="s">
        <v>244</v>
      </c>
      <c r="P106">
        <v>1E-3</v>
      </c>
      <c r="Q106" s="1" t="s">
        <v>102</v>
      </c>
      <c r="R106">
        <v>100</v>
      </c>
      <c r="S106" s="1" t="s">
        <v>102</v>
      </c>
      <c r="T106" s="1">
        <v>99.8</v>
      </c>
      <c r="U106" s="1"/>
      <c r="Y106">
        <v>4.5088606500000003E-2</v>
      </c>
      <c r="Z106">
        <v>3.5678074610000001</v>
      </c>
      <c r="AA106" s="46">
        <v>102.2</v>
      </c>
      <c r="AB106">
        <v>99.9</v>
      </c>
    </row>
    <row r="107" spans="1:28">
      <c r="A107" s="1" t="s">
        <v>245</v>
      </c>
      <c r="B107">
        <v>507232.7</v>
      </c>
      <c r="C107" s="1" t="s">
        <v>245</v>
      </c>
      <c r="D107" s="1">
        <v>66540</v>
      </c>
      <c r="E107" s="1" t="s">
        <v>245</v>
      </c>
      <c r="F107">
        <v>293421.8</v>
      </c>
      <c r="G107" s="1" t="s">
        <v>245</v>
      </c>
      <c r="H107">
        <v>69352.3</v>
      </c>
      <c r="J107">
        <f t="shared" si="1"/>
        <v>144458.60000000003</v>
      </c>
      <c r="K107" s="1" t="s">
        <v>245</v>
      </c>
      <c r="L107">
        <v>105.2</v>
      </c>
      <c r="M107" s="1" t="s">
        <v>245</v>
      </c>
      <c r="N107">
        <v>4.43</v>
      </c>
      <c r="O107" s="1" t="s">
        <v>245</v>
      </c>
      <c r="P107">
        <v>1E-3</v>
      </c>
      <c r="Q107" s="1" t="s">
        <v>103</v>
      </c>
      <c r="R107">
        <v>100.2</v>
      </c>
      <c r="S107" s="1" t="s">
        <v>103</v>
      </c>
      <c r="T107" s="1">
        <v>99.5</v>
      </c>
      <c r="U107" s="1"/>
      <c r="Y107">
        <v>4.4155497250000002E-2</v>
      </c>
      <c r="Z107">
        <v>3.6238087569999999</v>
      </c>
      <c r="AA107" s="46">
        <v>102</v>
      </c>
      <c r="AB107">
        <v>100.2</v>
      </c>
    </row>
    <row r="108" spans="1:28">
      <c r="A108" s="1" t="s">
        <v>246</v>
      </c>
      <c r="B108">
        <v>509451.8</v>
      </c>
      <c r="C108" s="1" t="s">
        <v>246</v>
      </c>
      <c r="D108" s="1">
        <v>66557</v>
      </c>
      <c r="E108" s="1" t="s">
        <v>246</v>
      </c>
      <c r="F108">
        <v>294065.7</v>
      </c>
      <c r="G108" s="1" t="s">
        <v>246</v>
      </c>
      <c r="H108">
        <v>70400.3</v>
      </c>
      <c r="J108">
        <f t="shared" si="1"/>
        <v>144985.79999999999</v>
      </c>
      <c r="K108" s="1" t="s">
        <v>246</v>
      </c>
      <c r="L108">
        <v>104.4</v>
      </c>
      <c r="M108" s="1" t="s">
        <v>246</v>
      </c>
      <c r="N108">
        <v>4.2</v>
      </c>
      <c r="O108" s="1" t="s">
        <v>246</v>
      </c>
      <c r="P108">
        <v>1E-3</v>
      </c>
      <c r="Q108" s="1" t="s">
        <v>104</v>
      </c>
      <c r="R108">
        <v>100.5</v>
      </c>
      <c r="S108" s="1" t="s">
        <v>104</v>
      </c>
      <c r="T108" s="1">
        <v>99.2</v>
      </c>
      <c r="U108" s="1" t="s">
        <v>341</v>
      </c>
      <c r="V108">
        <v>0.16200000000000001</v>
      </c>
      <c r="X108">
        <f>1-(1-V108)^(1/4)</f>
        <v>4.3222387747463786E-2</v>
      </c>
      <c r="Y108">
        <v>4.3222388E-2</v>
      </c>
      <c r="Z108">
        <v>3.689572611</v>
      </c>
      <c r="AA108" s="46">
        <v>102.9</v>
      </c>
      <c r="AB108">
        <v>100.5</v>
      </c>
    </row>
    <row r="109" spans="1:28">
      <c r="A109" s="1" t="s">
        <v>247</v>
      </c>
      <c r="B109">
        <v>511637.3</v>
      </c>
      <c r="C109" s="1" t="s">
        <v>247</v>
      </c>
      <c r="D109" s="1">
        <v>66487</v>
      </c>
      <c r="E109" s="1" t="s">
        <v>247</v>
      </c>
      <c r="F109">
        <v>295069.2</v>
      </c>
      <c r="G109" s="1" t="s">
        <v>247</v>
      </c>
      <c r="H109">
        <v>72770.600000000006</v>
      </c>
      <c r="J109">
        <f t="shared" si="1"/>
        <v>143797.49999999997</v>
      </c>
      <c r="K109" s="1" t="s">
        <v>247</v>
      </c>
      <c r="L109">
        <v>105</v>
      </c>
      <c r="M109" s="1" t="s">
        <v>247</v>
      </c>
      <c r="N109">
        <v>4.17</v>
      </c>
      <c r="O109" s="1" t="s">
        <v>247</v>
      </c>
      <c r="P109">
        <v>5.3299999999999997E-3</v>
      </c>
      <c r="Q109" s="1" t="s">
        <v>105</v>
      </c>
      <c r="R109">
        <v>100.6</v>
      </c>
      <c r="S109" s="1" t="s">
        <v>105</v>
      </c>
      <c r="T109" s="1">
        <v>98.9</v>
      </c>
      <c r="U109" s="1"/>
      <c r="Y109">
        <v>4.2653550499999998E-2</v>
      </c>
      <c r="Z109">
        <v>3.7374878740000002</v>
      </c>
      <c r="AA109" s="46">
        <v>102.6</v>
      </c>
      <c r="AB109">
        <v>100.5</v>
      </c>
    </row>
    <row r="110" spans="1:28">
      <c r="A110" s="1" t="s">
        <v>248</v>
      </c>
      <c r="B110">
        <v>511208.6</v>
      </c>
      <c r="C110" s="1" t="s">
        <v>248</v>
      </c>
      <c r="D110" s="1">
        <v>66710</v>
      </c>
      <c r="E110" s="1" t="s">
        <v>248</v>
      </c>
      <c r="F110">
        <v>292244.40000000002</v>
      </c>
      <c r="G110" s="1" t="s">
        <v>248</v>
      </c>
      <c r="H110">
        <v>73217.399999999994</v>
      </c>
      <c r="J110">
        <f t="shared" si="1"/>
        <v>145746.79999999996</v>
      </c>
      <c r="K110" s="1" t="s">
        <v>248</v>
      </c>
      <c r="L110">
        <v>104.3</v>
      </c>
      <c r="M110" s="1" t="s">
        <v>248</v>
      </c>
      <c r="N110">
        <v>4.0999999999999996</v>
      </c>
      <c r="O110" s="1" t="s">
        <v>248</v>
      </c>
      <c r="P110">
        <v>0.17899999999999999</v>
      </c>
      <c r="Q110" s="1" t="s">
        <v>106</v>
      </c>
      <c r="R110">
        <v>100.7</v>
      </c>
      <c r="S110" s="1" t="s">
        <v>106</v>
      </c>
      <c r="T110" s="1">
        <v>98.7</v>
      </c>
      <c r="U110" s="1"/>
      <c r="Y110">
        <v>4.2084712999999899E-2</v>
      </c>
      <c r="Z110">
        <v>3.7455529489999999</v>
      </c>
      <c r="AA110" s="46">
        <v>102.3</v>
      </c>
      <c r="AB110">
        <v>100.6</v>
      </c>
    </row>
    <row r="111" spans="1:28">
      <c r="A111" s="1" t="s">
        <v>249</v>
      </c>
      <c r="B111">
        <v>517721.9</v>
      </c>
      <c r="C111" s="1" t="s">
        <v>249</v>
      </c>
      <c r="D111" s="1">
        <v>66823</v>
      </c>
      <c r="E111" s="1" t="s">
        <v>249</v>
      </c>
      <c r="F111">
        <v>295884.59999999998</v>
      </c>
      <c r="G111" s="1" t="s">
        <v>249</v>
      </c>
      <c r="H111">
        <v>75784.5</v>
      </c>
      <c r="J111">
        <f t="shared" si="1"/>
        <v>146052.80000000005</v>
      </c>
      <c r="K111" s="1" t="s">
        <v>249</v>
      </c>
      <c r="L111">
        <v>105.5</v>
      </c>
      <c r="M111" s="1" t="s">
        <v>249</v>
      </c>
      <c r="N111">
        <v>4.03</v>
      </c>
      <c r="O111" s="1" t="s">
        <v>249</v>
      </c>
      <c r="P111">
        <v>0.21199999999999999</v>
      </c>
      <c r="Q111" s="1" t="s">
        <v>107</v>
      </c>
      <c r="R111">
        <v>100.6</v>
      </c>
      <c r="S111" s="1" t="s">
        <v>107</v>
      </c>
      <c r="T111" s="1">
        <v>98.7</v>
      </c>
      <c r="U111" s="1"/>
      <c r="Y111">
        <v>4.15158755E-2</v>
      </c>
      <c r="Z111">
        <v>3.6742240150000001</v>
      </c>
      <c r="AA111" s="46">
        <v>103</v>
      </c>
      <c r="AB111">
        <v>100.6</v>
      </c>
    </row>
    <row r="112" spans="1:28">
      <c r="A112" s="1" t="s">
        <v>250</v>
      </c>
      <c r="B112">
        <v>522919.4</v>
      </c>
      <c r="C112" s="1" t="s">
        <v>250</v>
      </c>
      <c r="D112" s="1">
        <v>66737</v>
      </c>
      <c r="E112" s="1" t="s">
        <v>250</v>
      </c>
      <c r="F112">
        <v>296962.2</v>
      </c>
      <c r="G112" s="1" t="s">
        <v>250</v>
      </c>
      <c r="H112">
        <v>76823.8</v>
      </c>
      <c r="J112">
        <f t="shared" si="1"/>
        <v>149133.40000000002</v>
      </c>
      <c r="K112" s="1" t="s">
        <v>250</v>
      </c>
      <c r="L112">
        <v>104</v>
      </c>
      <c r="M112" s="1" t="s">
        <v>250</v>
      </c>
      <c r="N112">
        <v>4</v>
      </c>
      <c r="O112" s="1" t="s">
        <v>250</v>
      </c>
      <c r="P112">
        <v>0.32967000000000002</v>
      </c>
      <c r="Q112" s="1" t="s">
        <v>108</v>
      </c>
      <c r="R112">
        <v>100.5</v>
      </c>
      <c r="S112" s="1" t="s">
        <v>108</v>
      </c>
      <c r="T112" s="1">
        <v>98.3</v>
      </c>
      <c r="U112" s="1" t="s">
        <v>342</v>
      </c>
      <c r="V112">
        <v>0.154</v>
      </c>
      <c r="X112">
        <f>1-(1-V112)^(1/4)</f>
        <v>4.0947038477356257E-2</v>
      </c>
      <c r="Y112">
        <v>4.0947037999999998E-2</v>
      </c>
      <c r="Z112">
        <v>3.604956461</v>
      </c>
      <c r="AA112" s="46">
        <v>102.5</v>
      </c>
      <c r="AB112">
        <v>100.8</v>
      </c>
    </row>
    <row r="113" spans="1:28">
      <c r="A113" s="1" t="s">
        <v>251</v>
      </c>
      <c r="B113">
        <v>523763</v>
      </c>
      <c r="C113" s="1" t="s">
        <v>251</v>
      </c>
      <c r="D113" s="1">
        <v>66927</v>
      </c>
      <c r="E113" s="1" t="s">
        <v>251</v>
      </c>
      <c r="F113">
        <v>297802.3</v>
      </c>
      <c r="G113" s="1" t="s">
        <v>251</v>
      </c>
      <c r="H113">
        <v>75830.399999999994</v>
      </c>
      <c r="J113">
        <f t="shared" si="1"/>
        <v>150130.30000000002</v>
      </c>
      <c r="K113" s="1" t="s">
        <v>251</v>
      </c>
      <c r="L113">
        <v>105</v>
      </c>
      <c r="M113" s="1" t="s">
        <v>251</v>
      </c>
      <c r="N113">
        <v>3.77</v>
      </c>
      <c r="O113" s="1" t="s">
        <v>251</v>
      </c>
      <c r="P113">
        <v>0.45266999999999996</v>
      </c>
      <c r="Q113" s="1" t="s">
        <v>109</v>
      </c>
      <c r="R113">
        <v>100.5</v>
      </c>
      <c r="S113" s="1" t="s">
        <v>109</v>
      </c>
      <c r="T113" s="1">
        <v>98.4</v>
      </c>
      <c r="U113" s="1"/>
      <c r="Y113">
        <v>4.0382221000000003E-2</v>
      </c>
      <c r="Z113">
        <v>3.5817325109999998</v>
      </c>
      <c r="AA113" s="46">
        <v>102.9</v>
      </c>
      <c r="AB113">
        <v>101</v>
      </c>
    </row>
    <row r="114" spans="1:28">
      <c r="A114" s="1" t="s">
        <v>252</v>
      </c>
      <c r="B114">
        <v>521684.8</v>
      </c>
      <c r="C114" s="1" t="s">
        <v>252</v>
      </c>
      <c r="D114" s="1">
        <v>66763</v>
      </c>
      <c r="E114" s="1" t="s">
        <v>252</v>
      </c>
      <c r="F114">
        <v>296440.2</v>
      </c>
      <c r="G114" s="1" t="s">
        <v>252</v>
      </c>
      <c r="H114">
        <v>75476.3</v>
      </c>
      <c r="J114">
        <f t="shared" si="1"/>
        <v>149768.29999999999</v>
      </c>
      <c r="K114" s="1" t="s">
        <v>252</v>
      </c>
      <c r="L114">
        <v>103.5</v>
      </c>
      <c r="M114" s="1" t="s">
        <v>252</v>
      </c>
      <c r="N114">
        <v>3.73</v>
      </c>
      <c r="O114" s="1" t="s">
        <v>252</v>
      </c>
      <c r="P114">
        <v>0.44733000000000006</v>
      </c>
      <c r="Q114" s="1" t="s">
        <v>110</v>
      </c>
      <c r="R114">
        <v>100.6</v>
      </c>
      <c r="S114" s="1" t="s">
        <v>110</v>
      </c>
      <c r="T114" s="1">
        <v>97.9</v>
      </c>
      <c r="U114" s="1"/>
      <c r="Y114">
        <v>3.9817404000000001E-2</v>
      </c>
      <c r="Z114">
        <v>3.5035245179999999</v>
      </c>
      <c r="AA114" s="46">
        <v>101.7</v>
      </c>
      <c r="AB114">
        <v>101</v>
      </c>
    </row>
    <row r="115" spans="1:28">
      <c r="A115" s="1" t="s">
        <v>253</v>
      </c>
      <c r="B115">
        <v>526088.30000000005</v>
      </c>
      <c r="C115" s="1" t="s">
        <v>253</v>
      </c>
      <c r="D115" s="1">
        <v>66970</v>
      </c>
      <c r="E115" s="1" t="s">
        <v>253</v>
      </c>
      <c r="F115">
        <v>296795.5</v>
      </c>
      <c r="G115" s="1" t="s">
        <v>253</v>
      </c>
      <c r="H115">
        <v>77812.5</v>
      </c>
      <c r="J115">
        <f t="shared" si="1"/>
        <v>151480.30000000005</v>
      </c>
      <c r="K115" s="1" t="s">
        <v>253</v>
      </c>
      <c r="L115">
        <v>103.5</v>
      </c>
      <c r="M115" s="1" t="s">
        <v>253</v>
      </c>
      <c r="N115">
        <v>3.83</v>
      </c>
      <c r="O115" s="1" t="s">
        <v>253</v>
      </c>
      <c r="P115">
        <v>0.45133000000000006</v>
      </c>
      <c r="Q115" s="1" t="s">
        <v>111</v>
      </c>
      <c r="R115">
        <v>101.2</v>
      </c>
      <c r="S115" s="1" t="s">
        <v>111</v>
      </c>
      <c r="T115" s="1">
        <v>97.4</v>
      </c>
      <c r="U115" s="1"/>
      <c r="Y115">
        <v>3.9252586999999999E-2</v>
      </c>
      <c r="Z115">
        <v>3.3019356279999998</v>
      </c>
      <c r="AA115" s="46">
        <v>103</v>
      </c>
      <c r="AB115">
        <v>101.1</v>
      </c>
    </row>
    <row r="116" spans="1:28">
      <c r="A116" s="1" t="s">
        <v>254</v>
      </c>
      <c r="B116">
        <v>529665.80000000005</v>
      </c>
      <c r="C116" s="1" t="s">
        <v>254</v>
      </c>
      <c r="D116" s="1">
        <v>66750</v>
      </c>
      <c r="E116" s="1" t="s">
        <v>254</v>
      </c>
      <c r="F116">
        <v>298702.40000000002</v>
      </c>
      <c r="G116" s="1" t="s">
        <v>254</v>
      </c>
      <c r="H116">
        <v>78560.3</v>
      </c>
      <c r="J116">
        <f t="shared" si="1"/>
        <v>152403.10000000003</v>
      </c>
      <c r="K116" s="1" t="s">
        <v>254</v>
      </c>
      <c r="L116">
        <v>103.5</v>
      </c>
      <c r="M116" s="1" t="s">
        <v>254</v>
      </c>
      <c r="N116">
        <v>3.9</v>
      </c>
      <c r="O116" s="1" t="s">
        <v>254</v>
      </c>
      <c r="P116">
        <v>0.45100000000000001</v>
      </c>
      <c r="Q116" s="1" t="s">
        <v>112</v>
      </c>
      <c r="R116">
        <v>101.6</v>
      </c>
      <c r="S116" s="1" t="s">
        <v>112</v>
      </c>
      <c r="T116" s="1">
        <v>97</v>
      </c>
      <c r="U116" s="1" t="s">
        <v>343</v>
      </c>
      <c r="V116">
        <v>0.14599999999999999</v>
      </c>
      <c r="X116">
        <f>1-(1-V116)^(1/4)</f>
        <v>3.8687769675307959E-2</v>
      </c>
      <c r="Y116">
        <v>3.8687770000000003E-2</v>
      </c>
      <c r="Z116">
        <v>3.1611071590000002</v>
      </c>
      <c r="AA116" s="46">
        <v>102.2</v>
      </c>
      <c r="AB116">
        <v>101.6</v>
      </c>
    </row>
    <row r="117" spans="1:28">
      <c r="A117" s="1" t="s">
        <v>255</v>
      </c>
      <c r="B117">
        <v>523612.9</v>
      </c>
      <c r="C117" s="1" t="s">
        <v>255</v>
      </c>
      <c r="D117" s="1">
        <v>66910</v>
      </c>
      <c r="E117" s="1" t="s">
        <v>255</v>
      </c>
      <c r="F117">
        <v>294630.5</v>
      </c>
      <c r="G117" s="1" t="s">
        <v>255</v>
      </c>
      <c r="H117">
        <v>76198.100000000006</v>
      </c>
      <c r="J117">
        <f t="shared" si="1"/>
        <v>152784.30000000002</v>
      </c>
      <c r="K117" s="1" t="s">
        <v>255</v>
      </c>
      <c r="L117">
        <v>102.9</v>
      </c>
      <c r="M117" s="1" t="s">
        <v>255</v>
      </c>
      <c r="N117">
        <v>3.97</v>
      </c>
      <c r="O117" s="1" t="s">
        <v>255</v>
      </c>
      <c r="P117">
        <v>0.45066999999999996</v>
      </c>
      <c r="Q117" s="1" t="s">
        <v>113</v>
      </c>
      <c r="R117">
        <v>102.1</v>
      </c>
      <c r="S117" s="1" t="s">
        <v>113</v>
      </c>
      <c r="T117" s="1">
        <v>96.9</v>
      </c>
      <c r="U117" s="1"/>
      <c r="Y117">
        <v>3.9964269750000003E-2</v>
      </c>
      <c r="Z117">
        <v>3.053544536</v>
      </c>
      <c r="AA117" s="46">
        <v>101.9</v>
      </c>
      <c r="AB117">
        <v>102.4</v>
      </c>
    </row>
    <row r="118" spans="1:28">
      <c r="A118" s="1" t="s">
        <v>256</v>
      </c>
      <c r="B118">
        <v>517969.4</v>
      </c>
      <c r="C118" s="1" t="s">
        <v>256</v>
      </c>
      <c r="D118" s="1">
        <v>66640</v>
      </c>
      <c r="E118" s="1" t="s">
        <v>256</v>
      </c>
      <c r="F118">
        <v>293816</v>
      </c>
      <c r="G118" s="1" t="s">
        <v>256</v>
      </c>
      <c r="H118">
        <v>74129.2</v>
      </c>
      <c r="J118">
        <f t="shared" si="1"/>
        <v>150024.20000000001</v>
      </c>
      <c r="K118" s="1" t="s">
        <v>256</v>
      </c>
      <c r="L118">
        <v>100.1</v>
      </c>
      <c r="M118" s="1" t="s">
        <v>256</v>
      </c>
      <c r="N118">
        <v>4</v>
      </c>
      <c r="O118" s="1" t="s">
        <v>256</v>
      </c>
      <c r="P118">
        <v>0.45033000000000001</v>
      </c>
      <c r="Q118" s="1" t="s">
        <v>114</v>
      </c>
      <c r="R118">
        <v>103.2</v>
      </c>
      <c r="S118" s="1" t="s">
        <v>114</v>
      </c>
      <c r="T118" s="1">
        <v>96.1</v>
      </c>
      <c r="U118" s="1"/>
      <c r="Y118">
        <v>4.1240769500000003E-2</v>
      </c>
      <c r="Z118">
        <v>2.8648481619999999</v>
      </c>
      <c r="AA118" s="46">
        <v>100.8</v>
      </c>
      <c r="AB118">
        <v>103.1</v>
      </c>
    </row>
    <row r="119" spans="1:28">
      <c r="A119" s="1" t="s">
        <v>257</v>
      </c>
      <c r="B119">
        <v>500807.8</v>
      </c>
      <c r="C119" s="1" t="s">
        <v>257</v>
      </c>
      <c r="D119" s="1">
        <v>66683</v>
      </c>
      <c r="E119" s="1" t="s">
        <v>257</v>
      </c>
      <c r="F119">
        <v>290069.3</v>
      </c>
      <c r="G119" s="1" t="s">
        <v>257</v>
      </c>
      <c r="H119">
        <v>68306.2</v>
      </c>
      <c r="J119">
        <f t="shared" si="1"/>
        <v>142432.29999999999</v>
      </c>
      <c r="K119" s="1" t="s">
        <v>257</v>
      </c>
      <c r="L119">
        <v>100.7</v>
      </c>
      <c r="M119" s="1" t="s">
        <v>257</v>
      </c>
      <c r="N119">
        <v>4.07</v>
      </c>
      <c r="O119" s="1" t="s">
        <v>257</v>
      </c>
      <c r="P119">
        <v>0.30066999999999999</v>
      </c>
      <c r="Q119" s="1" t="s">
        <v>115</v>
      </c>
      <c r="R119">
        <v>102.5</v>
      </c>
      <c r="S119" s="1" t="s">
        <v>115</v>
      </c>
      <c r="T119" s="1">
        <v>97.6</v>
      </c>
      <c r="U119" s="1"/>
      <c r="Y119">
        <v>4.2517269250000003E-2</v>
      </c>
      <c r="Z119">
        <v>2.6404458019999999</v>
      </c>
      <c r="AA119" s="46">
        <v>100.3</v>
      </c>
      <c r="AB119">
        <v>102.3</v>
      </c>
    </row>
    <row r="120" spans="1:28">
      <c r="A120" s="1" t="s">
        <v>258</v>
      </c>
      <c r="B120">
        <v>480827.1</v>
      </c>
      <c r="C120" s="1" t="s">
        <v>258</v>
      </c>
      <c r="D120" s="1">
        <v>66687</v>
      </c>
      <c r="E120" s="1" t="s">
        <v>258</v>
      </c>
      <c r="F120">
        <v>287625.5</v>
      </c>
      <c r="G120" s="1" t="s">
        <v>258</v>
      </c>
      <c r="H120">
        <v>66513.600000000006</v>
      </c>
      <c r="J120">
        <f t="shared" si="1"/>
        <v>126687.99999999997</v>
      </c>
      <c r="K120" s="1" t="s">
        <v>258</v>
      </c>
      <c r="L120">
        <v>99</v>
      </c>
      <c r="M120" s="1" t="s">
        <v>258</v>
      </c>
      <c r="N120">
        <v>4.57</v>
      </c>
      <c r="O120" s="1" t="s">
        <v>258</v>
      </c>
      <c r="P120">
        <v>0.08</v>
      </c>
      <c r="Q120" s="1" t="s">
        <v>116</v>
      </c>
      <c r="R120">
        <v>101.4</v>
      </c>
      <c r="S120" s="1" t="s">
        <v>116</v>
      </c>
      <c r="T120" s="1">
        <v>97.5</v>
      </c>
      <c r="U120" s="1" t="s">
        <v>344</v>
      </c>
      <c r="V120">
        <v>0.16400000000000001</v>
      </c>
      <c r="X120">
        <f>1-(1-V120)^(1/4)</f>
        <v>4.3793769078554479E-2</v>
      </c>
      <c r="Y120">
        <v>4.3793769000000003E-2</v>
      </c>
      <c r="Z120">
        <v>2.326298033</v>
      </c>
      <c r="AA120" s="46">
        <v>97.7</v>
      </c>
      <c r="AB120">
        <v>101</v>
      </c>
    </row>
    <row r="121" spans="1:28">
      <c r="A121" s="1" t="s">
        <v>259</v>
      </c>
      <c r="B121">
        <v>489398.8</v>
      </c>
      <c r="C121" s="1" t="s">
        <v>259</v>
      </c>
      <c r="D121" s="1">
        <v>66487</v>
      </c>
      <c r="E121" s="1" t="s">
        <v>259</v>
      </c>
      <c r="F121">
        <v>292527</v>
      </c>
      <c r="G121" s="1" t="s">
        <v>259</v>
      </c>
      <c r="H121">
        <v>63016</v>
      </c>
      <c r="J121">
        <f t="shared" si="1"/>
        <v>133855.79999999999</v>
      </c>
      <c r="K121" s="1" t="s">
        <v>259</v>
      </c>
      <c r="L121">
        <v>98.1</v>
      </c>
      <c r="M121" s="1" t="s">
        <v>259</v>
      </c>
      <c r="N121">
        <v>5.0999999999999996</v>
      </c>
      <c r="O121" s="1" t="s">
        <v>259</v>
      </c>
      <c r="P121">
        <v>0.08</v>
      </c>
      <c r="Q121" s="1" t="s">
        <v>117</v>
      </c>
      <c r="R121">
        <v>101</v>
      </c>
      <c r="S121" s="1" t="s">
        <v>117</v>
      </c>
      <c r="T121" s="1">
        <v>96.9</v>
      </c>
      <c r="U121" s="1"/>
      <c r="Y121">
        <v>4.2446946499999999E-2</v>
      </c>
      <c r="Z121">
        <v>2.0054534730000002</v>
      </c>
      <c r="AA121" s="46">
        <v>97.9</v>
      </c>
      <c r="AB121">
        <v>99.7</v>
      </c>
    </row>
    <row r="122" spans="1:28">
      <c r="A122" s="1" t="s">
        <v>260</v>
      </c>
      <c r="B122">
        <v>489592.3</v>
      </c>
      <c r="C122" s="1" t="s">
        <v>260</v>
      </c>
      <c r="D122" s="1">
        <v>66567</v>
      </c>
      <c r="E122" s="1" t="s">
        <v>260</v>
      </c>
      <c r="F122">
        <v>292382.7</v>
      </c>
      <c r="G122" s="1" t="s">
        <v>260</v>
      </c>
      <c r="H122">
        <v>62598</v>
      </c>
      <c r="J122">
        <f t="shared" si="1"/>
        <v>134611.59999999998</v>
      </c>
      <c r="K122" s="1" t="s">
        <v>260</v>
      </c>
      <c r="L122">
        <v>98.6</v>
      </c>
      <c r="M122" s="1" t="s">
        <v>260</v>
      </c>
      <c r="N122">
        <v>5.43</v>
      </c>
      <c r="O122" s="1" t="s">
        <v>260</v>
      </c>
      <c r="P122">
        <v>0.08</v>
      </c>
      <c r="Q122" s="1" t="s">
        <v>118</v>
      </c>
      <c r="R122">
        <v>100.6</v>
      </c>
      <c r="S122" s="1" t="s">
        <v>118</v>
      </c>
      <c r="T122" s="1">
        <v>96.2</v>
      </c>
      <c r="U122" s="1"/>
      <c r="Y122">
        <v>4.1100124000000002E-2</v>
      </c>
      <c r="Z122">
        <v>1.9013600660000001</v>
      </c>
      <c r="AA122" s="46">
        <v>98.7</v>
      </c>
      <c r="AB122">
        <v>99</v>
      </c>
    </row>
    <row r="123" spans="1:28">
      <c r="A123" s="1" t="s">
        <v>261</v>
      </c>
      <c r="B123">
        <v>497824.9</v>
      </c>
      <c r="C123" s="1" t="s">
        <v>261</v>
      </c>
      <c r="D123" s="1">
        <v>66287</v>
      </c>
      <c r="E123" s="1" t="s">
        <v>261</v>
      </c>
      <c r="F123">
        <v>296338.3</v>
      </c>
      <c r="G123" s="1" t="s">
        <v>261</v>
      </c>
      <c r="H123">
        <v>62726.5</v>
      </c>
      <c r="J123">
        <f t="shared" si="1"/>
        <v>138760.10000000003</v>
      </c>
      <c r="K123" s="1" t="s">
        <v>261</v>
      </c>
      <c r="L123">
        <v>99.1</v>
      </c>
      <c r="M123" s="1" t="s">
        <v>261</v>
      </c>
      <c r="N123">
        <v>5.2</v>
      </c>
      <c r="O123" s="1" t="s">
        <v>261</v>
      </c>
      <c r="P123">
        <v>7.6999999999999999E-2</v>
      </c>
      <c r="Q123" s="1" t="s">
        <v>119</v>
      </c>
      <c r="R123">
        <v>100.2</v>
      </c>
      <c r="S123" s="1" t="s">
        <v>119</v>
      </c>
      <c r="T123" s="1">
        <v>95.3</v>
      </c>
      <c r="U123" s="1"/>
      <c r="Y123">
        <v>3.9753301499999998E-2</v>
      </c>
      <c r="Z123">
        <v>1.9043476130000001</v>
      </c>
      <c r="AA123" s="46">
        <v>98.6</v>
      </c>
      <c r="AB123">
        <v>98.8</v>
      </c>
    </row>
    <row r="124" spans="1:28">
      <c r="A124" s="1" t="s">
        <v>262</v>
      </c>
      <c r="B124">
        <v>505043.9</v>
      </c>
      <c r="C124" s="1" t="s">
        <v>262</v>
      </c>
      <c r="D124" s="1">
        <v>66343</v>
      </c>
      <c r="E124" s="1" t="s">
        <v>262</v>
      </c>
      <c r="F124">
        <v>298571.09999999998</v>
      </c>
      <c r="G124" s="1" t="s">
        <v>262</v>
      </c>
      <c r="H124">
        <v>61879.4</v>
      </c>
      <c r="J124">
        <f t="shared" si="1"/>
        <v>144593.40000000005</v>
      </c>
      <c r="K124" s="1" t="s">
        <v>262</v>
      </c>
      <c r="L124">
        <v>99.8</v>
      </c>
      <c r="M124" s="1" t="s">
        <v>262</v>
      </c>
      <c r="N124">
        <v>5.03</v>
      </c>
      <c r="O124" s="1" t="s">
        <v>262</v>
      </c>
      <c r="P124">
        <v>7.0000000000000007E-2</v>
      </c>
      <c r="Q124" s="1" t="s">
        <v>120</v>
      </c>
      <c r="R124">
        <v>100.4</v>
      </c>
      <c r="S124" s="1" t="s">
        <v>120</v>
      </c>
      <c r="T124" s="1">
        <v>95.2</v>
      </c>
      <c r="U124" s="1" t="s">
        <v>345</v>
      </c>
      <c r="V124">
        <v>0.14499999999999999</v>
      </c>
      <c r="X124">
        <f>1-(1-V124)^(1/4)</f>
        <v>3.840647857561641E-2</v>
      </c>
      <c r="Y124">
        <v>3.8406479E-2</v>
      </c>
      <c r="Z124">
        <v>1.9746915119999999</v>
      </c>
      <c r="AA124" s="46">
        <v>100.1</v>
      </c>
      <c r="AB124">
        <v>99</v>
      </c>
    </row>
    <row r="125" spans="1:28">
      <c r="A125" s="1" t="s">
        <v>263</v>
      </c>
      <c r="B125">
        <v>510901.2</v>
      </c>
      <c r="C125" s="1" t="s">
        <v>263</v>
      </c>
      <c r="D125" s="1">
        <v>66233</v>
      </c>
      <c r="E125" s="1" t="s">
        <v>263</v>
      </c>
      <c r="F125">
        <v>298783.7</v>
      </c>
      <c r="G125" s="1" t="s">
        <v>263</v>
      </c>
      <c r="H125">
        <v>64624.7</v>
      </c>
      <c r="J125">
        <f t="shared" si="1"/>
        <v>147492.79999999999</v>
      </c>
      <c r="K125" s="1" t="s">
        <v>263</v>
      </c>
      <c r="L125">
        <v>100.5</v>
      </c>
      <c r="M125" s="1" t="s">
        <v>263</v>
      </c>
      <c r="N125">
        <v>5.13</v>
      </c>
      <c r="O125" s="1" t="s">
        <v>263</v>
      </c>
      <c r="P125">
        <v>7.0000000000000007E-2</v>
      </c>
      <c r="Q125" s="1" t="s">
        <v>121</v>
      </c>
      <c r="R125">
        <v>100.1</v>
      </c>
      <c r="S125" s="1" t="s">
        <v>121</v>
      </c>
      <c r="T125" s="1">
        <v>94.8</v>
      </c>
      <c r="U125" s="1"/>
      <c r="Y125">
        <v>3.8336217749999998E-2</v>
      </c>
      <c r="Z125">
        <v>2.1134939240000001</v>
      </c>
      <c r="AA125" s="46">
        <v>100</v>
      </c>
      <c r="AB125">
        <v>98.5</v>
      </c>
    </row>
    <row r="126" spans="1:28">
      <c r="A126" s="1" t="s">
        <v>264</v>
      </c>
      <c r="B126">
        <v>518183.2</v>
      </c>
      <c r="C126" s="1" t="s">
        <v>264</v>
      </c>
      <c r="D126" s="1">
        <v>66420</v>
      </c>
      <c r="E126" s="1" t="s">
        <v>264</v>
      </c>
      <c r="F126">
        <v>302662.5</v>
      </c>
      <c r="G126" s="1" t="s">
        <v>264</v>
      </c>
      <c r="H126">
        <v>65621.600000000006</v>
      </c>
      <c r="J126">
        <f t="shared" si="1"/>
        <v>149899.1</v>
      </c>
      <c r="K126" s="1" t="s">
        <v>264</v>
      </c>
      <c r="L126">
        <v>100.7</v>
      </c>
      <c r="M126" s="1" t="s">
        <v>264</v>
      </c>
      <c r="N126">
        <v>5.07</v>
      </c>
      <c r="O126" s="1" t="s">
        <v>264</v>
      </c>
      <c r="P126">
        <v>7.0000000000000007E-2</v>
      </c>
      <c r="Q126" s="1" t="s">
        <v>122</v>
      </c>
      <c r="R126">
        <v>99.5</v>
      </c>
      <c r="S126" s="1" t="s">
        <v>122</v>
      </c>
      <c r="T126" s="1">
        <v>94.2</v>
      </c>
      <c r="U126" s="1"/>
      <c r="Y126">
        <v>3.8265956499999997E-2</v>
      </c>
      <c r="Z126">
        <v>2.2336827160000001</v>
      </c>
      <c r="AA126" s="46">
        <v>100.2</v>
      </c>
      <c r="AB126">
        <v>98.1</v>
      </c>
    </row>
    <row r="127" spans="1:28">
      <c r="A127" s="1" t="s">
        <v>265</v>
      </c>
      <c r="B127">
        <v>515185</v>
      </c>
      <c r="C127" s="1" t="s">
        <v>265</v>
      </c>
      <c r="D127" s="1">
        <v>66277</v>
      </c>
      <c r="E127" s="1" t="s">
        <v>265</v>
      </c>
      <c r="F127">
        <v>301236.40000000002</v>
      </c>
      <c r="G127" s="1" t="s">
        <v>265</v>
      </c>
      <c r="H127">
        <v>64491.6</v>
      </c>
      <c r="J127">
        <f t="shared" si="1"/>
        <v>149456.99999999997</v>
      </c>
      <c r="K127" s="1" t="s">
        <v>265</v>
      </c>
      <c r="L127">
        <v>99.9</v>
      </c>
      <c r="M127" s="1" t="s">
        <v>265</v>
      </c>
      <c r="N127">
        <v>5</v>
      </c>
      <c r="O127" s="1" t="s">
        <v>265</v>
      </c>
      <c r="P127">
        <v>6.0999999999999999E-2</v>
      </c>
      <c r="Q127" s="1" t="s">
        <v>123</v>
      </c>
      <c r="R127">
        <v>100</v>
      </c>
      <c r="S127" s="1" t="s">
        <v>123</v>
      </c>
      <c r="T127" s="1">
        <v>93.6</v>
      </c>
      <c r="U127" s="1"/>
      <c r="Y127">
        <v>3.8195695250000002E-2</v>
      </c>
      <c r="Z127">
        <v>2.3715389880000002</v>
      </c>
      <c r="AA127" s="46">
        <v>99.7</v>
      </c>
      <c r="AB127">
        <v>97.8</v>
      </c>
    </row>
    <row r="128" spans="1:28">
      <c r="A128" s="1" t="s">
        <v>266</v>
      </c>
      <c r="B128">
        <v>505540.6</v>
      </c>
      <c r="C128" s="1" t="s">
        <v>266</v>
      </c>
      <c r="D128" s="1">
        <v>66227</v>
      </c>
      <c r="E128" s="1" t="s">
        <v>266</v>
      </c>
      <c r="F128">
        <v>296036.90000000002</v>
      </c>
      <c r="G128" s="1" t="s">
        <v>266</v>
      </c>
      <c r="H128">
        <v>64792.3</v>
      </c>
      <c r="J128">
        <f t="shared" si="1"/>
        <v>144711.39999999997</v>
      </c>
      <c r="K128" s="1" t="s">
        <v>266</v>
      </c>
      <c r="L128">
        <v>100.7</v>
      </c>
      <c r="M128" s="1" t="s">
        <v>266</v>
      </c>
      <c r="N128">
        <v>4.7300000000000004</v>
      </c>
      <c r="O128" s="1" t="s">
        <v>266</v>
      </c>
      <c r="P128">
        <v>0.06</v>
      </c>
      <c r="Q128" s="1" t="s">
        <v>124</v>
      </c>
      <c r="R128">
        <v>99.8</v>
      </c>
      <c r="S128" s="1" t="s">
        <v>124</v>
      </c>
      <c r="T128" s="1">
        <v>93.5</v>
      </c>
      <c r="U128" s="1" t="s">
        <v>346</v>
      </c>
      <c r="V128">
        <v>0.14399999999999999</v>
      </c>
      <c r="W128">
        <v>8.2000000000000003E-2</v>
      </c>
      <c r="X128">
        <f>1-(1-V128)^(1/4)</f>
        <v>3.8125434114390289E-2</v>
      </c>
      <c r="Y128">
        <v>3.8125434E-2</v>
      </c>
      <c r="Z128">
        <v>2.4966172179999999</v>
      </c>
      <c r="AA128" s="46">
        <v>99.6</v>
      </c>
      <c r="AB128">
        <v>97.8</v>
      </c>
    </row>
    <row r="129" spans="1:28">
      <c r="A129" s="1" t="s">
        <v>267</v>
      </c>
      <c r="B129">
        <v>502805.4</v>
      </c>
      <c r="C129" s="1" t="s">
        <v>267</v>
      </c>
      <c r="D129" s="1">
        <v>65893</v>
      </c>
      <c r="E129" s="1" t="s">
        <v>267</v>
      </c>
      <c r="F129">
        <v>299315.90000000002</v>
      </c>
      <c r="G129" s="1" t="s">
        <v>267</v>
      </c>
      <c r="H129">
        <v>64604.2</v>
      </c>
      <c r="J129">
        <f t="shared" si="1"/>
        <v>138885.29999999999</v>
      </c>
      <c r="K129" s="1" t="s">
        <v>267</v>
      </c>
      <c r="L129">
        <v>100.4</v>
      </c>
      <c r="M129" s="1" t="s">
        <v>267</v>
      </c>
      <c r="N129">
        <v>4.67</v>
      </c>
      <c r="O129" s="1" t="s">
        <v>267</v>
      </c>
      <c r="P129">
        <v>5.899999999999999E-2</v>
      </c>
      <c r="Q129" s="1" t="s">
        <v>125</v>
      </c>
      <c r="R129">
        <v>99.7</v>
      </c>
      <c r="S129" s="1" t="s">
        <v>125</v>
      </c>
      <c r="T129" s="1">
        <v>92.7</v>
      </c>
      <c r="U129" s="1"/>
      <c r="Y129">
        <v>3.8406849E-2</v>
      </c>
      <c r="Z129">
        <v>2.5378675689999999</v>
      </c>
      <c r="AA129" s="46">
        <v>99</v>
      </c>
      <c r="AB129">
        <v>97.7</v>
      </c>
    </row>
    <row r="130" spans="1:28">
      <c r="A130" s="1" t="s">
        <v>268</v>
      </c>
      <c r="B130">
        <v>515879.1</v>
      </c>
      <c r="C130" s="1" t="s">
        <v>268</v>
      </c>
      <c r="D130" s="1">
        <v>65713</v>
      </c>
      <c r="E130" s="1" t="s">
        <v>268</v>
      </c>
      <c r="F130">
        <v>304005.2</v>
      </c>
      <c r="G130" s="1" t="s">
        <v>268</v>
      </c>
      <c r="H130">
        <v>66188.800000000003</v>
      </c>
      <c r="J130">
        <f t="shared" si="1"/>
        <v>145685.09999999998</v>
      </c>
      <c r="K130" s="1" t="s">
        <v>268</v>
      </c>
      <c r="L130">
        <v>100.4</v>
      </c>
      <c r="M130" s="1" t="s">
        <v>268</v>
      </c>
      <c r="N130">
        <v>4.47</v>
      </c>
      <c r="O130" s="1" t="s">
        <v>268</v>
      </c>
      <c r="P130">
        <v>0.05</v>
      </c>
      <c r="Q130" s="1" t="s">
        <v>126</v>
      </c>
      <c r="R130">
        <v>99.8</v>
      </c>
      <c r="S130" s="1" t="s">
        <v>126</v>
      </c>
      <c r="T130" s="1">
        <v>92.3</v>
      </c>
      <c r="U130" s="1"/>
      <c r="Y130">
        <v>3.8688264E-2</v>
      </c>
      <c r="Z130">
        <v>2.6953874670000002</v>
      </c>
      <c r="AA130" s="46">
        <v>99.9</v>
      </c>
      <c r="AB130">
        <v>97.8</v>
      </c>
    </row>
    <row r="131" spans="1:28">
      <c r="A131" s="1" t="s">
        <v>269</v>
      </c>
      <c r="B131">
        <v>516606.7</v>
      </c>
      <c r="C131" s="1" t="s">
        <v>269</v>
      </c>
      <c r="D131" s="1">
        <v>65813</v>
      </c>
      <c r="E131" s="1" t="s">
        <v>269</v>
      </c>
      <c r="F131">
        <v>305276.40000000002</v>
      </c>
      <c r="G131" s="1" t="s">
        <v>269</v>
      </c>
      <c r="H131">
        <v>71618</v>
      </c>
      <c r="J131">
        <f t="shared" si="1"/>
        <v>139712.29999999999</v>
      </c>
      <c r="K131" s="1" t="s">
        <v>269</v>
      </c>
      <c r="L131">
        <v>100.7</v>
      </c>
      <c r="M131" s="1" t="s">
        <v>269</v>
      </c>
      <c r="N131">
        <v>4.47</v>
      </c>
      <c r="O131" s="1" t="s">
        <v>269</v>
      </c>
      <c r="P131">
        <v>0.05</v>
      </c>
      <c r="Q131" s="1" t="s">
        <v>127</v>
      </c>
      <c r="R131">
        <v>99.6</v>
      </c>
      <c r="S131" s="1" t="s">
        <v>127</v>
      </c>
      <c r="T131" s="1">
        <v>92.2</v>
      </c>
      <c r="U131" s="1"/>
      <c r="Y131">
        <v>3.8969679E-2</v>
      </c>
      <c r="Z131">
        <v>2.816762072</v>
      </c>
      <c r="AA131" s="46">
        <v>99.7</v>
      </c>
      <c r="AB131">
        <v>97.5</v>
      </c>
    </row>
    <row r="132" spans="1:28">
      <c r="A132" s="1" t="s">
        <v>270</v>
      </c>
      <c r="B132">
        <v>522122.6</v>
      </c>
      <c r="C132" s="1" t="s">
        <v>270</v>
      </c>
      <c r="D132" s="1">
        <v>65663</v>
      </c>
      <c r="E132" s="1" t="s">
        <v>270</v>
      </c>
      <c r="F132">
        <v>307105.8</v>
      </c>
      <c r="G132" s="1" t="s">
        <v>270</v>
      </c>
      <c r="H132">
        <v>69342.600000000006</v>
      </c>
      <c r="J132">
        <f t="shared" si="1"/>
        <v>145674.19999999998</v>
      </c>
      <c r="K132" s="1" t="s">
        <v>270</v>
      </c>
      <c r="L132">
        <v>100.3</v>
      </c>
      <c r="M132" s="1" t="s">
        <v>270</v>
      </c>
      <c r="N132">
        <v>4.5</v>
      </c>
      <c r="O132" s="1" t="s">
        <v>270</v>
      </c>
      <c r="P132">
        <v>0.05</v>
      </c>
      <c r="Q132" s="1" t="s">
        <v>128</v>
      </c>
      <c r="R132">
        <v>100.2</v>
      </c>
      <c r="S132" s="1" t="s">
        <v>128</v>
      </c>
      <c r="T132" s="1">
        <v>92.4</v>
      </c>
      <c r="U132" s="1" t="s">
        <v>347</v>
      </c>
      <c r="V132">
        <v>0.14799999999999999</v>
      </c>
      <c r="W132">
        <v>8.1000000000000003E-2</v>
      </c>
      <c r="X132">
        <f>1-(1-V132)^(1/4)</f>
        <v>3.9251093814233862E-2</v>
      </c>
      <c r="Y132">
        <v>3.9251094E-2</v>
      </c>
      <c r="Z132">
        <v>2.948245639</v>
      </c>
      <c r="AA132" s="46">
        <v>101.6</v>
      </c>
      <c r="AB132">
        <v>97.5</v>
      </c>
    </row>
    <row r="133" spans="1:28">
      <c r="A133" s="1" t="s">
        <v>271</v>
      </c>
      <c r="B133">
        <v>520284.9</v>
      </c>
      <c r="C133" s="1" t="s">
        <v>271</v>
      </c>
      <c r="D133" s="1">
        <v>65530</v>
      </c>
      <c r="E133" s="1" t="s">
        <v>271</v>
      </c>
      <c r="F133">
        <v>309185.3</v>
      </c>
      <c r="G133" s="1" t="s">
        <v>271</v>
      </c>
      <c r="H133">
        <v>69724</v>
      </c>
      <c r="J133">
        <f t="shared" ref="J133:J143" si="2">B133-F133-H133</f>
        <v>141375.60000000003</v>
      </c>
      <c r="K133" s="1" t="s">
        <v>271</v>
      </c>
      <c r="L133">
        <v>99.9</v>
      </c>
      <c r="M133" s="1" t="s">
        <v>271</v>
      </c>
      <c r="N133">
        <v>4.4000000000000004</v>
      </c>
      <c r="O133" s="1" t="s">
        <v>271</v>
      </c>
      <c r="P133">
        <v>0.05</v>
      </c>
      <c r="Q133" s="1" t="s">
        <v>129</v>
      </c>
      <c r="R133">
        <v>100</v>
      </c>
      <c r="S133" s="1" t="s">
        <v>129</v>
      </c>
      <c r="T133" s="1">
        <v>91.9</v>
      </c>
      <c r="U133" s="1"/>
      <c r="Y133">
        <v>3.9816909999999997E-2</v>
      </c>
      <c r="Z133">
        <v>3.08778883</v>
      </c>
      <c r="AA133" s="46">
        <v>100.5</v>
      </c>
      <c r="AB133">
        <v>97.4</v>
      </c>
    </row>
    <row r="134" spans="1:28">
      <c r="A134" s="1" t="s">
        <v>272</v>
      </c>
      <c r="B134">
        <v>517460.3</v>
      </c>
      <c r="C134" s="1" t="s">
        <v>272</v>
      </c>
      <c r="D134" s="1">
        <v>65510</v>
      </c>
      <c r="E134" s="1" t="s">
        <v>272</v>
      </c>
      <c r="F134">
        <v>308144.5</v>
      </c>
      <c r="G134" s="1" t="s">
        <v>272</v>
      </c>
      <c r="H134">
        <v>68974.3</v>
      </c>
      <c r="J134">
        <f t="shared" si="2"/>
        <v>140341.5</v>
      </c>
      <c r="K134" s="1" t="s">
        <v>272</v>
      </c>
      <c r="L134">
        <v>100.1</v>
      </c>
      <c r="M134" s="1" t="s">
        <v>272</v>
      </c>
      <c r="N134">
        <v>4.2300000000000004</v>
      </c>
      <c r="O134" s="1" t="s">
        <v>272</v>
      </c>
      <c r="P134">
        <v>0.05</v>
      </c>
      <c r="Q134" s="1" t="s">
        <v>130</v>
      </c>
      <c r="R134">
        <v>99.3</v>
      </c>
      <c r="S134" s="1" t="s">
        <v>130</v>
      </c>
      <c r="T134" s="1">
        <v>91.7</v>
      </c>
      <c r="U134" s="1"/>
      <c r="W134" s="3">
        <f>V132-W132</f>
        <v>6.699999999999999E-2</v>
      </c>
      <c r="Y134">
        <v>4.0382726000000001E-2</v>
      </c>
      <c r="Z134">
        <v>3.1342547980000002</v>
      </c>
      <c r="AA134" s="46">
        <v>99.4</v>
      </c>
      <c r="AB134">
        <v>96.9</v>
      </c>
    </row>
    <row r="135" spans="1:28">
      <c r="A135" s="1" t="s">
        <v>273</v>
      </c>
      <c r="B135">
        <v>516623.7</v>
      </c>
      <c r="C135" s="1" t="s">
        <v>273</v>
      </c>
      <c r="D135" s="1">
        <v>65467</v>
      </c>
      <c r="E135" s="1" t="s">
        <v>273</v>
      </c>
      <c r="F135">
        <v>308304</v>
      </c>
      <c r="G135" s="1" t="s">
        <v>273</v>
      </c>
      <c r="H135">
        <v>68705</v>
      </c>
      <c r="J135">
        <f t="shared" si="2"/>
        <v>139614.70000000001</v>
      </c>
      <c r="K135" s="1" t="s">
        <v>273</v>
      </c>
      <c r="L135">
        <v>99.6</v>
      </c>
      <c r="M135" s="1" t="s">
        <v>273</v>
      </c>
      <c r="N135">
        <v>4.17</v>
      </c>
      <c r="O135" s="1" t="s">
        <v>273</v>
      </c>
      <c r="P135">
        <v>0.05</v>
      </c>
      <c r="Q135" s="1" t="s">
        <v>131</v>
      </c>
      <c r="R135">
        <v>99.4</v>
      </c>
      <c r="S135" s="1" t="s">
        <v>131</v>
      </c>
      <c r="T135" s="1">
        <v>91.8</v>
      </c>
      <c r="U135" s="1"/>
      <c r="Y135">
        <v>4.0948541999999997E-2</v>
      </c>
      <c r="Z135">
        <v>3.163761676</v>
      </c>
      <c r="AA135" s="46">
        <v>100.3</v>
      </c>
      <c r="AB135">
        <v>97.3</v>
      </c>
    </row>
    <row r="136" spans="1:28">
      <c r="A136" s="1" t="s">
        <v>274</v>
      </c>
      <c r="B136">
        <v>523658.6</v>
      </c>
      <c r="C136" s="1" t="s">
        <v>274</v>
      </c>
      <c r="D136" s="1">
        <v>65693</v>
      </c>
      <c r="E136" s="1" t="s">
        <v>274</v>
      </c>
      <c r="F136">
        <v>312227.09999999998</v>
      </c>
      <c r="G136" s="1" t="s">
        <v>274</v>
      </c>
      <c r="H136">
        <v>67949.8</v>
      </c>
      <c r="J136">
        <f t="shared" si="2"/>
        <v>143481.70000000001</v>
      </c>
      <c r="K136" s="1" t="s">
        <v>274</v>
      </c>
      <c r="L136">
        <v>100.5</v>
      </c>
      <c r="M136" s="1" t="s">
        <v>274</v>
      </c>
      <c r="N136">
        <v>4.2</v>
      </c>
      <c r="O136" s="1" t="s">
        <v>274</v>
      </c>
      <c r="Q136" s="1" t="s">
        <v>132</v>
      </c>
      <c r="R136">
        <v>99.5</v>
      </c>
      <c r="S136" s="1" t="s">
        <v>132</v>
      </c>
      <c r="T136" s="1">
        <v>91.7</v>
      </c>
      <c r="U136" s="1" t="s">
        <v>348</v>
      </c>
      <c r="V136">
        <v>0.156</v>
      </c>
      <c r="W136">
        <v>8.8999999999999996E-2</v>
      </c>
      <c r="X136">
        <f>1-(1-V136)^(1/4)</f>
        <v>4.1514357839165017E-2</v>
      </c>
      <c r="Y136">
        <v>4.1514358000000001E-2</v>
      </c>
      <c r="Z136">
        <v>3.2382314129999998</v>
      </c>
      <c r="AA136" s="46">
        <v>98.5</v>
      </c>
      <c r="AB136">
        <v>97.8</v>
      </c>
    </row>
    <row r="137" spans="1:28">
      <c r="A137" s="1" t="s">
        <v>275</v>
      </c>
      <c r="B137">
        <v>527962.6</v>
      </c>
      <c r="C137" s="1" t="s">
        <v>275</v>
      </c>
      <c r="D137" s="1">
        <v>65673</v>
      </c>
      <c r="E137" s="1" t="s">
        <v>275</v>
      </c>
      <c r="F137">
        <v>314765.7</v>
      </c>
      <c r="G137" s="1" t="s">
        <v>275</v>
      </c>
      <c r="H137">
        <v>69464.800000000003</v>
      </c>
      <c r="J137">
        <f t="shared" si="2"/>
        <v>143732.09999999998</v>
      </c>
      <c r="K137" s="1" t="s">
        <v>275</v>
      </c>
      <c r="L137">
        <v>100.6</v>
      </c>
      <c r="M137" s="1" t="s">
        <v>275</v>
      </c>
      <c r="N137">
        <v>4.03</v>
      </c>
      <c r="O137" s="1" t="s">
        <v>275</v>
      </c>
      <c r="Q137" s="1" t="s">
        <v>133</v>
      </c>
      <c r="R137">
        <v>99.7</v>
      </c>
      <c r="S137" s="1" t="s">
        <v>133</v>
      </c>
      <c r="T137" s="1">
        <v>91.4</v>
      </c>
      <c r="U137" s="1"/>
      <c r="Y137">
        <v>4.13017075E-2</v>
      </c>
      <c r="Z137">
        <v>3.3286848409999998</v>
      </c>
      <c r="AA137" s="46">
        <v>100</v>
      </c>
      <c r="AB137">
        <v>98.1</v>
      </c>
    </row>
    <row r="138" spans="1:28">
      <c r="A138" s="1" t="s">
        <v>276</v>
      </c>
      <c r="B138">
        <v>529842.69999999995</v>
      </c>
      <c r="C138" s="1" t="s">
        <v>276</v>
      </c>
      <c r="D138" s="1">
        <v>65713</v>
      </c>
      <c r="E138" s="1" t="s">
        <v>276</v>
      </c>
      <c r="F138">
        <v>315788.5</v>
      </c>
      <c r="G138" s="1" t="s">
        <v>276</v>
      </c>
      <c r="H138">
        <v>69979.7</v>
      </c>
      <c r="J138">
        <f t="shared" si="2"/>
        <v>144074.49999999994</v>
      </c>
      <c r="K138" s="1" t="s">
        <v>276</v>
      </c>
      <c r="L138">
        <v>98.7</v>
      </c>
      <c r="M138" s="1" t="s">
        <v>276</v>
      </c>
      <c r="N138">
        <v>3.97</v>
      </c>
      <c r="O138" s="1" t="s">
        <v>276</v>
      </c>
      <c r="Q138" s="1" t="s">
        <v>134</v>
      </c>
      <c r="R138">
        <v>100.5</v>
      </c>
      <c r="S138" s="1" t="s">
        <v>134</v>
      </c>
      <c r="T138" s="1">
        <v>91.4</v>
      </c>
      <c r="U138" s="1"/>
      <c r="W138" s="3">
        <f>V136-W136</f>
        <v>6.7000000000000004E-2</v>
      </c>
      <c r="Y138">
        <v>4.1089056999999998E-2</v>
      </c>
      <c r="Z138">
        <v>3.4282518899999999</v>
      </c>
      <c r="AA138" s="46">
        <v>99.3</v>
      </c>
      <c r="AB138">
        <v>98.4</v>
      </c>
    </row>
    <row r="139" spans="1:28">
      <c r="A139" s="1" t="s">
        <v>277</v>
      </c>
      <c r="B139">
        <v>528260.9</v>
      </c>
      <c r="C139" s="1" t="s">
        <v>277</v>
      </c>
      <c r="D139" s="1">
        <v>65970</v>
      </c>
      <c r="E139" s="1" t="s">
        <v>277</v>
      </c>
      <c r="F139">
        <v>315261.59999999998</v>
      </c>
      <c r="G139" s="1" t="s">
        <v>277</v>
      </c>
      <c r="H139">
        <v>70868.2</v>
      </c>
      <c r="J139">
        <f t="shared" si="2"/>
        <v>142131.10000000003</v>
      </c>
      <c r="K139" s="1" t="s">
        <v>277</v>
      </c>
      <c r="L139">
        <v>98.8</v>
      </c>
      <c r="M139" s="1" t="s">
        <v>277</v>
      </c>
      <c r="N139">
        <v>3.87</v>
      </c>
      <c r="O139" s="1" t="s">
        <v>277</v>
      </c>
      <c r="Q139" s="1" t="s">
        <v>135</v>
      </c>
      <c r="R139">
        <v>101.2</v>
      </c>
      <c r="S139" s="1" t="s">
        <v>135</v>
      </c>
      <c r="T139" s="1">
        <v>91.5</v>
      </c>
      <c r="U139" s="1"/>
      <c r="Y139">
        <v>4.0876406499999997E-2</v>
      </c>
      <c r="Z139">
        <v>3.5216367439999998</v>
      </c>
      <c r="AA139" s="46">
        <v>99.8</v>
      </c>
      <c r="AB139">
        <v>99</v>
      </c>
    </row>
    <row r="140" spans="1:28">
      <c r="A140" s="1" t="s">
        <v>278</v>
      </c>
      <c r="B140">
        <v>534882.1</v>
      </c>
      <c r="C140" s="1" t="s">
        <v>278</v>
      </c>
      <c r="D140" s="1">
        <v>65747</v>
      </c>
      <c r="E140" s="1" t="s">
        <v>278</v>
      </c>
      <c r="F140">
        <v>322163.7</v>
      </c>
      <c r="G140" s="1" t="s">
        <v>278</v>
      </c>
      <c r="H140">
        <v>75059.5</v>
      </c>
      <c r="J140">
        <f t="shared" si="2"/>
        <v>137658.89999999997</v>
      </c>
      <c r="K140" s="1" t="s">
        <v>278</v>
      </c>
      <c r="L140">
        <v>99.1</v>
      </c>
      <c r="M140" s="1" t="s">
        <v>278</v>
      </c>
      <c r="N140">
        <v>3.63</v>
      </c>
      <c r="O140" s="1" t="s">
        <v>278</v>
      </c>
      <c r="Q140" s="1" t="s">
        <v>136</v>
      </c>
      <c r="R140">
        <v>101.3</v>
      </c>
      <c r="S140" s="1" t="s">
        <v>136</v>
      </c>
      <c r="T140" s="1">
        <v>91.8</v>
      </c>
      <c r="U140" s="1" t="s">
        <v>349</v>
      </c>
      <c r="V140" s="3">
        <f>SUM(W140,W142)</f>
        <v>0.153</v>
      </c>
      <c r="W140">
        <v>8.5999999999999993E-2</v>
      </c>
      <c r="X140">
        <f>1-(1-V140)^(1/4)</f>
        <v>4.0663755929401413E-2</v>
      </c>
      <c r="Y140">
        <v>4.0663756000000002E-2</v>
      </c>
      <c r="Z140">
        <v>3.5987705060000001</v>
      </c>
      <c r="AA140" s="46">
        <v>99.3</v>
      </c>
      <c r="AB140">
        <v>99.2</v>
      </c>
    </row>
    <row r="141" spans="1:28">
      <c r="A141" s="1" t="s">
        <v>279</v>
      </c>
      <c r="B141">
        <v>526078</v>
      </c>
      <c r="C141" s="1" t="s">
        <v>279</v>
      </c>
      <c r="D141" s="1">
        <v>65857</v>
      </c>
      <c r="E141" s="1" t="s">
        <v>279</v>
      </c>
      <c r="F141">
        <v>305914.90000000002</v>
      </c>
      <c r="G141" s="1" t="s">
        <v>279</v>
      </c>
      <c r="H141">
        <v>71307</v>
      </c>
      <c r="J141">
        <f t="shared" si="2"/>
        <v>148856.09999999998</v>
      </c>
      <c r="K141" s="1" t="s">
        <v>279</v>
      </c>
      <c r="L141">
        <v>97.8</v>
      </c>
      <c r="M141" s="1" t="s">
        <v>279</v>
      </c>
      <c r="N141">
        <v>3.63</v>
      </c>
      <c r="O141" s="1" t="s">
        <v>279</v>
      </c>
      <c r="Q141" s="1" t="s">
        <v>137</v>
      </c>
      <c r="R141">
        <v>104.1</v>
      </c>
      <c r="S141" s="1" t="s">
        <v>137</v>
      </c>
      <c r="T141" s="1">
        <v>93.5</v>
      </c>
      <c r="U141" s="1"/>
      <c r="Z141">
        <v>3.6485502190000001</v>
      </c>
      <c r="AA141" s="46">
        <v>99.6</v>
      </c>
      <c r="AB141" s="46">
        <v>100.4</v>
      </c>
    </row>
    <row r="142" spans="1:28">
      <c r="A142" s="1" t="s">
        <v>280</v>
      </c>
      <c r="B142">
        <v>522635.7</v>
      </c>
      <c r="C142" s="1" t="s">
        <v>280</v>
      </c>
      <c r="D142" s="1">
        <v>65947</v>
      </c>
      <c r="E142" s="1" t="s">
        <v>280</v>
      </c>
      <c r="F142">
        <v>306768.90000000002</v>
      </c>
      <c r="G142" s="1" t="s">
        <v>280</v>
      </c>
      <c r="H142">
        <v>71196.600000000006</v>
      </c>
      <c r="J142">
        <f t="shared" si="2"/>
        <v>144670.19999999998</v>
      </c>
      <c r="K142" s="1" t="s">
        <v>280</v>
      </c>
      <c r="L142">
        <v>97.1</v>
      </c>
      <c r="M142" s="1" t="s">
        <v>280</v>
      </c>
      <c r="N142">
        <v>3.6</v>
      </c>
      <c r="O142" s="1" t="s">
        <v>280</v>
      </c>
      <c r="Q142" s="1" t="s">
        <v>138</v>
      </c>
      <c r="R142">
        <v>104.5</v>
      </c>
      <c r="S142" s="1" t="s">
        <v>138</v>
      </c>
      <c r="T142" s="1">
        <v>93.4</v>
      </c>
      <c r="U142" s="1"/>
      <c r="W142" s="3">
        <f>W138</f>
        <v>6.7000000000000004E-2</v>
      </c>
      <c r="Z142">
        <v>3.6337251240000001</v>
      </c>
      <c r="AA142" s="46">
        <v>99.2</v>
      </c>
      <c r="AB142" s="46">
        <v>100.5</v>
      </c>
    </row>
    <row r="143" spans="1:28">
      <c r="A143" s="1" t="s">
        <v>281</v>
      </c>
      <c r="B143">
        <v>524603</v>
      </c>
      <c r="C143" s="1" t="s">
        <v>281</v>
      </c>
      <c r="D143" s="1">
        <v>65910</v>
      </c>
      <c r="E143" s="1" t="s">
        <v>281</v>
      </c>
      <c r="F143">
        <v>308258</v>
      </c>
      <c r="G143" s="1" t="s">
        <v>281</v>
      </c>
      <c r="H143">
        <v>71142.5</v>
      </c>
      <c r="J143">
        <f t="shared" si="2"/>
        <v>145202.5</v>
      </c>
      <c r="K143" s="1" t="s">
        <v>281</v>
      </c>
      <c r="L143">
        <v>97</v>
      </c>
      <c r="M143" s="1" t="s">
        <v>281</v>
      </c>
      <c r="N143">
        <v>3.47</v>
      </c>
      <c r="O143" s="1" t="s">
        <v>281</v>
      </c>
      <c r="Q143" s="1" t="s">
        <v>139</v>
      </c>
      <c r="R143">
        <v>104.3</v>
      </c>
      <c r="S143" s="1" t="s">
        <v>139</v>
      </c>
      <c r="T143" s="1">
        <v>93.8</v>
      </c>
      <c r="U143" s="1"/>
      <c r="Z143">
        <v>3.6492755350000001</v>
      </c>
      <c r="AA143" s="46">
        <v>98.8</v>
      </c>
      <c r="AB143" s="46">
        <v>100.8</v>
      </c>
    </row>
    <row r="144" spans="1:28">
      <c r="C144" s="1" t="s">
        <v>282</v>
      </c>
      <c r="D144" s="1" t="s">
        <v>283</v>
      </c>
      <c r="K144" s="1" t="s">
        <v>282</v>
      </c>
      <c r="L144" t="s">
        <v>283</v>
      </c>
      <c r="M144" s="1" t="s">
        <v>282</v>
      </c>
      <c r="N144" t="s">
        <v>283</v>
      </c>
      <c r="O144" s="1" t="s">
        <v>282</v>
      </c>
      <c r="Q144" s="1" t="s">
        <v>140</v>
      </c>
      <c r="R144" t="s">
        <v>141</v>
      </c>
      <c r="S144" s="1" t="s">
        <v>140</v>
      </c>
      <c r="T144" s="1">
        <v>95</v>
      </c>
      <c r="U144" s="1" t="s">
        <v>350</v>
      </c>
      <c r="Z144">
        <v>3.701262931</v>
      </c>
      <c r="AA144" s="46">
        <v>100.1</v>
      </c>
      <c r="AB144">
        <v>100.9</v>
      </c>
    </row>
    <row r="145" spans="3:24">
      <c r="C145" s="1"/>
      <c r="D145" s="1"/>
      <c r="O145" s="2"/>
    </row>
    <row r="146" spans="3:24">
      <c r="C146" s="1"/>
      <c r="D146" s="1"/>
      <c r="O146" s="2"/>
      <c r="V146">
        <f>AVERAGE(V4:V144)</f>
        <v>0.15107142857142855</v>
      </c>
      <c r="X146">
        <f>1-(1-V146)^(1/4)</f>
        <v>4.0118132904274351E-2</v>
      </c>
    </row>
  </sheetData>
  <phoneticPr fontId="5"/>
  <dataValidations count="8">
    <dataValidation allowBlank="1" showErrorMessage="1" promptTitle="TRAFO" prompt="$O$3:$P$144" sqref="O3"/>
    <dataValidation allowBlank="1" showErrorMessage="1" promptTitle="TRAFO" prompt="$M$3:$N$144" sqref="M3"/>
    <dataValidation allowBlank="1" showErrorMessage="1" promptTitle="TRAFO" prompt="$K$3:$L$144" sqref="K3"/>
    <dataValidation allowBlank="1" showErrorMessage="1" promptTitle="TRAFO" prompt="$G$3:$H$143" sqref="G3"/>
    <dataValidation allowBlank="1" showErrorMessage="1" promptTitle="TRAFO" prompt="$E$3:$F$143" sqref="E3"/>
    <dataValidation allowBlank="1" showErrorMessage="1" promptTitle="TRAFO" prompt="$C$3:$D$144" sqref="C3"/>
    <dataValidation allowBlank="1" showErrorMessage="1" promptTitle="TRAFO" prompt="$A$3:$B$143" sqref="A3"/>
    <dataValidation allowBlank="1" showErrorMessage="1" promptTitle="TRAFO" prompt="$Q$3:$R$144" sqref="Q3"/>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election activeCell="E19" sqref="E19"/>
    </sheetView>
  </sheetViews>
  <sheetFormatPr defaultRowHeight="13"/>
  <cols>
    <col min="1" max="1" width="8.7265625" customWidth="1"/>
    <col min="11" max="17" width="9" style="50"/>
  </cols>
  <sheetData>
    <row r="1" spans="1:25">
      <c r="B1" t="s">
        <v>301</v>
      </c>
      <c r="C1" t="s">
        <v>302</v>
      </c>
      <c r="D1" t="s">
        <v>303</v>
      </c>
      <c r="E1" t="s">
        <v>507</v>
      </c>
      <c r="F1" t="s">
        <v>1247</v>
      </c>
      <c r="G1" t="s">
        <v>1248</v>
      </c>
      <c r="H1" t="s">
        <v>508</v>
      </c>
      <c r="I1" t="s">
        <v>509</v>
      </c>
      <c r="J1" t="s">
        <v>1250</v>
      </c>
      <c r="K1" s="49" t="s">
        <v>519</v>
      </c>
      <c r="L1" s="49" t="s">
        <v>520</v>
      </c>
      <c r="M1" s="49" t="s">
        <v>521</v>
      </c>
      <c r="N1" s="49" t="s">
        <v>631</v>
      </c>
      <c r="O1" s="49" t="s">
        <v>522</v>
      </c>
      <c r="P1" s="49" t="s">
        <v>523</v>
      </c>
      <c r="Q1" s="49" t="s">
        <v>524</v>
      </c>
      <c r="R1" t="s">
        <v>304</v>
      </c>
      <c r="S1" t="s">
        <v>305</v>
      </c>
      <c r="T1" t="s">
        <v>306</v>
      </c>
      <c r="U1" t="s">
        <v>307</v>
      </c>
      <c r="V1" t="s">
        <v>362</v>
      </c>
      <c r="W1" t="s">
        <v>456</v>
      </c>
      <c r="X1" t="s">
        <v>459</v>
      </c>
      <c r="Y1" t="s">
        <v>1165</v>
      </c>
    </row>
    <row r="2" spans="1:25">
      <c r="A2" s="1" t="s">
        <v>142</v>
      </c>
      <c r="B2">
        <f>'1980~2015'!B2/Sheet1!$D4</f>
        <v>4.7194219220557052</v>
      </c>
      <c r="C2">
        <f>'1980~2015'!C2/Sheet1!$D4</f>
        <v>3.181447689648413</v>
      </c>
      <c r="D2">
        <f>'1980~2015'!D2/Sheet1!$D4</f>
        <v>0.56581962685104337</v>
      </c>
      <c r="E2">
        <f>'1980~2015'!E2/Sheet1!$D4</f>
        <v>1.1814067038508829</v>
      </c>
      <c r="F2">
        <f>'1980_2015_full'!I7/Sheet1!$D4</f>
        <v>0.74000035639823936</v>
      </c>
      <c r="G2">
        <f>'1980_2015_full'!J7/Sheet1!$D4</f>
        <v>0.44797833098704493</v>
      </c>
      <c r="H2">
        <f>'1980~2015'!H2/Sheet1!$D4</f>
        <v>0.34442325854910277</v>
      </c>
      <c r="I2">
        <f>'1980~2015'!I2/Sheet1!$D4</f>
        <v>0.37552613290090348</v>
      </c>
      <c r="J2">
        <f>'1980~2015'!M2/Sheet1!D4</f>
        <v>-3.1102874351800702E-2</v>
      </c>
      <c r="K2" s="49">
        <v>89</v>
      </c>
      <c r="L2" s="49">
        <v>167.7</v>
      </c>
      <c r="M2" s="49">
        <v>169.8</v>
      </c>
      <c r="N2" s="49">
        <f>'FRED Graph (2)'!B280</f>
        <v>86.5</v>
      </c>
      <c r="O2" s="49"/>
      <c r="P2" s="49">
        <f>FEDFUNDS!B63</f>
        <v>15.05</v>
      </c>
      <c r="Q2" s="49">
        <f>'FRED Graph'!B144</f>
        <v>6524.9</v>
      </c>
      <c r="R2">
        <f>Sheet1!L4</f>
        <v>88.2</v>
      </c>
      <c r="S2">
        <f>Sheet1!N4</f>
        <v>1.9</v>
      </c>
      <c r="T2">
        <f>Sheet1!P4</f>
        <v>0</v>
      </c>
      <c r="U2">
        <f>Sheet1!R4</f>
        <v>73.3</v>
      </c>
      <c r="V2">
        <f>Sheet1!T4</f>
        <v>89.1</v>
      </c>
      <c r="W2">
        <f>Sheet1!AB4</f>
        <v>104.6</v>
      </c>
      <c r="X2">
        <f>W2/V2</f>
        <v>1.1739618406285073</v>
      </c>
      <c r="Y2">
        <v>126.2</v>
      </c>
    </row>
    <row r="3" spans="1:25">
      <c r="A3" s="1" t="s">
        <v>143</v>
      </c>
      <c r="B3">
        <f>'1980~2015'!B3/Sheet1!$D5</f>
        <v>4.6776220053238688</v>
      </c>
      <c r="C3">
        <f>'1980~2015'!C3/Sheet1!$D5</f>
        <v>3.1582999112688555</v>
      </c>
      <c r="D3">
        <f>'1980~2015'!D3/Sheet1!$D5</f>
        <v>0.57764862466725819</v>
      </c>
      <c r="E3">
        <f>'1980~2015'!E3/Sheet1!$D5</f>
        <v>1.1635421472937002</v>
      </c>
      <c r="F3">
        <f>'1980_2015_full'!I8/Sheet1!$D5</f>
        <v>0.74256610470275064</v>
      </c>
      <c r="G3">
        <f>'1980_2015_full'!J8/Sheet1!$D5</f>
        <v>0.42700088731144631</v>
      </c>
      <c r="H3">
        <f>'1980~2015'!H3/Sheet1!$D5</f>
        <v>0.34790062111801245</v>
      </c>
      <c r="I3">
        <f>'1980~2015'!I3/Sheet1!$D5</f>
        <v>0.39185803016858917</v>
      </c>
      <c r="J3">
        <f>'1980~2015'!M3/Sheet1!D5</f>
        <v>-4.3957409050576754E-2</v>
      </c>
      <c r="K3" s="49">
        <v>91.2</v>
      </c>
      <c r="L3" s="49">
        <v>167.6</v>
      </c>
      <c r="M3" s="49">
        <v>168.5</v>
      </c>
      <c r="N3" s="49">
        <f>'FRED Graph (2)'!B281</f>
        <v>88.3</v>
      </c>
      <c r="O3" s="49"/>
      <c r="P3" s="49">
        <f>FEDFUNDS!B64</f>
        <v>12.69</v>
      </c>
      <c r="Q3" s="49">
        <f>'FRED Graph'!B145</f>
        <v>6392.6</v>
      </c>
      <c r="R3">
        <f>Sheet1!L5</f>
        <v>87.1</v>
      </c>
      <c r="S3">
        <f>Sheet1!N5</f>
        <v>1.97</v>
      </c>
      <c r="T3">
        <f>Sheet1!P5</f>
        <v>12.47167</v>
      </c>
      <c r="U3">
        <f>Sheet1!R5</f>
        <v>76.7</v>
      </c>
      <c r="V3">
        <f>Sheet1!T5</f>
        <v>91.4</v>
      </c>
      <c r="W3">
        <f>Sheet1!AB5</f>
        <v>107.5</v>
      </c>
      <c r="X3">
        <f t="shared" ref="X3:X66" si="0">W3/V3</f>
        <v>1.1761487964989059</v>
      </c>
      <c r="Y3">
        <v>122</v>
      </c>
    </row>
    <row r="4" spans="1:25">
      <c r="A4" s="1" t="s">
        <v>144</v>
      </c>
      <c r="B4">
        <f>'1980~2015'!B4/Sheet1!$D6</f>
        <v>4.7519539298733777</v>
      </c>
      <c r="C4">
        <f>'1980~2015'!C4/Sheet1!$D6</f>
        <v>3.1542644805663667</v>
      </c>
      <c r="D4">
        <f>'1980~2015'!D4/Sheet1!$D6</f>
        <v>0.59657115686032791</v>
      </c>
      <c r="E4">
        <f>'1980~2015'!E4/Sheet1!$D6</f>
        <v>1.1623020974587464</v>
      </c>
      <c r="F4">
        <f>'1980_2015_full'!I9/Sheet1!$D6</f>
        <v>0.74500114470880374</v>
      </c>
      <c r="G4">
        <f>'1980_2015_full'!J9/Sheet1!$D6</f>
        <v>0.42276033319831635</v>
      </c>
      <c r="H4">
        <f>'1980~2015'!H4/Sheet1!$D6</f>
        <v>0.34174136625398444</v>
      </c>
      <c r="I4">
        <f>'1980~2015'!I4/Sheet1!$D6</f>
        <v>0.36457038198052238</v>
      </c>
      <c r="J4">
        <f>'1980~2015'!M4/Sheet1!D6</f>
        <v>-2.2829015726537873E-2</v>
      </c>
      <c r="K4" s="49">
        <v>91.9</v>
      </c>
      <c r="L4" s="49">
        <v>164.7</v>
      </c>
      <c r="M4" s="49">
        <v>163.1</v>
      </c>
      <c r="N4" s="49">
        <f>'FRED Graph (2)'!B282</f>
        <v>91.2</v>
      </c>
      <c r="O4" s="49"/>
      <c r="P4" s="49">
        <f>FEDFUNDS!B65</f>
        <v>9.84</v>
      </c>
      <c r="Q4" s="49">
        <f>'FRED Graph'!B146</f>
        <v>6382.9</v>
      </c>
      <c r="R4">
        <f>Sheet1!L6</f>
        <v>87.6</v>
      </c>
      <c r="S4">
        <f>Sheet1!N6</f>
        <v>2.0299999999999998</v>
      </c>
      <c r="T4">
        <f>Sheet1!P6</f>
        <v>12.063829999999999</v>
      </c>
      <c r="U4">
        <f>Sheet1!R6</f>
        <v>77.5</v>
      </c>
      <c r="V4">
        <f>Sheet1!T6</f>
        <v>92.2</v>
      </c>
      <c r="W4">
        <f>Sheet1!AB6</f>
        <v>108</v>
      </c>
      <c r="X4">
        <f t="shared" si="0"/>
        <v>1.1713665943600868</v>
      </c>
      <c r="Y4">
        <v>124.4</v>
      </c>
    </row>
    <row r="5" spans="1:25">
      <c r="A5" s="1" t="s">
        <v>145</v>
      </c>
      <c r="B5">
        <f>'1980~2015'!B5/Sheet1!$D7</f>
        <v>4.8615750612367172</v>
      </c>
      <c r="C5">
        <f>'1980~2015'!C5/Sheet1!$D7</f>
        <v>3.1668740197719703</v>
      </c>
      <c r="D5">
        <f>'1980~2015'!D5/Sheet1!$D7</f>
        <v>0.60902602780763748</v>
      </c>
      <c r="E5">
        <f>'1980~2015'!E5/Sheet1!$D7</f>
        <v>1.198102102313779</v>
      </c>
      <c r="F5">
        <f>'1980_2015_full'!I10/Sheet1!$D7</f>
        <v>0.75452975487690987</v>
      </c>
      <c r="G5">
        <f>'1980_2015_full'!J10/Sheet1!$D7</f>
        <v>0.4511938957125487</v>
      </c>
      <c r="H5">
        <f>'1980~2015'!H5/Sheet1!$D7</f>
        <v>0.36515410506282275</v>
      </c>
      <c r="I5">
        <f>'1980~2015'!I5/Sheet1!$D7</f>
        <v>0.36251784235289969</v>
      </c>
      <c r="J5">
        <f>'1980~2015'!M5/Sheet1!D7</f>
        <v>2.6362627099229914E-3</v>
      </c>
      <c r="K5" s="49">
        <v>92.8</v>
      </c>
      <c r="L5" s="49">
        <v>164.3</v>
      </c>
      <c r="M5" s="49">
        <v>162.69999999999999</v>
      </c>
      <c r="N5" s="49">
        <f>'FRED Graph (2)'!B283</f>
        <v>93.3</v>
      </c>
      <c r="O5" s="49"/>
      <c r="P5" s="49">
        <f>FEDFUNDS!B66</f>
        <v>15.85</v>
      </c>
      <c r="Q5" s="49">
        <f>'FRED Graph'!B147</f>
        <v>6501.2</v>
      </c>
      <c r="R5">
        <f>Sheet1!L7</f>
        <v>87.6</v>
      </c>
      <c r="S5">
        <f>Sheet1!N7</f>
        <v>2.17</v>
      </c>
      <c r="T5">
        <f>Sheet1!P7</f>
        <v>10.00817</v>
      </c>
      <c r="U5">
        <f>Sheet1!R7</f>
        <v>78.599999999999994</v>
      </c>
      <c r="V5">
        <f>Sheet1!T7</f>
        <v>93.2</v>
      </c>
      <c r="W5">
        <f>Sheet1!AB7</f>
        <v>107.8</v>
      </c>
      <c r="X5">
        <f t="shared" si="0"/>
        <v>1.1566523605150214</v>
      </c>
      <c r="Y5">
        <v>122.6</v>
      </c>
    </row>
    <row r="6" spans="1:25">
      <c r="A6" s="1" t="s">
        <v>146</v>
      </c>
      <c r="B6">
        <f>'1980~2015'!B6/Sheet1!$D8</f>
        <v>4.8851940980151056</v>
      </c>
      <c r="C6">
        <f>'1980~2015'!C6/Sheet1!$D8</f>
        <v>3.159964869137537</v>
      </c>
      <c r="D6">
        <f>'1980~2015'!D6/Sheet1!$D8</f>
        <v>0.61127876339364129</v>
      </c>
      <c r="E6">
        <f>'1980~2015'!E6/Sheet1!$D8</f>
        <v>1.2216933075707008</v>
      </c>
      <c r="F6">
        <f>'1980_2015_full'!I11/Sheet1!$D8</f>
        <v>0.76176532583874934</v>
      </c>
      <c r="G6">
        <f>'1980_2015_full'!J11/Sheet1!$D8</f>
        <v>0.46448796767960654</v>
      </c>
      <c r="H6">
        <f>'1980~2015'!H6/Sheet1!$D8</f>
        <v>0.37457755137888638</v>
      </c>
      <c r="I6">
        <f>'1980~2015'!I6/Sheet1!$D8</f>
        <v>0.36753908308448974</v>
      </c>
      <c r="J6">
        <f>'1980~2015'!M6/Sheet1!D8</f>
        <v>7.0384682943966268E-3</v>
      </c>
      <c r="K6" s="49">
        <v>93.1</v>
      </c>
      <c r="L6" s="49">
        <v>165.6</v>
      </c>
      <c r="M6" s="49">
        <v>163.1</v>
      </c>
      <c r="N6" s="49">
        <f>'FRED Graph (2)'!B284</f>
        <v>96.1</v>
      </c>
      <c r="O6" s="49"/>
      <c r="P6" s="49">
        <f>FEDFUNDS!B67</f>
        <v>16.57</v>
      </c>
      <c r="Q6" s="49">
        <f>'FRED Graph'!B148</f>
        <v>6635.7</v>
      </c>
      <c r="R6">
        <f>Sheet1!L8</f>
        <v>87.1</v>
      </c>
      <c r="S6">
        <f>Sheet1!N8</f>
        <v>2.2000000000000002</v>
      </c>
      <c r="T6">
        <f>Sheet1!P8</f>
        <v>8.5152999999999999</v>
      </c>
      <c r="U6">
        <f>Sheet1!R8</f>
        <v>78.599999999999994</v>
      </c>
      <c r="V6">
        <f>Sheet1!T8</f>
        <v>93.6</v>
      </c>
      <c r="W6">
        <f>Sheet1!AB8</f>
        <v>108.1</v>
      </c>
      <c r="X6">
        <f t="shared" si="0"/>
        <v>1.15491452991453</v>
      </c>
      <c r="Y6">
        <v>121</v>
      </c>
    </row>
    <row r="7" spans="1:25">
      <c r="A7" s="1" t="s">
        <v>147</v>
      </c>
      <c r="B7">
        <f>'1980~2015'!B7/Sheet1!$D9</f>
        <v>4.9323907590295928</v>
      </c>
      <c r="C7">
        <f>'1980~2015'!C7/Sheet1!$D9</f>
        <v>3.1826126616029606</v>
      </c>
      <c r="D7">
        <f>'1980~2015'!D7/Sheet1!$D9</f>
        <v>0.62145175153928467</v>
      </c>
      <c r="E7">
        <f>'1980~2015'!E7/Sheet1!$D9</f>
        <v>1.2170996544284034</v>
      </c>
      <c r="F7">
        <f>'1980_2015_full'!I12/Sheet1!$D9</f>
        <v>0.77715543705159018</v>
      </c>
      <c r="G7">
        <f>'1980_2015_full'!J12/Sheet1!$D9</f>
        <v>0.44526110828494747</v>
      </c>
      <c r="H7">
        <f>'1980~2015'!H7/Sheet1!$D9</f>
        <v>0.39219394109495326</v>
      </c>
      <c r="I7">
        <f>'1980~2015'!I7/Sheet1!$D9</f>
        <v>0.37886399915799818</v>
      </c>
      <c r="J7">
        <f>'1980~2015'!M7/Sheet1!D9</f>
        <v>1.332994193695511E-2</v>
      </c>
      <c r="K7" s="49">
        <v>93.4</v>
      </c>
      <c r="L7" s="49">
        <v>168.5</v>
      </c>
      <c r="M7" s="49">
        <v>168.5</v>
      </c>
      <c r="N7" s="49">
        <f>'FRED Graph (2)'!B285</f>
        <v>98.3</v>
      </c>
      <c r="O7" s="49"/>
      <c r="P7" s="49">
        <f>FEDFUNDS!B68</f>
        <v>17.78</v>
      </c>
      <c r="Q7" s="49">
        <f>'FRED Graph'!B149</f>
        <v>6587.3</v>
      </c>
      <c r="R7">
        <f>Sheet1!L9</f>
        <v>87.5</v>
      </c>
      <c r="S7">
        <f>Sheet1!N9</f>
        <v>2.27</v>
      </c>
      <c r="T7">
        <f>Sheet1!P9</f>
        <v>7.1200299999999999</v>
      </c>
      <c r="U7">
        <f>Sheet1!R9</f>
        <v>80.099999999999994</v>
      </c>
      <c r="V7">
        <f>Sheet1!T9</f>
        <v>94</v>
      </c>
      <c r="W7">
        <f>Sheet1!AB9</f>
        <v>108.1</v>
      </c>
      <c r="X7">
        <f t="shared" si="0"/>
        <v>1.1499999999999999</v>
      </c>
      <c r="Y7">
        <v>119.9</v>
      </c>
    </row>
    <row r="8" spans="1:25">
      <c r="A8" s="1" t="s">
        <v>148</v>
      </c>
      <c r="B8">
        <f>'1980~2015'!B8/Sheet1!$D10</f>
        <v>4.9143004745810197</v>
      </c>
      <c r="C8">
        <f>'1980~2015'!C8/Sheet1!$D10</f>
        <v>3.2089820149554313</v>
      </c>
      <c r="D8">
        <f>'1980~2015'!D8/Sheet1!$D10</f>
        <v>0.58712151725828754</v>
      </c>
      <c r="E8">
        <f>'1980~2015'!E8/Sheet1!$D10</f>
        <v>1.2313065863439747</v>
      </c>
      <c r="F8">
        <f>'1980_2015_full'!I13/Sheet1!$D10</f>
        <v>0.78434583121727408</v>
      </c>
      <c r="G8">
        <f>'1980_2015_full'!J13/Sheet1!$D10</f>
        <v>0.451638267691715</v>
      </c>
      <c r="H8">
        <f>'1980~2015'!H8/Sheet1!$D10</f>
        <v>0.40260056389331561</v>
      </c>
      <c r="I8">
        <f>'1980~2015'!I8/Sheet1!$D10</f>
        <v>0.37891354219568146</v>
      </c>
      <c r="J8">
        <f>'1980~2015'!M8/Sheet1!D10</f>
        <v>2.3687021697634099E-2</v>
      </c>
      <c r="K8" s="49">
        <v>94.1</v>
      </c>
      <c r="L8" s="49">
        <v>171.1</v>
      </c>
      <c r="M8" s="49">
        <v>168.6</v>
      </c>
      <c r="N8" s="49">
        <f>'FRED Graph (2)'!B286</f>
        <v>98.9</v>
      </c>
      <c r="O8" s="49"/>
      <c r="P8" s="49">
        <f>FEDFUNDS!B69</f>
        <v>17.579999999999998</v>
      </c>
      <c r="Q8" s="49">
        <f>'FRED Graph'!B150</f>
        <v>6662.9</v>
      </c>
      <c r="R8">
        <f>Sheet1!L10</f>
        <v>88.1</v>
      </c>
      <c r="S8">
        <f>Sheet1!N10</f>
        <v>2.17</v>
      </c>
      <c r="T8">
        <f>Sheet1!P10</f>
        <v>7.2508999999999988</v>
      </c>
      <c r="U8">
        <f>Sheet1!R10</f>
        <v>80.599999999999994</v>
      </c>
      <c r="V8">
        <f>Sheet1!T10</f>
        <v>94.8</v>
      </c>
      <c r="W8">
        <f>Sheet1!AB10</f>
        <v>108.1</v>
      </c>
      <c r="X8">
        <f t="shared" si="0"/>
        <v>1.140295358649789</v>
      </c>
      <c r="Y8">
        <v>117</v>
      </c>
    </row>
    <row r="9" spans="1:25">
      <c r="A9" s="1" t="s">
        <v>149</v>
      </c>
      <c r="B9">
        <f>'1980~2015'!B9/Sheet1!$D11</f>
        <v>4.934840151554833</v>
      </c>
      <c r="C9">
        <f>'1980~2015'!C9/Sheet1!$D11</f>
        <v>3.2151624674803134</v>
      </c>
      <c r="D9">
        <f>'1980~2015'!D9/Sheet1!$D11</f>
        <v>0.60412236132208896</v>
      </c>
      <c r="E9">
        <f>'1980~2015'!E9/Sheet1!$D11</f>
        <v>1.2336563476681859</v>
      </c>
      <c r="F9">
        <f>'1980_2015_full'!I14/Sheet1!$D11</f>
        <v>0.79135718401340949</v>
      </c>
      <c r="G9">
        <f>'1980_2015_full'!J14/Sheet1!$D11</f>
        <v>0.44289106559810032</v>
      </c>
      <c r="H9">
        <f>'1980~2015'!H9/Sheet1!$D11</f>
        <v>0.39989174654723869</v>
      </c>
      <c r="I9">
        <f>'1980~2015'!I9/Sheet1!$D11</f>
        <v>0.38453197841915038</v>
      </c>
      <c r="J9">
        <f>'1980~2015'!M9/Sheet1!D11</f>
        <v>1.5361514151519913E-2</v>
      </c>
      <c r="K9" s="49">
        <v>94.9</v>
      </c>
      <c r="L9" s="49">
        <v>169.6</v>
      </c>
      <c r="M9" s="49">
        <v>166.8</v>
      </c>
      <c r="N9" s="49">
        <f>'FRED Graph (2)'!B287</f>
        <v>98.8</v>
      </c>
      <c r="O9" s="49"/>
      <c r="P9" s="49">
        <f>FEDFUNDS!B70</f>
        <v>13.59</v>
      </c>
      <c r="Q9" s="49">
        <f>'FRED Graph'!B151</f>
        <v>6585.1</v>
      </c>
      <c r="R9">
        <f>Sheet1!L11</f>
        <v>88.6</v>
      </c>
      <c r="S9">
        <f>Sheet1!N11</f>
        <v>2.2000000000000002</v>
      </c>
      <c r="T9">
        <f>Sheet1!P11</f>
        <v>6.8502700000000001</v>
      </c>
      <c r="U9">
        <f>Sheet1!R11</f>
        <v>81.7</v>
      </c>
      <c r="V9">
        <f>Sheet1!T11</f>
        <v>95.7</v>
      </c>
      <c r="W9">
        <f>Sheet1!AB11</f>
        <v>108.6</v>
      </c>
      <c r="X9">
        <f t="shared" si="0"/>
        <v>1.134796238244514</v>
      </c>
      <c r="Y9">
        <v>117.9</v>
      </c>
    </row>
    <row r="10" spans="1:25">
      <c r="A10" s="1" t="s">
        <v>150</v>
      </c>
      <c r="B10">
        <f>'1980~2015'!B10/Sheet1!$D12</f>
        <v>5.0148433693003831</v>
      </c>
      <c r="C10">
        <f>'1980~2015'!C10/Sheet1!$D12</f>
        <v>3.2420762269404801</v>
      </c>
      <c r="D10">
        <f>'1980~2015'!D10/Sheet1!$D12</f>
        <v>0.63692307692307693</v>
      </c>
      <c r="E10">
        <f>'1980~2015'!E10/Sheet1!$D12</f>
        <v>1.2334441350504701</v>
      </c>
      <c r="F10">
        <f>'1980_2015_full'!I15/Sheet1!$D12</f>
        <v>0.79823877479986083</v>
      </c>
      <c r="G10">
        <f>'1980_2015_full'!J15/Sheet1!$D12</f>
        <v>0.43758962756700315</v>
      </c>
      <c r="H10">
        <f>'1980~2015'!H10/Sheet1!$D12</f>
        <v>0.39884615384615385</v>
      </c>
      <c r="I10">
        <f>'1980~2015'!I10/Sheet1!$D12</f>
        <v>0.38966585450748348</v>
      </c>
      <c r="J10">
        <f>'1980~2015'!M10/Sheet1!D12</f>
        <v>9.1802993386703793E-3</v>
      </c>
      <c r="K10" s="49">
        <v>95.2</v>
      </c>
      <c r="L10" s="49">
        <v>174.2</v>
      </c>
      <c r="M10" s="49">
        <v>170</v>
      </c>
      <c r="N10" s="49">
        <f>'FRED Graph (2)'!B288</f>
        <v>99.7</v>
      </c>
      <c r="O10" s="49"/>
      <c r="P10" s="49">
        <f>FEDFUNDS!B71</f>
        <v>14.23</v>
      </c>
      <c r="Q10" s="49">
        <f>'FRED Graph'!B152</f>
        <v>6475</v>
      </c>
      <c r="R10">
        <f>Sheet1!L12</f>
        <v>88</v>
      </c>
      <c r="S10">
        <f>Sheet1!N12</f>
        <v>2.23</v>
      </c>
      <c r="T10">
        <f>Sheet1!P12</f>
        <v>6.609230000000001</v>
      </c>
      <c r="U10">
        <f>Sheet1!R12</f>
        <v>81.400000000000006</v>
      </c>
      <c r="V10">
        <f>Sheet1!T12</f>
        <v>96</v>
      </c>
      <c r="W10">
        <f>Sheet1!AB12</f>
        <v>109.3</v>
      </c>
      <c r="X10">
        <f t="shared" si="0"/>
        <v>1.1385416666666666</v>
      </c>
      <c r="Y10">
        <v>117.6</v>
      </c>
    </row>
    <row r="11" spans="1:25">
      <c r="A11" s="1" t="s">
        <v>151</v>
      </c>
      <c r="B11">
        <f>'1980~2015'!B11/Sheet1!$D13</f>
        <v>5.0205569049271341</v>
      </c>
      <c r="C11">
        <f>'1980~2015'!C11/Sheet1!$D13</f>
        <v>3.2844240111034004</v>
      </c>
      <c r="D11">
        <f>'1980~2015'!D11/Sheet1!$D13</f>
        <v>0.60916897987508678</v>
      </c>
      <c r="E11">
        <f>'1980~2015'!E11/Sheet1!$D13</f>
        <v>1.2363948646773075</v>
      </c>
      <c r="F11">
        <f>'1980_2015_full'!I16/Sheet1!$D13</f>
        <v>0.80118841082581538</v>
      </c>
      <c r="G11">
        <f>'1980_2015_full'!J16/Sheet1!$D13</f>
        <v>0.43679736294240112</v>
      </c>
      <c r="H11">
        <f>'1980~2015'!H11/Sheet1!$D13</f>
        <v>0.39376301179736295</v>
      </c>
      <c r="I11">
        <f>'1980~2015'!I11/Sheet1!$D13</f>
        <v>0.37173143650242885</v>
      </c>
      <c r="J11">
        <f>'1980~2015'!M11/Sheet1!D13</f>
        <v>2.2029840388619014E-2</v>
      </c>
      <c r="K11" s="49">
        <v>95.3</v>
      </c>
      <c r="L11" s="49">
        <v>172.3</v>
      </c>
      <c r="M11" s="49">
        <v>173.2</v>
      </c>
      <c r="N11" s="49">
        <f>'FRED Graph (2)'!B289</f>
        <v>99.8</v>
      </c>
      <c r="O11" s="49"/>
      <c r="P11" s="49">
        <f>FEDFUNDS!B72</f>
        <v>14.51</v>
      </c>
      <c r="Q11" s="49">
        <f>'FRED Graph'!B153</f>
        <v>6510.2</v>
      </c>
      <c r="R11">
        <f>Sheet1!L13</f>
        <v>89.4</v>
      </c>
      <c r="S11">
        <f>Sheet1!N13</f>
        <v>2.33</v>
      </c>
      <c r="T11">
        <f>Sheet1!P13</f>
        <v>7.1722299999999999</v>
      </c>
      <c r="U11">
        <f>Sheet1!R13</f>
        <v>82.5</v>
      </c>
      <c r="V11">
        <f>Sheet1!T13</f>
        <v>95.9</v>
      </c>
      <c r="W11">
        <f>Sheet1!AB13</f>
        <v>108.7</v>
      </c>
      <c r="X11">
        <f t="shared" si="0"/>
        <v>1.1334723670490094</v>
      </c>
      <c r="Y11">
        <v>115.7</v>
      </c>
    </row>
    <row r="12" spans="1:25">
      <c r="A12" s="1" t="s">
        <v>152</v>
      </c>
      <c r="B12">
        <f>'1980~2015'!B12/Sheet1!$D14</f>
        <v>5.0426132519041582</v>
      </c>
      <c r="C12">
        <f>'1980~2015'!C12/Sheet1!$D14</f>
        <v>3.2811978416642087</v>
      </c>
      <c r="D12">
        <f>'1980~2015'!D12/Sheet1!$D14</f>
        <v>0.61747141593073884</v>
      </c>
      <c r="E12">
        <f>'1980~2015'!E12/Sheet1!$D14</f>
        <v>1.2365806686676961</v>
      </c>
      <c r="F12">
        <f>'1980_2015_full'!I17/Sheet1!$D14</f>
        <v>0.80959106129743053</v>
      </c>
      <c r="G12">
        <f>'1980_2015_full'!J17/Sheet1!$D14</f>
        <v>0.4333795999097802</v>
      </c>
      <c r="H12">
        <f>'1980~2015'!H12/Sheet1!$D14</f>
        <v>0.39435432100907408</v>
      </c>
      <c r="I12">
        <f>'1980~2015'!I12/Sheet1!$D14</f>
        <v>0.36763190311778893</v>
      </c>
      <c r="J12">
        <f>'1980~2015'!M12/Sheet1!D14</f>
        <v>2.6722417891285113E-2</v>
      </c>
      <c r="K12" s="49">
        <v>95.5</v>
      </c>
      <c r="L12" s="49">
        <v>172.5</v>
      </c>
      <c r="M12" s="49">
        <v>176</v>
      </c>
      <c r="N12" s="49">
        <f>'FRED Graph (2)'!B290</f>
        <v>100.2</v>
      </c>
      <c r="O12" s="49"/>
      <c r="P12" s="49">
        <f>FEDFUNDS!B73</f>
        <v>11.01</v>
      </c>
      <c r="Q12" s="49">
        <f>'FRED Graph'!B154</f>
        <v>6486.8</v>
      </c>
      <c r="R12">
        <f>Sheet1!L14</f>
        <v>90.5</v>
      </c>
      <c r="S12">
        <f>Sheet1!N14</f>
        <v>2.37</v>
      </c>
      <c r="T12">
        <f>Sheet1!P14</f>
        <v>7.1182999999999996</v>
      </c>
      <c r="U12">
        <f>Sheet1!R14</f>
        <v>82.8</v>
      </c>
      <c r="V12">
        <f>Sheet1!T14</f>
        <v>96.2</v>
      </c>
      <c r="W12">
        <f>Sheet1!AB14</f>
        <v>109.3</v>
      </c>
      <c r="X12">
        <f t="shared" si="0"/>
        <v>1.1361746361746361</v>
      </c>
      <c r="Y12">
        <v>116.1</v>
      </c>
    </row>
    <row r="13" spans="1:25">
      <c r="A13" s="1" t="s">
        <v>153</v>
      </c>
      <c r="B13">
        <f>'1980~2015'!B13/Sheet1!$D15</f>
        <v>5.059912431318681</v>
      </c>
      <c r="C13">
        <f>'1980~2015'!C13/Sheet1!$D15</f>
        <v>3.3333052884615388</v>
      </c>
      <c r="D13">
        <f>'1980~2015'!D13/Sheet1!$D15</f>
        <v>0.59417582417582426</v>
      </c>
      <c r="E13">
        <f>'1980~2015'!E13/Sheet1!$D15</f>
        <v>1.2274124313186814</v>
      </c>
      <c r="F13">
        <f>'1980_2015_full'!I18/Sheet1!$D15</f>
        <v>0.80730940934065931</v>
      </c>
      <c r="G13">
        <f>'1980_2015_full'!J18/Sheet1!$D15</f>
        <v>0.42650068681318681</v>
      </c>
      <c r="H13">
        <f>'1980~2015'!H13/Sheet1!$D15</f>
        <v>0.38787946428571424</v>
      </c>
      <c r="I13">
        <f>'1980~2015'!I13/Sheet1!$D15</f>
        <v>0.35403331043956049</v>
      </c>
      <c r="J13">
        <f>'1980~2015'!M13/Sheet1!D15</f>
        <v>3.3846153846153845E-2</v>
      </c>
      <c r="K13" s="49">
        <v>95.4</v>
      </c>
      <c r="L13" s="49">
        <v>170.9</v>
      </c>
      <c r="M13" s="49">
        <v>179.3</v>
      </c>
      <c r="N13" s="49">
        <f>'FRED Graph (2)'!B291</f>
        <v>100.3</v>
      </c>
      <c r="O13" s="49"/>
      <c r="P13" s="49">
        <f>FEDFUNDS!B74</f>
        <v>9.2899999999999991</v>
      </c>
      <c r="Q13" s="49">
        <f>'FRED Graph'!B155</f>
        <v>6493.1</v>
      </c>
      <c r="R13">
        <f>Sheet1!L15</f>
        <v>89.7</v>
      </c>
      <c r="S13">
        <f>Sheet1!N15</f>
        <v>2.4700000000000002</v>
      </c>
      <c r="T13">
        <f>Sheet1!P15</f>
        <v>6.8412300000000013</v>
      </c>
      <c r="U13">
        <f>Sheet1!R15</f>
        <v>83.7</v>
      </c>
      <c r="V13">
        <f>Sheet1!T15</f>
        <v>96</v>
      </c>
      <c r="W13">
        <f>Sheet1!AB15</f>
        <v>109.7</v>
      </c>
      <c r="X13">
        <f t="shared" si="0"/>
        <v>1.1427083333333334</v>
      </c>
      <c r="Y13">
        <v>115.4</v>
      </c>
    </row>
    <row r="14" spans="1:25">
      <c r="A14" s="1" t="s">
        <v>154</v>
      </c>
      <c r="B14">
        <f>'1980~2015'!B14/Sheet1!$D16</f>
        <v>5.0118526964246213</v>
      </c>
      <c r="C14">
        <f>'1980~2015'!C14/Sheet1!$D16</f>
        <v>3.3017034528529856</v>
      </c>
      <c r="D14">
        <f>'1980~2015'!D14/Sheet1!$D16</f>
        <v>0.56765311505539195</v>
      </c>
      <c r="E14">
        <f>'1980~2015'!E14/Sheet1!$D16</f>
        <v>1.2319401664312579</v>
      </c>
      <c r="F14">
        <f>'1980_2015_full'!I19/Sheet1!$D16</f>
        <v>0.81744124704320753</v>
      </c>
      <c r="G14">
        <f>'1980_2015_full'!J19/Sheet1!$D16</f>
        <v>0.41936933104164187</v>
      </c>
      <c r="H14">
        <f>'1980~2015'!H14/Sheet1!$D16</f>
        <v>0.38870037268349134</v>
      </c>
      <c r="I14">
        <f>'1980~2015'!I14/Sheet1!$D16</f>
        <v>0.34432040569746269</v>
      </c>
      <c r="J14">
        <f>'1980~2015'!M14/Sheet1!D16</f>
        <v>4.4379966986028627E-2</v>
      </c>
      <c r="K14" s="49">
        <v>96.2</v>
      </c>
      <c r="L14" s="49">
        <v>167</v>
      </c>
      <c r="M14" s="49">
        <v>169.7</v>
      </c>
      <c r="N14" s="49">
        <f>'FRED Graph (2)'!B292</f>
        <v>100.4</v>
      </c>
      <c r="O14" s="49"/>
      <c r="P14" s="49">
        <f>FEDFUNDS!B75</f>
        <v>8.65</v>
      </c>
      <c r="Q14" s="49">
        <f>'FRED Graph'!B156</f>
        <v>6578.2</v>
      </c>
      <c r="R14">
        <f>Sheet1!L16</f>
        <v>90.4</v>
      </c>
      <c r="S14">
        <f>Sheet1!N16</f>
        <v>2.67</v>
      </c>
      <c r="T14">
        <f>Sheet1!P16</f>
        <v>6.6356700000000002</v>
      </c>
      <c r="U14">
        <f>Sheet1!R16</f>
        <v>83.2</v>
      </c>
      <c r="V14">
        <f>Sheet1!T16</f>
        <v>96.8</v>
      </c>
      <c r="W14">
        <f>Sheet1!AB16</f>
        <v>109.5</v>
      </c>
      <c r="X14">
        <f t="shared" si="0"/>
        <v>1.1311983471074381</v>
      </c>
      <c r="Y14">
        <v>115.3</v>
      </c>
    </row>
    <row r="15" spans="1:25">
      <c r="A15" s="1" t="s">
        <v>155</v>
      </c>
      <c r="B15">
        <f>'1980~2015'!B15/Sheet1!$D17</f>
        <v>5.0552902995599203</v>
      </c>
      <c r="C15">
        <f>'1980~2015'!C15/Sheet1!$D17</f>
        <v>3.2819329515912528</v>
      </c>
      <c r="D15">
        <f>'1980~2015'!D15/Sheet1!$D17</f>
        <v>0.59390685266681387</v>
      </c>
      <c r="E15">
        <f>'1980~2015'!E15/Sheet1!$D17</f>
        <v>1.2419893633289723</v>
      </c>
      <c r="F15">
        <f>'1980_2015_full'!I20/Sheet1!$D17</f>
        <v>0.83159397142031843</v>
      </c>
      <c r="G15">
        <f>'1980_2015_full'!J20/Sheet1!$D17</f>
        <v>0.41630333203065267</v>
      </c>
      <c r="H15">
        <f>'1980~2015'!H15/Sheet1!$D17</f>
        <v>0.39371824715817377</v>
      </c>
      <c r="I15">
        <f>'1980~2015'!I15/Sheet1!$D17</f>
        <v>0.34301734830849739</v>
      </c>
      <c r="J15">
        <f>'1980~2015'!M15/Sheet1!D17</f>
        <v>5.0699199700949826E-2</v>
      </c>
      <c r="K15" s="49">
        <v>96.3</v>
      </c>
      <c r="L15" s="49">
        <v>164.6</v>
      </c>
      <c r="M15" s="49">
        <v>165.3</v>
      </c>
      <c r="N15" s="49">
        <f>'FRED Graph (2)'!B293</f>
        <v>100.7</v>
      </c>
      <c r="O15" s="49"/>
      <c r="P15" s="49">
        <f>FEDFUNDS!B76</f>
        <v>8.8000000000000007</v>
      </c>
      <c r="Q15" s="49">
        <f>'FRED Graph'!B157</f>
        <v>6728.3</v>
      </c>
      <c r="R15">
        <f>Sheet1!L17</f>
        <v>89.9</v>
      </c>
      <c r="S15">
        <f>Sheet1!N17</f>
        <v>2.67</v>
      </c>
      <c r="T15">
        <f>Sheet1!P17</f>
        <v>6.1909299999999998</v>
      </c>
      <c r="U15">
        <f>Sheet1!R17</f>
        <v>84</v>
      </c>
      <c r="V15">
        <f>Sheet1!T17</f>
        <v>96.9</v>
      </c>
      <c r="W15">
        <f>Sheet1!AB17</f>
        <v>108.8</v>
      </c>
      <c r="X15">
        <f t="shared" si="0"/>
        <v>1.1228070175438596</v>
      </c>
      <c r="Y15">
        <v>115.3</v>
      </c>
    </row>
    <row r="16" spans="1:25">
      <c r="A16" s="1" t="s">
        <v>156</v>
      </c>
      <c r="B16">
        <f>'1980~2015'!B16/Sheet1!$D18</f>
        <v>5.1176916682218412</v>
      </c>
      <c r="C16">
        <f>'1980~2015'!C16/Sheet1!$D18</f>
        <v>3.3168433910727315</v>
      </c>
      <c r="D16">
        <f>'1980~2015'!D16/Sheet1!$D18</f>
        <v>0.58737254635834624</v>
      </c>
      <c r="E16">
        <f>'1980~2015'!E16/Sheet1!$D18</f>
        <v>1.2573469283884431</v>
      </c>
      <c r="F16">
        <f>'1980_2015_full'!I21/Sheet1!$D18</f>
        <v>0.84038308196053813</v>
      </c>
      <c r="G16">
        <f>'1980_2015_full'!J21/Sheet1!$D18</f>
        <v>0.42316984205079489</v>
      </c>
      <c r="H16">
        <f>'1980~2015'!H16/Sheet1!$D18</f>
        <v>0.40963473185959315</v>
      </c>
      <c r="I16">
        <f>'1980~2015'!I16/Sheet1!$D18</f>
        <v>0.34458544695722987</v>
      </c>
      <c r="J16">
        <f>'1980~2015'!M16/Sheet1!D18</f>
        <v>6.5050981456661522E-2</v>
      </c>
      <c r="K16" s="49">
        <v>96.2</v>
      </c>
      <c r="L16" s="49">
        <v>163.19999999999999</v>
      </c>
      <c r="M16" s="49">
        <v>166.1</v>
      </c>
      <c r="N16" s="49">
        <f>'FRED Graph (2)'!B294</f>
        <v>101.7</v>
      </c>
      <c r="O16" s="49"/>
      <c r="P16" s="49">
        <f>FEDFUNDS!B77</f>
        <v>9.4600000000000009</v>
      </c>
      <c r="Q16" s="49">
        <f>'FRED Graph'!B158</f>
        <v>6860</v>
      </c>
      <c r="R16">
        <f>Sheet1!L18</f>
        <v>90.2</v>
      </c>
      <c r="S16">
        <f>Sheet1!N18</f>
        <v>2.7</v>
      </c>
      <c r="T16">
        <f>Sheet1!P18</f>
        <v>6.4587699999999995</v>
      </c>
      <c r="U16">
        <f>Sheet1!R18</f>
        <v>84</v>
      </c>
      <c r="V16">
        <f>Sheet1!T18</f>
        <v>96.9</v>
      </c>
      <c r="W16">
        <f>Sheet1!AB18</f>
        <v>108.6</v>
      </c>
      <c r="X16">
        <f t="shared" si="0"/>
        <v>1.1207430340557274</v>
      </c>
      <c r="Y16">
        <v>115.5</v>
      </c>
    </row>
    <row r="17" spans="1:25">
      <c r="A17" s="1" t="s">
        <v>157</v>
      </c>
      <c r="B17">
        <f>'1980~2015'!B17/Sheet1!$D19</f>
        <v>5.1587233249148268</v>
      </c>
      <c r="C17">
        <f>'1980~2015'!C17/Sheet1!$D19</f>
        <v>3.3293472549451666</v>
      </c>
      <c r="D17">
        <f>'1980~2015'!D17/Sheet1!$D19</f>
        <v>0.61553299320304422</v>
      </c>
      <c r="E17">
        <f>'1980~2015'!E17/Sheet1!$D19</f>
        <v>1.2554570571384984</v>
      </c>
      <c r="F17">
        <f>'1980_2015_full'!I22/Sheet1!$D19</f>
        <v>0.84275132633862748</v>
      </c>
      <c r="G17">
        <f>'1980_2015_full'!J22/Sheet1!$D19</f>
        <v>0.41837890062206551</v>
      </c>
      <c r="H17">
        <f>'1980~2015'!H17/Sheet1!$D19</f>
        <v>0.42626235232299947</v>
      </c>
      <c r="I17">
        <f>'1980~2015'!I17/Sheet1!$D19</f>
        <v>0.370934115293998</v>
      </c>
      <c r="J17">
        <f>'1980~2015'!M17/Sheet1!D19</f>
        <v>5.532823702900147E-2</v>
      </c>
      <c r="K17" s="49">
        <v>96.5</v>
      </c>
      <c r="L17" s="49">
        <v>161.80000000000001</v>
      </c>
      <c r="M17" s="49">
        <v>162.6</v>
      </c>
      <c r="N17" s="49">
        <f>'FRED Graph (2)'!B295</f>
        <v>102.2</v>
      </c>
      <c r="O17" s="49"/>
      <c r="P17" s="49">
        <f>FEDFUNDS!B78</f>
        <v>9.43</v>
      </c>
      <c r="Q17" s="49">
        <f>'FRED Graph'!B159</f>
        <v>7001.5</v>
      </c>
      <c r="R17">
        <f>Sheet1!L19</f>
        <v>90.5</v>
      </c>
      <c r="S17">
        <f>Sheet1!N19</f>
        <v>2.6</v>
      </c>
      <c r="T17">
        <f>Sheet1!P19</f>
        <v>6.2836699999999999</v>
      </c>
      <c r="U17">
        <f>Sheet1!R19</f>
        <v>85</v>
      </c>
      <c r="V17">
        <f>Sheet1!T19</f>
        <v>97.2</v>
      </c>
      <c r="W17">
        <f>Sheet1!AB19</f>
        <v>108.5</v>
      </c>
      <c r="X17">
        <f t="shared" si="0"/>
        <v>1.1162551440329218</v>
      </c>
      <c r="Y17">
        <v>112.4</v>
      </c>
    </row>
    <row r="18" spans="1:25">
      <c r="A18" s="1" t="s">
        <v>158</v>
      </c>
      <c r="B18">
        <f>'1980~2015'!B18/Sheet1!$D20</f>
        <v>5.2279904875148633</v>
      </c>
      <c r="C18">
        <f>'1980~2015'!C18/Sheet1!$D20</f>
        <v>3.3649668761678275</v>
      </c>
      <c r="D18">
        <f>'1980~2015'!D18/Sheet1!$D20</f>
        <v>0.62840156276541537</v>
      </c>
      <c r="E18">
        <f>'1980~2015'!E18/Sheet1!$D20</f>
        <v>1.2690606420927468</v>
      </c>
      <c r="F18">
        <f>'1980_2015_full'!I23/Sheet1!$D20</f>
        <v>0.85308985901138101</v>
      </c>
      <c r="G18">
        <f>'1980_2015_full'!J23/Sheet1!$D20</f>
        <v>0.41383726855783926</v>
      </c>
      <c r="H18">
        <f>'1980~2015'!H18/Sheet1!$D20</f>
        <v>0.44692373025310006</v>
      </c>
      <c r="I18">
        <f>'1980~2015'!I18/Sheet1!$D20</f>
        <v>0.38241719041956856</v>
      </c>
      <c r="J18">
        <f>'1980~2015'!M18/Sheet1!D20</f>
        <v>6.4506539833531509E-2</v>
      </c>
      <c r="K18" s="49">
        <v>97</v>
      </c>
      <c r="L18" s="49">
        <v>162.5</v>
      </c>
      <c r="M18" s="49">
        <v>160.30000000000001</v>
      </c>
      <c r="N18" s="49">
        <f>'FRED Graph (2)'!B296</f>
        <v>103.3</v>
      </c>
      <c r="O18" s="49"/>
      <c r="P18" s="49">
        <f>FEDFUNDS!B79</f>
        <v>9.69</v>
      </c>
      <c r="Q18" s="49">
        <f>'FRED Graph'!B160</f>
        <v>7140.6</v>
      </c>
      <c r="R18">
        <f>Sheet1!L20</f>
        <v>91.1</v>
      </c>
      <c r="S18">
        <f>Sheet1!N20</f>
        <v>2.7</v>
      </c>
      <c r="T18">
        <f>Sheet1!P20</f>
        <v>6.1817700000000002</v>
      </c>
      <c r="U18">
        <f>Sheet1!R20</f>
        <v>84.7</v>
      </c>
      <c r="V18">
        <f>Sheet1!T20</f>
        <v>97.9</v>
      </c>
      <c r="W18">
        <f>Sheet1!AB20</f>
        <v>108.6</v>
      </c>
      <c r="X18">
        <f t="shared" si="0"/>
        <v>1.1092951991828395</v>
      </c>
      <c r="Y18">
        <v>114.6</v>
      </c>
    </row>
    <row r="19" spans="1:25">
      <c r="A19" s="1" t="s">
        <v>159</v>
      </c>
      <c r="B19">
        <f>'1980~2015'!B19/Sheet1!$D21</f>
        <v>5.2848268288562261</v>
      </c>
      <c r="C19">
        <f>'1980~2015'!C19/Sheet1!$D21</f>
        <v>3.3648910288900149</v>
      </c>
      <c r="D19">
        <f>'1980~2015'!D19/Sheet1!$D21</f>
        <v>0.62215408008109485</v>
      </c>
      <c r="E19">
        <f>'1980~2015'!E19/Sheet1!$D21</f>
        <v>1.3184186517992906</v>
      </c>
      <c r="F19">
        <f>'1980_2015_full'!I24/Sheet1!$D21</f>
        <v>0.86067916877850981</v>
      </c>
      <c r="G19">
        <f>'1980_2015_full'!J24/Sheet1!$D21</f>
        <v>0.46092245311708058</v>
      </c>
      <c r="H19">
        <f>'1980~2015'!H19/Sheet1!$D21</f>
        <v>0.45853691501942895</v>
      </c>
      <c r="I19">
        <f>'1980~2015'!I19/Sheet1!$D21</f>
        <v>0.38177394830207806</v>
      </c>
      <c r="J19">
        <f>'1980~2015'!M19/Sheet1!D21</f>
        <v>7.6762966717350917E-2</v>
      </c>
      <c r="K19" s="49">
        <v>97.5</v>
      </c>
      <c r="L19" s="49">
        <v>162</v>
      </c>
      <c r="M19" s="49">
        <v>160.4</v>
      </c>
      <c r="N19" s="49">
        <f>'FRED Graph (2)'!B297</f>
        <v>104</v>
      </c>
      <c r="O19" s="49"/>
      <c r="P19" s="49">
        <f>FEDFUNDS!B80</f>
        <v>10.56</v>
      </c>
      <c r="Q19" s="49">
        <f>'FRED Graph'!B161</f>
        <v>7266</v>
      </c>
      <c r="R19">
        <f>Sheet1!L21</f>
        <v>91.7</v>
      </c>
      <c r="S19">
        <f>Sheet1!N21</f>
        <v>2.73</v>
      </c>
      <c r="T19">
        <f>Sheet1!P21</f>
        <v>5.8442999999999996</v>
      </c>
      <c r="U19">
        <f>Sheet1!R21</f>
        <v>85.9</v>
      </c>
      <c r="V19">
        <f>Sheet1!T21</f>
        <v>98.4</v>
      </c>
      <c r="W19">
        <f>Sheet1!AB21</f>
        <v>109.1</v>
      </c>
      <c r="X19">
        <f t="shared" si="0"/>
        <v>1.1087398373983739</v>
      </c>
      <c r="Y19">
        <v>114.7</v>
      </c>
    </row>
    <row r="20" spans="1:25">
      <c r="A20" s="1" t="s">
        <v>160</v>
      </c>
      <c r="B20">
        <f>'1980~2015'!B20/Sheet1!$D22</f>
        <v>5.3209785150663729</v>
      </c>
      <c r="C20">
        <f>'1980~2015'!C20/Sheet1!$D22</f>
        <v>3.3893147366118743</v>
      </c>
      <c r="D20">
        <f>'1980~2015'!D20/Sheet1!$D22</f>
        <v>0.66750677187610408</v>
      </c>
      <c r="E20">
        <f>'1980~2015'!E20/Sheet1!$D22</f>
        <v>1.2698150983394183</v>
      </c>
      <c r="F20">
        <f>'1980_2015_full'!I25/Sheet1!$D22</f>
        <v>0.85873782324141534</v>
      </c>
      <c r="G20">
        <f>'1980_2015_full'!J25/Sheet1!$D22</f>
        <v>0.40448205663139125</v>
      </c>
      <c r="H20">
        <f>'1980~2015'!H20/Sheet1!$D22</f>
        <v>0.46812927974157514</v>
      </c>
      <c r="I20">
        <f>'1980~2015'!I20/Sheet1!$D22</f>
        <v>0.39307165570267677</v>
      </c>
      <c r="J20">
        <f>'1980~2015'!M20/Sheet1!D22</f>
        <v>7.5057624038898332E-2</v>
      </c>
      <c r="K20" s="49">
        <v>97.7</v>
      </c>
      <c r="L20" s="49">
        <v>163.5</v>
      </c>
      <c r="M20" s="49">
        <v>161.9</v>
      </c>
      <c r="N20" s="49">
        <f>'FRED Graph (2)'!B298</f>
        <v>103.8</v>
      </c>
      <c r="O20" s="49"/>
      <c r="P20" s="49">
        <f>FEDFUNDS!B81</f>
        <v>11.39</v>
      </c>
      <c r="Q20" s="49">
        <f>'FRED Graph'!B162</f>
        <v>7337.5</v>
      </c>
      <c r="R20">
        <f>Sheet1!L22</f>
        <v>91.2</v>
      </c>
      <c r="S20">
        <f>Sheet1!N22</f>
        <v>2.73</v>
      </c>
      <c r="T20">
        <f>Sheet1!P22</f>
        <v>6.1527700000000003</v>
      </c>
      <c r="U20">
        <f>Sheet1!R22</f>
        <v>85.9</v>
      </c>
      <c r="V20">
        <f>Sheet1!T22</f>
        <v>98.7</v>
      </c>
      <c r="W20">
        <f>Sheet1!AB22</f>
        <v>109.6</v>
      </c>
      <c r="X20">
        <f t="shared" si="0"/>
        <v>1.1104356636271528</v>
      </c>
      <c r="Y20">
        <v>113.8</v>
      </c>
    </row>
    <row r="21" spans="1:25">
      <c r="A21" s="1" t="s">
        <v>161</v>
      </c>
      <c r="B21">
        <f>'1980~2015'!B21/Sheet1!$D23</f>
        <v>5.3132101438329729</v>
      </c>
      <c r="C21">
        <f>'1980~2015'!C21/Sheet1!$D23</f>
        <v>3.3815031133041304</v>
      </c>
      <c r="D21">
        <f>'1980~2015'!D21/Sheet1!$D23</f>
        <v>0.66346608932077933</v>
      </c>
      <c r="E21">
        <f>'1980~2015'!E21/Sheet1!$D23</f>
        <v>1.2523370760116141</v>
      </c>
      <c r="F21">
        <f>'1980_2015_full'!I26/Sheet1!$D23</f>
        <v>0.84980950942382893</v>
      </c>
      <c r="G21">
        <f>'1980_2015_full'!J26/Sheet1!$D23</f>
        <v>0.39801956934024807</v>
      </c>
      <c r="H21">
        <f>'1980~2015'!H21/Sheet1!$D23</f>
        <v>0.4801050635248309</v>
      </c>
      <c r="I21">
        <f>'1980~2015'!I21/Sheet1!$D23</f>
        <v>0.38451907423258308</v>
      </c>
      <c r="J21">
        <f>'1980~2015'!M21/Sheet1!D23</f>
        <v>9.5585989292247792E-2</v>
      </c>
      <c r="K21" s="49">
        <v>98.6</v>
      </c>
      <c r="L21" s="49">
        <v>164.8</v>
      </c>
      <c r="M21" s="49">
        <v>162.9</v>
      </c>
      <c r="N21" s="49">
        <f>'FRED Graph (2)'!B299</f>
        <v>103.5</v>
      </c>
      <c r="O21" s="49"/>
      <c r="P21" s="49">
        <f>FEDFUNDS!B82</f>
        <v>9.27</v>
      </c>
      <c r="Q21" s="49">
        <f>'FRED Graph'!B163</f>
        <v>7396</v>
      </c>
      <c r="R21">
        <f>Sheet1!L23</f>
        <v>91.6</v>
      </c>
      <c r="S21">
        <f>Sheet1!N23</f>
        <v>2.67</v>
      </c>
      <c r="T21">
        <f>Sheet1!P23</f>
        <v>6.2210999999999999</v>
      </c>
      <c r="U21">
        <f>Sheet1!R23</f>
        <v>87</v>
      </c>
      <c r="V21">
        <f>Sheet1!T23</f>
        <v>99.6</v>
      </c>
      <c r="W21">
        <f>Sheet1!AB23</f>
        <v>109.8</v>
      </c>
      <c r="X21">
        <f t="shared" si="0"/>
        <v>1.1024096385542168</v>
      </c>
      <c r="Y21">
        <v>115.2</v>
      </c>
    </row>
    <row r="22" spans="1:25">
      <c r="A22" s="1" t="s">
        <v>162</v>
      </c>
      <c r="B22">
        <f>'1980~2015'!B22/Sheet1!$D24</f>
        <v>5.4427005706612954</v>
      </c>
      <c r="C22">
        <f>'1980~2015'!C22/Sheet1!$D24</f>
        <v>3.4255790533736152</v>
      </c>
      <c r="D22">
        <f>'1980~2015'!D22/Sheet1!$D24</f>
        <v>0.73641322591473646</v>
      </c>
      <c r="E22">
        <f>'1980~2015'!E22/Sheet1!$D24</f>
        <v>1.2374555219872441</v>
      </c>
      <c r="F22">
        <f>'1980_2015_full'!I27/Sheet1!$D24</f>
        <v>0.85308660624370591</v>
      </c>
      <c r="G22">
        <f>'1980_2015_full'!J27/Sheet1!$D24</f>
        <v>0.38016784155756966</v>
      </c>
      <c r="H22">
        <f>'1980~2015'!H22/Sheet1!$D24</f>
        <v>0.47787176905001677</v>
      </c>
      <c r="I22">
        <f>'1980~2015'!I22/Sheet1!$D24</f>
        <v>0.38474991607922127</v>
      </c>
      <c r="J22">
        <f>'1980~2015'!M22/Sheet1!D24</f>
        <v>9.312185297079556E-2</v>
      </c>
      <c r="K22" s="49">
        <v>98.5</v>
      </c>
      <c r="L22" s="49">
        <v>166.9</v>
      </c>
      <c r="M22" s="49">
        <v>165.8</v>
      </c>
      <c r="N22" s="49">
        <f>'FRED Graph (2)'!B300</f>
        <v>103.3</v>
      </c>
      <c r="O22" s="49"/>
      <c r="P22" s="49">
        <f>FEDFUNDS!B83</f>
        <v>8.48</v>
      </c>
      <c r="Q22" s="49">
        <f>'FRED Graph'!B164</f>
        <v>7469.5</v>
      </c>
      <c r="R22">
        <f>Sheet1!L24</f>
        <v>91.2</v>
      </c>
      <c r="S22">
        <f>Sheet1!N24</f>
        <v>2.57</v>
      </c>
      <c r="T22">
        <f>Sheet1!P24</f>
        <v>6.2487300000000001</v>
      </c>
      <c r="U22">
        <f>Sheet1!R24</f>
        <v>86.8</v>
      </c>
      <c r="V22">
        <f>Sheet1!T24</f>
        <v>99.5</v>
      </c>
      <c r="W22">
        <f>Sheet1!AB24</f>
        <v>109.8</v>
      </c>
      <c r="X22">
        <f t="shared" si="0"/>
        <v>1.1035175879396986</v>
      </c>
      <c r="Y22">
        <v>115.7</v>
      </c>
    </row>
    <row r="23" spans="1:25">
      <c r="A23" s="1" t="s">
        <v>163</v>
      </c>
      <c r="B23">
        <f>'1980~2015'!B23/Sheet1!$D25</f>
        <v>5.5216647356136557</v>
      </c>
      <c r="C23">
        <f>'1980~2015'!C23/Sheet1!$D25</f>
        <v>3.4842996994274009</v>
      </c>
      <c r="D23">
        <f>'1980~2015'!D23/Sheet1!$D25</f>
        <v>0.7073262472083689</v>
      </c>
      <c r="E23">
        <f>'1980~2015'!E23/Sheet1!$D25</f>
        <v>1.2669504475005458</v>
      </c>
      <c r="F23">
        <f>'1980_2015_full'!I28/Sheet1!$D25</f>
        <v>0.8598911893607375</v>
      </c>
      <c r="G23">
        <f>'1980_2015_full'!J28/Sheet1!$D25</f>
        <v>0.41384481050492838</v>
      </c>
      <c r="H23">
        <f>'1980~2015'!H23/Sheet1!$D25</f>
        <v>0.49595990126441997</v>
      </c>
      <c r="I23">
        <f>'1980~2015'!I23/Sheet1!$D25</f>
        <v>0.37878528369687503</v>
      </c>
      <c r="J23">
        <f>'1980~2015'!M23/Sheet1!D25</f>
        <v>0.11717461756754488</v>
      </c>
      <c r="K23" s="49">
        <v>99.3</v>
      </c>
      <c r="L23" s="49">
        <v>164.2</v>
      </c>
      <c r="M23" s="49">
        <v>164.7</v>
      </c>
      <c r="N23" s="49">
        <f>'FRED Graph (2)'!B301</f>
        <v>103.4</v>
      </c>
      <c r="O23" s="49"/>
      <c r="P23" s="49">
        <f>FEDFUNDS!B84</f>
        <v>7.92</v>
      </c>
      <c r="Q23" s="49">
        <f>'FRED Graph'!B165</f>
        <v>7537.9</v>
      </c>
      <c r="R23">
        <f>Sheet1!L25</f>
        <v>92</v>
      </c>
      <c r="S23">
        <f>Sheet1!N25</f>
        <v>2.57</v>
      </c>
      <c r="T23">
        <f>Sheet1!P25</f>
        <v>6.0685700000000002</v>
      </c>
      <c r="U23">
        <f>Sheet1!R25</f>
        <v>87.6</v>
      </c>
      <c r="V23">
        <f>Sheet1!T25</f>
        <v>100.2</v>
      </c>
      <c r="W23">
        <f>Sheet1!AB25</f>
        <v>109.1</v>
      </c>
      <c r="X23">
        <f t="shared" si="0"/>
        <v>1.0888223552894212</v>
      </c>
      <c r="Y23">
        <v>115.3</v>
      </c>
    </row>
    <row r="24" spans="1:25">
      <c r="A24" s="1" t="s">
        <v>164</v>
      </c>
      <c r="B24">
        <f>'1980~2015'!B24/Sheet1!$D26</f>
        <v>5.6248537864695933</v>
      </c>
      <c r="C24">
        <f>'1980~2015'!C24/Sheet1!$D26</f>
        <v>3.4847569252425719</v>
      </c>
      <c r="D24">
        <f>'1980~2015'!D24/Sheet1!$D26</f>
        <v>0.76699512342265352</v>
      </c>
      <c r="E24">
        <f>'1980~2015'!E24/Sheet1!$D26</f>
        <v>1.2834565046168283</v>
      </c>
      <c r="F24">
        <f>'1980_2015_full'!I29/Sheet1!$D26</f>
        <v>0.86774420592227641</v>
      </c>
      <c r="G24">
        <f>'1980_2015_full'!J29/Sheet1!$D26</f>
        <v>0.41419737569755166</v>
      </c>
      <c r="H24">
        <f>'1980~2015'!H24/Sheet1!$D26</f>
        <v>0.48455247766996801</v>
      </c>
      <c r="I24">
        <f>'1980~2015'!I24/Sheet1!$D26</f>
        <v>0.36493388969885882</v>
      </c>
      <c r="J24">
        <f>'1980~2015'!M24/Sheet1!D26</f>
        <v>0.11961858797110921</v>
      </c>
      <c r="K24" s="49">
        <v>98.6</v>
      </c>
      <c r="L24" s="49">
        <v>157.80000000000001</v>
      </c>
      <c r="M24" s="49">
        <v>157.5</v>
      </c>
      <c r="N24" s="49">
        <f>'FRED Graph (2)'!B302</f>
        <v>102.7</v>
      </c>
      <c r="O24" s="49"/>
      <c r="P24" s="49">
        <f>FEDFUNDS!B85</f>
        <v>7.9</v>
      </c>
      <c r="Q24" s="49">
        <f>'FRED Graph'!B166</f>
        <v>7655.2</v>
      </c>
      <c r="R24">
        <f>Sheet1!L26</f>
        <v>92.8</v>
      </c>
      <c r="S24">
        <f>Sheet1!N26</f>
        <v>2.6</v>
      </c>
      <c r="T24">
        <f>Sheet1!P26</f>
        <v>6.2540300000000011</v>
      </c>
      <c r="U24">
        <f>Sheet1!R26</f>
        <v>87.6</v>
      </c>
      <c r="V24">
        <f>Sheet1!T26</f>
        <v>99.5</v>
      </c>
      <c r="W24">
        <f>Sheet1!AB26</f>
        <v>109.2</v>
      </c>
      <c r="X24">
        <f t="shared" si="0"/>
        <v>1.0974874371859298</v>
      </c>
      <c r="Y24">
        <v>114.3</v>
      </c>
    </row>
    <row r="25" spans="1:25">
      <c r="A25" s="1" t="s">
        <v>165</v>
      </c>
      <c r="B25">
        <f>'1980~2015'!B25/Sheet1!$D27</f>
        <v>5.7007701322618454</v>
      </c>
      <c r="C25">
        <f>'1980~2015'!C25/Sheet1!$D27</f>
        <v>3.5437987610915789</v>
      </c>
      <c r="D25">
        <f>'1980~2015'!D25/Sheet1!$D27</f>
        <v>0.78261844969027283</v>
      </c>
      <c r="E25">
        <f>'1980~2015'!E25/Sheet1!$D27</f>
        <v>1.2861928679055752</v>
      </c>
      <c r="F25">
        <f>'1980_2015_full'!I30/Sheet1!$D27</f>
        <v>0.87261844969027291</v>
      </c>
      <c r="G25">
        <f>'1980_2015_full'!J30/Sheet1!$D27</f>
        <v>0.40689435794408169</v>
      </c>
      <c r="H25">
        <f>'1980~2015'!H25/Sheet1!$D27</f>
        <v>0.48332998493219487</v>
      </c>
      <c r="I25">
        <f>'1980~2015'!I25/Sheet1!$D27</f>
        <v>0.36380378369328648</v>
      </c>
      <c r="J25">
        <f>'1980~2015'!M25/Sheet1!D27</f>
        <v>0.11952620123890842</v>
      </c>
      <c r="K25" s="49">
        <v>99</v>
      </c>
      <c r="L25" s="49">
        <v>150.1</v>
      </c>
      <c r="M25" s="49">
        <v>144</v>
      </c>
      <c r="N25" s="49">
        <f>'FRED Graph (2)'!B303</f>
        <v>103.3</v>
      </c>
      <c r="O25" s="49"/>
      <c r="P25" s="49">
        <f>FEDFUNDS!B86</f>
        <v>8.1</v>
      </c>
      <c r="Q25" s="49">
        <f>'FRED Graph'!B167</f>
        <v>7712.6</v>
      </c>
      <c r="R25">
        <f>Sheet1!L27</f>
        <v>92.6</v>
      </c>
      <c r="S25">
        <f>Sheet1!N27</f>
        <v>2.77</v>
      </c>
      <c r="T25">
        <f>Sheet1!P27</f>
        <v>7.2818300000000002</v>
      </c>
      <c r="U25">
        <f>Sheet1!R27</f>
        <v>88.2</v>
      </c>
      <c r="V25">
        <f>Sheet1!T27</f>
        <v>99.9</v>
      </c>
      <c r="W25">
        <f>Sheet1!AB27</f>
        <v>108.9</v>
      </c>
      <c r="X25">
        <f t="shared" si="0"/>
        <v>1.0900900900900901</v>
      </c>
      <c r="Y25">
        <v>114.4</v>
      </c>
    </row>
    <row r="26" spans="1:25">
      <c r="A26" s="1" t="s">
        <v>166</v>
      </c>
      <c r="B26">
        <f>'1980~2015'!B26/Sheet1!$D28</f>
        <v>5.6870001831898342</v>
      </c>
      <c r="C26">
        <f>'1980~2015'!C26/Sheet1!$D28</f>
        <v>3.5413675953836163</v>
      </c>
      <c r="D26">
        <f>'1980~2015'!D26/Sheet1!$D28</f>
        <v>0.79678585108331801</v>
      </c>
      <c r="E26">
        <f>'1980~2015'!E26/Sheet1!$D28</f>
        <v>1.2819791163588523</v>
      </c>
      <c r="F26">
        <f>'1980_2015_full'!I31/Sheet1!$D28</f>
        <v>0.8694039668926008</v>
      </c>
      <c r="G26">
        <f>'1980_2015_full'!J31/Sheet1!$D28</f>
        <v>0.41430212999816807</v>
      </c>
      <c r="H26">
        <f>'1980~2015'!H26/Sheet1!$D28</f>
        <v>0.45584958449214785</v>
      </c>
      <c r="I26">
        <f>'1980~2015'!I26/Sheet1!$D28</f>
        <v>0.36113877462654254</v>
      </c>
      <c r="J26">
        <f>'1980~2015'!M26/Sheet1!D28</f>
        <v>9.4710809865605289E-2</v>
      </c>
      <c r="K26" s="49">
        <v>99.6</v>
      </c>
      <c r="L26" s="49">
        <v>145.6</v>
      </c>
      <c r="M26" s="49">
        <v>132</v>
      </c>
      <c r="N26" s="49">
        <f>'FRED Graph (2)'!B304</f>
        <v>101.7</v>
      </c>
      <c r="O26" s="49"/>
      <c r="P26" s="49">
        <f>FEDFUNDS!B87</f>
        <v>7.83</v>
      </c>
      <c r="Q26" s="49">
        <f>'FRED Graph'!B168</f>
        <v>7784.1</v>
      </c>
      <c r="R26">
        <f>Sheet1!L28</f>
        <v>93.2</v>
      </c>
      <c r="S26">
        <f>Sheet1!N28</f>
        <v>2.67</v>
      </c>
      <c r="T26">
        <f>Sheet1!P28</f>
        <v>6.0529999999999999</v>
      </c>
      <c r="U26">
        <f>Sheet1!R28</f>
        <v>87.9</v>
      </c>
      <c r="V26">
        <f>Sheet1!T28</f>
        <v>100.5</v>
      </c>
      <c r="W26">
        <f>Sheet1!AB28</f>
        <v>109.2</v>
      </c>
      <c r="X26">
        <f t="shared" si="0"/>
        <v>1.0865671641791046</v>
      </c>
      <c r="Y26">
        <v>112.9</v>
      </c>
    </row>
    <row r="27" spans="1:25">
      <c r="A27" s="1" t="s">
        <v>167</v>
      </c>
      <c r="B27">
        <f>'1980~2015'!B27/Sheet1!$D29</f>
        <v>5.6720053970316329</v>
      </c>
      <c r="C27">
        <f>'1980~2015'!C27/Sheet1!$D29</f>
        <v>3.5725034564322957</v>
      </c>
      <c r="D27">
        <f>'1980~2015'!D27/Sheet1!$D29</f>
        <v>0.78509653024170034</v>
      </c>
      <c r="E27">
        <f>'1980~2015'!E27/Sheet1!$D29</f>
        <v>1.3008978395215964</v>
      </c>
      <c r="F27">
        <f>'1980_2015_full'!I32/Sheet1!$D29</f>
        <v>0.86436793097129905</v>
      </c>
      <c r="G27">
        <f>'1980_2015_full'!J32/Sheet1!$D29</f>
        <v>0.41585794479702831</v>
      </c>
      <c r="H27">
        <f>'1980~2015'!H27/Sheet1!$D29</f>
        <v>0.4658554461712725</v>
      </c>
      <c r="I27">
        <f>'1980~2015'!I27/Sheet1!$D29</f>
        <v>0.38440191228157844</v>
      </c>
      <c r="J27">
        <f>'1980~2015'!M27/Sheet1!D29</f>
        <v>8.1455199640197887E-2</v>
      </c>
      <c r="K27" s="49">
        <v>100.8</v>
      </c>
      <c r="L27" s="49">
        <v>139.9</v>
      </c>
      <c r="M27" s="49">
        <v>108.9</v>
      </c>
      <c r="N27" s="49">
        <f>'FRED Graph (2)'!B305</f>
        <v>99.8</v>
      </c>
      <c r="O27" s="49"/>
      <c r="P27" s="49">
        <f>FEDFUNDS!B88</f>
        <v>6.92</v>
      </c>
      <c r="Q27" s="49">
        <f>'FRED Graph'!B169</f>
        <v>7819.8</v>
      </c>
      <c r="R27">
        <f>Sheet1!L29</f>
        <v>93.7</v>
      </c>
      <c r="S27">
        <f>Sheet1!N29</f>
        <v>2.77</v>
      </c>
      <c r="T27">
        <f>Sheet1!P29</f>
        <v>4.4357300000000004</v>
      </c>
      <c r="U27">
        <f>Sheet1!R29</f>
        <v>88.4</v>
      </c>
      <c r="V27">
        <f>Sheet1!T29</f>
        <v>101.7</v>
      </c>
      <c r="W27">
        <f>Sheet1!AB29</f>
        <v>108.5</v>
      </c>
      <c r="X27">
        <f t="shared" si="0"/>
        <v>1.0668633235004916</v>
      </c>
      <c r="Y27">
        <v>113.7</v>
      </c>
    </row>
    <row r="28" spans="1:25">
      <c r="A28" s="1" t="s">
        <v>168</v>
      </c>
      <c r="B28">
        <f>'1980~2015'!B28/Sheet1!$D30</f>
        <v>5.6848085747891917</v>
      </c>
      <c r="C28">
        <f>'1980~2015'!C28/Sheet1!$D30</f>
        <v>3.6135331245961928</v>
      </c>
      <c r="D28">
        <f>'1980~2015'!D28/Sheet1!$D30</f>
        <v>0.77657008432317809</v>
      </c>
      <c r="E28">
        <f>'1980~2015'!E28/Sheet1!$D30</f>
        <v>1.3211951029604228</v>
      </c>
      <c r="F28">
        <f>'1980_2015_full'!I33/Sheet1!$D30</f>
        <v>0.88348988618855917</v>
      </c>
      <c r="G28">
        <f>'1980_2015_full'!J33/Sheet1!$D30</f>
        <v>0.42744727730563425</v>
      </c>
      <c r="H28">
        <f>'1980~2015'!H28/Sheet1!$D30</f>
        <v>0.45292811821811374</v>
      </c>
      <c r="I28">
        <f>'1980~2015'!I28/Sheet1!$D30</f>
        <v>0.3946457266868777</v>
      </c>
      <c r="J28">
        <f>'1980~2015'!M28/Sheet1!D30</f>
        <v>5.8282391531236023E-2</v>
      </c>
      <c r="K28" s="49">
        <v>100.9</v>
      </c>
      <c r="L28" s="49">
        <v>132.6</v>
      </c>
      <c r="M28" s="49">
        <v>92.5</v>
      </c>
      <c r="N28" s="49">
        <f>'FRED Graph (2)'!B306</f>
        <v>99.4</v>
      </c>
      <c r="O28" s="49"/>
      <c r="P28" s="49">
        <f>FEDFUNDS!B89</f>
        <v>6.21</v>
      </c>
      <c r="Q28" s="49">
        <f>'FRED Graph'!B170</f>
        <v>7898.6</v>
      </c>
      <c r="R28">
        <f>Sheet1!L30</f>
        <v>94.8</v>
      </c>
      <c r="S28">
        <f>Sheet1!N30</f>
        <v>2.83</v>
      </c>
      <c r="T28">
        <f>Sheet1!P30</f>
        <v>4.5625299999999998</v>
      </c>
      <c r="U28">
        <f>Sheet1!R30</f>
        <v>87.9</v>
      </c>
      <c r="V28">
        <f>Sheet1!T30</f>
        <v>101.7</v>
      </c>
      <c r="W28">
        <f>Sheet1!AB30</f>
        <v>107.7</v>
      </c>
      <c r="X28">
        <f t="shared" si="0"/>
        <v>1.0589970501474926</v>
      </c>
      <c r="Y28">
        <v>111.7</v>
      </c>
    </row>
    <row r="29" spans="1:25">
      <c r="A29" s="1" t="s">
        <v>169</v>
      </c>
      <c r="B29">
        <f>'1980~2015'!B29/Sheet1!$D31</f>
        <v>5.7444411311565036</v>
      </c>
      <c r="C29">
        <f>'1980~2015'!C29/Sheet1!$D31</f>
        <v>3.6327601345194909</v>
      </c>
      <c r="D29">
        <f>'1980~2015'!D29/Sheet1!$D31</f>
        <v>0.78801915080430063</v>
      </c>
      <c r="E29">
        <f>'1980~2015'!E29/Sheet1!$D31</f>
        <v>1.3418683630700927</v>
      </c>
      <c r="F29">
        <f>'1980_2015_full'!I34/Sheet1!$D31</f>
        <v>0.92110398754203726</v>
      </c>
      <c r="G29">
        <f>'1980_2015_full'!J34/Sheet1!$D31</f>
        <v>0.43248347497639283</v>
      </c>
      <c r="H29">
        <f>'1980~2015'!H29/Sheet1!$D31</f>
        <v>0.45250898729354072</v>
      </c>
      <c r="I29">
        <f>'1980~2015'!I29/Sheet1!$D31</f>
        <v>0.39369315640375729</v>
      </c>
      <c r="J29">
        <f>'1980~2015'!M29/Sheet1!D31</f>
        <v>5.8815830889783483E-2</v>
      </c>
      <c r="K29" s="49">
        <v>100.6</v>
      </c>
      <c r="L29" s="49">
        <v>136.69999999999999</v>
      </c>
      <c r="M29" s="49">
        <v>99.1</v>
      </c>
      <c r="N29" s="49">
        <f>'FRED Graph (2)'!B307</f>
        <v>99.7</v>
      </c>
      <c r="O29" s="49"/>
      <c r="P29" s="49">
        <f>FEDFUNDS!B90</f>
        <v>6.27</v>
      </c>
      <c r="Q29" s="49">
        <f>'FRED Graph'!B171</f>
        <v>7939.5</v>
      </c>
      <c r="R29">
        <f>Sheet1!L31</f>
        <v>95.2</v>
      </c>
      <c r="S29">
        <f>Sheet1!N31</f>
        <v>2.8</v>
      </c>
      <c r="T29">
        <f>Sheet1!P31</f>
        <v>4.12073</v>
      </c>
      <c r="U29">
        <f>Sheet1!R31</f>
        <v>88.1</v>
      </c>
      <c r="V29">
        <f>Sheet1!T31</f>
        <v>101.4</v>
      </c>
      <c r="W29">
        <f>Sheet1!AB31</f>
        <v>107.4</v>
      </c>
      <c r="X29">
        <f t="shared" si="0"/>
        <v>1.0591715976331362</v>
      </c>
      <c r="Y29">
        <v>110.8</v>
      </c>
    </row>
    <row r="30" spans="1:25">
      <c r="A30" s="1" t="s">
        <v>170</v>
      </c>
      <c r="B30">
        <f>'1980~2015'!B30/Sheet1!$D32</f>
        <v>5.7106133245164488</v>
      </c>
      <c r="C30">
        <f>'1980~2015'!C30/Sheet1!$D32</f>
        <v>3.6778376591172095</v>
      </c>
      <c r="D30">
        <f>'1980~2015'!D30/Sheet1!$D32</f>
        <v>0.74691188626219218</v>
      </c>
      <c r="E30">
        <f>'1980~2015'!E30/Sheet1!$D32</f>
        <v>1.3142271449826417</v>
      </c>
      <c r="F30">
        <f>'1980_2015_full'!I35/Sheet1!$D32</f>
        <v>0.89910233096379566</v>
      </c>
      <c r="G30">
        <f>'1980_2015_full'!J35/Sheet1!$D32</f>
        <v>0.42578277401223341</v>
      </c>
      <c r="H30">
        <f>'1980~2015'!H30/Sheet1!$D32</f>
        <v>0.44886427508679122</v>
      </c>
      <c r="I30">
        <f>'1980~2015'!I30/Sheet1!$D32</f>
        <v>0.38592163994048606</v>
      </c>
      <c r="J30">
        <f>'1980~2015'!M30/Sheet1!D32</f>
        <v>6.2940981980492652E-2</v>
      </c>
      <c r="K30" s="49">
        <v>100.5</v>
      </c>
      <c r="L30" s="49">
        <v>135.1</v>
      </c>
      <c r="M30" s="49">
        <v>101.2</v>
      </c>
      <c r="N30" s="49">
        <f>'FRED Graph (2)'!B308</f>
        <v>100.9</v>
      </c>
      <c r="O30" s="49"/>
      <c r="P30" s="49">
        <f>FEDFUNDS!B91</f>
        <v>6.22</v>
      </c>
      <c r="Q30" s="49">
        <f>'FRED Graph'!B172</f>
        <v>7995</v>
      </c>
      <c r="R30">
        <f>Sheet1!L32</f>
        <v>96.1</v>
      </c>
      <c r="S30">
        <f>Sheet1!N32</f>
        <v>2.93</v>
      </c>
      <c r="T30">
        <f>Sheet1!P32</f>
        <v>3.9980299999999995</v>
      </c>
      <c r="U30">
        <f>Sheet1!R32</f>
        <v>87.6</v>
      </c>
      <c r="V30">
        <f>Sheet1!T32</f>
        <v>101.4</v>
      </c>
      <c r="W30">
        <f>Sheet1!AB32</f>
        <v>107.5</v>
      </c>
      <c r="X30">
        <f t="shared" si="0"/>
        <v>1.0601577909270217</v>
      </c>
      <c r="Y30">
        <v>110.9</v>
      </c>
    </row>
    <row r="31" spans="1:25">
      <c r="A31" s="1" t="s">
        <v>171</v>
      </c>
      <c r="B31">
        <f>'1980~2015'!B31/Sheet1!$D33</f>
        <v>5.8042323077682854</v>
      </c>
      <c r="C31">
        <f>'1980~2015'!C31/Sheet1!$D33</f>
        <v>3.7166296278005495</v>
      </c>
      <c r="D31">
        <f>'1980~2015'!D31/Sheet1!$D33</f>
        <v>0.80029466475710731</v>
      </c>
      <c r="E31">
        <f>'1980~2015'!E31/Sheet1!$D33</f>
        <v>1.3268474163333168</v>
      </c>
      <c r="F31">
        <f>'1980_2015_full'!I36/Sheet1!$D33</f>
        <v>0.91203351605840621</v>
      </c>
      <c r="G31">
        <f>'1980_2015_full'!J36/Sheet1!$D33</f>
        <v>0.42347441025894283</v>
      </c>
      <c r="H31">
        <f>'1980~2015'!H31/Sheet1!$D33</f>
        <v>0.44830197376002107</v>
      </c>
      <c r="I31">
        <f>'1980~2015'!I31/Sheet1!$D33</f>
        <v>0.40938647175992232</v>
      </c>
      <c r="J31">
        <f>'1980~2015'!M31/Sheet1!D33</f>
        <v>3.8915502000098773E-2</v>
      </c>
      <c r="K31" s="49">
        <v>100.2</v>
      </c>
      <c r="L31" s="49">
        <v>130.80000000000001</v>
      </c>
      <c r="M31" s="49">
        <v>101.3</v>
      </c>
      <c r="N31" s="49">
        <f>'FRED Graph (2)'!B309</f>
        <v>102.5</v>
      </c>
      <c r="O31" s="49"/>
      <c r="P31" s="49">
        <f>FEDFUNDS!B92</f>
        <v>6.65</v>
      </c>
      <c r="Q31" s="49">
        <f>'FRED Graph'!B173</f>
        <v>8084.7</v>
      </c>
      <c r="R31">
        <f>Sheet1!L33</f>
        <v>95.6</v>
      </c>
      <c r="S31">
        <f>Sheet1!N33</f>
        <v>3</v>
      </c>
      <c r="T31">
        <f>Sheet1!P33</f>
        <v>3.2817699999999999</v>
      </c>
      <c r="U31">
        <f>Sheet1!R33</f>
        <v>88.2</v>
      </c>
      <c r="V31">
        <f>Sheet1!T33</f>
        <v>101.1</v>
      </c>
      <c r="W31">
        <f>Sheet1!AB33</f>
        <v>106.7</v>
      </c>
      <c r="X31">
        <f t="shared" si="0"/>
        <v>1.0553907022749753</v>
      </c>
      <c r="Y31">
        <v>111</v>
      </c>
    </row>
    <row r="32" spans="1:25">
      <c r="A32" s="1" t="s">
        <v>172</v>
      </c>
      <c r="B32">
        <f>'1980~2015'!B32/Sheet1!$D34</f>
        <v>5.9030658324712215</v>
      </c>
      <c r="C32">
        <f>'1980~2015'!C32/Sheet1!$D34</f>
        <v>3.7802880273248274</v>
      </c>
      <c r="D32">
        <f>'1980~2015'!D32/Sheet1!$D34</f>
        <v>0.81869386012447243</v>
      </c>
      <c r="E32">
        <f>'1980~2015'!E32/Sheet1!$D34</f>
        <v>1.356350887564248</v>
      </c>
      <c r="F32">
        <f>'1980_2015_full'!I37/Sheet1!$D34</f>
        <v>0.91592032448232263</v>
      </c>
      <c r="G32">
        <f>'1980_2015_full'!J37/Sheet1!$D34</f>
        <v>0.44552769430349604</v>
      </c>
      <c r="H32">
        <f>'1980~2015'!H32/Sheet1!$D34</f>
        <v>0.45362989966665024</v>
      </c>
      <c r="I32">
        <f>'1980~2015'!I32/Sheet1!$D34</f>
        <v>0.42447082779118839</v>
      </c>
      <c r="J32">
        <f>'1980~2015'!M32/Sheet1!D34</f>
        <v>2.9159071875461847E-2</v>
      </c>
      <c r="K32" s="49">
        <v>100.4</v>
      </c>
      <c r="L32" s="49">
        <v>132.1</v>
      </c>
      <c r="M32" s="49">
        <v>104.5</v>
      </c>
      <c r="N32" s="49">
        <f>'FRED Graph (2)'!B310</f>
        <v>103.7</v>
      </c>
      <c r="O32" s="49"/>
      <c r="P32" s="49">
        <f>FEDFUNDS!B93</f>
        <v>6.84</v>
      </c>
      <c r="Q32" s="49">
        <f>'FRED Graph'!B174</f>
        <v>8158</v>
      </c>
      <c r="R32">
        <f>Sheet1!L34</f>
        <v>96</v>
      </c>
      <c r="S32">
        <f>Sheet1!N34</f>
        <v>2.77</v>
      </c>
      <c r="T32">
        <f>Sheet1!P34</f>
        <v>3.2489299999999997</v>
      </c>
      <c r="U32">
        <f>Sheet1!R34</f>
        <v>88</v>
      </c>
      <c r="V32">
        <f>Sheet1!T34</f>
        <v>101.3</v>
      </c>
      <c r="W32">
        <f>Sheet1!AB34</f>
        <v>107.4</v>
      </c>
      <c r="X32">
        <f t="shared" si="0"/>
        <v>1.060217176702863</v>
      </c>
      <c r="Y32">
        <v>110.9</v>
      </c>
    </row>
    <row r="33" spans="1:25">
      <c r="A33" s="1" t="s">
        <v>173</v>
      </c>
      <c r="B33">
        <f>'1980~2015'!B33/Sheet1!$D35</f>
        <v>6.0241174260369528</v>
      </c>
      <c r="C33">
        <f>'1980~2015'!C33/Sheet1!$D35</f>
        <v>3.8498733929067357</v>
      </c>
      <c r="D33">
        <f>'1980~2015'!D33/Sheet1!$D35</f>
        <v>0.84612582294610628</v>
      </c>
      <c r="E33">
        <f>'1980~2015'!E33/Sheet1!$D35</f>
        <v>1.3930080211719733</v>
      </c>
      <c r="F33">
        <f>'1980_2015_full'!I38/Sheet1!$D35</f>
        <v>0.90968911832453891</v>
      </c>
      <c r="G33">
        <f>'1980_2015_full'!J38/Sheet1!$D35</f>
        <v>0.47547906490451375</v>
      </c>
      <c r="H33">
        <f>'1980~2015'!H33/Sheet1!$D35</f>
        <v>0.45647003087579441</v>
      </c>
      <c r="I33">
        <f>'1980~2015'!I33/Sheet1!$D35</f>
        <v>0.43714897162367472</v>
      </c>
      <c r="J33">
        <f>'1980~2015'!M33/Sheet1!D35</f>
        <v>1.932105925211965E-2</v>
      </c>
      <c r="K33" s="49">
        <v>100.3</v>
      </c>
      <c r="L33" s="49">
        <v>129.69999999999999</v>
      </c>
      <c r="M33" s="49">
        <v>100.8</v>
      </c>
      <c r="N33" s="49">
        <f>'FRED Graph (2)'!B311</f>
        <v>104.2</v>
      </c>
      <c r="O33" s="49"/>
      <c r="P33" s="49">
        <f>FEDFUNDS!B94</f>
        <v>6.92</v>
      </c>
      <c r="Q33" s="49">
        <f>'FRED Graph'!B175</f>
        <v>8292.7000000000007</v>
      </c>
      <c r="R33">
        <f>Sheet1!L35</f>
        <v>97.2</v>
      </c>
      <c r="S33">
        <f>Sheet1!N35</f>
        <v>2.7</v>
      </c>
      <c r="T33">
        <f>Sheet1!P35</f>
        <v>3.5249700000000002</v>
      </c>
      <c r="U33">
        <f>Sheet1!R35</f>
        <v>88.3</v>
      </c>
      <c r="V33">
        <f>Sheet1!T35</f>
        <v>101.2</v>
      </c>
      <c r="W33">
        <f>Sheet1!AB35</f>
        <v>107.9</v>
      </c>
      <c r="X33">
        <f t="shared" si="0"/>
        <v>1.0662055335968379</v>
      </c>
      <c r="Y33">
        <v>111.6</v>
      </c>
    </row>
    <row r="34" spans="1:25">
      <c r="A34" s="1" t="s">
        <v>174</v>
      </c>
      <c r="B34">
        <f>'1980~2015'!B34/Sheet1!$D36</f>
        <v>6.1444848208320426</v>
      </c>
      <c r="C34">
        <f>'1980~2015'!C34/Sheet1!$D36</f>
        <v>3.900153176788828</v>
      </c>
      <c r="D34">
        <f>'1980~2015'!D34/Sheet1!$D36</f>
        <v>0.9073264132188309</v>
      </c>
      <c r="E34">
        <f>'1980~2015'!E34/Sheet1!$D36</f>
        <v>1.4033845552169733</v>
      </c>
      <c r="F34">
        <f>'1980_2015_full'!I39/Sheet1!$D36</f>
        <v>0.92537683119591962</v>
      </c>
      <c r="G34">
        <f>'1980_2015_full'!J39/Sheet1!$D36</f>
        <v>0.48338031841217588</v>
      </c>
      <c r="H34">
        <f>'1980~2015'!H34/Sheet1!$D36</f>
        <v>0.45778675835546795</v>
      </c>
      <c r="I34">
        <f>'1980~2015'!I34/Sheet1!$D36</f>
        <v>0.46001108087408543</v>
      </c>
      <c r="J34">
        <f>'1980~2015'!M34/Sheet1!D36</f>
        <v>-2.2243225186174978E-3</v>
      </c>
      <c r="K34" s="49">
        <v>100.5</v>
      </c>
      <c r="L34" s="49">
        <v>127.3</v>
      </c>
      <c r="M34" s="49">
        <v>97.6</v>
      </c>
      <c r="N34" s="49">
        <f>'FRED Graph (2)'!B312</f>
        <v>104.8</v>
      </c>
      <c r="O34" s="49"/>
      <c r="P34" s="49">
        <f>FEDFUNDS!B95</f>
        <v>6.66</v>
      </c>
      <c r="Q34" s="49">
        <f>'FRED Graph'!B176</f>
        <v>8339.2999999999993</v>
      </c>
      <c r="R34">
        <f>Sheet1!L36</f>
        <v>97.8</v>
      </c>
      <c r="S34">
        <f>Sheet1!N36</f>
        <v>2.67</v>
      </c>
      <c r="T34">
        <f>Sheet1!P36</f>
        <v>3.4885699999999997</v>
      </c>
      <c r="U34">
        <f>Sheet1!R36</f>
        <v>87.8</v>
      </c>
      <c r="V34">
        <f>Sheet1!T36</f>
        <v>101.4</v>
      </c>
      <c r="W34">
        <f>Sheet1!AB36</f>
        <v>108</v>
      </c>
      <c r="X34">
        <f t="shared" si="0"/>
        <v>1.0650887573964496</v>
      </c>
      <c r="Y34">
        <v>108.4</v>
      </c>
    </row>
    <row r="35" spans="1:25">
      <c r="A35" s="1" t="s">
        <v>175</v>
      </c>
      <c r="B35">
        <f>'1980~2015'!B35/Sheet1!$D37</f>
        <v>6.1295553066095172</v>
      </c>
      <c r="C35">
        <f>'1980~2015'!C35/Sheet1!$D37</f>
        <v>3.9362736025197669</v>
      </c>
      <c r="D35">
        <f>'1980~2015'!D35/Sheet1!$D37</f>
        <v>0.89678047830110552</v>
      </c>
      <c r="E35">
        <f>'1980~2015'!E35/Sheet1!$D37</f>
        <v>1.3911337327293685</v>
      </c>
      <c r="F35">
        <f>'1980_2015_full'!I40/Sheet1!$D37</f>
        <v>0.93113503157826383</v>
      </c>
      <c r="G35">
        <f>'1980_2015_full'!J40/Sheet1!$D37</f>
        <v>0.4724936275226081</v>
      </c>
      <c r="H35">
        <f>'1980~2015'!H35/Sheet1!$D37</f>
        <v>0.4633351192505642</v>
      </c>
      <c r="I35">
        <f>'1980~2015'!I35/Sheet1!$D37</f>
        <v>0.48059844462844803</v>
      </c>
      <c r="J35">
        <f>'1980~2015'!M35/Sheet1!D37</f>
        <v>-1.7263325377883849E-2</v>
      </c>
      <c r="K35" s="49">
        <v>100.4</v>
      </c>
      <c r="L35" s="49">
        <v>126.5</v>
      </c>
      <c r="M35" s="49">
        <v>98</v>
      </c>
      <c r="N35" s="49">
        <f>'FRED Graph (2)'!B313</f>
        <v>106.5</v>
      </c>
      <c r="O35" s="49"/>
      <c r="P35" s="49">
        <f>FEDFUNDS!B96</f>
        <v>7.16</v>
      </c>
      <c r="Q35" s="49">
        <f>'FRED Graph'!B177</f>
        <v>8449.5</v>
      </c>
      <c r="R35">
        <f>Sheet1!L37</f>
        <v>98.9</v>
      </c>
      <c r="S35">
        <f>Sheet1!N37</f>
        <v>2.4700000000000002</v>
      </c>
      <c r="T35">
        <f>Sheet1!P37</f>
        <v>3.3323699999999996</v>
      </c>
      <c r="U35">
        <f>Sheet1!R37</f>
        <v>88.3</v>
      </c>
      <c r="V35">
        <f>Sheet1!T37</f>
        <v>101.3</v>
      </c>
      <c r="W35">
        <f>Sheet1!AB37</f>
        <v>107.6</v>
      </c>
      <c r="X35">
        <f t="shared" si="0"/>
        <v>1.0621915103652517</v>
      </c>
      <c r="Y35">
        <v>110.2</v>
      </c>
    </row>
    <row r="36" spans="1:25">
      <c r="A36" s="1" t="s">
        <v>176</v>
      </c>
      <c r="B36">
        <f>'1980~2015'!B36/Sheet1!$D38</f>
        <v>6.2360571863413368</v>
      </c>
      <c r="C36">
        <f>'1980~2015'!C36/Sheet1!$D38</f>
        <v>3.9247105872447903</v>
      </c>
      <c r="D36">
        <f>'1980~2015'!D36/Sheet1!$D38</f>
        <v>0.98409565597526028</v>
      </c>
      <c r="E36">
        <f>'1980~2015'!E36/Sheet1!$D38</f>
        <v>1.3855269336010234</v>
      </c>
      <c r="F36">
        <f>'1980_2015_full'!I41/Sheet1!$D38</f>
        <v>0.93597299353982155</v>
      </c>
      <c r="G36">
        <f>'1980_2015_full'!J41/Sheet1!$D38</f>
        <v>0.46098311286692684</v>
      </c>
      <c r="H36">
        <f>'1980~2015'!H36/Sheet1!$D38</f>
        <v>0.48910998494244129</v>
      </c>
      <c r="I36">
        <f>'1980~2015'!I36/Sheet1!$D38</f>
        <v>0.5031766591648722</v>
      </c>
      <c r="J36">
        <f>'1980~2015'!M36/Sheet1!D38</f>
        <v>-1.406829331476774E-2</v>
      </c>
      <c r="K36" s="49">
        <v>100.7</v>
      </c>
      <c r="L36" s="49">
        <v>129.4</v>
      </c>
      <c r="M36" s="49">
        <v>100.5</v>
      </c>
      <c r="N36" s="49">
        <f>'FRED Graph (2)'!B314</f>
        <v>108</v>
      </c>
      <c r="O36" s="49"/>
      <c r="P36" s="49">
        <f>FEDFUNDS!B97</f>
        <v>7.98</v>
      </c>
      <c r="Q36" s="49">
        <f>'FRED Graph'!B178</f>
        <v>8498.2999999999993</v>
      </c>
      <c r="R36">
        <f>Sheet1!L38</f>
        <v>99.5</v>
      </c>
      <c r="S36">
        <f>Sheet1!N38</f>
        <v>2.5299999999999998</v>
      </c>
      <c r="T36">
        <f>Sheet1!P38</f>
        <v>3.7781299999999995</v>
      </c>
      <c r="U36">
        <f>Sheet1!R38</f>
        <v>88.2</v>
      </c>
      <c r="V36">
        <f>Sheet1!T38</f>
        <v>101.6</v>
      </c>
      <c r="W36">
        <f>Sheet1!AB38</f>
        <v>107.6</v>
      </c>
      <c r="X36">
        <f t="shared" si="0"/>
        <v>1.0590551181102361</v>
      </c>
      <c r="Y36">
        <v>109.5</v>
      </c>
    </row>
    <row r="37" spans="1:25">
      <c r="A37" s="1" t="s">
        <v>177</v>
      </c>
      <c r="B37">
        <f>'1980~2015'!B37/Sheet1!$D39</f>
        <v>6.290100129198966</v>
      </c>
      <c r="C37">
        <f>'1980~2015'!C37/Sheet1!$D39</f>
        <v>3.9617571059431524</v>
      </c>
      <c r="D37">
        <f>'1980~2015'!D37/Sheet1!$D39</f>
        <v>1.0034786821705426</v>
      </c>
      <c r="E37">
        <f>'1980~2015'!E37/Sheet1!$D39</f>
        <v>1.3773966408268732</v>
      </c>
      <c r="F37">
        <f>'1980_2015_full'!I42/Sheet1!$D39</f>
        <v>0.93756782945736428</v>
      </c>
      <c r="G37">
        <f>'1980_2015_full'!J42/Sheet1!$D39</f>
        <v>0.44919573643410854</v>
      </c>
      <c r="H37">
        <f>'1980~2015'!H37/Sheet1!$D39</f>
        <v>0.49174903100775191</v>
      </c>
      <c r="I37">
        <f>'1980~2015'!I37/Sheet1!$D39</f>
        <v>0.49776485788113695</v>
      </c>
      <c r="J37">
        <f>'1980~2015'!M37/Sheet1!D39</f>
        <v>-6.014211886304909E-3</v>
      </c>
      <c r="K37" s="49">
        <v>101.2</v>
      </c>
      <c r="L37" s="49">
        <v>128.1</v>
      </c>
      <c r="M37" s="49">
        <v>95.5</v>
      </c>
      <c r="N37" s="49">
        <f>'FRED Graph (2)'!B315</f>
        <v>108.5</v>
      </c>
      <c r="O37" s="49"/>
      <c r="P37" s="49">
        <f>FEDFUNDS!B98</f>
        <v>8.4700000000000006</v>
      </c>
      <c r="Q37" s="49">
        <f>'FRED Graph'!B179</f>
        <v>8610.9</v>
      </c>
      <c r="R37">
        <f>Sheet1!L39</f>
        <v>99.8</v>
      </c>
      <c r="S37">
        <f>Sheet1!N39</f>
        <v>2.4</v>
      </c>
      <c r="T37">
        <f>Sheet1!P39</f>
        <v>3.8885700000000001</v>
      </c>
      <c r="U37">
        <f>Sheet1!R39</f>
        <v>88.8</v>
      </c>
      <c r="V37">
        <f>Sheet1!T39</f>
        <v>102.1</v>
      </c>
      <c r="W37">
        <f>Sheet1!AB39</f>
        <v>107.7</v>
      </c>
      <c r="X37">
        <f t="shared" si="0"/>
        <v>1.0548481880509306</v>
      </c>
      <c r="Y37">
        <v>110.1</v>
      </c>
    </row>
    <row r="38" spans="1:25">
      <c r="A38" s="1" t="s">
        <v>178</v>
      </c>
      <c r="B38">
        <f>'1980~2015'!B38/Sheet1!$D40</f>
        <v>6.439464199517297</v>
      </c>
      <c r="C38">
        <f>'1980~2015'!C38/Sheet1!$D40</f>
        <v>4.0603813354786809</v>
      </c>
      <c r="D38">
        <f>'1980~2015'!D38/Sheet1!$D40</f>
        <v>1.0743732904263879</v>
      </c>
      <c r="E38">
        <f>'1980~2015'!E38/Sheet1!$D40</f>
        <v>1.3948093322606596</v>
      </c>
      <c r="F38">
        <f>'1980_2015_full'!I43/Sheet1!$D40</f>
        <v>0.94243282381335469</v>
      </c>
      <c r="G38">
        <f>'1980_2015_full'!J43/Sheet1!$D40</f>
        <v>0.45380209171359615</v>
      </c>
      <c r="H38">
        <f>'1980~2015'!H38/Sheet1!$D40</f>
        <v>0.503906677393403</v>
      </c>
      <c r="I38">
        <f>'1980~2015'!I38/Sheet1!$D40</f>
        <v>0.5512180209171359</v>
      </c>
      <c r="J38">
        <f>'1980~2015'!M38/Sheet1!D40</f>
        <v>-4.7311343523732903E-2</v>
      </c>
      <c r="K38" s="49">
        <v>101.7</v>
      </c>
      <c r="L38" s="49">
        <v>129.1</v>
      </c>
      <c r="M38" s="49">
        <v>96.7</v>
      </c>
      <c r="N38" s="49">
        <f>'FRED Graph (2)'!B316</f>
        <v>110.9</v>
      </c>
      <c r="O38" s="49"/>
      <c r="P38" s="49">
        <f>FEDFUNDS!B99</f>
        <v>9.44</v>
      </c>
      <c r="Q38" s="49">
        <f>'FRED Graph'!B180</f>
        <v>8697.7000000000007</v>
      </c>
      <c r="R38">
        <f>Sheet1!L40</f>
        <v>100.8</v>
      </c>
      <c r="S38">
        <f>Sheet1!N40</f>
        <v>2.33</v>
      </c>
      <c r="T38">
        <f>Sheet1!P40</f>
        <v>3.9091599999999995</v>
      </c>
      <c r="U38">
        <f>Sheet1!R40</f>
        <v>88.5</v>
      </c>
      <c r="V38">
        <f>Sheet1!T40</f>
        <v>102.6</v>
      </c>
      <c r="W38">
        <f>Sheet1!AB40</f>
        <v>108.4</v>
      </c>
      <c r="X38">
        <f t="shared" si="0"/>
        <v>1.0565302144249513</v>
      </c>
      <c r="Y38">
        <v>108.5</v>
      </c>
    </row>
    <row r="39" spans="1:25">
      <c r="A39" s="1" t="s">
        <v>179</v>
      </c>
      <c r="B39">
        <f>'1980~2015'!B39/Sheet1!$D41</f>
        <v>6.3091092050409703</v>
      </c>
      <c r="C39">
        <f>'1980~2015'!C39/Sheet1!$D41</f>
        <v>3.9592729247528231</v>
      </c>
      <c r="D39">
        <f>'1980~2015'!D39/Sheet1!$D41</f>
        <v>1.0483604069832446</v>
      </c>
      <c r="E39">
        <f>'1980~2015'!E39/Sheet1!$D41</f>
        <v>1.3709696998738163</v>
      </c>
      <c r="F39">
        <f>'1980_2015_full'!I44/Sheet1!$D41</f>
        <v>0.94274282428482448</v>
      </c>
      <c r="G39">
        <f>'1980_2015_full'!J44/Sheet1!$D41</f>
        <v>0.43651508617247275</v>
      </c>
      <c r="H39">
        <f>'1980~2015'!H39/Sheet1!$D41</f>
        <v>0.51279090197581734</v>
      </c>
      <c r="I39">
        <f>'1980~2015'!I39/Sheet1!$D41</f>
        <v>0.55327359560432543</v>
      </c>
      <c r="J39">
        <f>'1980~2015'!M39/Sheet1!D41</f>
        <v>-4.0481096363026499E-2</v>
      </c>
      <c r="K39" s="49">
        <v>102.7</v>
      </c>
      <c r="L39" s="49">
        <v>131.6</v>
      </c>
      <c r="M39" s="49">
        <v>103</v>
      </c>
      <c r="N39" s="49">
        <f>'FRED Graph (2)'!B317</f>
        <v>112.8</v>
      </c>
      <c r="O39" s="49"/>
      <c r="P39" s="49">
        <f>FEDFUNDS!B100</f>
        <v>9.73</v>
      </c>
      <c r="Q39" s="49">
        <f>'FRED Graph'!B181</f>
        <v>8766.1</v>
      </c>
      <c r="R39">
        <f>Sheet1!L41</f>
        <v>100.2</v>
      </c>
      <c r="S39">
        <f>Sheet1!N41</f>
        <v>2.2999999999999998</v>
      </c>
      <c r="T39">
        <f>Sheet1!P41</f>
        <v>4.3608399999999996</v>
      </c>
      <c r="U39">
        <f>Sheet1!R41</f>
        <v>90.6</v>
      </c>
      <c r="V39">
        <f>Sheet1!T41</f>
        <v>103.7</v>
      </c>
      <c r="W39">
        <f>Sheet1!AB41</f>
        <v>110.3</v>
      </c>
      <c r="X39">
        <f t="shared" si="0"/>
        <v>1.0636451301832208</v>
      </c>
      <c r="Y39">
        <v>112</v>
      </c>
    </row>
    <row r="40" spans="1:25">
      <c r="A40" s="1" t="s">
        <v>180</v>
      </c>
      <c r="B40">
        <f>'1980~2015'!B40/Sheet1!$D42</f>
        <v>6.3867583465818756</v>
      </c>
      <c r="C40">
        <f>'1980~2015'!C40/Sheet1!$D42</f>
        <v>4.0167297297297297</v>
      </c>
      <c r="D40">
        <f>'1980~2015'!D40/Sheet1!$D42</f>
        <v>1.0619332273449922</v>
      </c>
      <c r="E40">
        <f>'1980~2015'!E40/Sheet1!$D42</f>
        <v>1.390087440381558</v>
      </c>
      <c r="F40">
        <f>'1980_2015_full'!I45/Sheet1!$D42</f>
        <v>0.94293799682034984</v>
      </c>
      <c r="G40">
        <f>'1980_2015_full'!J45/Sheet1!$D42</f>
        <v>0.45542448330683627</v>
      </c>
      <c r="H40">
        <f>'1980~2015'!H40/Sheet1!$D42</f>
        <v>0.51721939586645471</v>
      </c>
      <c r="I40">
        <f>'1980~2015'!I40/Sheet1!$D42</f>
        <v>0.56779014308426068</v>
      </c>
      <c r="J40">
        <f>'1980~2015'!M40/Sheet1!D42</f>
        <v>-5.056915739268681E-2</v>
      </c>
      <c r="K40" s="49">
        <v>103.3</v>
      </c>
      <c r="L40" s="49">
        <v>132.80000000000001</v>
      </c>
      <c r="M40" s="49">
        <v>104.5</v>
      </c>
      <c r="N40" s="49">
        <f>'FRED Graph (2)'!B318</f>
        <v>112.4</v>
      </c>
      <c r="O40" s="49"/>
      <c r="P40" s="49">
        <f>FEDFUNDS!B101</f>
        <v>9.08</v>
      </c>
      <c r="Q40" s="49">
        <f>'FRED Graph'!B182</f>
        <v>8831.5</v>
      </c>
      <c r="R40">
        <f>Sheet1!L42</f>
        <v>100.4</v>
      </c>
      <c r="S40">
        <f>Sheet1!N42</f>
        <v>2.2000000000000002</v>
      </c>
      <c r="T40">
        <f>Sheet1!P42</f>
        <v>5.1832599999999998</v>
      </c>
      <c r="U40">
        <f>Sheet1!R42</f>
        <v>90.7</v>
      </c>
      <c r="V40">
        <f>Sheet1!T42</f>
        <v>104.3</v>
      </c>
      <c r="W40">
        <f>Sheet1!AB42</f>
        <v>111.1</v>
      </c>
      <c r="X40">
        <f t="shared" si="0"/>
        <v>1.0651965484180248</v>
      </c>
      <c r="Y40">
        <v>110.7</v>
      </c>
    </row>
    <row r="41" spans="1:25">
      <c r="A41" s="1" t="s">
        <v>181</v>
      </c>
      <c r="B41">
        <f>'1980~2015'!B41/Sheet1!$D43</f>
        <v>6.5598098859315588</v>
      </c>
      <c r="C41">
        <f>'1980~2015'!C41/Sheet1!$D43</f>
        <v>4.1021942332065908</v>
      </c>
      <c r="D41">
        <f>'1980~2015'!D41/Sheet1!$D43</f>
        <v>1.1399112801013944</v>
      </c>
      <c r="E41">
        <f>'1980~2015'!E41/Sheet1!$D43</f>
        <v>1.4058206590621039</v>
      </c>
      <c r="F41">
        <f>'1980_2015_full'!I46/Sheet1!$D43</f>
        <v>0.94731780735107729</v>
      </c>
      <c r="G41">
        <f>'1980_2015_full'!J46/Sheet1!$D43</f>
        <v>0.45891159695817491</v>
      </c>
      <c r="H41">
        <f>'1980~2015'!H41/Sheet1!$D43</f>
        <v>0.51535646387832701</v>
      </c>
      <c r="I41">
        <f>'1980~2015'!I41/Sheet1!$D43</f>
        <v>0.58159537389100135</v>
      </c>
      <c r="J41">
        <f>'1980~2015'!M41/Sheet1!D43</f>
        <v>-6.6238910012674276E-2</v>
      </c>
      <c r="K41" s="49">
        <v>103.9</v>
      </c>
      <c r="L41" s="49">
        <v>133.9</v>
      </c>
      <c r="M41" s="49">
        <v>105</v>
      </c>
      <c r="N41" s="49">
        <f>'FRED Graph (2)'!B319</f>
        <v>112.8</v>
      </c>
      <c r="O41" s="49"/>
      <c r="P41" s="49">
        <f>FEDFUNDS!B102</f>
        <v>8.61</v>
      </c>
      <c r="Q41" s="49">
        <f>'FRED Graph'!B183</f>
        <v>8850.2000000000007</v>
      </c>
      <c r="R41">
        <f>Sheet1!L43</f>
        <v>101.6</v>
      </c>
      <c r="S41">
        <f>Sheet1!N43</f>
        <v>2.17</v>
      </c>
      <c r="T41">
        <f>Sheet1!P43</f>
        <v>6.0353700000000003</v>
      </c>
      <c r="U41">
        <f>Sheet1!R43</f>
        <v>91.3</v>
      </c>
      <c r="V41">
        <f>Sheet1!T43</f>
        <v>104.9</v>
      </c>
      <c r="W41">
        <f>Sheet1!AB43</f>
        <v>111.6</v>
      </c>
      <c r="X41">
        <f t="shared" si="0"/>
        <v>1.0638703527168731</v>
      </c>
      <c r="Y41">
        <v>110.8</v>
      </c>
    </row>
    <row r="42" spans="1:25">
      <c r="A42" s="1" t="s">
        <v>182</v>
      </c>
      <c r="B42">
        <f>'1980~2015'!B42/Sheet1!$D44</f>
        <v>6.482566666141012</v>
      </c>
      <c r="C42">
        <f>'1980~2015'!C42/Sheet1!$D44</f>
        <v>4.0749893554949299</v>
      </c>
      <c r="D42">
        <f>'1980~2015'!D42/Sheet1!$D44</f>
        <v>1.0816536041505687</v>
      </c>
      <c r="E42">
        <f>'1980~2015'!E42/Sheet1!$D44</f>
        <v>1.425617775534985</v>
      </c>
      <c r="F42">
        <f>'1980_2015_full'!I47/Sheet1!$D44</f>
        <v>0.94819516502925272</v>
      </c>
      <c r="G42">
        <f>'1980_2015_full'!J47/Sheet1!$D44</f>
        <v>0.47723179789633041</v>
      </c>
      <c r="H42">
        <f>'1980~2015'!H42/Sheet1!$D44</f>
        <v>0.53040228344345797</v>
      </c>
      <c r="I42">
        <f>'1980~2015'!I42/Sheet1!$D44</f>
        <v>0.5929825114724111</v>
      </c>
      <c r="J42">
        <f>'1980~2015'!M42/Sheet1!D44</f>
        <v>-6.258180499266712E-2</v>
      </c>
      <c r="K42" s="49">
        <v>104.5</v>
      </c>
      <c r="L42" s="49">
        <v>135.69999999999999</v>
      </c>
      <c r="M42" s="49">
        <v>108.4</v>
      </c>
      <c r="N42" s="49">
        <f>'FRED Graph (2)'!B320</f>
        <v>114.5</v>
      </c>
      <c r="O42" s="49"/>
      <c r="P42" s="49">
        <f>FEDFUNDS!B103</f>
        <v>8.25</v>
      </c>
      <c r="Q42" s="49">
        <f>'FRED Graph'!B184</f>
        <v>8947.1</v>
      </c>
      <c r="R42">
        <f>Sheet1!L44</f>
        <v>101.6</v>
      </c>
      <c r="S42">
        <f>Sheet1!N44</f>
        <v>2.13</v>
      </c>
      <c r="T42">
        <f>Sheet1!P44</f>
        <v>6.5162599999999999</v>
      </c>
      <c r="U42">
        <f>Sheet1!R44</f>
        <v>91.3</v>
      </c>
      <c r="V42">
        <f>Sheet1!T44</f>
        <v>105.5</v>
      </c>
      <c r="W42">
        <f>Sheet1!AB44</f>
        <v>112.3</v>
      </c>
      <c r="X42">
        <f t="shared" si="0"/>
        <v>1.0644549763033175</v>
      </c>
      <c r="Y42">
        <v>111.9</v>
      </c>
    </row>
    <row r="43" spans="1:25">
      <c r="A43" s="1" t="s">
        <v>183</v>
      </c>
      <c r="B43">
        <f>'1980~2015'!B43/Sheet1!$D45</f>
        <v>6.6485611567263767</v>
      </c>
      <c r="C43">
        <f>'1980~2015'!C43/Sheet1!$D45</f>
        <v>4.1837904453898931</v>
      </c>
      <c r="D43">
        <f>'1980~2015'!D43/Sheet1!$D45</f>
        <v>1.1378918944377288</v>
      </c>
      <c r="E43">
        <f>'1980~2015'!E43/Sheet1!$D45</f>
        <v>1.4108215457556872</v>
      </c>
      <c r="F43">
        <f>'1980_2015_full'!I48/Sheet1!$D45</f>
        <v>0.95943765012480964</v>
      </c>
      <c r="G43">
        <f>'1980_2015_full'!J48/Sheet1!$D45</f>
        <v>0.45506695762751781</v>
      </c>
      <c r="H43">
        <f>'1980~2015'!H43/Sheet1!$D45</f>
        <v>0.54139755404493151</v>
      </c>
      <c r="I43">
        <f>'1980~2015'!I43/Sheet1!$D45</f>
        <v>0.5969511907939149</v>
      </c>
      <c r="J43">
        <f>'1980~2015'!M43/Sheet1!D45</f>
        <v>-5.5553636748983469E-2</v>
      </c>
      <c r="K43" s="49">
        <v>105</v>
      </c>
      <c r="L43" s="49">
        <v>136.69999999999999</v>
      </c>
      <c r="M43" s="49">
        <v>110.9</v>
      </c>
      <c r="N43" s="49">
        <f>'FRED Graph (2)'!B321</f>
        <v>114.3</v>
      </c>
      <c r="O43" s="49"/>
      <c r="P43" s="49">
        <f>FEDFUNDS!B104</f>
        <v>8.24</v>
      </c>
      <c r="Q43" s="49">
        <f>'FRED Graph'!B185</f>
        <v>8981.7000000000007</v>
      </c>
      <c r="R43">
        <f>Sheet1!L45</f>
        <v>102.3</v>
      </c>
      <c r="S43">
        <f>Sheet1!N45</f>
        <v>2.13</v>
      </c>
      <c r="T43">
        <f>Sheet1!P45</f>
        <v>7.1001700000000003</v>
      </c>
      <c r="U43">
        <f>Sheet1!R45</f>
        <v>92.5</v>
      </c>
      <c r="V43">
        <f>Sheet1!T45</f>
        <v>106</v>
      </c>
      <c r="W43">
        <f>Sheet1!AB45</f>
        <v>113.2</v>
      </c>
      <c r="X43">
        <f t="shared" si="0"/>
        <v>1.0679245283018868</v>
      </c>
      <c r="Y43">
        <v>112.1</v>
      </c>
    </row>
    <row r="44" spans="1:25">
      <c r="A44" s="1" t="s">
        <v>184</v>
      </c>
      <c r="B44">
        <f>'1980~2015'!B44/Sheet1!$D46</f>
        <v>6.7433390651868068</v>
      </c>
      <c r="C44">
        <f>'1980~2015'!C44/Sheet1!$D46</f>
        <v>4.215738627481632</v>
      </c>
      <c r="D44">
        <f>'1980~2015'!D44/Sheet1!$D46</f>
        <v>1.1726918868219478</v>
      </c>
      <c r="E44">
        <f>'1980~2015'!E44/Sheet1!$D46</f>
        <v>1.4382679380959824</v>
      </c>
      <c r="F44">
        <f>'1980_2015_full'!I49/Sheet1!$D46</f>
        <v>0.95853368766609348</v>
      </c>
      <c r="G44">
        <f>'1980_2015_full'!J49/Sheet1!$D46</f>
        <v>0.46931843051430355</v>
      </c>
      <c r="H44">
        <f>'1980~2015'!H44/Sheet1!$D46</f>
        <v>0.53534938252305775</v>
      </c>
      <c r="I44">
        <f>'1980~2015'!I44/Sheet1!$D46</f>
        <v>0.58716585899640461</v>
      </c>
      <c r="J44">
        <f>'1980~2015'!M44/Sheet1!D46</f>
        <v>-5.1814913240581524E-2</v>
      </c>
      <c r="K44" s="49">
        <v>105.2</v>
      </c>
      <c r="L44" s="49">
        <v>133</v>
      </c>
      <c r="M44" s="49">
        <v>109.5</v>
      </c>
      <c r="N44" s="49">
        <f>'FRED Graph (2)'!B322</f>
        <v>116.5</v>
      </c>
      <c r="O44" s="49"/>
      <c r="P44" s="49">
        <f>FEDFUNDS!B105</f>
        <v>8.16</v>
      </c>
      <c r="Q44" s="49">
        <f>'FRED Graph'!B186</f>
        <v>8983.9</v>
      </c>
      <c r="R44">
        <f>Sheet1!L46</f>
        <v>101.9</v>
      </c>
      <c r="S44">
        <f>Sheet1!N46</f>
        <v>2.0699999999999998</v>
      </c>
      <c r="T44">
        <f>Sheet1!P46</f>
        <v>7.4412099999999999</v>
      </c>
      <c r="U44">
        <f>Sheet1!R46</f>
        <v>92.8</v>
      </c>
      <c r="V44">
        <f>Sheet1!T46</f>
        <v>106.2</v>
      </c>
      <c r="W44">
        <f>Sheet1!AB46</f>
        <v>113.7</v>
      </c>
      <c r="X44">
        <f t="shared" si="0"/>
        <v>1.0706214689265536</v>
      </c>
      <c r="Y44">
        <v>113.4</v>
      </c>
    </row>
    <row r="45" spans="1:25">
      <c r="A45" s="1" t="s">
        <v>185</v>
      </c>
      <c r="B45">
        <f>'1980~2015'!B45/Sheet1!$D47</f>
        <v>6.6980888051919756</v>
      </c>
      <c r="C45">
        <f>'1980~2015'!C45/Sheet1!$D47</f>
        <v>4.1614103621620773</v>
      </c>
      <c r="D45">
        <f>'1980~2015'!D45/Sheet1!$D47</f>
        <v>1.1703453535243491</v>
      </c>
      <c r="E45">
        <f>'1980~2015'!E45/Sheet1!$D47</f>
        <v>1.4549873157673572</v>
      </c>
      <c r="F45">
        <f>'1980_2015_full'!I50/Sheet1!$D47</f>
        <v>0.96653697103637182</v>
      </c>
      <c r="G45">
        <f>'1980_2015_full'!J50/Sheet1!$D47</f>
        <v>0.48633059934944672</v>
      </c>
      <c r="H45">
        <f>'1980~2015'!H45/Sheet1!$D47</f>
        <v>0.55265590711717749</v>
      </c>
      <c r="I45">
        <f>'1980~2015'!I45/Sheet1!$D47</f>
        <v>0.61717429536364066</v>
      </c>
      <c r="J45">
        <f>'1980~2015'!M45/Sheet1!D47</f>
        <v>-6.4518388246463207E-2</v>
      </c>
      <c r="K45" s="49">
        <v>106.5</v>
      </c>
      <c r="L45" s="49">
        <v>129.19999999999999</v>
      </c>
      <c r="M45" s="49">
        <v>110.3</v>
      </c>
      <c r="N45" s="49">
        <f>'FRED Graph (2)'!B323</f>
        <v>119.9</v>
      </c>
      <c r="O45" s="49"/>
      <c r="P45" s="49">
        <f>FEDFUNDS!B106</f>
        <v>7.74</v>
      </c>
      <c r="Q45" s="49">
        <f>'FRED Graph'!B187</f>
        <v>8907.4</v>
      </c>
      <c r="R45">
        <f>Sheet1!L47</f>
        <v>102.5</v>
      </c>
      <c r="S45">
        <f>Sheet1!N47</f>
        <v>2.0699999999999998</v>
      </c>
      <c r="T45">
        <f>Sheet1!P47</f>
        <v>7.9095199999999988</v>
      </c>
      <c r="U45">
        <f>Sheet1!R47</f>
        <v>94.2</v>
      </c>
      <c r="V45">
        <f>Sheet1!T47</f>
        <v>107.5</v>
      </c>
      <c r="W45">
        <f>Sheet1!AB47</f>
        <v>114.6</v>
      </c>
      <c r="X45">
        <f t="shared" si="0"/>
        <v>1.066046511627907</v>
      </c>
      <c r="Y45">
        <v>115.2</v>
      </c>
    </row>
    <row r="46" spans="1:25">
      <c r="A46" s="1" t="s">
        <v>186</v>
      </c>
      <c r="B46">
        <f>'1980~2015'!B46/Sheet1!$D48</f>
        <v>6.7168340114794933</v>
      </c>
      <c r="C46">
        <f>'1980~2015'!C46/Sheet1!$D48</f>
        <v>4.1468462335813854</v>
      </c>
      <c r="D46">
        <f>'1980~2015'!D46/Sheet1!$D48</f>
        <v>1.1839410863746769</v>
      </c>
      <c r="E46">
        <f>'1980~2015'!E46/Sheet1!$D48</f>
        <v>1.4265621857450066</v>
      </c>
      <c r="F46">
        <f>'1980_2015_full'!I51/Sheet1!$D48</f>
        <v>0.97342389034144527</v>
      </c>
      <c r="G46">
        <f>'1980_2015_full'!J51/Sheet1!$D48</f>
        <v>0.47032659312777514</v>
      </c>
      <c r="H46">
        <f>'1980~2015'!H46/Sheet1!$D48</f>
        <v>0.54970837136624529</v>
      </c>
      <c r="I46">
        <f>'1980~2015'!I46/Sheet1!$D48</f>
        <v>0.57703482525488503</v>
      </c>
      <c r="J46">
        <f>'1980~2015'!M46/Sheet1!D48</f>
        <v>-2.7326453888639635E-2</v>
      </c>
      <c r="K46" s="49">
        <v>107.3</v>
      </c>
      <c r="L46" s="49">
        <v>130.5</v>
      </c>
      <c r="M46" s="49">
        <v>108.1</v>
      </c>
      <c r="N46" s="49">
        <f>'FRED Graph (2)'!B324</f>
        <v>117.5</v>
      </c>
      <c r="O46" s="49"/>
      <c r="P46" s="49">
        <f>FEDFUNDS!B107</f>
        <v>6.43</v>
      </c>
      <c r="Q46" s="49">
        <f>'FRED Graph'!B188</f>
        <v>8865.6</v>
      </c>
      <c r="R46">
        <f>Sheet1!L48</f>
        <v>101.2</v>
      </c>
      <c r="S46">
        <f>Sheet1!N48</f>
        <v>2.1</v>
      </c>
      <c r="T46">
        <f>Sheet1!P48</f>
        <v>8.0805399999999992</v>
      </c>
      <c r="U46">
        <f>Sheet1!R48</f>
        <v>94.3</v>
      </c>
      <c r="V46">
        <f>Sheet1!T48</f>
        <v>108.3</v>
      </c>
      <c r="W46">
        <f>Sheet1!AB48</f>
        <v>115.4</v>
      </c>
      <c r="X46">
        <f t="shared" si="0"/>
        <v>1.0655586334256695</v>
      </c>
      <c r="Y46">
        <v>114.7</v>
      </c>
    </row>
    <row r="47" spans="1:25">
      <c r="A47" s="1" t="s">
        <v>187</v>
      </c>
      <c r="B47">
        <f>'1980~2015'!B47/Sheet1!$D49</f>
        <v>6.7626451116243258</v>
      </c>
      <c r="C47">
        <f>'1980~2015'!C47/Sheet1!$D49</f>
        <v>4.1673903002309469</v>
      </c>
      <c r="D47">
        <f>'1980~2015'!D47/Sheet1!$D49</f>
        <v>1.202392609699769</v>
      </c>
      <c r="E47">
        <f>'1980~2015'!E47/Sheet1!$D49</f>
        <v>1.4232963818321787</v>
      </c>
      <c r="F47">
        <f>'1980_2015_full'!I52/Sheet1!$D49</f>
        <v>0.9732332563510393</v>
      </c>
      <c r="G47">
        <f>'1980_2015_full'!J52/Sheet1!$D49</f>
        <v>0.45176751347190147</v>
      </c>
      <c r="H47">
        <f>'1980~2015'!H47/Sheet1!$D49</f>
        <v>0.54979214780600461</v>
      </c>
      <c r="I47">
        <f>'1980~2015'!I47/Sheet1!$D49</f>
        <v>0.57075750577367201</v>
      </c>
      <c r="J47">
        <f>'1980~2015'!M47/Sheet1!D49</f>
        <v>-2.0965357967667436E-2</v>
      </c>
      <c r="K47" s="49">
        <v>107.9</v>
      </c>
      <c r="L47" s="49">
        <v>129.5</v>
      </c>
      <c r="M47" s="49">
        <v>104.4</v>
      </c>
      <c r="N47" s="49">
        <f>'FRED Graph (2)'!B325</f>
        <v>116.3</v>
      </c>
      <c r="O47" s="49"/>
      <c r="P47" s="49">
        <f>FEDFUNDS!B108</f>
        <v>5.86</v>
      </c>
      <c r="Q47" s="49">
        <f>'FRED Graph'!B189</f>
        <v>8934.4</v>
      </c>
      <c r="R47">
        <f>Sheet1!L49</f>
        <v>102.3</v>
      </c>
      <c r="S47">
        <f>Sheet1!N49</f>
        <v>2.1</v>
      </c>
      <c r="T47">
        <f>Sheet1!P49</f>
        <v>8.0316700000000001</v>
      </c>
      <c r="U47">
        <f>Sheet1!R49</f>
        <v>95.4</v>
      </c>
      <c r="V47">
        <f>Sheet1!T49</f>
        <v>108.8</v>
      </c>
      <c r="W47">
        <f>Sheet1!AB49</f>
        <v>115.6</v>
      </c>
      <c r="X47">
        <f t="shared" si="0"/>
        <v>1.0625</v>
      </c>
      <c r="Y47">
        <v>116.2</v>
      </c>
    </row>
    <row r="48" spans="1:25">
      <c r="A48" s="1" t="s">
        <v>188</v>
      </c>
      <c r="B48">
        <f>'1980~2015'!B48/Sheet1!$D50</f>
        <v>6.7321394087084467</v>
      </c>
      <c r="C48">
        <f>'1980~2015'!C48/Sheet1!$D50</f>
        <v>4.1231474244026547</v>
      </c>
      <c r="D48">
        <f>'1980~2015'!D48/Sheet1!$D50</f>
        <v>1.1907137492911553</v>
      </c>
      <c r="E48">
        <f>'1980~2015'!E48/Sheet1!$D50</f>
        <v>1.4461952273667753</v>
      </c>
      <c r="F48">
        <f>'1980_2015_full'!I53/Sheet1!$D50</f>
        <v>0.97962664950112643</v>
      </c>
      <c r="G48">
        <f>'1980_2015_full'!J53/Sheet1!$D50</f>
        <v>0.47141784296596012</v>
      </c>
      <c r="H48">
        <f>'1980~2015'!H48/Sheet1!$D50</f>
        <v>0.56027863350039087</v>
      </c>
      <c r="I48">
        <f>'1980~2015'!I48/Sheet1!$D50</f>
        <v>0.581943997425169</v>
      </c>
      <c r="J48">
        <f>'1980~2015'!M48/Sheet1!D50</f>
        <v>-2.166536392477815E-2</v>
      </c>
      <c r="K48" s="49">
        <v>108.4</v>
      </c>
      <c r="L48" s="49">
        <v>129.30000000000001</v>
      </c>
      <c r="M48" s="49">
        <v>103.3</v>
      </c>
      <c r="N48" s="49">
        <f>'FRED Graph (2)'!B326</f>
        <v>116.1</v>
      </c>
      <c r="O48" s="49"/>
      <c r="P48" s="49">
        <f>FEDFUNDS!B109</f>
        <v>5.64</v>
      </c>
      <c r="Q48" s="49">
        <f>'FRED Graph'!B190</f>
        <v>8977.2999999999993</v>
      </c>
      <c r="R48">
        <f>Sheet1!L50</f>
        <v>103</v>
      </c>
      <c r="S48">
        <f>Sheet1!N50</f>
        <v>2.1</v>
      </c>
      <c r="T48">
        <f>Sheet1!P50</f>
        <v>7.2607400000000002</v>
      </c>
      <c r="U48">
        <f>Sheet1!R50</f>
        <v>95.5</v>
      </c>
      <c r="V48">
        <f>Sheet1!T50</f>
        <v>109.2</v>
      </c>
      <c r="W48">
        <f>Sheet1!AB50</f>
        <v>116.4</v>
      </c>
      <c r="X48">
        <f t="shared" si="0"/>
        <v>1.0659340659340659</v>
      </c>
      <c r="Y48">
        <v>118.3</v>
      </c>
    </row>
    <row r="49" spans="1:25">
      <c r="A49" s="1" t="s">
        <v>189</v>
      </c>
      <c r="B49">
        <f>'1980~2015'!B49/Sheet1!$D51</f>
        <v>6.7615295179524839</v>
      </c>
      <c r="C49">
        <f>'1980~2015'!C49/Sheet1!$D51</f>
        <v>4.1458794192788408</v>
      </c>
      <c r="D49">
        <f>'1980~2015'!D49/Sheet1!$D51</f>
        <v>1.1599124940719323</v>
      </c>
      <c r="E49">
        <f>'1980~2015'!E49/Sheet1!$D51</f>
        <v>1.4791821561338292</v>
      </c>
      <c r="F49">
        <f>'1980_2015_full'!I54/Sheet1!$D51</f>
        <v>0.98727492465617206</v>
      </c>
      <c r="G49">
        <f>'1980_2015_full'!J54/Sheet1!$D51</f>
        <v>0.49895818991234109</v>
      </c>
      <c r="H49">
        <f>'1980~2015'!H49/Sheet1!$D51</f>
        <v>0.57237443970199031</v>
      </c>
      <c r="I49">
        <f>'1980~2015'!I49/Sheet1!$D51</f>
        <v>0.58206587421787759</v>
      </c>
      <c r="J49">
        <f>'1980~2015'!M49/Sheet1!D51</f>
        <v>-9.6899046919699545E-3</v>
      </c>
      <c r="K49" s="49">
        <v>109.4</v>
      </c>
      <c r="L49" s="49">
        <v>127.4</v>
      </c>
      <c r="M49" s="49">
        <v>101.4</v>
      </c>
      <c r="N49" s="49">
        <f>'FRED Graph (2)'!B327</f>
        <v>116.2</v>
      </c>
      <c r="O49" s="49"/>
      <c r="P49" s="49">
        <f>FEDFUNDS!B110</f>
        <v>4.82</v>
      </c>
      <c r="Q49" s="49">
        <f>'FRED Graph'!B191</f>
        <v>9016.4</v>
      </c>
      <c r="R49">
        <f>Sheet1!L51</f>
        <v>102.8</v>
      </c>
      <c r="S49">
        <f>Sheet1!N51</f>
        <v>2.0699999999999998</v>
      </c>
      <c r="T49">
        <f>Sheet1!P51</f>
        <v>6.4548800000000002</v>
      </c>
      <c r="U49">
        <f>Sheet1!R51</f>
        <v>96.3</v>
      </c>
      <c r="V49">
        <f>Sheet1!T51</f>
        <v>110.2</v>
      </c>
      <c r="W49">
        <f>Sheet1!AB51</f>
        <v>116.6</v>
      </c>
      <c r="X49">
        <f t="shared" si="0"/>
        <v>1.0580762250453719</v>
      </c>
      <c r="Y49">
        <v>117.4</v>
      </c>
    </row>
    <row r="50" spans="1:25">
      <c r="A50" s="1" t="s">
        <v>190</v>
      </c>
      <c r="B50">
        <f>'1980~2015'!B50/Sheet1!$D52</f>
        <v>6.7359732156444982</v>
      </c>
      <c r="C50">
        <f>'1980~2015'!C50/Sheet1!$D52</f>
        <v>4.17543752853447</v>
      </c>
      <c r="D50">
        <f>'1980~2015'!D50/Sheet1!$D52</f>
        <v>1.101639019936083</v>
      </c>
      <c r="E50">
        <f>'1980~2015'!E50/Sheet1!$D52</f>
        <v>1.4854801400091309</v>
      </c>
      <c r="F50">
        <f>'1980_2015_full'!I55/Sheet1!$D52</f>
        <v>0.98292040785268597</v>
      </c>
      <c r="G50">
        <f>'1980_2015_full'!J55/Sheet1!$D52</f>
        <v>0.50631867295693189</v>
      </c>
      <c r="H50">
        <f>'1980~2015'!H50/Sheet1!$D52</f>
        <v>0.57193577842033183</v>
      </c>
      <c r="I50">
        <f>'1980~2015'!I50/Sheet1!$D52</f>
        <v>0.57215187947040025</v>
      </c>
      <c r="J50">
        <f>'1980~2015'!M50/Sheet1!D52</f>
        <v>-2.1610105006848271E-4</v>
      </c>
      <c r="K50" s="49">
        <v>109.6</v>
      </c>
      <c r="L50" s="49">
        <v>125.8</v>
      </c>
      <c r="M50" s="49">
        <v>98.8</v>
      </c>
      <c r="N50" s="49">
        <f>'FRED Graph (2)'!B328</f>
        <v>115.9</v>
      </c>
      <c r="O50" s="49"/>
      <c r="P50" s="49">
        <f>FEDFUNDS!B111</f>
        <v>4.0199999999999996</v>
      </c>
      <c r="Q50" s="49">
        <f>'FRED Graph'!B192</f>
        <v>9123</v>
      </c>
      <c r="R50">
        <f>Sheet1!L52</f>
        <v>102.4</v>
      </c>
      <c r="S50">
        <f>Sheet1!N52</f>
        <v>2.0699999999999998</v>
      </c>
      <c r="T50">
        <f>Sheet1!P52</f>
        <v>5.5433399999999997</v>
      </c>
      <c r="U50">
        <f>Sheet1!R52</f>
        <v>96.3</v>
      </c>
      <c r="V50">
        <f>Sheet1!T52</f>
        <v>110.4</v>
      </c>
      <c r="W50">
        <f>Sheet1!AB52</f>
        <v>116.9</v>
      </c>
      <c r="X50">
        <f t="shared" si="0"/>
        <v>1.0588768115942029</v>
      </c>
      <c r="Y50">
        <v>120.1</v>
      </c>
    </row>
    <row r="51" spans="1:25">
      <c r="A51" s="1" t="s">
        <v>191</v>
      </c>
      <c r="B51">
        <f>'1980~2015'!B51/Sheet1!$D53</f>
        <v>6.7470251803498709</v>
      </c>
      <c r="C51">
        <f>'1980~2015'!C51/Sheet1!$D53</f>
        <v>4.1723793981728621</v>
      </c>
      <c r="D51">
        <f>'1980~2015'!D51/Sheet1!$D53</f>
        <v>1.0698964418076164</v>
      </c>
      <c r="E51">
        <f>'1980~2015'!E51/Sheet1!$D53</f>
        <v>1.5355026156450653</v>
      </c>
      <c r="F51">
        <f>'1980_2015_full'!I56/Sheet1!$D53</f>
        <v>0.98846370887794166</v>
      </c>
      <c r="G51">
        <f>'1980_2015_full'!J56/Sheet1!$D53</f>
        <v>0.55214360882761149</v>
      </c>
      <c r="H51">
        <f>'1980~2015'!H51/Sheet1!$D53</f>
        <v>0.57699604984214625</v>
      </c>
      <c r="I51">
        <f>'1980~2015'!I51/Sheet1!$D53</f>
        <v>0.57321518446779629</v>
      </c>
      <c r="J51">
        <f>'1980~2015'!M51/Sheet1!D53</f>
        <v>3.7823905318224108E-3</v>
      </c>
      <c r="K51" s="49">
        <v>110.5</v>
      </c>
      <c r="L51" s="49">
        <v>126.6</v>
      </c>
      <c r="M51" s="49">
        <v>100.1</v>
      </c>
      <c r="N51" s="49">
        <f>'FRED Graph (2)'!B329</f>
        <v>117.2</v>
      </c>
      <c r="O51" s="49"/>
      <c r="P51" s="49">
        <f>FEDFUNDS!B112</f>
        <v>3.77</v>
      </c>
      <c r="Q51" s="49">
        <f>'FRED Graph'!B193</f>
        <v>9223.5</v>
      </c>
      <c r="R51">
        <f>Sheet1!L53</f>
        <v>102</v>
      </c>
      <c r="S51">
        <f>Sheet1!N53</f>
        <v>2.1</v>
      </c>
      <c r="T51">
        <f>Sheet1!P53</f>
        <v>4.6802999999999999</v>
      </c>
      <c r="U51">
        <f>Sheet1!R53</f>
        <v>97.7</v>
      </c>
      <c r="V51">
        <f>Sheet1!T53</f>
        <v>111.3</v>
      </c>
      <c r="W51">
        <f>Sheet1!AB53</f>
        <v>117.1</v>
      </c>
      <c r="X51">
        <f t="shared" si="0"/>
        <v>1.0521114106019767</v>
      </c>
      <c r="Y51">
        <v>118.4</v>
      </c>
    </row>
    <row r="52" spans="1:25">
      <c r="A52" s="1" t="s">
        <v>192</v>
      </c>
      <c r="B52">
        <f>'1980~2015'!B52/Sheet1!$D54</f>
        <v>6.7653264343326738</v>
      </c>
      <c r="C52">
        <f>'1980~2015'!C52/Sheet1!$D54</f>
        <v>4.1703850251103329</v>
      </c>
      <c r="D52">
        <f>'1980~2015'!D52/Sheet1!$D54</f>
        <v>1.0609039719981739</v>
      </c>
      <c r="E52">
        <f>'1980~2015'!E52/Sheet1!$D54</f>
        <v>1.5515948866230407</v>
      </c>
      <c r="F52">
        <f>'1980_2015_full'!I57/Sheet1!$D54</f>
        <v>0.99794095267082628</v>
      </c>
      <c r="G52">
        <f>'1980_2015_full'!J57/Sheet1!$D54</f>
        <v>0.55934865317303306</v>
      </c>
      <c r="H52">
        <f>'1980~2015'!H52/Sheet1!$D54</f>
        <v>0.57799117333739158</v>
      </c>
      <c r="I52">
        <f>'1980~2015'!I52/Sheet1!$D54</f>
        <v>0.56126464769441486</v>
      </c>
      <c r="J52">
        <f>'1980~2015'!M52/Sheet1!D54</f>
        <v>1.6726525642976716E-2</v>
      </c>
      <c r="K52" s="49">
        <v>110.2</v>
      </c>
      <c r="L52" s="49">
        <v>125.7</v>
      </c>
      <c r="M52" s="49">
        <v>100.5</v>
      </c>
      <c r="N52" s="49">
        <f>'FRED Graph (2)'!B330</f>
        <v>117.9</v>
      </c>
      <c r="O52" s="49"/>
      <c r="P52" s="49">
        <f>FEDFUNDS!B113</f>
        <v>3.26</v>
      </c>
      <c r="Q52" s="49">
        <f>'FRED Graph'!B194</f>
        <v>9313.2000000000007</v>
      </c>
      <c r="R52">
        <f>Sheet1!L54</f>
        <v>103.3</v>
      </c>
      <c r="S52">
        <f>Sheet1!N54</f>
        <v>2.17</v>
      </c>
      <c r="T52">
        <f>Sheet1!P54</f>
        <v>4.20153</v>
      </c>
      <c r="U52">
        <f>Sheet1!R54</f>
        <v>97.6</v>
      </c>
      <c r="V52">
        <f>Sheet1!T54</f>
        <v>110.9</v>
      </c>
      <c r="W52">
        <f>Sheet1!AB54</f>
        <v>116.7</v>
      </c>
      <c r="X52">
        <f t="shared" si="0"/>
        <v>1.0522993688007214</v>
      </c>
      <c r="Y52">
        <v>118.4</v>
      </c>
    </row>
    <row r="53" spans="1:25">
      <c r="A53" s="1" t="s">
        <v>193</v>
      </c>
      <c r="B53">
        <f>'1980~2015'!B53/Sheet1!$D55</f>
        <v>6.6776306441128899</v>
      </c>
      <c r="C53">
        <f>'1980~2015'!C53/Sheet1!$D55</f>
        <v>4.1173083609208954</v>
      </c>
      <c r="D53">
        <f>'1980~2015'!D53/Sheet1!$D55</f>
        <v>1.0171012652487417</v>
      </c>
      <c r="E53">
        <f>'1980~2015'!E53/Sheet1!$D55</f>
        <v>1.5572717790576391</v>
      </c>
      <c r="F53">
        <f>'1980_2015_full'!I58/Sheet1!$D55</f>
        <v>1.003933306123683</v>
      </c>
      <c r="G53">
        <f>'1980_2015_full'!J58/Sheet1!$D55</f>
        <v>0.54823364019772347</v>
      </c>
      <c r="H53">
        <f>'1980~2015'!H53/Sheet1!$D55</f>
        <v>0.58163348600970477</v>
      </c>
      <c r="I53">
        <f>'1980~2015'!I53/Sheet1!$D55</f>
        <v>0.55176938309676049</v>
      </c>
      <c r="J53">
        <f>'1980~2015'!M53/Sheet1!D55</f>
        <v>2.9864102912944234E-2</v>
      </c>
      <c r="K53" s="49">
        <v>110.3</v>
      </c>
      <c r="L53" s="49">
        <v>123.5</v>
      </c>
      <c r="M53" s="49">
        <v>98.1</v>
      </c>
      <c r="N53" s="49">
        <f>'FRED Graph (2)'!B331</f>
        <v>117.8</v>
      </c>
      <c r="O53" s="49"/>
      <c r="P53" s="49">
        <f>FEDFUNDS!B114</f>
        <v>3.04</v>
      </c>
      <c r="Q53" s="49">
        <f>'FRED Graph'!B195</f>
        <v>9406.5</v>
      </c>
      <c r="R53">
        <f>Sheet1!L55</f>
        <v>103.1</v>
      </c>
      <c r="S53">
        <f>Sheet1!N55</f>
        <v>2.27</v>
      </c>
      <c r="T53">
        <f>Sheet1!P55</f>
        <v>3.9054500000000001</v>
      </c>
      <c r="U53">
        <f>Sheet1!R55</f>
        <v>98.3</v>
      </c>
      <c r="V53">
        <f>Sheet1!T55</f>
        <v>111.1</v>
      </c>
      <c r="W53">
        <f>Sheet1!AB55</f>
        <v>116.7</v>
      </c>
      <c r="X53">
        <f t="shared" si="0"/>
        <v>1.0504050405040506</v>
      </c>
      <c r="Y53">
        <v>120.1</v>
      </c>
    </row>
    <row r="54" spans="1:25">
      <c r="A54" s="1" t="s">
        <v>194</v>
      </c>
      <c r="B54">
        <f>'1980~2015'!B54/Sheet1!$D56</f>
        <v>6.7705220822583092</v>
      </c>
      <c r="C54">
        <f>'1980~2015'!C54/Sheet1!$D56</f>
        <v>4.1782941265745936</v>
      </c>
      <c r="D54">
        <f>'1980~2015'!D54/Sheet1!$D56</f>
        <v>1.011115495522841</v>
      </c>
      <c r="E54">
        <f>'1980~2015'!E54/Sheet1!$D56</f>
        <v>1.5992183942935194</v>
      </c>
      <c r="F54">
        <f>'1980_2015_full'!I59/Sheet1!$D56</f>
        <v>1.0107649112156625</v>
      </c>
      <c r="G54">
        <f>'1980_2015_full'!J59/Sheet1!$D56</f>
        <v>0.58382607375929585</v>
      </c>
      <c r="H54">
        <f>'1980~2015'!H54/Sheet1!$D56</f>
        <v>0.59031567764455917</v>
      </c>
      <c r="I54">
        <f>'1980~2015'!I54/Sheet1!$D56</f>
        <v>0.55683259978752464</v>
      </c>
      <c r="J54">
        <f>'1980~2015'!M54/Sheet1!D56</f>
        <v>3.348307785703445E-2</v>
      </c>
      <c r="K54" s="49">
        <v>110.8</v>
      </c>
      <c r="L54" s="49">
        <v>120.7</v>
      </c>
      <c r="M54" s="49">
        <v>95.7</v>
      </c>
      <c r="N54" s="49">
        <f>'FRED Graph (2)'!B332</f>
        <v>118.4</v>
      </c>
      <c r="O54" s="49"/>
      <c r="P54" s="49">
        <f>FEDFUNDS!B115</f>
        <v>3.04</v>
      </c>
      <c r="Q54" s="49">
        <f>'FRED Graph'!B196</f>
        <v>9424.1</v>
      </c>
      <c r="R54">
        <f>Sheet1!L56</f>
        <v>101.7</v>
      </c>
      <c r="S54">
        <f>Sheet1!N56</f>
        <v>2.2999999999999998</v>
      </c>
      <c r="T54">
        <f>Sheet1!P56</f>
        <v>3.3899699999999999</v>
      </c>
      <c r="U54">
        <f>Sheet1!R56</f>
        <v>97.8</v>
      </c>
      <c r="V54">
        <f>Sheet1!T56</f>
        <v>111.6</v>
      </c>
      <c r="W54">
        <f>Sheet1!AB56</f>
        <v>116.7</v>
      </c>
      <c r="X54">
        <f t="shared" si="0"/>
        <v>1.045698924731183</v>
      </c>
      <c r="Y54">
        <v>120.1</v>
      </c>
    </row>
    <row r="55" spans="1:25">
      <c r="A55" s="1" t="s">
        <v>195</v>
      </c>
      <c r="B55">
        <f>'1980~2015'!B55/Sheet1!$D57</f>
        <v>6.7093014099011095</v>
      </c>
      <c r="C55">
        <f>'1980~2015'!C55/Sheet1!$D57</f>
        <v>4.1476337588781371</v>
      </c>
      <c r="D55">
        <f>'1980~2015'!D55/Sheet1!$D57</f>
        <v>0.97830781578907511</v>
      </c>
      <c r="E55">
        <f>'1980~2015'!E55/Sheet1!$D57</f>
        <v>1.6071782290672847</v>
      </c>
      <c r="F55">
        <f>'1980_2015_full'!I60/Sheet1!$D57</f>
        <v>1.0187103417987975</v>
      </c>
      <c r="G55">
        <f>'1980_2015_full'!J60/Sheet1!$D57</f>
        <v>0.59056835218754256</v>
      </c>
      <c r="H55">
        <f>'1980~2015'!H55/Sheet1!$D57</f>
        <v>0.57888328562991231</v>
      </c>
      <c r="I55">
        <f>'1980~2015'!I55/Sheet1!$D57</f>
        <v>0.55370193691033265</v>
      </c>
      <c r="J55">
        <f>'1980~2015'!M55/Sheet1!D57</f>
        <v>2.5181348719579603E-2</v>
      </c>
      <c r="K55" s="49">
        <v>110.4</v>
      </c>
      <c r="L55" s="49">
        <v>115.7</v>
      </c>
      <c r="M55" s="49">
        <v>91.8</v>
      </c>
      <c r="N55" s="49">
        <f>'FRED Graph (2)'!B333</f>
        <v>119.5</v>
      </c>
      <c r="O55" s="49"/>
      <c r="P55" s="49">
        <f>FEDFUNDS!B116</f>
        <v>3</v>
      </c>
      <c r="Q55" s="49">
        <f>'FRED Graph'!B197</f>
        <v>9480.1</v>
      </c>
      <c r="R55">
        <f>Sheet1!L57</f>
        <v>102.1</v>
      </c>
      <c r="S55">
        <f>Sheet1!N57</f>
        <v>2.4300000000000002</v>
      </c>
      <c r="T55">
        <f>Sheet1!P57</f>
        <v>3.1341800000000002</v>
      </c>
      <c r="U55">
        <f>Sheet1!R57</f>
        <v>98.8</v>
      </c>
      <c r="V55">
        <f>Sheet1!T57</f>
        <v>111.1</v>
      </c>
      <c r="W55">
        <f>Sheet1!AB57</f>
        <v>116.1</v>
      </c>
      <c r="X55">
        <f t="shared" si="0"/>
        <v>1.045004500450045</v>
      </c>
      <c r="Y55">
        <v>118.8</v>
      </c>
    </row>
    <row r="56" spans="1:25">
      <c r="A56" s="1" t="s">
        <v>196</v>
      </c>
      <c r="B56">
        <f>'1980~2015'!B56/Sheet1!$D58</f>
        <v>6.6626650551442816</v>
      </c>
      <c r="C56">
        <f>'1980~2015'!C56/Sheet1!$D58</f>
        <v>4.1603278440852085</v>
      </c>
      <c r="D56">
        <f>'1980~2015'!D56/Sheet1!$D58</f>
        <v>0.91428312433902403</v>
      </c>
      <c r="E56">
        <f>'1980~2015'!E56/Sheet1!$D58</f>
        <v>1.6279573953769451</v>
      </c>
      <c r="F56">
        <f>'1980_2015_full'!I61/Sheet1!$D58</f>
        <v>1.0266460190361082</v>
      </c>
      <c r="G56">
        <f>'1980_2015_full'!J61/Sheet1!$D58</f>
        <v>0.60296570478924316</v>
      </c>
      <c r="H56">
        <f>'1980~2015'!H56/Sheet1!$D58</f>
        <v>0.57756911920229648</v>
      </c>
      <c r="I56">
        <f>'1980~2015'!I56/Sheet1!$D58</f>
        <v>0.55723523190814328</v>
      </c>
      <c r="J56">
        <f>'1980~2015'!M56/Sheet1!D58</f>
        <v>2.0333887294153197E-2</v>
      </c>
      <c r="K56" s="49">
        <v>110.7</v>
      </c>
      <c r="L56" s="49">
        <v>114.2</v>
      </c>
      <c r="M56" s="49">
        <v>88.6</v>
      </c>
      <c r="N56" s="49">
        <f>'FRED Graph (2)'!B334</f>
        <v>118.9</v>
      </c>
      <c r="O56" s="49"/>
      <c r="P56" s="49">
        <f>FEDFUNDS!B117</f>
        <v>3.06</v>
      </c>
      <c r="Q56" s="49">
        <f>'FRED Graph'!B198</f>
        <v>9526.2999999999993</v>
      </c>
      <c r="R56">
        <f>Sheet1!L58</f>
        <v>102.7</v>
      </c>
      <c r="S56">
        <f>Sheet1!N58</f>
        <v>2.5299999999999998</v>
      </c>
      <c r="T56">
        <f>Sheet1!P58</f>
        <v>3.0202599999999999</v>
      </c>
      <c r="U56">
        <f>Sheet1!R58</f>
        <v>98.7</v>
      </c>
      <c r="V56">
        <f>Sheet1!T58</f>
        <v>111.4</v>
      </c>
      <c r="W56">
        <f>Sheet1!AB58</f>
        <v>116</v>
      </c>
      <c r="X56">
        <f t="shared" si="0"/>
        <v>1.0412926391382404</v>
      </c>
      <c r="Y56">
        <v>120.1</v>
      </c>
    </row>
    <row r="57" spans="1:25">
      <c r="A57" s="1" t="s">
        <v>197</v>
      </c>
      <c r="B57">
        <f>'1980~2015'!B57/Sheet1!$D59</f>
        <v>6.6668485941963613</v>
      </c>
      <c r="C57">
        <f>'1980~2015'!C57/Sheet1!$D59</f>
        <v>4.2362261314088112</v>
      </c>
      <c r="D57">
        <f>'1980~2015'!D57/Sheet1!$D59</f>
        <v>0.87126447150804398</v>
      </c>
      <c r="E57">
        <f>'1980~2015'!E57/Sheet1!$D59</f>
        <v>1.6340655540520221</v>
      </c>
      <c r="F57">
        <f>'1980_2015_full'!I62/Sheet1!$D59</f>
        <v>1.0252052322958953</v>
      </c>
      <c r="G57">
        <f>'1980_2015_full'!J62/Sheet1!$D59</f>
        <v>0.60461584724101636</v>
      </c>
      <c r="H57">
        <f>'1980~2015'!H57/Sheet1!$D59</f>
        <v>0.56284468500977303</v>
      </c>
      <c r="I57">
        <f>'1980~2015'!I57/Sheet1!$D59</f>
        <v>0.56332280860021045</v>
      </c>
      <c r="J57">
        <f>'1980~2015'!M57/Sheet1!D59</f>
        <v>-4.766200571342655E-4</v>
      </c>
      <c r="K57" s="49">
        <v>110.9</v>
      </c>
      <c r="L57" s="49">
        <v>115.6</v>
      </c>
      <c r="M57" s="49">
        <v>87.8</v>
      </c>
      <c r="N57" s="49">
        <f>'FRED Graph (2)'!B335</f>
        <v>118.9</v>
      </c>
      <c r="O57" s="49"/>
      <c r="P57" s="49">
        <f>FEDFUNDS!B118</f>
        <v>2.99</v>
      </c>
      <c r="Q57" s="49">
        <f>'FRED Graph'!B199</f>
        <v>9653.5</v>
      </c>
      <c r="R57">
        <f>Sheet1!L59</f>
        <v>103.1</v>
      </c>
      <c r="S57">
        <f>Sheet1!N59</f>
        <v>2.73</v>
      </c>
      <c r="T57">
        <f>Sheet1!P59</f>
        <v>2.4181499999999998</v>
      </c>
      <c r="U57">
        <f>Sheet1!R59</f>
        <v>99.1</v>
      </c>
      <c r="V57">
        <f>Sheet1!T59</f>
        <v>111.6</v>
      </c>
      <c r="W57">
        <f>Sheet1!AB59</f>
        <v>115.7</v>
      </c>
      <c r="X57">
        <f t="shared" si="0"/>
        <v>1.0367383512544803</v>
      </c>
      <c r="Y57">
        <v>118.1</v>
      </c>
    </row>
    <row r="58" spans="1:25">
      <c r="A58" s="1" t="s">
        <v>198</v>
      </c>
      <c r="B58">
        <f>'1980~2015'!B58/Sheet1!$D60</f>
        <v>6.7321902754779472</v>
      </c>
      <c r="C58">
        <f>'1980~2015'!C58/Sheet1!$D60</f>
        <v>4.2239620653319285</v>
      </c>
      <c r="D58">
        <f>'1980~2015'!D58/Sheet1!$D60</f>
        <v>0.92941442119524309</v>
      </c>
      <c r="E58">
        <f>'1980~2015'!E58/Sheet1!$D60</f>
        <v>1.6220593105524612</v>
      </c>
      <c r="F58">
        <f>'1980_2015_full'!I63/Sheet1!$D60</f>
        <v>1.0346786090621707</v>
      </c>
      <c r="G58">
        <f>'1980_2015_full'!J63/Sheet1!$D60</f>
        <v>0.60416077073611318</v>
      </c>
      <c r="H58">
        <f>'1980~2015'!H58/Sheet1!$D60</f>
        <v>0.58890410958904116</v>
      </c>
      <c r="I58">
        <f>'1980~2015'!I58/Sheet1!$D60</f>
        <v>0.58553364443775402</v>
      </c>
      <c r="J58">
        <f>'1980~2015'!M58/Sheet1!D60</f>
        <v>3.3674544633448739E-3</v>
      </c>
      <c r="K58" s="49">
        <v>110.7</v>
      </c>
      <c r="L58" s="49">
        <v>113.9</v>
      </c>
      <c r="M58" s="49">
        <v>85.2</v>
      </c>
      <c r="N58" s="49">
        <f>'FRED Graph (2)'!B336</f>
        <v>119.4</v>
      </c>
      <c r="O58" s="49"/>
      <c r="P58" s="49">
        <f>FEDFUNDS!B119</f>
        <v>3.21</v>
      </c>
      <c r="Q58" s="49">
        <f>'FRED Graph'!B200</f>
        <v>9748.2000000000007</v>
      </c>
      <c r="R58">
        <f>Sheet1!L60</f>
        <v>102.8</v>
      </c>
      <c r="S58">
        <f>Sheet1!N60</f>
        <v>2.87</v>
      </c>
      <c r="T58">
        <f>Sheet1!P60</f>
        <v>2.1956000000000002</v>
      </c>
      <c r="U58">
        <f>Sheet1!R60</f>
        <v>98.5</v>
      </c>
      <c r="V58">
        <f>Sheet1!T60</f>
        <v>111.3</v>
      </c>
      <c r="W58">
        <f>Sheet1!AB60</f>
        <v>115.6</v>
      </c>
      <c r="X58">
        <f t="shared" si="0"/>
        <v>1.0386343216531895</v>
      </c>
      <c r="Y58">
        <v>120.4</v>
      </c>
    </row>
    <row r="59" spans="1:25">
      <c r="A59" s="1" t="s">
        <v>199</v>
      </c>
      <c r="B59">
        <f>'1980~2015'!B59/Sheet1!$D61</f>
        <v>6.6484498745172296</v>
      </c>
      <c r="C59">
        <f>'1980~2015'!C59/Sheet1!$D61</f>
        <v>4.2313736982101799</v>
      </c>
      <c r="D59">
        <f>'1980~2015'!D59/Sheet1!$D61</f>
        <v>0.82368543648467907</v>
      </c>
      <c r="E59">
        <f>'1980~2015'!E59/Sheet1!$D61</f>
        <v>1.6743098447620335</v>
      </c>
      <c r="F59">
        <f>'1980_2015_full'!I64/Sheet1!$D61</f>
        <v>1.0496641269555025</v>
      </c>
      <c r="G59">
        <f>'1980_2015_full'!J64/Sheet1!$D61</f>
        <v>0.6194926588822266</v>
      </c>
      <c r="H59">
        <f>'1980~2015'!H59/Sheet1!$D61</f>
        <v>0.59030401394586962</v>
      </c>
      <c r="I59">
        <f>'1980~2015'!I59/Sheet1!$D61</f>
        <v>0.59407601100040575</v>
      </c>
      <c r="J59">
        <f>'1980~2015'!M59/Sheet1!D61</f>
        <v>-3.7765054175495547E-3</v>
      </c>
      <c r="K59" s="49">
        <v>111.3</v>
      </c>
      <c r="L59" s="49">
        <v>113.9</v>
      </c>
      <c r="M59" s="49">
        <v>87.8</v>
      </c>
      <c r="N59" s="49">
        <f>'FRED Graph (2)'!B337</f>
        <v>120</v>
      </c>
      <c r="O59" s="49"/>
      <c r="P59" s="49">
        <f>FEDFUNDS!B120</f>
        <v>3.94</v>
      </c>
      <c r="Q59" s="49">
        <f>'FRED Graph'!B201</f>
        <v>9881.4</v>
      </c>
      <c r="R59">
        <f>Sheet1!L61</f>
        <v>105</v>
      </c>
      <c r="S59">
        <f>Sheet1!N61</f>
        <v>2.8</v>
      </c>
      <c r="T59">
        <f>Sheet1!P61</f>
        <v>2.0462699999999998</v>
      </c>
      <c r="U59">
        <f>Sheet1!R61</f>
        <v>99.6</v>
      </c>
      <c r="V59">
        <f>Sheet1!T61</f>
        <v>112</v>
      </c>
      <c r="W59">
        <f>Sheet1!AB61</f>
        <v>115.4</v>
      </c>
      <c r="X59">
        <f t="shared" si="0"/>
        <v>1.030357142857143</v>
      </c>
      <c r="Y59">
        <v>121.4</v>
      </c>
    </row>
    <row r="60" spans="1:25">
      <c r="A60" s="1" t="s">
        <v>200</v>
      </c>
      <c r="B60">
        <f>'1980~2015'!B60/Sheet1!$D62</f>
        <v>6.7922255684384885</v>
      </c>
      <c r="C60">
        <f>'1980~2015'!C60/Sheet1!$D62</f>
        <v>4.3476012648697484</v>
      </c>
      <c r="D60">
        <f>'1980~2015'!D60/Sheet1!$D62</f>
        <v>0.86350097876825782</v>
      </c>
      <c r="E60">
        <f>'1980~2015'!E60/Sheet1!$D62</f>
        <v>1.6593103448275861</v>
      </c>
      <c r="F60">
        <f>'1980_2015_full'!I65/Sheet1!$D62</f>
        <v>1.0581569040807106</v>
      </c>
      <c r="G60">
        <f>'1980_2015_full'!J65/Sheet1!$D62</f>
        <v>0.59783616925161875</v>
      </c>
      <c r="H60">
        <f>'1980~2015'!H60/Sheet1!$D62</f>
        <v>0.60314259900617373</v>
      </c>
      <c r="I60">
        <f>'1980~2015'!I60/Sheet1!$D62</f>
        <v>0.60904683029664208</v>
      </c>
      <c r="J60">
        <f>'1980~2015'!M60/Sheet1!D62</f>
        <v>-5.9072428851076643E-3</v>
      </c>
      <c r="K60" s="49">
        <v>110.9</v>
      </c>
      <c r="L60" s="49">
        <v>111.3</v>
      </c>
      <c r="M60" s="49">
        <v>87.8</v>
      </c>
      <c r="N60" s="49">
        <f>'FRED Graph (2)'!B338</f>
        <v>121</v>
      </c>
      <c r="O60" s="49"/>
      <c r="P60" s="49">
        <f>FEDFUNDS!B121</f>
        <v>4.49</v>
      </c>
      <c r="Q60" s="49">
        <f>'FRED Graph'!B202</f>
        <v>9939.7000000000007</v>
      </c>
      <c r="R60">
        <f>Sheet1!L62</f>
        <v>102.1</v>
      </c>
      <c r="S60">
        <f>Sheet1!N62</f>
        <v>2.97</v>
      </c>
      <c r="T60">
        <f>Sheet1!P62</f>
        <v>2.0698599999999998</v>
      </c>
      <c r="U60">
        <f>Sheet1!R62</f>
        <v>99.2</v>
      </c>
      <c r="V60">
        <f>Sheet1!T62</f>
        <v>111.4</v>
      </c>
      <c r="W60">
        <f>Sheet1!AB62</f>
        <v>114.9</v>
      </c>
      <c r="X60">
        <f t="shared" si="0"/>
        <v>1.0314183123877918</v>
      </c>
      <c r="Y60">
        <v>119.9</v>
      </c>
    </row>
    <row r="61" spans="1:25">
      <c r="A61" s="1" t="s">
        <v>201</v>
      </c>
      <c r="B61">
        <f>'1980~2015'!B61/Sheet1!$D63</f>
        <v>6.7182353206797423</v>
      </c>
      <c r="C61">
        <f>'1980~2015'!C61/Sheet1!$D63</f>
        <v>4.2905308788777337</v>
      </c>
      <c r="D61">
        <f>'1980~2015'!D61/Sheet1!$D63</f>
        <v>0.85848999804325898</v>
      </c>
      <c r="E61">
        <f>'1980~2015'!E61/Sheet1!$D63</f>
        <v>1.6486791998434605</v>
      </c>
      <c r="F61">
        <f>'1980_2015_full'!I66/Sheet1!$D63</f>
        <v>1.058718786218523</v>
      </c>
      <c r="G61">
        <f>'1980_2015_full'!J66/Sheet1!$D63</f>
        <v>0.58594909463100375</v>
      </c>
      <c r="H61">
        <f>'1980~2015'!H61/Sheet1!$D63</f>
        <v>0.605368996191881</v>
      </c>
      <c r="I61">
        <f>'1980~2015'!I61/Sheet1!$D63</f>
        <v>0.61551394554239358</v>
      </c>
      <c r="J61">
        <f>'1980~2015'!M61/Sheet1!D63</f>
        <v>-1.0147959721239672E-2</v>
      </c>
      <c r="K61" s="49">
        <v>111</v>
      </c>
      <c r="L61" s="49">
        <v>110.8</v>
      </c>
      <c r="M61" s="49">
        <v>87.4</v>
      </c>
      <c r="N61" s="49">
        <f>'FRED Graph (2)'!B339</f>
        <v>121.4</v>
      </c>
      <c r="O61" s="49"/>
      <c r="P61" s="49">
        <f>FEDFUNDS!B122</f>
        <v>5.17</v>
      </c>
      <c r="Q61" s="49">
        <f>'FRED Graph'!B203</f>
        <v>10052.5</v>
      </c>
      <c r="R61">
        <f>Sheet1!L63</f>
        <v>104.5</v>
      </c>
      <c r="S61">
        <f>Sheet1!N63</f>
        <v>2.93</v>
      </c>
      <c r="T61">
        <f>Sheet1!P63</f>
        <v>2.2029800000000002</v>
      </c>
      <c r="U61">
        <f>Sheet1!R63</f>
        <v>99.3</v>
      </c>
      <c r="V61">
        <f>Sheet1!T63</f>
        <v>111.5</v>
      </c>
      <c r="W61">
        <f>Sheet1!AB63</f>
        <v>114.4</v>
      </c>
      <c r="X61">
        <f t="shared" si="0"/>
        <v>1.0260089686098655</v>
      </c>
      <c r="Y61">
        <v>119.7</v>
      </c>
    </row>
    <row r="62" spans="1:25">
      <c r="A62" s="1" t="s">
        <v>202</v>
      </c>
      <c r="B62">
        <f>'1980~2015'!B62/Sheet1!$D64</f>
        <v>6.7433939594190715</v>
      </c>
      <c r="C62">
        <f>'1980~2015'!C62/Sheet1!$D64</f>
        <v>4.2626781610921709</v>
      </c>
      <c r="D62">
        <f>'1980~2015'!D62/Sheet1!$D64</f>
        <v>0.92116005587011696</v>
      </c>
      <c r="E62">
        <f>'1980~2015'!E62/Sheet1!$D64</f>
        <v>1.6215880930567863</v>
      </c>
      <c r="F62">
        <f>'1980_2015_full'!I67/Sheet1!$D64</f>
        <v>1.0782752354204528</v>
      </c>
      <c r="G62">
        <f>'1980_2015_full'!J67/Sheet1!$D64</f>
        <v>0.55756424312512209</v>
      </c>
      <c r="H62">
        <f>'1980~2015'!H62/Sheet1!$D64</f>
        <v>0.61102383491281564</v>
      </c>
      <c r="I62">
        <f>'1980~2015'!I62/Sheet1!$D64</f>
        <v>0.62961116200832046</v>
      </c>
      <c r="J62">
        <f>'1980~2015'!M62/Sheet1!D64</f>
        <v>-1.8590330865235871E-2</v>
      </c>
      <c r="K62" s="49">
        <v>110.3</v>
      </c>
      <c r="L62" s="49">
        <v>109.7</v>
      </c>
      <c r="M62" s="49">
        <v>86.8</v>
      </c>
      <c r="N62" s="49">
        <f>'FRED Graph (2)'!B340</f>
        <v>123.4</v>
      </c>
      <c r="O62" s="49"/>
      <c r="P62" s="49">
        <f>FEDFUNDS!B123</f>
        <v>5.81</v>
      </c>
      <c r="Q62" s="49">
        <f>'FRED Graph'!B204</f>
        <v>10086.9</v>
      </c>
      <c r="R62">
        <f>Sheet1!L64</f>
        <v>105</v>
      </c>
      <c r="S62">
        <f>Sheet1!N64</f>
        <v>3.03</v>
      </c>
      <c r="T62">
        <f>Sheet1!P64</f>
        <v>2.1547100000000001</v>
      </c>
      <c r="U62">
        <f>Sheet1!R64</f>
        <v>98.6</v>
      </c>
      <c r="V62">
        <f>Sheet1!T64</f>
        <v>110.8</v>
      </c>
      <c r="W62">
        <f>Sheet1!AB64</f>
        <v>114.2</v>
      </c>
      <c r="X62">
        <f t="shared" si="0"/>
        <v>1.0306859205776173</v>
      </c>
      <c r="Y62">
        <v>120.1</v>
      </c>
    </row>
    <row r="63" spans="1:25">
      <c r="A63" s="1" t="s">
        <v>203</v>
      </c>
      <c r="B63">
        <f>'1980~2015'!B63/Sheet1!$D65</f>
        <v>6.8388600180234302</v>
      </c>
      <c r="C63">
        <f>'1980~2015'!C63/Sheet1!$D65</f>
        <v>4.3144277560829085</v>
      </c>
      <c r="D63">
        <f>'1980~2015'!D63/Sheet1!$D65</f>
        <v>0.93645989786722739</v>
      </c>
      <c r="E63">
        <f>'1980~2015'!E63/Sheet1!$D65</f>
        <v>1.6628717332532292</v>
      </c>
      <c r="F63">
        <f>'1980_2015_full'!I68/Sheet1!$D65</f>
        <v>1.0876689696605588</v>
      </c>
      <c r="G63">
        <f>'1980_2015_full'!J68/Sheet1!$D65</f>
        <v>0.57699008711324717</v>
      </c>
      <c r="H63">
        <f>'1980~2015'!H63/Sheet1!$D65</f>
        <v>0.62133223190147191</v>
      </c>
      <c r="I63">
        <f>'1980~2015'!I63/Sheet1!$D65</f>
        <v>0.64560078101531992</v>
      </c>
      <c r="J63">
        <f>'1980~2015'!M63/Sheet1!D65</f>
        <v>-2.4270051066386304E-2</v>
      </c>
      <c r="K63" s="49">
        <v>110.1</v>
      </c>
      <c r="L63" s="49">
        <v>105.1</v>
      </c>
      <c r="M63" s="49">
        <v>83.5</v>
      </c>
      <c r="N63" s="49">
        <f>'FRED Graph (2)'!B341</f>
        <v>124.9</v>
      </c>
      <c r="O63" s="49"/>
      <c r="P63" s="49">
        <f>FEDFUNDS!B124</f>
        <v>6.02</v>
      </c>
      <c r="Q63" s="49">
        <f>'FRED Graph'!B205</f>
        <v>10122.1</v>
      </c>
      <c r="R63">
        <f>Sheet1!L65</f>
        <v>106.3</v>
      </c>
      <c r="S63">
        <f>Sheet1!N65</f>
        <v>3.07</v>
      </c>
      <c r="T63">
        <f>Sheet1!P65</f>
        <v>1.3201000000000001</v>
      </c>
      <c r="U63">
        <f>Sheet1!R65</f>
        <v>99.1</v>
      </c>
      <c r="V63">
        <f>Sheet1!T65</f>
        <v>110.7</v>
      </c>
      <c r="W63">
        <f>Sheet1!AB65</f>
        <v>113.5</v>
      </c>
      <c r="X63">
        <f t="shared" si="0"/>
        <v>1.0252935862691961</v>
      </c>
      <c r="Y63">
        <v>119.2</v>
      </c>
    </row>
    <row r="64" spans="1:25">
      <c r="A64" s="1" t="s">
        <v>204</v>
      </c>
      <c r="B64">
        <f>'1980~2015'!B64/Sheet1!$D66</f>
        <v>6.8635681889622351</v>
      </c>
      <c r="C64">
        <f>'1980~2015'!C64/Sheet1!$D66</f>
        <v>4.3058466927118415</v>
      </c>
      <c r="D64">
        <f>'1980~2015'!D64/Sheet1!$D66</f>
        <v>0.93723711587109138</v>
      </c>
      <c r="E64">
        <f>'1980~2015'!E64/Sheet1!$D66</f>
        <v>1.7188138967473467</v>
      </c>
      <c r="F64">
        <f>'1980_2015_full'!I69/Sheet1!$D66</f>
        <v>1.0989462182106666</v>
      </c>
      <c r="G64">
        <f>'1980_2015_full'!J69/Sheet1!$D66</f>
        <v>0.6235619021958777</v>
      </c>
      <c r="H64">
        <f>'1980~2015'!H64/Sheet1!$D66</f>
        <v>0.62415315760324519</v>
      </c>
      <c r="I64">
        <f>'1980~2015'!I64/Sheet1!$D66</f>
        <v>0.68028200637657732</v>
      </c>
      <c r="J64">
        <f>'1980~2015'!M64/Sheet1!D66</f>
        <v>-5.613184247159729E-2</v>
      </c>
      <c r="K64" s="49">
        <v>110.1</v>
      </c>
      <c r="L64" s="49">
        <v>110.6</v>
      </c>
      <c r="M64" s="49">
        <v>87.3</v>
      </c>
      <c r="N64" s="49">
        <f>'FRED Graph (2)'!B342</f>
        <v>125.2</v>
      </c>
      <c r="O64" s="49"/>
      <c r="P64" s="49">
        <f>FEDFUNDS!B125</f>
        <v>5.8</v>
      </c>
      <c r="Q64" s="49">
        <f>'FRED Graph'!B206</f>
        <v>10208.799999999999</v>
      </c>
      <c r="R64">
        <f>Sheet1!L66</f>
        <v>104.9</v>
      </c>
      <c r="S64">
        <f>Sheet1!N66</f>
        <v>3.17</v>
      </c>
      <c r="T64">
        <f>Sheet1!P66</f>
        <v>0.74666999999999994</v>
      </c>
      <c r="U64">
        <f>Sheet1!R66</f>
        <v>98.8</v>
      </c>
      <c r="V64">
        <f>Sheet1!T66</f>
        <v>110.7</v>
      </c>
      <c r="W64">
        <f>Sheet1!AB66</f>
        <v>113.4</v>
      </c>
      <c r="X64">
        <f t="shared" si="0"/>
        <v>1.024390243902439</v>
      </c>
      <c r="Y64">
        <v>121</v>
      </c>
    </row>
    <row r="65" spans="1:26">
      <c r="A65" s="1" t="s">
        <v>205</v>
      </c>
      <c r="B65">
        <f>'1980~2015'!B65/Sheet1!$D67</f>
        <v>6.8733015601816465</v>
      </c>
      <c r="C65">
        <f>'1980~2015'!C65/Sheet1!$D67</f>
        <v>4.3492978433223914</v>
      </c>
      <c r="D65">
        <f>'1980~2015'!D65/Sheet1!$D67</f>
        <v>0.92656205506347133</v>
      </c>
      <c r="E65">
        <f>'1980~2015'!E65/Sheet1!$D67</f>
        <v>1.7275961812268632</v>
      </c>
      <c r="F65">
        <f>'1980_2015_full'!I70/Sheet1!$D67</f>
        <v>1.1043328387512552</v>
      </c>
      <c r="G65">
        <f>'1980_2015_full'!J70/Sheet1!$D67</f>
        <v>0.62545898715585335</v>
      </c>
      <c r="H65">
        <f>'1980~2015'!H65/Sheet1!$D67</f>
        <v>0.6231464412571377</v>
      </c>
      <c r="I65">
        <f>'1980~2015'!I65/Sheet1!$D67</f>
        <v>0.71275572141540389</v>
      </c>
      <c r="J65">
        <f>'1980~2015'!M65/Sheet1!D67</f>
        <v>-8.9613776358976674E-2</v>
      </c>
      <c r="K65" s="49">
        <v>110.2</v>
      </c>
      <c r="L65" s="49">
        <v>113.7</v>
      </c>
      <c r="M65" s="49">
        <v>89.1</v>
      </c>
      <c r="N65" s="49">
        <f>'FRED Graph (2)'!B343</f>
        <v>125.5</v>
      </c>
      <c r="O65" s="49"/>
      <c r="P65" s="49">
        <f>FEDFUNDS!B126</f>
        <v>5.72</v>
      </c>
      <c r="Q65" s="49">
        <f>'FRED Graph'!B207</f>
        <v>10281.200000000001</v>
      </c>
      <c r="R65">
        <f>Sheet1!L67</f>
        <v>106.7</v>
      </c>
      <c r="S65">
        <f>Sheet1!N67</f>
        <v>3.33</v>
      </c>
      <c r="T65">
        <f>Sheet1!P67</f>
        <v>0.40333000000000002</v>
      </c>
      <c r="U65">
        <f>Sheet1!R67</f>
        <v>99.1</v>
      </c>
      <c r="V65">
        <f>Sheet1!T67</f>
        <v>110.7</v>
      </c>
      <c r="W65">
        <f>Sheet1!AB67</f>
        <v>113.1</v>
      </c>
      <c r="X65">
        <f t="shared" si="0"/>
        <v>1.0216802168021679</v>
      </c>
      <c r="Y65">
        <v>120.2</v>
      </c>
    </row>
    <row r="66" spans="1:26">
      <c r="A66" s="1" t="s">
        <v>206</v>
      </c>
      <c r="B66">
        <f>'1980~2015'!B66/Sheet1!$D68</f>
        <v>6.9227022168963446</v>
      </c>
      <c r="C66">
        <f>'1980~2015'!C66/Sheet1!$D68</f>
        <v>4.3845356500898749</v>
      </c>
      <c r="D66">
        <f>'1980~2015'!D66/Sheet1!$D68</f>
        <v>0.89881216297183941</v>
      </c>
      <c r="E66">
        <f>'1980~2015'!E66/Sheet1!$D68</f>
        <v>1.7837417615338527</v>
      </c>
      <c r="F66">
        <f>'1980_2015_full'!I71/Sheet1!$D68</f>
        <v>1.120245656081486</v>
      </c>
      <c r="G66">
        <f>'1980_2015_full'!J71/Sheet1!$D68</f>
        <v>0.65931096464949068</v>
      </c>
      <c r="H66">
        <f>'1980~2015'!H66/Sheet1!$D68</f>
        <v>0.63785050928699827</v>
      </c>
      <c r="I66">
        <f>'1980~2015'!I66/Sheet1!$D68</f>
        <v>0.73711953265428398</v>
      </c>
      <c r="J66">
        <f>'1980~2015'!M66/Sheet1!D68</f>
        <v>-9.9270521270221693E-2</v>
      </c>
      <c r="K66" s="49">
        <v>109.6</v>
      </c>
      <c r="L66" s="49">
        <v>114.1</v>
      </c>
      <c r="M66" s="49">
        <v>90.6</v>
      </c>
      <c r="N66" s="49">
        <f>'FRED Graph (2)'!B344</f>
        <v>126.3</v>
      </c>
      <c r="O66" s="49"/>
      <c r="P66" s="49">
        <f>FEDFUNDS!B127</f>
        <v>5.36</v>
      </c>
      <c r="Q66" s="49">
        <f>'FRED Graph'!B208</f>
        <v>10348.700000000001</v>
      </c>
      <c r="R66">
        <f>Sheet1!L68</f>
        <v>106.4</v>
      </c>
      <c r="S66">
        <f>Sheet1!N68</f>
        <v>3.37</v>
      </c>
      <c r="T66">
        <f>Sheet1!P68</f>
        <v>0.40333000000000002</v>
      </c>
      <c r="U66">
        <f>Sheet1!R68</f>
        <v>99.3</v>
      </c>
      <c r="V66">
        <f>Sheet1!T68</f>
        <v>110.2</v>
      </c>
      <c r="W66">
        <f>Sheet1!AB68</f>
        <v>112.8</v>
      </c>
      <c r="X66">
        <f t="shared" si="0"/>
        <v>1.0235934664246824</v>
      </c>
      <c r="Y66">
        <v>118.8</v>
      </c>
    </row>
    <row r="67" spans="1:26">
      <c r="A67" s="1" t="s">
        <v>207</v>
      </c>
      <c r="B67">
        <f>'1980~2015'!B67/Sheet1!$D69</f>
        <v>6.9656386153387047</v>
      </c>
      <c r="C67">
        <f>'1980~2015'!C67/Sheet1!$D69</f>
        <v>4.3974828409430016</v>
      </c>
      <c r="D67">
        <f>'1980~2015'!D67/Sheet1!$D69</f>
        <v>0.96395851984482239</v>
      </c>
      <c r="E67">
        <f>'1980~2015'!E67/Sheet1!$D69</f>
        <v>1.7579095792300807</v>
      </c>
      <c r="F67">
        <f>'1980_2015_full'!I72/Sheet1!$D69</f>
        <v>1.114383766039988</v>
      </c>
      <c r="G67">
        <f>'1980_2015_full'!J72/Sheet1!$D69</f>
        <v>0.64611160847508209</v>
      </c>
      <c r="H67">
        <f>'1980~2015'!H67/Sheet1!$D69</f>
        <v>0.63573858549686657</v>
      </c>
      <c r="I67">
        <f>'1980~2015'!I67/Sheet1!$D69</f>
        <v>0.75970456580125334</v>
      </c>
      <c r="J67">
        <f>'1980~2015'!M67/Sheet1!D69</f>
        <v>-0.12396896448821247</v>
      </c>
      <c r="K67" s="49">
        <v>109.6</v>
      </c>
      <c r="L67" s="49">
        <v>114.2</v>
      </c>
      <c r="M67" s="49">
        <v>92.8</v>
      </c>
      <c r="N67" s="49">
        <f>'FRED Graph (2)'!B345</f>
        <v>127.8</v>
      </c>
      <c r="O67" s="49"/>
      <c r="P67" s="49">
        <f>FEDFUNDS!B128</f>
        <v>5.24</v>
      </c>
      <c r="Q67" s="49">
        <f>'FRED Graph'!B209</f>
        <v>10529.4</v>
      </c>
      <c r="R67">
        <f>Sheet1!L69</f>
        <v>107.7</v>
      </c>
      <c r="S67">
        <f>Sheet1!N69</f>
        <v>3.4</v>
      </c>
      <c r="T67">
        <f>Sheet1!P69</f>
        <v>0.41332999999999998</v>
      </c>
      <c r="U67">
        <f>Sheet1!R69</f>
        <v>99.2</v>
      </c>
      <c r="V67">
        <f>Sheet1!T69</f>
        <v>110.2</v>
      </c>
      <c r="W67">
        <f>Sheet1!AB69</f>
        <v>112.2</v>
      </c>
      <c r="X67">
        <f t="shared" ref="X67:X130" si="1">W67/V67</f>
        <v>1.0181488203266789</v>
      </c>
      <c r="Y67">
        <v>120.5</v>
      </c>
    </row>
    <row r="68" spans="1:26">
      <c r="A68" s="1" t="s">
        <v>208</v>
      </c>
      <c r="B68">
        <f>'1980~2015'!B68/Sheet1!$D70</f>
        <v>6.9332912689104322</v>
      </c>
      <c r="C68">
        <f>'1980~2015'!C68/Sheet1!$D70</f>
        <v>4.4040233383315766</v>
      </c>
      <c r="D68">
        <f>'1980~2015'!D68/Sheet1!$D70</f>
        <v>0.95113351247828737</v>
      </c>
      <c r="E68">
        <f>'1980~2015'!E68/Sheet1!$D70</f>
        <v>1.7192645159374675</v>
      </c>
      <c r="F68">
        <f>'1980_2015_full'!I73/Sheet1!$D70</f>
        <v>1.1091957777216919</v>
      </c>
      <c r="G68">
        <f>'1980_2015_full'!J73/Sheet1!$D70</f>
        <v>0.61096396811021869</v>
      </c>
      <c r="H68">
        <f>'1980~2015'!H68/Sheet1!$D70</f>
        <v>0.65183871015633121</v>
      </c>
      <c r="I68">
        <f>'1980~2015'!I68/Sheet1!$D70</f>
        <v>0.76129578217557192</v>
      </c>
      <c r="J68">
        <f>'1980~2015'!M68/Sheet1!D70</f>
        <v>-0.10945855664593138</v>
      </c>
      <c r="K68" s="49">
        <v>109.6</v>
      </c>
      <c r="L68" s="49">
        <v>112.3</v>
      </c>
      <c r="M68" s="49">
        <v>93.2</v>
      </c>
      <c r="N68" s="49">
        <f>'FRED Graph (2)'!B346</f>
        <v>128.19999999999999</v>
      </c>
      <c r="O68" s="49"/>
      <c r="P68" s="49">
        <f>FEDFUNDS!B129</f>
        <v>5.31</v>
      </c>
      <c r="Q68" s="49">
        <f>'FRED Graph'!B210</f>
        <v>10626.8</v>
      </c>
      <c r="R68">
        <f>Sheet1!L70</f>
        <v>107.8</v>
      </c>
      <c r="S68">
        <f>Sheet1!N70</f>
        <v>3.33</v>
      </c>
      <c r="T68">
        <f>Sheet1!P70</f>
        <v>0.40666999999999998</v>
      </c>
      <c r="U68">
        <f>Sheet1!R70</f>
        <v>99.3</v>
      </c>
      <c r="V68">
        <f>Sheet1!T70</f>
        <v>110.1</v>
      </c>
      <c r="W68">
        <f>Sheet1!AB70</f>
        <v>112.1</v>
      </c>
      <c r="X68">
        <f t="shared" si="1"/>
        <v>1.0181653042688465</v>
      </c>
      <c r="Y68">
        <v>120.4</v>
      </c>
    </row>
    <row r="69" spans="1:26">
      <c r="A69" s="1" t="s">
        <v>209</v>
      </c>
      <c r="B69">
        <f>'1980~2015'!B69/Sheet1!$D71</f>
        <v>7.040999702911467</v>
      </c>
      <c r="C69">
        <f>'1980~2015'!C69/Sheet1!$D71</f>
        <v>4.4576812240047534</v>
      </c>
      <c r="D69">
        <f>'1980~2015'!D69/Sheet1!$D71</f>
        <v>0.983374925727867</v>
      </c>
      <c r="E69">
        <f>'1980~2015'!E69/Sheet1!$D71</f>
        <v>1.7198083778966131</v>
      </c>
      <c r="F69">
        <f>'1980_2015_full'!I74/Sheet1!$D71</f>
        <v>1.1263324420677361</v>
      </c>
      <c r="G69">
        <f>'1980_2015_full'!J74/Sheet1!$D71</f>
        <v>0.5952629233511586</v>
      </c>
      <c r="H69">
        <f>'1980~2015'!H69/Sheet1!$D71</f>
        <v>0.68140225787284614</v>
      </c>
      <c r="I69">
        <f>'1980~2015'!I69/Sheet1!$D71</f>
        <v>0.77322043969102783</v>
      </c>
      <c r="J69">
        <f>'1980~2015'!M69/Sheet1!D71</f>
        <v>-9.1819667260843729E-2</v>
      </c>
      <c r="K69" s="49">
        <v>109.3</v>
      </c>
      <c r="L69" s="49">
        <v>113.4</v>
      </c>
      <c r="M69" s="49">
        <v>95.2</v>
      </c>
      <c r="N69" s="49">
        <f>'FRED Graph (2)'!B347</f>
        <v>128.4</v>
      </c>
      <c r="O69" s="49"/>
      <c r="P69" s="49">
        <f>FEDFUNDS!B130</f>
        <v>5.28</v>
      </c>
      <c r="Q69" s="49">
        <f>'FRED Graph'!B211</f>
        <v>10739.1</v>
      </c>
      <c r="R69">
        <f>Sheet1!L71</f>
        <v>108.4</v>
      </c>
      <c r="S69">
        <f>Sheet1!N71</f>
        <v>3.37</v>
      </c>
      <c r="T69">
        <f>Sheet1!P71</f>
        <v>0.42332999999999998</v>
      </c>
      <c r="U69">
        <f>Sheet1!R71</f>
        <v>99.3</v>
      </c>
      <c r="V69">
        <f>Sheet1!T71</f>
        <v>109.8</v>
      </c>
      <c r="W69">
        <f>Sheet1!AB71</f>
        <v>112.4</v>
      </c>
      <c r="X69">
        <f t="shared" si="1"/>
        <v>1.0236794171220402</v>
      </c>
      <c r="Y69">
        <v>118.9</v>
      </c>
    </row>
    <row r="70" spans="1:26">
      <c r="A70" s="1" t="s">
        <v>210</v>
      </c>
      <c r="B70">
        <f>'1980~2015'!B70/Sheet1!$D72</f>
        <v>7.0478482880755609</v>
      </c>
      <c r="C70">
        <f>'1980~2015'!C70/Sheet1!$D72</f>
        <v>4.4983854781582062</v>
      </c>
      <c r="D70">
        <f>'1980~2015'!D70/Sheet1!$D72</f>
        <v>0.96700708382526557</v>
      </c>
      <c r="E70">
        <f>'1980~2015'!E70/Sheet1!$D72</f>
        <v>1.6900914994096814</v>
      </c>
      <c r="F70">
        <f>'1980_2015_full'!I75/Sheet1!$D72</f>
        <v>1.1148229043683588</v>
      </c>
      <c r="G70">
        <f>'1980_2015_full'!J75/Sheet1!$D72</f>
        <v>0.57860389610389606</v>
      </c>
      <c r="H70">
        <f>'1980~2015'!H70/Sheet1!$D72</f>
        <v>0.69678571428571423</v>
      </c>
      <c r="I70">
        <f>'1980~2015'!I70/Sheet1!$D72</f>
        <v>0.77421930342384881</v>
      </c>
      <c r="J70">
        <f>'1980~2015'!M70/Sheet1!D72</f>
        <v>-7.743506493506494E-2</v>
      </c>
      <c r="K70" s="49">
        <v>109.3</v>
      </c>
      <c r="L70" s="49">
        <v>116</v>
      </c>
      <c r="M70" s="49">
        <v>99.5</v>
      </c>
      <c r="N70" s="49">
        <f>'FRED Graph (2)'!B348</f>
        <v>128.5</v>
      </c>
      <c r="O70" s="49"/>
      <c r="P70" s="49">
        <f>FEDFUNDS!B131</f>
        <v>5.28</v>
      </c>
      <c r="Q70" s="49">
        <f>'FRED Graph'!B212</f>
        <v>10820.9</v>
      </c>
      <c r="R70">
        <f>Sheet1!L72</f>
        <v>110</v>
      </c>
      <c r="S70">
        <f>Sheet1!N72</f>
        <v>3.33</v>
      </c>
      <c r="T70">
        <f>Sheet1!P72</f>
        <v>0.43667</v>
      </c>
      <c r="U70">
        <f>Sheet1!R72</f>
        <v>99.5</v>
      </c>
      <c r="V70">
        <f>Sheet1!T72</f>
        <v>109.8</v>
      </c>
      <c r="W70">
        <f>Sheet1!AB72</f>
        <v>112.6</v>
      </c>
      <c r="X70">
        <f t="shared" si="1"/>
        <v>1.0255009107468123</v>
      </c>
      <c r="Y70">
        <v>120</v>
      </c>
    </row>
    <row r="71" spans="1:26">
      <c r="A71" s="1" t="s">
        <v>211</v>
      </c>
      <c r="B71">
        <f>'1980~2015'!B71/Sheet1!$D73</f>
        <v>6.9629309583394674</v>
      </c>
      <c r="C71">
        <f>'1980~2015'!C71/Sheet1!$D73</f>
        <v>4.3009863094361842</v>
      </c>
      <c r="D71">
        <f>'1980~2015'!D71/Sheet1!$D73</f>
        <v>1.0210819961725306</v>
      </c>
      <c r="E71">
        <f>'1980~2015'!E71/Sheet1!$D73</f>
        <v>1.6929132930958339</v>
      </c>
      <c r="F71">
        <f>'1980_2015_full'!I76/Sheet1!$D73</f>
        <v>1.1152083026645077</v>
      </c>
      <c r="G71">
        <f>'1980_2015_full'!J76/Sheet1!$D73</f>
        <v>0.58081112910348887</v>
      </c>
      <c r="H71">
        <f>'1980~2015'!H71/Sheet1!$D73</f>
        <v>0.72416016487560719</v>
      </c>
      <c r="I71">
        <f>'1980~2015'!I71/Sheet1!$D73</f>
        <v>0.75934491388193737</v>
      </c>
      <c r="J71">
        <f>'1980~2015'!M71/Sheet1!D73</f>
        <v>-3.5187693213602239E-2</v>
      </c>
      <c r="K71" s="49">
        <v>110.7</v>
      </c>
      <c r="L71" s="49">
        <v>115.3</v>
      </c>
      <c r="M71" s="49">
        <v>98.4</v>
      </c>
      <c r="N71" s="49">
        <f>'FRED Graph (2)'!B349</f>
        <v>127.2</v>
      </c>
      <c r="O71" s="49"/>
      <c r="P71" s="49">
        <f>FEDFUNDS!B132</f>
        <v>5.52</v>
      </c>
      <c r="Q71" s="49">
        <f>'FRED Graph'!B213</f>
        <v>10984.2</v>
      </c>
      <c r="R71">
        <f>Sheet1!L73</f>
        <v>107.2</v>
      </c>
      <c r="S71">
        <f>Sheet1!N73</f>
        <v>3.33</v>
      </c>
      <c r="T71">
        <f>Sheet1!P73</f>
        <v>0.43667</v>
      </c>
      <c r="U71">
        <f>Sheet1!R73</f>
        <v>101.2</v>
      </c>
      <c r="V71">
        <f>Sheet1!T73</f>
        <v>111.2</v>
      </c>
      <c r="W71">
        <f>Sheet1!AB73</f>
        <v>113.3</v>
      </c>
      <c r="X71">
        <f t="shared" si="1"/>
        <v>1.0188848920863309</v>
      </c>
      <c r="Y71">
        <v>118.4</v>
      </c>
    </row>
    <row r="72" spans="1:26">
      <c r="A72" s="1" t="s">
        <v>212</v>
      </c>
      <c r="B72">
        <f>'1980~2015'!B72/Sheet1!$D74</f>
        <v>6.9930116472545762</v>
      </c>
      <c r="C72">
        <f>'1980~2015'!C72/Sheet1!$D74</f>
        <v>4.3101497504159738</v>
      </c>
      <c r="D72">
        <f>'1980~2015'!D72/Sheet1!$D74</f>
        <v>1.0472398509858201</v>
      </c>
      <c r="E72">
        <f>'1980~2015'!E72/Sheet1!$D74</f>
        <v>1.6959374493837704</v>
      </c>
      <c r="F72">
        <f>'1980_2015_full'!I77/Sheet1!$D74</f>
        <v>1.11029699762932</v>
      </c>
      <c r="G72">
        <f>'1980_2015_full'!J77/Sheet1!$D74</f>
        <v>0.5859688130402132</v>
      </c>
      <c r="H72">
        <f>'1980~2015'!H72/Sheet1!$D74</f>
        <v>0.71367926611988863</v>
      </c>
      <c r="I72">
        <f>'1980~2015'!I72/Sheet1!$D74</f>
        <v>0.75809786049798999</v>
      </c>
      <c r="J72">
        <f>'1980~2015'!M72/Sheet1!D74</f>
        <v>-4.4423011794501789E-2</v>
      </c>
      <c r="K72" s="49">
        <v>110.3</v>
      </c>
      <c r="L72" s="49">
        <v>113.2</v>
      </c>
      <c r="M72" s="49">
        <v>96.4</v>
      </c>
      <c r="N72" s="49">
        <f>'FRED Graph (2)'!B350</f>
        <v>127.2</v>
      </c>
      <c r="O72" s="49"/>
      <c r="P72" s="49">
        <f>FEDFUNDS!B133</f>
        <v>5.53</v>
      </c>
      <c r="Q72" s="49">
        <f>'FRED Graph'!B214</f>
        <v>11124</v>
      </c>
      <c r="R72">
        <f>Sheet1!L74</f>
        <v>107.1</v>
      </c>
      <c r="S72">
        <f>Sheet1!N74</f>
        <v>3.43</v>
      </c>
      <c r="T72">
        <f>Sheet1!P74</f>
        <v>0.43667</v>
      </c>
      <c r="U72">
        <f>Sheet1!R74</f>
        <v>101.5</v>
      </c>
      <c r="V72">
        <f>Sheet1!T74</f>
        <v>110.9</v>
      </c>
      <c r="W72">
        <f>Sheet1!AB74</f>
        <v>112.6</v>
      </c>
      <c r="X72">
        <f t="shared" si="1"/>
        <v>1.0153291253381425</v>
      </c>
      <c r="Y72">
        <v>117.9</v>
      </c>
    </row>
    <row r="73" spans="1:26">
      <c r="A73" s="1" t="s">
        <v>213</v>
      </c>
      <c r="B73">
        <f>'1980~2015'!B73/Sheet1!$D75</f>
        <v>6.9893582549010942</v>
      </c>
      <c r="C73">
        <f>'1980~2015'!C73/Sheet1!$D75</f>
        <v>4.2915411014390283</v>
      </c>
      <c r="D73">
        <f>'1980~2015'!D73/Sheet1!$D75</f>
        <v>1.0577438027484425</v>
      </c>
      <c r="E73">
        <f>'1980~2015'!E73/Sheet1!$D75</f>
        <v>1.6694460400924986</v>
      </c>
      <c r="F73">
        <f>'1980_2015_full'!I78/Sheet1!$D75</f>
        <v>1.114512541793705</v>
      </c>
      <c r="G73">
        <f>'1980_2015_full'!J78/Sheet1!$D75</f>
        <v>0.5540777399731931</v>
      </c>
      <c r="H73">
        <f>'1980~2015'!H73/Sheet1!$D75</f>
        <v>0.72982192567716853</v>
      </c>
      <c r="I73">
        <f>'1980~2015'!I73/Sheet1!$D75</f>
        <v>0.74346692589810437</v>
      </c>
      <c r="J73">
        <f>'1980~2015'!M73/Sheet1!D75</f>
        <v>-1.3647946032727969E-2</v>
      </c>
      <c r="K73" s="49">
        <v>110.5</v>
      </c>
      <c r="L73" s="49">
        <v>117.5</v>
      </c>
      <c r="M73" s="49">
        <v>98</v>
      </c>
      <c r="N73" s="49">
        <f>'FRED Graph (2)'!B351</f>
        <v>127.5</v>
      </c>
      <c r="O73" s="49"/>
      <c r="P73" s="49">
        <f>FEDFUNDS!B134</f>
        <v>5.51</v>
      </c>
      <c r="Q73" s="49">
        <f>'FRED Graph'!B215</f>
        <v>11210.3</v>
      </c>
      <c r="R73">
        <f>Sheet1!L75</f>
        <v>107</v>
      </c>
      <c r="S73">
        <f>Sheet1!N75</f>
        <v>3.5</v>
      </c>
      <c r="T73">
        <f>Sheet1!P75</f>
        <v>0.42332999999999998</v>
      </c>
      <c r="U73">
        <f>Sheet1!R75</f>
        <v>101.5</v>
      </c>
      <c r="V73">
        <f>Sheet1!T75</f>
        <v>111</v>
      </c>
      <c r="W73">
        <f>Sheet1!AB75</f>
        <v>112.2</v>
      </c>
      <c r="X73">
        <f t="shared" si="1"/>
        <v>1.0108108108108109</v>
      </c>
      <c r="Y73">
        <v>118.4</v>
      </c>
    </row>
    <row r="74" spans="1:26">
      <c r="A74" s="1" t="s">
        <v>214</v>
      </c>
      <c r="B74">
        <f>'1980~2015'!B74/Sheet1!$D76</f>
        <v>6.8484377758164161</v>
      </c>
      <c r="C74">
        <f>'1980~2015'!C74/Sheet1!$D76</f>
        <v>4.2540688437775813</v>
      </c>
      <c r="D74">
        <f>'1980~2015'!D74/Sheet1!$D76</f>
        <v>1.0092659605766403</v>
      </c>
      <c r="E74">
        <f>'1980~2015'!E74/Sheet1!$D76</f>
        <v>1.6305884083553985</v>
      </c>
      <c r="F74">
        <f>'1980_2015_full'!I79/Sheet1!$D76</f>
        <v>1.1141953515739924</v>
      </c>
      <c r="G74">
        <f>'1980_2015_full'!J79/Sheet1!$D76</f>
        <v>0.51707413945278013</v>
      </c>
      <c r="H74">
        <f>'1980~2015'!H74/Sheet1!$D76</f>
        <v>0.70791850544277735</v>
      </c>
      <c r="I74">
        <f>'1980~2015'!I74/Sheet1!$D76</f>
        <v>0.73520300088261248</v>
      </c>
      <c r="J74">
        <f>'1980~2015'!M74/Sheet1!D76</f>
        <v>-2.7288908502500733E-2</v>
      </c>
      <c r="K74" s="49">
        <v>110.4</v>
      </c>
      <c r="L74" s="49">
        <v>116.9</v>
      </c>
      <c r="M74" s="49">
        <v>95.9</v>
      </c>
      <c r="N74" s="49">
        <f>'FRED Graph (2)'!B352</f>
        <v>125</v>
      </c>
      <c r="O74" s="49"/>
      <c r="P74" s="49">
        <f>FEDFUNDS!B135</f>
        <v>5.52</v>
      </c>
      <c r="Q74" s="49">
        <f>'FRED Graph'!B216</f>
        <v>11321.2</v>
      </c>
      <c r="R74">
        <f>Sheet1!L76</f>
        <v>107.3</v>
      </c>
      <c r="S74">
        <f>Sheet1!N76</f>
        <v>3.67</v>
      </c>
      <c r="T74">
        <f>Sheet1!P76</f>
        <v>0.43332999999999999</v>
      </c>
      <c r="U74">
        <f>Sheet1!R76</f>
        <v>101.6</v>
      </c>
      <c r="V74">
        <f>Sheet1!T76</f>
        <v>111</v>
      </c>
      <c r="W74">
        <f>Sheet1!AB76</f>
        <v>111.8</v>
      </c>
      <c r="X74">
        <f t="shared" si="1"/>
        <v>1.0072072072072071</v>
      </c>
      <c r="Y74">
        <v>117</v>
      </c>
    </row>
    <row r="75" spans="1:26">
      <c r="A75" s="1" t="s">
        <v>215</v>
      </c>
      <c r="B75">
        <f>'1980~2015'!B75/Sheet1!$D77</f>
        <v>6.8088777145545709</v>
      </c>
      <c r="C75">
        <f>'1980~2015'!C75/Sheet1!$D77</f>
        <v>4.2387764103921315</v>
      </c>
      <c r="D75">
        <f>'1980~2015'!D75/Sheet1!$D77</f>
        <v>0.96411715407348597</v>
      </c>
      <c r="E75">
        <f>'1980~2015'!E75/Sheet1!$D77</f>
        <v>1.6371281960801611</v>
      </c>
      <c r="F75">
        <f>'1980_2015_full'!I80/Sheet1!$D77</f>
        <v>1.1246585211650713</v>
      </c>
      <c r="G75">
        <f>'1980_2015_full'!J80/Sheet1!$D77</f>
        <v>0.51162130769117675</v>
      </c>
      <c r="H75">
        <f>'1980~2015'!H75/Sheet1!$D77</f>
        <v>0.69554938026553748</v>
      </c>
      <c r="I75">
        <f>'1980~2015'!I75/Sheet1!$D77</f>
        <v>0.70055430579448053</v>
      </c>
      <c r="J75">
        <f>'1980~2015'!M75/Sheet1!D77</f>
        <v>-5.0078661432373228E-3</v>
      </c>
      <c r="K75" s="49">
        <v>110.2</v>
      </c>
      <c r="L75" s="49">
        <v>119.1</v>
      </c>
      <c r="M75" s="49">
        <v>96.8</v>
      </c>
      <c r="N75" s="49">
        <f>'FRED Graph (2)'!B353</f>
        <v>124.9</v>
      </c>
      <c r="O75" s="49"/>
      <c r="P75" s="49">
        <f>FEDFUNDS!B136</f>
        <v>5.5</v>
      </c>
      <c r="Q75" s="49">
        <f>'FRED Graph'!B217</f>
        <v>11431</v>
      </c>
      <c r="R75">
        <f>Sheet1!L77</f>
        <v>105.8</v>
      </c>
      <c r="S75">
        <f>Sheet1!N77</f>
        <v>4.07</v>
      </c>
      <c r="T75">
        <f>Sheet1!P77</f>
        <v>0.41666999999999998</v>
      </c>
      <c r="U75">
        <f>Sheet1!R77</f>
        <v>101.5</v>
      </c>
      <c r="V75">
        <f>Sheet1!T77</f>
        <v>110.7</v>
      </c>
      <c r="W75">
        <f>Sheet1!AB77</f>
        <v>111.3</v>
      </c>
      <c r="X75">
        <f t="shared" si="1"/>
        <v>1.005420054200542</v>
      </c>
      <c r="Y75">
        <v>116.7</v>
      </c>
    </row>
    <row r="76" spans="1:26">
      <c r="A76" s="1" t="s">
        <v>216</v>
      </c>
      <c r="B76">
        <f>'1980~2015'!B76/Sheet1!$D78</f>
        <v>6.838003033292595</v>
      </c>
      <c r="C76">
        <f>'1980~2015'!C76/Sheet1!$D78</f>
        <v>4.286068941145289</v>
      </c>
      <c r="D76">
        <f>'1980~2015'!D76/Sheet1!$D78</f>
        <v>0.92613049048046769</v>
      </c>
      <c r="E76">
        <f>'1980~2015'!E76/Sheet1!$D78</f>
        <v>1.6634709113130033</v>
      </c>
      <c r="F76">
        <f>'1980_2015_full'!I81/Sheet1!$D78</f>
        <v>1.1285792116384197</v>
      </c>
      <c r="G76">
        <f>'1980_2015_full'!J81/Sheet1!$D78</f>
        <v>0.53766436470189805</v>
      </c>
      <c r="H76">
        <f>'1980~2015'!H76/Sheet1!$D78</f>
        <v>0.69728770633015769</v>
      </c>
      <c r="I76">
        <f>'1980~2015'!I76/Sheet1!$D78</f>
        <v>0.70571908176637754</v>
      </c>
      <c r="J76">
        <f>'1980~2015'!M76/Sheet1!D78</f>
        <v>-8.4372653247537285E-3</v>
      </c>
      <c r="K76" s="49">
        <v>109.9</v>
      </c>
      <c r="L76" s="49">
        <v>119.8</v>
      </c>
      <c r="M76" s="49">
        <v>97.7</v>
      </c>
      <c r="N76" s="49">
        <f>'FRED Graph (2)'!B354</f>
        <v>124.3</v>
      </c>
      <c r="O76" s="49"/>
      <c r="P76" s="49">
        <f>FEDFUNDS!B137</f>
        <v>5.53</v>
      </c>
      <c r="Q76" s="49">
        <f>'FRED Graph'!B218</f>
        <v>11580.6</v>
      </c>
      <c r="R76">
        <f>Sheet1!L78</f>
        <v>105.6</v>
      </c>
      <c r="S76">
        <f>Sheet1!N78</f>
        <v>4.2699999999999996</v>
      </c>
      <c r="T76">
        <f>Sheet1!P78</f>
        <v>0.36332999999999999</v>
      </c>
      <c r="U76">
        <f>Sheet1!R78</f>
        <v>101.1</v>
      </c>
      <c r="V76">
        <f>Sheet1!T78</f>
        <v>110.4</v>
      </c>
      <c r="W76">
        <f>Sheet1!AB78</f>
        <v>110.9</v>
      </c>
      <c r="X76">
        <f t="shared" si="1"/>
        <v>1.0045289855072463</v>
      </c>
      <c r="Y76">
        <v>115.7</v>
      </c>
      <c r="Z76">
        <f>AVERAGE(Y2:Y76)</f>
        <v>116.31866666666666</v>
      </c>
    </row>
    <row r="77" spans="1:26">
      <c r="A77" s="1" t="s">
        <v>217</v>
      </c>
      <c r="B77">
        <f>'1980~2015'!B77/Sheet1!$D79</f>
        <v>6.8866562449304647</v>
      </c>
      <c r="C77">
        <f>'1980~2015'!C77/Sheet1!$D79</f>
        <v>4.2943457165189427</v>
      </c>
      <c r="D77">
        <f>'1980~2015'!D77/Sheet1!$D79</f>
        <v>0.89656082705325402</v>
      </c>
      <c r="E77">
        <f>'1980~2015'!E77/Sheet1!$D79</f>
        <v>1.7329258041205182</v>
      </c>
      <c r="F77">
        <f>'1980_2015_full'!I82/Sheet1!$D79</f>
        <v>1.1394693763180792</v>
      </c>
      <c r="G77">
        <f>'1980_2015_full'!J82/Sheet1!$D79</f>
        <v>0.59883640332119104</v>
      </c>
      <c r="H77">
        <f>'1980~2015'!H77/Sheet1!$D79</f>
        <v>0.68527585647499523</v>
      </c>
      <c r="I77">
        <f>'1980~2015'!I77/Sheet1!$D79</f>
        <v>0.68784491276711834</v>
      </c>
      <c r="J77">
        <f>'1980~2015'!M77/Sheet1!D79</f>
        <v>-2.5749553880867757E-3</v>
      </c>
      <c r="K77" s="49">
        <v>110</v>
      </c>
      <c r="L77" s="49">
        <v>111.4</v>
      </c>
      <c r="M77" s="49">
        <v>89.6</v>
      </c>
      <c r="N77" s="49">
        <f>'FRED Graph (2)'!B355</f>
        <v>123.5</v>
      </c>
      <c r="O77" s="49"/>
      <c r="P77" s="49">
        <f>FEDFUNDS!B138</f>
        <v>4.8600000000000003</v>
      </c>
      <c r="Q77" s="49">
        <f>'FRED Graph'!B219</f>
        <v>11770.7</v>
      </c>
      <c r="R77">
        <f>Sheet1!L79</f>
        <v>105.2</v>
      </c>
      <c r="S77">
        <f>Sheet1!N79</f>
        <v>4.4000000000000004</v>
      </c>
      <c r="T77">
        <f>Sheet1!P79</f>
        <v>0.21667</v>
      </c>
      <c r="U77">
        <f>Sheet1!R79</f>
        <v>102</v>
      </c>
      <c r="V77">
        <f>Sheet1!T79</f>
        <v>110.5</v>
      </c>
      <c r="W77">
        <f>Sheet1!AB79</f>
        <v>109.9</v>
      </c>
      <c r="X77">
        <f t="shared" si="1"/>
        <v>0.99457013574660635</v>
      </c>
    </row>
    <row r="78" spans="1:26">
      <c r="A78" s="1" t="s">
        <v>218</v>
      </c>
      <c r="B78">
        <f>'1980~2015'!B78/Sheet1!$D80</f>
        <v>6.8306107996459131</v>
      </c>
      <c r="C78">
        <f>'1980~2015'!C78/Sheet1!$D80</f>
        <v>4.2898347595160811</v>
      </c>
      <c r="D78">
        <f>'1980~2015'!D78/Sheet1!$D80</f>
        <v>0.84308055473591026</v>
      </c>
      <c r="E78">
        <f>'1980~2015'!E78/Sheet1!$D80</f>
        <v>1.7505930953083506</v>
      </c>
      <c r="F78">
        <f>'1980_2015_full'!I83/Sheet1!$D80</f>
        <v>1.1547506639126586</v>
      </c>
      <c r="G78">
        <f>'1980_2015_full'!J83/Sheet1!$D80</f>
        <v>0.60016671584538217</v>
      </c>
      <c r="H78">
        <f>'1980~2015'!H78/Sheet1!$D80</f>
        <v>0.68659043965771616</v>
      </c>
      <c r="I78">
        <f>'1980~2015'!I78/Sheet1!$D80</f>
        <v>0.70488934789023316</v>
      </c>
      <c r="J78">
        <f>'1980~2015'!M78/Sheet1!D80</f>
        <v>-1.8301858955444082E-2</v>
      </c>
      <c r="K78" s="49">
        <v>109.5</v>
      </c>
      <c r="L78" s="49">
        <v>107.8</v>
      </c>
      <c r="M78" s="49">
        <v>86.1</v>
      </c>
      <c r="N78" s="49">
        <f>'FRED Graph (2)'!B356</f>
        <v>122.6</v>
      </c>
      <c r="O78" s="49"/>
      <c r="P78" s="49">
        <f>FEDFUNDS!B139</f>
        <v>4.7300000000000004</v>
      </c>
      <c r="Q78" s="49">
        <f>'FRED Graph'!B220</f>
        <v>11864.7</v>
      </c>
      <c r="R78">
        <f>Sheet1!L80</f>
        <v>105.2</v>
      </c>
      <c r="S78">
        <f>Sheet1!N80</f>
        <v>4.5999999999999996</v>
      </c>
      <c r="T78">
        <f>Sheet1!P80</f>
        <v>0.12</v>
      </c>
      <c r="U78">
        <f>Sheet1!R80</f>
        <v>101.6</v>
      </c>
      <c r="V78">
        <f>Sheet1!T80</f>
        <v>110</v>
      </c>
      <c r="W78">
        <f>Sheet1!AB80</f>
        <v>109.1</v>
      </c>
      <c r="X78">
        <f t="shared" si="1"/>
        <v>0.99181818181818182</v>
      </c>
    </row>
    <row r="79" spans="1:26">
      <c r="A79" s="1" t="s">
        <v>219</v>
      </c>
      <c r="B79">
        <f>'1980~2015'!B79/Sheet1!$D81</f>
        <v>6.856675074118324</v>
      </c>
      <c r="C79">
        <f>'1980~2015'!C79/Sheet1!$D81</f>
        <v>4.3284614363467409</v>
      </c>
      <c r="D79">
        <f>'1980~2015'!D79/Sheet1!$D81</f>
        <v>0.83464165081050778</v>
      </c>
      <c r="E79">
        <f>'1980~2015'!E79/Sheet1!$D81</f>
        <v>1.7556809298346534</v>
      </c>
      <c r="F79">
        <f>'1980_2015_full'!I84/Sheet1!$D81</f>
        <v>1.1674572621207429</v>
      </c>
      <c r="G79">
        <f>'1980_2015_full'!J84/Sheet1!$D81</f>
        <v>0.58999808251102559</v>
      </c>
      <c r="H79">
        <f>'1980~2015'!H79/Sheet1!$D81</f>
        <v>0.69356756198651859</v>
      </c>
      <c r="I79">
        <f>'1980~2015'!I79/Sheet1!$D81</f>
        <v>0.71984453589391861</v>
      </c>
      <c r="J79">
        <f>'1980~2015'!M79/Sheet1!D81</f>
        <v>-2.627992389043763E-2</v>
      </c>
      <c r="K79" s="49">
        <v>109</v>
      </c>
      <c r="L79" s="49">
        <v>109.1</v>
      </c>
      <c r="M79" s="49">
        <v>88.6</v>
      </c>
      <c r="N79" s="49">
        <f>'FRED Graph (2)'!B357</f>
        <v>124.5</v>
      </c>
      <c r="O79" s="49"/>
      <c r="P79" s="49">
        <f>FEDFUNDS!B140</f>
        <v>4.75</v>
      </c>
      <c r="Q79" s="49">
        <f>'FRED Graph'!B221</f>
        <v>11962.5</v>
      </c>
      <c r="R79">
        <f>Sheet1!L81</f>
        <v>104.6</v>
      </c>
      <c r="S79">
        <f>Sheet1!N81</f>
        <v>4.7300000000000004</v>
      </c>
      <c r="T79">
        <f>Sheet1!P81</f>
        <v>0.01</v>
      </c>
      <c r="U79">
        <f>Sheet1!R81</f>
        <v>101.2</v>
      </c>
      <c r="V79">
        <f>Sheet1!T81</f>
        <v>109.5</v>
      </c>
      <c r="W79">
        <f>Sheet1!AB81</f>
        <v>108.7</v>
      </c>
      <c r="X79">
        <f t="shared" si="1"/>
        <v>0.99269406392694071</v>
      </c>
    </row>
    <row r="80" spans="1:26">
      <c r="A80" s="1" t="s">
        <v>220</v>
      </c>
      <c r="B80">
        <f>'1980~2015'!B80/Sheet1!$D82</f>
        <v>6.8385173176123804</v>
      </c>
      <c r="C80">
        <f>'1980~2015'!C80/Sheet1!$D82</f>
        <v>4.3409388356669121</v>
      </c>
      <c r="D80">
        <f>'1980~2015'!D80/Sheet1!$D82</f>
        <v>0.84343994104642583</v>
      </c>
      <c r="E80">
        <f>'1980~2015'!E80/Sheet1!$D82</f>
        <v>1.7030626381724392</v>
      </c>
      <c r="F80">
        <f>'1980_2015_full'!I85/Sheet1!$D82</f>
        <v>1.1760294767870303</v>
      </c>
      <c r="G80">
        <f>'1980_2015_full'!J85/Sheet1!$D82</f>
        <v>0.5280456890198969</v>
      </c>
      <c r="H80">
        <f>'1980~2015'!H80/Sheet1!$D82</f>
        <v>0.72198968312453937</v>
      </c>
      <c r="I80">
        <f>'1980~2015'!I80/Sheet1!$D82</f>
        <v>0.74185703758290344</v>
      </c>
      <c r="J80">
        <f>'1980~2015'!M80/Sheet1!D82</f>
        <v>-1.9870302137067062E-2</v>
      </c>
      <c r="K80" s="49">
        <v>108.5</v>
      </c>
      <c r="L80" s="49">
        <v>106.1</v>
      </c>
      <c r="M80" s="49">
        <v>88.2</v>
      </c>
      <c r="N80" s="49">
        <f>'FRED Graph (2)'!B358</f>
        <v>126.9</v>
      </c>
      <c r="O80" s="49"/>
      <c r="P80" s="49">
        <f>FEDFUNDS!B141</f>
        <v>5.09</v>
      </c>
      <c r="Q80" s="49">
        <f>'FRED Graph'!B222</f>
        <v>12113.1</v>
      </c>
      <c r="R80">
        <f>Sheet1!L82</f>
        <v>105.3</v>
      </c>
      <c r="S80">
        <f>Sheet1!N82</f>
        <v>4.7</v>
      </c>
      <c r="T80">
        <f>Sheet1!P82</f>
        <v>0.01</v>
      </c>
      <c r="U80">
        <f>Sheet1!R82</f>
        <v>101.1</v>
      </c>
      <c r="V80">
        <f>Sheet1!T82</f>
        <v>109</v>
      </c>
      <c r="W80">
        <f>Sheet1!AB82</f>
        <v>108.6</v>
      </c>
      <c r="X80">
        <f t="shared" si="1"/>
        <v>0.9963302752293578</v>
      </c>
    </row>
    <row r="81" spans="1:26">
      <c r="A81" s="1" t="s">
        <v>221</v>
      </c>
      <c r="B81">
        <f>'1980~2015'!B81/Sheet1!$D83</f>
        <v>6.8872580716595069</v>
      </c>
      <c r="C81">
        <f>'1980~2015'!C81/Sheet1!$D83</f>
        <v>4.3432378168504648</v>
      </c>
      <c r="D81">
        <f>'1980~2015'!D81/Sheet1!$D83</f>
        <v>0.84779957777876203</v>
      </c>
      <c r="E81">
        <f>'1980~2015'!E81/Sheet1!$D83</f>
        <v>1.7438888642839216</v>
      </c>
      <c r="F81">
        <f>'1980_2015_full'!I86/Sheet1!$D83</f>
        <v>1.1835097509485215</v>
      </c>
      <c r="G81">
        <f>'1980_2015_full'!J86/Sheet1!$D83</f>
        <v>0.56462937537830138</v>
      </c>
      <c r="H81">
        <f>'1980~2015'!H81/Sheet1!$D83</f>
        <v>0.73784932902254308</v>
      </c>
      <c r="I81">
        <f>'1980~2015'!I81/Sheet1!$D83</f>
        <v>0.75984764604278321</v>
      </c>
      <c r="J81">
        <f>'1980~2015'!M81/Sheet1!D83</f>
        <v>-2.2001269616310139E-2</v>
      </c>
      <c r="K81" s="49">
        <v>108.1</v>
      </c>
      <c r="L81" s="49">
        <v>104.4</v>
      </c>
      <c r="M81" s="49">
        <v>86.5</v>
      </c>
      <c r="N81" s="49">
        <f>'FRED Graph (2)'!B359</f>
        <v>127.9</v>
      </c>
      <c r="O81" s="49"/>
      <c r="P81" s="49">
        <f>FEDFUNDS!B142</f>
        <v>5.31</v>
      </c>
      <c r="Q81" s="49">
        <f>'FRED Graph'!B223</f>
        <v>12323.3</v>
      </c>
      <c r="R81">
        <f>Sheet1!L83</f>
        <v>105.3</v>
      </c>
      <c r="S81">
        <f>Sheet1!N83</f>
        <v>4.63</v>
      </c>
      <c r="T81">
        <f>Sheet1!P83</f>
        <v>0.01</v>
      </c>
      <c r="U81">
        <f>Sheet1!R83</f>
        <v>100.9</v>
      </c>
      <c r="V81">
        <f>Sheet1!T83</f>
        <v>108.7</v>
      </c>
      <c r="W81">
        <f>Sheet1!AB83</f>
        <v>108.1</v>
      </c>
      <c r="X81">
        <f t="shared" si="1"/>
        <v>0.99448022079116827</v>
      </c>
    </row>
    <row r="82" spans="1:26">
      <c r="A82" s="1" t="s">
        <v>222</v>
      </c>
      <c r="B82">
        <f>'1980~2015'!B82/Sheet1!$D84</f>
        <v>7.0181745526662427</v>
      </c>
      <c r="C82">
        <f>'1980~2015'!C82/Sheet1!$D84</f>
        <v>4.3662616365977467</v>
      </c>
      <c r="D82">
        <f>'1980~2015'!D82/Sheet1!$D84</f>
        <v>0.93644974617786791</v>
      </c>
      <c r="E82">
        <f>'1980~2015'!E82/Sheet1!$D84</f>
        <v>1.729619488803706</v>
      </c>
      <c r="F82">
        <f>'1980_2015_full'!I87/Sheet1!$D84</f>
        <v>1.2014785324196724</v>
      </c>
      <c r="G82">
        <f>'1980_2015_full'!J87/Sheet1!$D84</f>
        <v>0.52634718131632297</v>
      </c>
      <c r="H82">
        <f>'1980~2015'!H82/Sheet1!$D84</f>
        <v>0.77865526070418989</v>
      </c>
      <c r="I82">
        <f>'1980~2015'!I82/Sheet1!$D84</f>
        <v>0.76944958337650038</v>
      </c>
      <c r="J82">
        <f>'1980~2015'!M82/Sheet1!D84</f>
        <v>9.2056773276895532E-3</v>
      </c>
      <c r="K82" s="49">
        <v>107.9</v>
      </c>
      <c r="L82" s="49">
        <v>103</v>
      </c>
      <c r="M82" s="49">
        <v>87.7</v>
      </c>
      <c r="N82" s="49">
        <f>'FRED Graph (2)'!B360</f>
        <v>129.6</v>
      </c>
      <c r="O82" s="49"/>
      <c r="P82" s="49">
        <f>FEDFUNDS!B143</f>
        <v>5.68</v>
      </c>
      <c r="Q82" s="49">
        <f>'FRED Graph'!B224</f>
        <v>12359.1</v>
      </c>
      <c r="R82">
        <f>Sheet1!L84</f>
        <v>105.8</v>
      </c>
      <c r="S82">
        <f>Sheet1!N84</f>
        <v>4.83</v>
      </c>
      <c r="T82">
        <f>Sheet1!P84</f>
        <v>1.3329999999999998E-2</v>
      </c>
      <c r="U82">
        <f>Sheet1!R84</f>
        <v>103.5</v>
      </c>
      <c r="V82">
        <f>Sheet1!T84</f>
        <v>108.4</v>
      </c>
      <c r="W82">
        <f>Sheet1!AB84</f>
        <v>108.4</v>
      </c>
      <c r="X82">
        <f t="shared" si="1"/>
        <v>1</v>
      </c>
    </row>
    <row r="83" spans="1:26">
      <c r="A83" s="1" t="s">
        <v>223</v>
      </c>
      <c r="B83">
        <f>'1980~2015'!B83/Sheet1!$D85</f>
        <v>7.0305917693889928</v>
      </c>
      <c r="C83">
        <f>'1980~2015'!C83/Sheet1!$D85</f>
        <v>4.3541811563105792</v>
      </c>
      <c r="D83">
        <f>'1980~2015'!D83/Sheet1!$D85</f>
        <v>0.93803956967607327</v>
      </c>
      <c r="E83">
        <f>'1980~2015'!E83/Sheet1!$D85</f>
        <v>1.7564970330141914</v>
      </c>
      <c r="F83">
        <f>'1980_2015_full'!I88/Sheet1!$D85</f>
        <v>1.2246356008701185</v>
      </c>
      <c r="G83">
        <f>'1980_2015_full'!J88/Sheet1!$D85</f>
        <v>0.5320286488006275</v>
      </c>
      <c r="H83">
        <f>'1980~2015'!H83/Sheet1!$D85</f>
        <v>0.80270062299303013</v>
      </c>
      <c r="I83">
        <f>'1980~2015'!I83/Sheet1!$D85</f>
        <v>0.80239726534175826</v>
      </c>
      <c r="J83">
        <f>'1980~2015'!M83/Sheet1!D85</f>
        <v>3.0631723811355932E-4</v>
      </c>
      <c r="K83" s="49">
        <v>107.4</v>
      </c>
      <c r="L83" s="49">
        <v>101.3</v>
      </c>
      <c r="M83" s="49">
        <v>86.1</v>
      </c>
      <c r="N83" s="49">
        <f>'FRED Graph (2)'!B361</f>
        <v>132</v>
      </c>
      <c r="O83" s="49"/>
      <c r="P83" s="49">
        <f>FEDFUNDS!B144</f>
        <v>6.27</v>
      </c>
      <c r="Q83" s="49">
        <f>'FRED Graph'!B225</f>
        <v>12592.5</v>
      </c>
      <c r="R83">
        <f>Sheet1!L85</f>
        <v>105.6</v>
      </c>
      <c r="S83">
        <f>Sheet1!N85</f>
        <v>4.7</v>
      </c>
      <c r="T83">
        <f>Sheet1!P85</f>
        <v>0.01</v>
      </c>
      <c r="U83">
        <f>Sheet1!R85</f>
        <v>103.3</v>
      </c>
      <c r="V83">
        <f>Sheet1!T85</f>
        <v>108</v>
      </c>
      <c r="W83">
        <f>Sheet1!AB85</f>
        <v>107.9</v>
      </c>
      <c r="X83">
        <f t="shared" si="1"/>
        <v>0.99907407407407411</v>
      </c>
    </row>
    <row r="84" spans="1:26">
      <c r="A84" s="1" t="s">
        <v>224</v>
      </c>
      <c r="B84">
        <f>'1980~2015'!B84/Sheet1!$D86</f>
        <v>7.0086356910328496</v>
      </c>
      <c r="C84">
        <f>'1980~2015'!C84/Sheet1!$D86</f>
        <v>4.3336060964782472</v>
      </c>
      <c r="D84">
        <f>'1980~2015'!D84/Sheet1!$D86</f>
        <v>0.94036549274933412</v>
      </c>
      <c r="E84">
        <f>'1980~2015'!E84/Sheet1!$D86</f>
        <v>1.754314886060965</v>
      </c>
      <c r="F84">
        <f>'1980_2015_full'!I89/Sheet1!$D86</f>
        <v>1.2360831606984315</v>
      </c>
      <c r="G84">
        <f>'1980_2015_full'!J89/Sheet1!$D86</f>
        <v>0.51906333234684821</v>
      </c>
      <c r="H84">
        <f>'1980~2015'!H84/Sheet1!$D86</f>
        <v>0.81610091743119262</v>
      </c>
      <c r="I84">
        <f>'1980~2015'!I84/Sheet1!$D86</f>
        <v>0.82293577981651378</v>
      </c>
      <c r="J84">
        <f>'1980~2015'!M84/Sheet1!D86</f>
        <v>-6.8363421130511982E-3</v>
      </c>
      <c r="K84" s="49">
        <v>107.3</v>
      </c>
      <c r="L84" s="49">
        <v>101.5</v>
      </c>
      <c r="M84" s="49">
        <v>87.4</v>
      </c>
      <c r="N84" s="49">
        <f>'FRED Graph (2)'!B362</f>
        <v>133.80000000000001</v>
      </c>
      <c r="O84" s="49"/>
      <c r="P84" s="49">
        <f>FEDFUNDS!B145</f>
        <v>6.52</v>
      </c>
      <c r="Q84" s="49">
        <f>'FRED Graph'!B226</f>
        <v>12607.7</v>
      </c>
      <c r="R84">
        <f>Sheet1!L86</f>
        <v>105.7</v>
      </c>
      <c r="S84">
        <f>Sheet1!N86</f>
        <v>4.67</v>
      </c>
      <c r="T84">
        <f>Sheet1!P86</f>
        <v>0.12667</v>
      </c>
      <c r="U84">
        <f>Sheet1!R86</f>
        <v>103</v>
      </c>
      <c r="V84">
        <f>Sheet1!T86</f>
        <v>107.8</v>
      </c>
      <c r="W84">
        <f>Sheet1!AB86</f>
        <v>107.7</v>
      </c>
      <c r="X84">
        <f t="shared" si="1"/>
        <v>0.9990723562152134</v>
      </c>
    </row>
    <row r="85" spans="1:26">
      <c r="A85" s="1" t="s">
        <v>225</v>
      </c>
      <c r="B85">
        <f>'1980~2015'!B85/Sheet1!$D87</f>
        <v>7.0251792734822489</v>
      </c>
      <c r="C85">
        <f>'1980~2015'!C85/Sheet1!$D87</f>
        <v>4.3504159733777046</v>
      </c>
      <c r="D85">
        <f>'1980~2015'!D85/Sheet1!$D87</f>
        <v>0.98174576296143601</v>
      </c>
      <c r="E85">
        <f>'1980~2015'!E85/Sheet1!$D87</f>
        <v>1.7426427929851427</v>
      </c>
      <c r="F85">
        <f>'1980_2015_full'!I90/Sheet1!$D87</f>
        <v>1.2428916407756982</v>
      </c>
      <c r="G85">
        <f>'1980_2015_full'!J90/Sheet1!$D87</f>
        <v>0.49967163871423731</v>
      </c>
      <c r="H85">
        <f>'1980~2015'!H85/Sheet1!$D87</f>
        <v>0.80699571510609158</v>
      </c>
      <c r="I85">
        <f>'1980~2015'!I85/Sheet1!$D87</f>
        <v>0.85005816264927181</v>
      </c>
      <c r="J85">
        <f>'1980~2015'!M85/Sheet1!D87</f>
        <v>-4.3068337431714107E-2</v>
      </c>
      <c r="K85" s="49">
        <v>107</v>
      </c>
      <c r="L85" s="49">
        <v>103.7</v>
      </c>
      <c r="M85" s="49">
        <v>88.8</v>
      </c>
      <c r="N85" s="49">
        <f>'FRED Graph (2)'!B363</f>
        <v>135.5</v>
      </c>
      <c r="O85" s="49"/>
      <c r="P85" s="49">
        <f>FEDFUNDS!B146</f>
        <v>6.47</v>
      </c>
      <c r="Q85" s="49">
        <f>'FRED Graph'!B227</f>
        <v>12679.3</v>
      </c>
      <c r="R85">
        <f>Sheet1!L87</f>
        <v>105.4</v>
      </c>
      <c r="S85">
        <f>Sheet1!N87</f>
        <v>4.7300000000000004</v>
      </c>
      <c r="T85">
        <f>Sheet1!P87</f>
        <v>0.22999999999999998</v>
      </c>
      <c r="U85">
        <f>Sheet1!R87</f>
        <v>102.9</v>
      </c>
      <c r="V85">
        <f>Sheet1!T87</f>
        <v>107.5</v>
      </c>
      <c r="W85">
        <f>Sheet1!AB87</f>
        <v>107.1</v>
      </c>
      <c r="X85">
        <f t="shared" si="1"/>
        <v>0.99627906976744185</v>
      </c>
    </row>
    <row r="86" spans="1:26">
      <c r="A86" s="1" t="s">
        <v>226</v>
      </c>
      <c r="B86">
        <f>'1980~2015'!B86/Sheet1!$D88</f>
        <v>7.0822831858407076</v>
      </c>
      <c r="C86">
        <f>'1980~2015'!C86/Sheet1!$D88</f>
        <v>4.3919616519174038</v>
      </c>
      <c r="D86">
        <f>'1980~2015'!D86/Sheet1!$D88</f>
        <v>0.99661209439528031</v>
      </c>
      <c r="E86">
        <f>'1980~2015'!E86/Sheet1!$D88</f>
        <v>1.7745339233038346</v>
      </c>
      <c r="F86">
        <f>'1980_2015_full'!I91/Sheet1!$D88</f>
        <v>1.2526489675516226</v>
      </c>
      <c r="G86">
        <f>'1980_2015_full'!J91/Sheet1!$D88</f>
        <v>0.5227433628318584</v>
      </c>
      <c r="H86">
        <f>'1980~2015'!H86/Sheet1!$D88</f>
        <v>0.77797492625368725</v>
      </c>
      <c r="I86">
        <f>'1980~2015'!I86/Sheet1!$D88</f>
        <v>0.85116814159292031</v>
      </c>
      <c r="J86">
        <f>'1980~2015'!M86/Sheet1!D88</f>
        <v>-7.3193215339233036E-2</v>
      </c>
      <c r="K86" s="49">
        <v>107.1</v>
      </c>
      <c r="L86" s="49">
        <v>105.2</v>
      </c>
      <c r="M86" s="49">
        <v>89.7</v>
      </c>
      <c r="N86" s="49">
        <f>'FRED Graph (2)'!B364</f>
        <v>137.80000000000001</v>
      </c>
      <c r="O86" s="49"/>
      <c r="P86" s="49">
        <f>FEDFUNDS!B147</f>
        <v>5.59</v>
      </c>
      <c r="Q86" s="49">
        <f>'FRED Graph'!B228</f>
        <v>12643.3</v>
      </c>
      <c r="R86">
        <f>Sheet1!L88</f>
        <v>106.1</v>
      </c>
      <c r="S86">
        <f>Sheet1!N88</f>
        <v>4.7699999999999996</v>
      </c>
      <c r="T86">
        <f>Sheet1!P88</f>
        <v>0.18332999999999999</v>
      </c>
      <c r="U86">
        <f>Sheet1!R88</f>
        <v>103</v>
      </c>
      <c r="V86">
        <f>Sheet1!T88</f>
        <v>107.4</v>
      </c>
      <c r="W86">
        <f>Sheet1!AB88</f>
        <v>106.3</v>
      </c>
      <c r="X86">
        <f t="shared" si="1"/>
        <v>0.9897579143389198</v>
      </c>
      <c r="Z86" s="47"/>
    </row>
    <row r="87" spans="1:26">
      <c r="A87" s="1" t="s">
        <v>227</v>
      </c>
      <c r="B87">
        <f>'1980~2015'!B87/Sheet1!$D89</f>
        <v>7.1019247295895696</v>
      </c>
      <c r="C87">
        <f>'1980~2015'!C87/Sheet1!$D89</f>
        <v>4.4198740554156171</v>
      </c>
      <c r="D87">
        <f>'1980~2015'!D87/Sheet1!$D89</f>
        <v>0.99818343458290104</v>
      </c>
      <c r="E87">
        <f>'1980~2015'!E87/Sheet1!$D89</f>
        <v>1.7720106682471475</v>
      </c>
      <c r="F87">
        <f>'1980_2015_full'!I92/Sheet1!$D89</f>
        <v>1.2798459030967551</v>
      </c>
      <c r="G87">
        <f>'1980_2015_full'!J92/Sheet1!$D89</f>
        <v>0.49630463772410727</v>
      </c>
      <c r="H87">
        <f>'1980~2015'!H87/Sheet1!$D89</f>
        <v>0.75315305971255009</v>
      </c>
      <c r="I87">
        <f>'1980~2015'!I87/Sheet1!$D89</f>
        <v>0.83228626463179733</v>
      </c>
      <c r="J87">
        <f>'1980~2015'!M87/Sheet1!D89</f>
        <v>-7.9134686620240036E-2</v>
      </c>
      <c r="K87" s="49">
        <v>106.1</v>
      </c>
      <c r="L87" s="49">
        <v>104.9</v>
      </c>
      <c r="M87" s="49">
        <v>90.6</v>
      </c>
      <c r="N87" s="49">
        <f>'FRED Graph (2)'!B365</f>
        <v>136.19999999999999</v>
      </c>
      <c r="O87" s="49"/>
      <c r="P87" s="49">
        <f>FEDFUNDS!B148</f>
        <v>4.33</v>
      </c>
      <c r="Q87" s="49">
        <f>'FRED Graph'!B229</f>
        <v>12710.3</v>
      </c>
      <c r="R87">
        <f>Sheet1!L89</f>
        <v>105.4</v>
      </c>
      <c r="S87">
        <f>Sheet1!N89</f>
        <v>4.9000000000000004</v>
      </c>
      <c r="T87">
        <f>Sheet1!P89</f>
        <v>0.01</v>
      </c>
      <c r="U87">
        <f>Sheet1!R89</f>
        <v>102.4</v>
      </c>
      <c r="V87">
        <f>Sheet1!T89</f>
        <v>106.5</v>
      </c>
      <c r="W87">
        <f>Sheet1!AB89</f>
        <v>105.7</v>
      </c>
      <c r="X87">
        <f t="shared" si="1"/>
        <v>0.99248826291079817</v>
      </c>
    </row>
    <row r="88" spans="1:26">
      <c r="A88" s="1" t="s">
        <v>228</v>
      </c>
      <c r="B88">
        <f>'1980~2015'!B88/Sheet1!$D90</f>
        <v>7.0378541728541721</v>
      </c>
      <c r="C88">
        <f>'1980~2015'!C88/Sheet1!$D90</f>
        <v>4.4114478764478759</v>
      </c>
      <c r="D88">
        <f>'1980~2015'!D88/Sheet1!$D90</f>
        <v>0.93640184140184135</v>
      </c>
      <c r="E88">
        <f>'1980~2015'!E88/Sheet1!$D90</f>
        <v>1.7774636174636174</v>
      </c>
      <c r="F88">
        <f>'1980_2015_full'!I93/Sheet1!$D90</f>
        <v>1.2867864567864566</v>
      </c>
      <c r="G88">
        <f>'1980_2015_full'!J93/Sheet1!$D90</f>
        <v>0.49504009504009505</v>
      </c>
      <c r="H88">
        <f>'1980~2015'!H88/Sheet1!$D90</f>
        <v>0.73724532224532224</v>
      </c>
      <c r="I88">
        <f>'1980~2015'!I88/Sheet1!$D90</f>
        <v>0.81249331749331755</v>
      </c>
      <c r="J88">
        <f>'1980~2015'!M88/Sheet1!D90</f>
        <v>-7.5249480249480249E-2</v>
      </c>
      <c r="K88" s="49">
        <v>105.8</v>
      </c>
      <c r="L88" s="49">
        <v>103.9</v>
      </c>
      <c r="M88" s="49">
        <v>89.7</v>
      </c>
      <c r="N88" s="49">
        <f>'FRED Graph (2)'!B366</f>
        <v>133.4</v>
      </c>
      <c r="O88" s="49"/>
      <c r="P88" s="49">
        <f>FEDFUNDS!B149</f>
        <v>3.5</v>
      </c>
      <c r="Q88" s="49">
        <f>'FRED Graph'!B230</f>
        <v>12670.1</v>
      </c>
      <c r="R88">
        <f>Sheet1!L90</f>
        <v>106.1</v>
      </c>
      <c r="S88">
        <f>Sheet1!N90</f>
        <v>5.13</v>
      </c>
      <c r="T88">
        <f>Sheet1!P90</f>
        <v>7.6699999999999997E-3</v>
      </c>
      <c r="U88">
        <f>Sheet1!R90</f>
        <v>102</v>
      </c>
      <c r="V88">
        <f>Sheet1!T90</f>
        <v>106</v>
      </c>
      <c r="W88">
        <f>Sheet1!AB90</f>
        <v>104.8</v>
      </c>
      <c r="X88">
        <f t="shared" si="1"/>
        <v>0.98867924528301887</v>
      </c>
    </row>
    <row r="89" spans="1:26">
      <c r="A89" s="1" t="s">
        <v>229</v>
      </c>
      <c r="B89">
        <f>'1980~2015'!B89/Sheet1!$D91</f>
        <v>7.0181601186063753</v>
      </c>
      <c r="C89">
        <f>'1980~2015'!C89/Sheet1!$D91</f>
        <v>4.4253387694588584</v>
      </c>
      <c r="D89">
        <f>'1980~2015'!D89/Sheet1!$D91</f>
        <v>0.8952765011119348</v>
      </c>
      <c r="E89">
        <f>'1980~2015'!E89/Sheet1!$D91</f>
        <v>1.7827709414381021</v>
      </c>
      <c r="F89">
        <f>'1980_2015_full'!I94/Sheet1!$D91</f>
        <v>1.3010882134914752</v>
      </c>
      <c r="G89">
        <f>'1980_2015_full'!J94/Sheet1!$D91</f>
        <v>0.48152112676056336</v>
      </c>
      <c r="H89">
        <f>'1980~2015'!H89/Sheet1!$D91</f>
        <v>0.72112676056338032</v>
      </c>
      <c r="I89">
        <f>'1980~2015'!I89/Sheet1!$D91</f>
        <v>0.7869725722757599</v>
      </c>
      <c r="J89">
        <f>'1980~2015'!M89/Sheet1!D91</f>
        <v>-6.5851742031134169E-2</v>
      </c>
      <c r="K89" s="49">
        <v>105.4</v>
      </c>
      <c r="L89" s="49">
        <v>104.9</v>
      </c>
      <c r="M89" s="49">
        <v>87.9</v>
      </c>
      <c r="N89" s="49">
        <f>'FRED Graph (2)'!B367</f>
        <v>129.4</v>
      </c>
      <c r="O89" s="49"/>
      <c r="P89" s="49">
        <f>FEDFUNDS!B150</f>
        <v>2.13</v>
      </c>
      <c r="Q89" s="49">
        <f>'FRED Graph'!B231</f>
        <v>12705.3</v>
      </c>
      <c r="R89">
        <f>Sheet1!L91</f>
        <v>104.9</v>
      </c>
      <c r="S89">
        <f>Sheet1!N91</f>
        <v>5.37</v>
      </c>
      <c r="T89">
        <f>Sheet1!P91</f>
        <v>1E-3</v>
      </c>
      <c r="U89">
        <f>Sheet1!R91</f>
        <v>101.6</v>
      </c>
      <c r="V89">
        <f>Sheet1!T91</f>
        <v>105.7</v>
      </c>
      <c r="W89">
        <f>Sheet1!AB91</f>
        <v>104.1</v>
      </c>
      <c r="X89">
        <f t="shared" si="1"/>
        <v>0.98486281929990527</v>
      </c>
    </row>
    <row r="90" spans="1:26">
      <c r="A90" s="1" t="s">
        <v>230</v>
      </c>
      <c r="B90">
        <f>'1980~2015'!B90/Sheet1!$D92</f>
        <v>7.0304627383273548</v>
      </c>
      <c r="C90">
        <f>'1980~2015'!C90/Sheet1!$D92</f>
        <v>4.4390789884947974</v>
      </c>
      <c r="D90">
        <f>'1980~2015'!D90/Sheet1!$D92</f>
        <v>0.85239108756158188</v>
      </c>
      <c r="E90">
        <f>'1980~2015'!E90/Sheet1!$D92</f>
        <v>1.7916992870644617</v>
      </c>
      <c r="F90">
        <f>'1980_2015_full'!I95/Sheet1!$D92</f>
        <v>1.3090047181746469</v>
      </c>
      <c r="G90">
        <f>'1980_2015_full'!J95/Sheet1!$D92</f>
        <v>0.48488844568145623</v>
      </c>
      <c r="H90">
        <f>'1980~2015'!H90/Sheet1!$D92</f>
        <v>0.76051468289996571</v>
      </c>
      <c r="I90">
        <f>'1980~2015'!I90/Sheet1!$D92</f>
        <v>0.79616145980621245</v>
      </c>
      <c r="J90">
        <f>'1980~2015'!M90/Sheet1!D92</f>
        <v>-3.5646776906246742E-2</v>
      </c>
      <c r="K90" s="49">
        <v>105.6</v>
      </c>
      <c r="L90" s="49">
        <v>106.2</v>
      </c>
      <c r="M90" s="49">
        <v>89.5</v>
      </c>
      <c r="N90" s="49">
        <f>'FRED Graph (2)'!B368</f>
        <v>128.9</v>
      </c>
      <c r="O90" s="49"/>
      <c r="P90" s="49">
        <f>FEDFUNDS!B151</f>
        <v>1.73</v>
      </c>
      <c r="Q90" s="49">
        <f>'FRED Graph'!B232</f>
        <v>12822.3</v>
      </c>
      <c r="R90">
        <f>Sheet1!L92</f>
        <v>105.1</v>
      </c>
      <c r="S90">
        <f>Sheet1!N92</f>
        <v>5.27</v>
      </c>
      <c r="T90">
        <f>Sheet1!P92</f>
        <v>1E-3</v>
      </c>
      <c r="U90">
        <f>Sheet1!R92</f>
        <v>101.2</v>
      </c>
      <c r="V90">
        <f>Sheet1!T92</f>
        <v>105.8</v>
      </c>
      <c r="W90">
        <f>Sheet1!AB92</f>
        <v>103.7</v>
      </c>
      <c r="X90">
        <f t="shared" si="1"/>
        <v>0.98015122873345939</v>
      </c>
    </row>
    <row r="91" spans="1:26">
      <c r="A91" s="1" t="s">
        <v>231</v>
      </c>
      <c r="B91">
        <f>'1980~2015'!B91/Sheet1!$D93</f>
        <v>7.1477262177500256</v>
      </c>
      <c r="C91">
        <f>'1980~2015'!C91/Sheet1!$D93</f>
        <v>4.4980459098872467</v>
      </c>
      <c r="D91">
        <f>'1980~2015'!D91/Sheet1!$D93</f>
        <v>0.86243505083629068</v>
      </c>
      <c r="E91">
        <f>'1980~2015'!E91/Sheet1!$D93</f>
        <v>1.8073866103649134</v>
      </c>
      <c r="F91">
        <f>'1980_2015_full'!I96/Sheet1!$D93</f>
        <v>1.3263944416992348</v>
      </c>
      <c r="G91">
        <f>'1980_2015_full'!J96/Sheet1!$D93</f>
        <v>0.48176182561430303</v>
      </c>
      <c r="H91">
        <f>'1980~2015'!H91/Sheet1!$D93</f>
        <v>0.81695341628857643</v>
      </c>
      <c r="I91">
        <f>'1980~2015'!I91/Sheet1!$D93</f>
        <v>0.82146953566027281</v>
      </c>
      <c r="J91">
        <f>'1980~2015'!M91/Sheet1!D93</f>
        <v>-4.5161193716963905E-3</v>
      </c>
      <c r="K91" s="49">
        <v>104.4</v>
      </c>
      <c r="L91" s="49">
        <v>103.6</v>
      </c>
      <c r="M91" s="49">
        <v>89.4</v>
      </c>
      <c r="N91" s="49">
        <f>'FRED Graph (2)'!B369</f>
        <v>130.80000000000001</v>
      </c>
      <c r="O91" s="49"/>
      <c r="P91" s="49">
        <f>FEDFUNDS!B152</f>
        <v>1.75</v>
      </c>
      <c r="Q91" s="49">
        <f>'FRED Graph'!B233</f>
        <v>12893</v>
      </c>
      <c r="R91">
        <f>Sheet1!L93</f>
        <v>103.5</v>
      </c>
      <c r="S91">
        <f>Sheet1!N93</f>
        <v>5.4</v>
      </c>
      <c r="T91">
        <f>Sheet1!P93</f>
        <v>1E-3</v>
      </c>
      <c r="U91">
        <f>Sheet1!R93</f>
        <v>101.2</v>
      </c>
      <c r="V91">
        <f>Sheet1!T93</f>
        <v>104.6</v>
      </c>
      <c r="W91">
        <f>Sheet1!AB93</f>
        <v>103</v>
      </c>
      <c r="X91">
        <f t="shared" si="1"/>
        <v>0.98470363288718932</v>
      </c>
    </row>
    <row r="92" spans="1:26">
      <c r="A92" s="1" t="s">
        <v>232</v>
      </c>
      <c r="B92">
        <f>'1980~2015'!B92/Sheet1!$D94</f>
        <v>7.1850471204188482</v>
      </c>
      <c r="C92">
        <f>'1980~2015'!C92/Sheet1!$D94</f>
        <v>4.5189558713537776</v>
      </c>
      <c r="D92">
        <f>'1980~2015'!D92/Sheet1!$D94</f>
        <v>0.88978010471204194</v>
      </c>
      <c r="E92">
        <f>'1980~2015'!E92/Sheet1!$D94</f>
        <v>1.8102617801047118</v>
      </c>
      <c r="F92">
        <f>'1980_2015_full'!I97/Sheet1!$D94</f>
        <v>1.3336305160807778</v>
      </c>
      <c r="G92">
        <f>'1980_2015_full'!J97/Sheet1!$D94</f>
        <v>0.47743455497382198</v>
      </c>
      <c r="H92">
        <f>'1980~2015'!H92/Sheet1!$D94</f>
        <v>0.82320867614061333</v>
      </c>
      <c r="I92">
        <f>'1980~2015'!I92/Sheet1!$D94</f>
        <v>0.8456529543754675</v>
      </c>
      <c r="J92">
        <f>'1980~2015'!M92/Sheet1!D94</f>
        <v>-2.2444278234854152E-2</v>
      </c>
      <c r="K92" s="49">
        <v>104.1</v>
      </c>
      <c r="L92" s="49">
        <v>100.3</v>
      </c>
      <c r="M92" s="49">
        <v>87.2</v>
      </c>
      <c r="N92" s="49">
        <f>'FRED Graph (2)'!B370</f>
        <v>131.69999999999999</v>
      </c>
      <c r="O92" s="49"/>
      <c r="P92" s="49">
        <f>FEDFUNDS!B153</f>
        <v>1.74</v>
      </c>
      <c r="Q92" s="49">
        <f>'FRED Graph'!B234</f>
        <v>12955.8</v>
      </c>
      <c r="R92">
        <f>Sheet1!L94</f>
        <v>103</v>
      </c>
      <c r="S92">
        <f>Sheet1!N94</f>
        <v>5.43</v>
      </c>
      <c r="T92">
        <f>Sheet1!P94</f>
        <v>1E-3</v>
      </c>
      <c r="U92">
        <f>Sheet1!R94</f>
        <v>101.1</v>
      </c>
      <c r="V92">
        <f>Sheet1!T94</f>
        <v>104.1</v>
      </c>
      <c r="W92">
        <f>Sheet1!AB94</f>
        <v>102.6</v>
      </c>
      <c r="X92">
        <f t="shared" si="1"/>
        <v>0.98559077809798268</v>
      </c>
    </row>
    <row r="93" spans="1:26">
      <c r="A93" s="1" t="s">
        <v>233</v>
      </c>
      <c r="B93">
        <f>'1980~2015'!B93/Sheet1!$D95</f>
        <v>7.2231869728701339</v>
      </c>
      <c r="C93">
        <f>'1980~2015'!C93/Sheet1!$D95</f>
        <v>4.5101823139034956</v>
      </c>
      <c r="D93">
        <f>'1980~2015'!D93/Sheet1!$D95</f>
        <v>0.93120758617590227</v>
      </c>
      <c r="E93">
        <f>'1980~2015'!E93/Sheet1!$D95</f>
        <v>1.7991520980330473</v>
      </c>
      <c r="F93">
        <f>'1980_2015_full'!I98/Sheet1!$D95</f>
        <v>1.333758782376822</v>
      </c>
      <c r="G93">
        <f>'1980_2015_full'!J98/Sheet1!$D95</f>
        <v>0.46839243180081791</v>
      </c>
      <c r="H93">
        <f>'1980~2015'!H93/Sheet1!$D95</f>
        <v>0.85142090992165154</v>
      </c>
      <c r="I93">
        <f>'1980~2015'!I93/Sheet1!$D95</f>
        <v>0.86038080685512264</v>
      </c>
      <c r="J93">
        <f>'1980~2015'!M93/Sheet1!D95</f>
        <v>-8.971881413569428E-3</v>
      </c>
      <c r="K93" s="49">
        <v>103.7</v>
      </c>
      <c r="L93" s="49">
        <v>103.1</v>
      </c>
      <c r="M93" s="49">
        <v>89.8</v>
      </c>
      <c r="N93" s="49">
        <f>'FRED Graph (2)'!B371</f>
        <v>133.1</v>
      </c>
      <c r="O93" s="49"/>
      <c r="P93" s="49">
        <f>FEDFUNDS!B154</f>
        <v>1.44</v>
      </c>
      <c r="Q93" s="49">
        <f>'FRED Graph'!B235</f>
        <v>12964</v>
      </c>
      <c r="R93">
        <f>Sheet1!L95</f>
        <v>103.3</v>
      </c>
      <c r="S93">
        <f>Sheet1!N95</f>
        <v>5.33</v>
      </c>
      <c r="T93">
        <f>Sheet1!P95</f>
        <v>1E-3</v>
      </c>
      <c r="U93">
        <f>Sheet1!R95</f>
        <v>101</v>
      </c>
      <c r="V93">
        <f>Sheet1!T95</f>
        <v>103.8</v>
      </c>
      <c r="W93">
        <f>Sheet1!AB95</f>
        <v>102.1</v>
      </c>
      <c r="X93">
        <f t="shared" si="1"/>
        <v>0.98362235067437376</v>
      </c>
    </row>
    <row r="94" spans="1:26">
      <c r="A94" s="1" t="s">
        <v>234</v>
      </c>
      <c r="B94">
        <f>'1980~2015'!B94/Sheet1!$D96</f>
        <v>7.1883043478260875</v>
      </c>
      <c r="C94">
        <f>'1980~2015'!C94/Sheet1!$D96</f>
        <v>4.4932623688155919</v>
      </c>
      <c r="D94">
        <f>'1980~2015'!D94/Sheet1!$D96</f>
        <v>0.91995652173913045</v>
      </c>
      <c r="E94">
        <f>'1980~2015'!E94/Sheet1!$D96</f>
        <v>1.7864707646176912</v>
      </c>
      <c r="F94">
        <f>'1980_2015_full'!I99/Sheet1!$D96</f>
        <v>1.3387436281859071</v>
      </c>
      <c r="G94">
        <f>'1980_2015_full'!J99/Sheet1!$D96</f>
        <v>0.44931784107946027</v>
      </c>
      <c r="H94">
        <f>'1980~2015'!H94/Sheet1!$D96</f>
        <v>0.86304797601199401</v>
      </c>
      <c r="I94">
        <f>'1980~2015'!I94/Sheet1!$D96</f>
        <v>0.86804647676161917</v>
      </c>
      <c r="J94">
        <f>'1980~2015'!M94/Sheet1!D96</f>
        <v>-4.9970014992503746E-3</v>
      </c>
      <c r="K94" s="49">
        <v>103</v>
      </c>
      <c r="L94" s="49">
        <v>100.4</v>
      </c>
      <c r="M94" s="49">
        <v>89.9</v>
      </c>
      <c r="N94" s="49">
        <f>'FRED Graph (2)'!B372</f>
        <v>138</v>
      </c>
      <c r="O94" s="49"/>
      <c r="P94" s="49">
        <f>FEDFUNDS!B155</f>
        <v>1.25</v>
      </c>
      <c r="Q94" s="49">
        <f>'FRED Graph'!B236</f>
        <v>13031.2</v>
      </c>
      <c r="R94">
        <f>Sheet1!L96</f>
        <v>104.6</v>
      </c>
      <c r="S94">
        <f>Sheet1!N96</f>
        <v>5.33</v>
      </c>
      <c r="T94">
        <f>Sheet1!P96</f>
        <v>1E-3</v>
      </c>
      <c r="U94">
        <f>Sheet1!R96</f>
        <v>100.8</v>
      </c>
      <c r="V94">
        <f>Sheet1!T96</f>
        <v>103</v>
      </c>
      <c r="W94">
        <f>Sheet1!AB96</f>
        <v>101.5</v>
      </c>
      <c r="X94">
        <f t="shared" si="1"/>
        <v>0.9854368932038835</v>
      </c>
    </row>
    <row r="95" spans="1:26">
      <c r="A95" s="1" t="s">
        <v>235</v>
      </c>
      <c r="B95">
        <f>'1980~2015'!B95/Sheet1!$D97</f>
        <v>7.2639609855341298</v>
      </c>
      <c r="C95">
        <f>'1980~2015'!C95/Sheet1!$D97</f>
        <v>4.5083204930662548</v>
      </c>
      <c r="D95">
        <f>'1980~2015'!D95/Sheet1!$D97</f>
        <v>0.94760123864945323</v>
      </c>
      <c r="E95">
        <f>'1980~2015'!E95/Sheet1!$D97</f>
        <v>1.800360524780469</v>
      </c>
      <c r="F95">
        <f>'1980_2015_full'!I100/Sheet1!$D97</f>
        <v>1.3524256885125736</v>
      </c>
      <c r="G95">
        <f>'1980_2015_full'!J100/Sheet1!$D97</f>
        <v>0.44726464912411923</v>
      </c>
      <c r="H95">
        <f>'1980~2015'!H95/Sheet1!$D97</f>
        <v>0.86414349185453354</v>
      </c>
      <c r="I95">
        <f>'1980~2015'!I95/Sheet1!$D97</f>
        <v>0.84561910033359755</v>
      </c>
      <c r="J95">
        <f>'1980~2015'!M95/Sheet1!D97</f>
        <v>1.8530375334719584E-2</v>
      </c>
      <c r="K95" s="49">
        <v>103.1</v>
      </c>
      <c r="L95" s="49">
        <v>100.7</v>
      </c>
      <c r="M95" s="49">
        <v>88.2</v>
      </c>
      <c r="N95" s="49">
        <f>'FRED Graph (2)'!B373</f>
        <v>137.19999999999999</v>
      </c>
      <c r="O95" s="49"/>
      <c r="P95" s="49">
        <f>FEDFUNDS!B156</f>
        <v>1.25</v>
      </c>
      <c r="Q95" s="49">
        <f>'FRED Graph'!B237</f>
        <v>13152.1</v>
      </c>
      <c r="R95">
        <f>Sheet1!L97</f>
        <v>104.1</v>
      </c>
      <c r="S95">
        <f>Sheet1!N97</f>
        <v>5.43</v>
      </c>
      <c r="T95">
        <f>Sheet1!P97</f>
        <v>1E-3</v>
      </c>
      <c r="U95">
        <f>Sheet1!R97</f>
        <v>100.9</v>
      </c>
      <c r="V95">
        <f>Sheet1!T97</f>
        <v>103</v>
      </c>
      <c r="W95">
        <f>Sheet1!AB97</f>
        <v>100.9</v>
      </c>
      <c r="X95">
        <f t="shared" si="1"/>
        <v>0.97961165048543697</v>
      </c>
    </row>
    <row r="96" spans="1:26">
      <c r="A96" s="1" t="s">
        <v>236</v>
      </c>
      <c r="B96">
        <f>'1980~2015'!B96/Sheet1!$D98</f>
        <v>7.3195967148626933</v>
      </c>
      <c r="C96">
        <f>'1980~2015'!C96/Sheet1!$D98</f>
        <v>4.5265888923922351</v>
      </c>
      <c r="D96">
        <f>'1980~2015'!D96/Sheet1!$D98</f>
        <v>0.9728315541341982</v>
      </c>
      <c r="E96">
        <f>'1980~2015'!E96/Sheet1!$D98</f>
        <v>1.7957149077368888</v>
      </c>
      <c r="F96">
        <f>'1980_2015_full'!I101/Sheet1!$D98</f>
        <v>1.361458192573908</v>
      </c>
      <c r="G96">
        <f>'1980_2015_full'!J101/Sheet1!$D98</f>
        <v>0.43642778853805386</v>
      </c>
      <c r="H96">
        <f>'1980~2015'!H96/Sheet1!$D98</f>
        <v>0.8998333408405027</v>
      </c>
      <c r="I96">
        <f>'1980~2015'!I96/Sheet1!$D98</f>
        <v>0.86671471255048571</v>
      </c>
      <c r="J96">
        <f>'1980~2015'!M96/Sheet1!D98</f>
        <v>3.3123132591624999E-2</v>
      </c>
      <c r="K96" s="49">
        <v>102.7</v>
      </c>
      <c r="L96" s="49">
        <v>99.6</v>
      </c>
      <c r="M96" s="49">
        <v>88.1</v>
      </c>
      <c r="N96" s="49">
        <f>'FRED Graph (2)'!B374</f>
        <v>138.1</v>
      </c>
      <c r="O96" s="49"/>
      <c r="P96" s="49">
        <f>FEDFUNDS!B157</f>
        <v>1.02</v>
      </c>
      <c r="Q96" s="49">
        <f>'FRED Graph'!B238</f>
        <v>13372.4</v>
      </c>
      <c r="R96">
        <f>Sheet1!L98</f>
        <v>102.8</v>
      </c>
      <c r="S96">
        <f>Sheet1!N98</f>
        <v>5.17</v>
      </c>
      <c r="T96">
        <f>Sheet1!P98</f>
        <v>1E-3</v>
      </c>
      <c r="U96">
        <f>Sheet1!R98</f>
        <v>100.8</v>
      </c>
      <c r="V96">
        <f>Sheet1!T98</f>
        <v>102.7</v>
      </c>
      <c r="W96">
        <f>Sheet1!AB98</f>
        <v>100.9</v>
      </c>
      <c r="X96">
        <f t="shared" si="1"/>
        <v>0.98247322297955209</v>
      </c>
    </row>
    <row r="97" spans="1:24">
      <c r="A97" s="1" t="s">
        <v>237</v>
      </c>
      <c r="B97">
        <f>'1980~2015'!B97/Sheet1!$D99</f>
        <v>7.405592555286618</v>
      </c>
      <c r="C97">
        <f>'1980~2015'!C97/Sheet1!$D99</f>
        <v>4.5729918667408329</v>
      </c>
      <c r="D97">
        <f>'1980~2015'!D97/Sheet1!$D99</f>
        <v>0.99701129034682856</v>
      </c>
      <c r="E97">
        <f>'1980~2015'!E97/Sheet1!$D99</f>
        <v>1.7832148172647595</v>
      </c>
      <c r="F97">
        <f>'1980_2015_full'!I102/Sheet1!$D99</f>
        <v>1.368343431002601</v>
      </c>
      <c r="G97">
        <f>'1980_2015_full'!J102/Sheet1!$D99</f>
        <v>0.42223341401446246</v>
      </c>
      <c r="H97">
        <f>'1980~2015'!H97/Sheet1!$D99</f>
        <v>0.94430296014552662</v>
      </c>
      <c r="I97">
        <f>'1980~2015'!I97/Sheet1!$D99</f>
        <v>0.88809477276485715</v>
      </c>
      <c r="J97">
        <f>'1980~2015'!M97/Sheet1!D99</f>
        <v>5.6185636754513886E-2</v>
      </c>
      <c r="K97" s="49">
        <v>101.8</v>
      </c>
      <c r="L97" s="49">
        <v>97.1</v>
      </c>
      <c r="M97" s="49">
        <v>86.3</v>
      </c>
      <c r="N97" s="49">
        <f>'FRED Graph (2)'!B375</f>
        <v>139.19999999999999</v>
      </c>
      <c r="O97" s="49"/>
      <c r="P97" s="49">
        <f>FEDFUNDS!B158</f>
        <v>1</v>
      </c>
      <c r="Q97" s="49">
        <f>'FRED Graph'!B239</f>
        <v>13528.7</v>
      </c>
      <c r="R97">
        <f>Sheet1!L99</f>
        <v>103.4</v>
      </c>
      <c r="S97">
        <f>Sheet1!N99</f>
        <v>5.03</v>
      </c>
      <c r="T97">
        <f>Sheet1!P99</f>
        <v>1E-3</v>
      </c>
      <c r="U97">
        <f>Sheet1!R99</f>
        <v>100.6</v>
      </c>
      <c r="V97">
        <f>Sheet1!T99</f>
        <v>101.8</v>
      </c>
      <c r="W97">
        <f>Sheet1!AB99</f>
        <v>100.3</v>
      </c>
      <c r="X97">
        <f t="shared" si="1"/>
        <v>0.98526522593320232</v>
      </c>
    </row>
    <row r="98" spans="1:24">
      <c r="A98" s="1" t="s">
        <v>238</v>
      </c>
      <c r="B98">
        <f>'1980~2015'!B98/Sheet1!$D100</f>
        <v>7.4766236109649196</v>
      </c>
      <c r="C98">
        <f>'1980~2015'!C98/Sheet1!$D100</f>
        <v>4.5923086176563466</v>
      </c>
      <c r="D98">
        <f>'1980~2015'!D98/Sheet1!$D100</f>
        <v>0.99976993519089363</v>
      </c>
      <c r="E98">
        <f>'1980~2015'!E98/Sheet1!$D100</f>
        <v>1.8075966497751981</v>
      </c>
      <c r="F98">
        <f>'1980_2015_full'!I103/Sheet1!$D100</f>
        <v>1.3770957701156339</v>
      </c>
      <c r="G98">
        <f>'1980_2015_full'!J103/Sheet1!$D100</f>
        <v>0.43665548922604996</v>
      </c>
      <c r="H98">
        <f>'1980~2015'!H98/Sheet1!$D100</f>
        <v>0.99215975219163055</v>
      </c>
      <c r="I98">
        <f>'1980~2015'!I98/Sheet1!$D100</f>
        <v>0.91117092461994198</v>
      </c>
      <c r="J98">
        <f>'1980~2015'!M98/Sheet1!D100</f>
        <v>8.0976798039186199E-2</v>
      </c>
      <c r="K98" s="49">
        <v>101.6</v>
      </c>
      <c r="L98" s="49">
        <v>96.9</v>
      </c>
      <c r="M98" s="49">
        <v>88.1</v>
      </c>
      <c r="N98" s="49">
        <f>'FRED Graph (2)'!B376</f>
        <v>142.19999999999999</v>
      </c>
      <c r="O98" s="49"/>
      <c r="P98" s="49">
        <f>FEDFUNDS!B159</f>
        <v>1</v>
      </c>
      <c r="Q98" s="49">
        <f>'FRED Graph'!B240</f>
        <v>13606.5</v>
      </c>
      <c r="R98">
        <f>Sheet1!L100</f>
        <v>102.8</v>
      </c>
      <c r="S98">
        <f>Sheet1!N100</f>
        <v>4.9000000000000004</v>
      </c>
      <c r="T98">
        <f>Sheet1!P100</f>
        <v>1E-3</v>
      </c>
      <c r="U98">
        <f>Sheet1!R100</f>
        <v>100.7</v>
      </c>
      <c r="V98">
        <f>Sheet1!T100</f>
        <v>101.5</v>
      </c>
      <c r="W98">
        <f>Sheet1!AB100</f>
        <v>100.4</v>
      </c>
      <c r="X98">
        <f t="shared" si="1"/>
        <v>0.98916256157635474</v>
      </c>
    </row>
    <row r="99" spans="1:24">
      <c r="A99" s="1" t="s">
        <v>239</v>
      </c>
      <c r="B99">
        <f>'1980~2015'!B99/Sheet1!$D101</f>
        <v>7.4902463988440173</v>
      </c>
      <c r="C99">
        <f>'1980~2015'!C99/Sheet1!$D101</f>
        <v>4.5999578548098192</v>
      </c>
      <c r="D99">
        <f>'1980~2015'!D99/Sheet1!$D101</f>
        <v>1.016937850896338</v>
      </c>
      <c r="E99">
        <f>'1980~2015'!E99/Sheet1!$D101</f>
        <v>1.7798982494694222</v>
      </c>
      <c r="F99">
        <f>'1980_2015_full'!I104/Sheet1!$D101</f>
        <v>1.3775983262338758</v>
      </c>
      <c r="G99">
        <f>'1980_2015_full'!J104/Sheet1!$D101</f>
        <v>0.40347246263377334</v>
      </c>
      <c r="H99">
        <f>'1980~2015'!H99/Sheet1!$D101</f>
        <v>1.0238270843054322</v>
      </c>
      <c r="I99">
        <f>'1980~2015'!I99/Sheet1!$D101</f>
        <v>0.92689164170567606</v>
      </c>
      <c r="J99">
        <f>'1980~2015'!M99/Sheet1!D101</f>
        <v>9.6950494453391947E-2</v>
      </c>
      <c r="K99" s="49">
        <v>101.2</v>
      </c>
      <c r="L99" s="49">
        <v>97.5</v>
      </c>
      <c r="M99" s="49">
        <v>90.7</v>
      </c>
      <c r="N99" s="49">
        <f>'FRED Graph (2)'!B377</f>
        <v>146.30000000000001</v>
      </c>
      <c r="O99" s="49"/>
      <c r="P99" s="49">
        <f>FEDFUNDS!B160</f>
        <v>1.01</v>
      </c>
      <c r="Q99" s="49">
        <f>'FRED Graph'!B241</f>
        <v>13706.2</v>
      </c>
      <c r="R99">
        <f>Sheet1!L101</f>
        <v>103.1</v>
      </c>
      <c r="S99">
        <f>Sheet1!N101</f>
        <v>4.7300000000000004</v>
      </c>
      <c r="T99">
        <f>Sheet1!P101</f>
        <v>1E-3</v>
      </c>
      <c r="U99">
        <f>Sheet1!R101</f>
        <v>100.6</v>
      </c>
      <c r="V99">
        <f>Sheet1!T101</f>
        <v>101.2</v>
      </c>
      <c r="W99">
        <f>Sheet1!AB101</f>
        <v>100.2</v>
      </c>
      <c r="X99">
        <f t="shared" si="1"/>
        <v>0.99011857707509876</v>
      </c>
    </row>
    <row r="100" spans="1:24">
      <c r="A100" s="1" t="s">
        <v>240</v>
      </c>
      <c r="B100">
        <f>'1980~2015'!B100/Sheet1!$D102</f>
        <v>7.4913054590831871</v>
      </c>
      <c r="C100">
        <f>'1980~2015'!C100/Sheet1!$D102</f>
        <v>4.5987912137476892</v>
      </c>
      <c r="D100">
        <f>'1980~2015'!D100/Sheet1!$D102</f>
        <v>1.0354877993775653</v>
      </c>
      <c r="E100">
        <f>'1980~2015'!E100/Sheet1!$D102</f>
        <v>1.7759370348653645</v>
      </c>
      <c r="F100">
        <f>'1980_2015_full'!I105/Sheet1!$D102</f>
        <v>1.3824395231007471</v>
      </c>
      <c r="G100">
        <f>'1980_2015_full'!J105/Sheet1!$D102</f>
        <v>0.39444469502202578</v>
      </c>
      <c r="H100">
        <f>'1980~2015'!H100/Sheet1!$D102</f>
        <v>1.0279343887661059</v>
      </c>
      <c r="I100">
        <f>'1980~2015'!I100/Sheet1!$D102</f>
        <v>0.94552042457865382</v>
      </c>
      <c r="J100">
        <f>'1980~2015'!M100/Sheet1!D102</f>
        <v>8.2428998842331583E-2</v>
      </c>
      <c r="K100" s="49">
        <v>101.1</v>
      </c>
      <c r="L100" s="49">
        <v>98.6</v>
      </c>
      <c r="M100" s="49">
        <v>92.1</v>
      </c>
      <c r="N100" s="49">
        <f>'FRED Graph (2)'!B378</f>
        <v>147.69999999999999</v>
      </c>
      <c r="O100" s="49"/>
      <c r="P100" s="49">
        <f>FEDFUNDS!B161</f>
        <v>1.43</v>
      </c>
      <c r="Q100" s="49">
        <f>'FRED Graph'!B242</f>
        <v>13830.8</v>
      </c>
      <c r="R100">
        <f>Sheet1!L102</f>
        <v>102.9</v>
      </c>
      <c r="S100">
        <f>Sheet1!N102</f>
        <v>4.7699999999999996</v>
      </c>
      <c r="T100">
        <f>Sheet1!P102</f>
        <v>1E-3</v>
      </c>
      <c r="U100">
        <f>Sheet1!R102</f>
        <v>100.6</v>
      </c>
      <c r="V100">
        <f>Sheet1!T102</f>
        <v>101.1</v>
      </c>
      <c r="W100">
        <f>Sheet1!AB102</f>
        <v>100.1</v>
      </c>
      <c r="X100">
        <f t="shared" si="1"/>
        <v>0.99010880316518302</v>
      </c>
    </row>
    <row r="101" spans="1:24">
      <c r="A101" s="1" t="s">
        <v>241</v>
      </c>
      <c r="B101">
        <f>'1980~2015'!B101/Sheet1!$D103</f>
        <v>7.5019668815191629</v>
      </c>
      <c r="C101">
        <f>'1980~2015'!C101/Sheet1!$D103</f>
        <v>4.5904418313282109</v>
      </c>
      <c r="D101">
        <f>'1980~2015'!D101/Sheet1!$D103</f>
        <v>1.067074735459719</v>
      </c>
      <c r="E101">
        <f>'1980~2015'!E101/Sheet1!$D103</f>
        <v>1.7731685963137955</v>
      </c>
      <c r="F101">
        <f>'1980_2015_full'!I106/Sheet1!$D103</f>
        <v>1.3856959560432924</v>
      </c>
      <c r="G101">
        <f>'1980_2015_full'!J106/Sheet1!$D103</f>
        <v>0.3866710945401301</v>
      </c>
      <c r="H101">
        <f>'1980~2015'!H101/Sheet1!$D103</f>
        <v>1.0437408486422026</v>
      </c>
      <c r="I101">
        <f>'1980~2015'!I101/Sheet1!$D103</f>
        <v>0.97399429408124139</v>
      </c>
      <c r="J101">
        <f>'1980~2015'!M101/Sheet1!D103</f>
        <v>6.9722402523887866E-2</v>
      </c>
      <c r="K101" s="49">
        <v>101.1</v>
      </c>
      <c r="L101" s="49">
        <v>98.7</v>
      </c>
      <c r="M101" s="49">
        <v>92</v>
      </c>
      <c r="N101" s="49">
        <f>'FRED Graph (2)'!B379</f>
        <v>150.5</v>
      </c>
      <c r="O101" s="49"/>
      <c r="P101" s="49">
        <f>FEDFUNDS!B162</f>
        <v>1.95</v>
      </c>
      <c r="Q101" s="49">
        <f>'FRED Graph'!B243</f>
        <v>13950.4</v>
      </c>
      <c r="R101">
        <f>Sheet1!L103</f>
        <v>103.1</v>
      </c>
      <c r="S101">
        <f>Sheet1!N103</f>
        <v>4.53</v>
      </c>
      <c r="T101">
        <f>Sheet1!P103</f>
        <v>1E-3</v>
      </c>
      <c r="U101">
        <f>Sheet1!R103</f>
        <v>101.2</v>
      </c>
      <c r="V101">
        <f>Sheet1!T103</f>
        <v>101.1</v>
      </c>
      <c r="W101">
        <f>Sheet1!AB103</f>
        <v>99.8</v>
      </c>
      <c r="X101">
        <f t="shared" si="1"/>
        <v>0.98714144411473792</v>
      </c>
    </row>
    <row r="102" spans="1:24">
      <c r="A102" s="1" t="s">
        <v>242</v>
      </c>
      <c r="B102">
        <f>'1980~2015'!B102/Sheet1!$D104</f>
        <v>7.5020773390777764</v>
      </c>
      <c r="C102">
        <f>'1980~2015'!C102/Sheet1!$D104</f>
        <v>4.6209888073753822</v>
      </c>
      <c r="D102">
        <f>'1980~2015'!D102/Sheet1!$D104</f>
        <v>1.0351083861832093</v>
      </c>
      <c r="E102">
        <f>'1980~2015'!E102/Sheet1!$D104</f>
        <v>1.7730864829851016</v>
      </c>
      <c r="F102">
        <f>'1980_2015_full'!I107/Sheet1!$D104</f>
        <v>1.3952397451154663</v>
      </c>
      <c r="G102">
        <f>'1980_2015_full'!J107/Sheet1!$D104</f>
        <v>0.3760993025322748</v>
      </c>
      <c r="H102">
        <f>'1980~2015'!H102/Sheet1!$D104</f>
        <v>1.0290963047768253</v>
      </c>
      <c r="I102">
        <f>'1980~2015'!I102/Sheet1!$D104</f>
        <v>0.95596312308874254</v>
      </c>
      <c r="J102">
        <f>'1980~2015'!M102/Sheet1!D104</f>
        <v>7.3100040673063887E-2</v>
      </c>
      <c r="K102" s="49">
        <v>100.6</v>
      </c>
      <c r="L102" s="49">
        <v>98</v>
      </c>
      <c r="M102" s="49">
        <v>93.5</v>
      </c>
      <c r="N102" s="49">
        <f>'FRED Graph (2)'!B380</f>
        <v>152.1</v>
      </c>
      <c r="O102" s="49"/>
      <c r="P102" s="49">
        <f>FEDFUNDS!B163</f>
        <v>2.4700000000000002</v>
      </c>
      <c r="Q102" s="49">
        <f>'FRED Graph'!B244</f>
        <v>14099.1</v>
      </c>
      <c r="R102">
        <f>Sheet1!L104</f>
        <v>103.3</v>
      </c>
      <c r="S102">
        <f>Sheet1!N104</f>
        <v>4.53</v>
      </c>
      <c r="T102">
        <f>Sheet1!P104</f>
        <v>1E-3</v>
      </c>
      <c r="U102">
        <f>Sheet1!R104</f>
        <v>100.7</v>
      </c>
      <c r="V102">
        <f>Sheet1!T104</f>
        <v>100.6</v>
      </c>
      <c r="W102">
        <f>Sheet1!AB104</f>
        <v>99.8</v>
      </c>
      <c r="X102">
        <f t="shared" si="1"/>
        <v>0.99204771371769385</v>
      </c>
    </row>
    <row r="103" spans="1:24">
      <c r="A103" s="1" t="s">
        <v>243</v>
      </c>
      <c r="B103">
        <f>'1980~2015'!B103/Sheet1!$D105</f>
        <v>7.5896665312937142</v>
      </c>
      <c r="C103">
        <f>'1980~2015'!C103/Sheet1!$D105</f>
        <v>4.6392085194711434</v>
      </c>
      <c r="D103">
        <f>'1980~2015'!D103/Sheet1!$D105</f>
        <v>1.1007249973677482</v>
      </c>
      <c r="E103">
        <f>'1980~2015'!E103/Sheet1!$D105</f>
        <v>1.7493599867635334</v>
      </c>
      <c r="F103">
        <f>'1980_2015_full'!I108/Sheet1!$D105</f>
        <v>1.3888512852909767</v>
      </c>
      <c r="G103">
        <f>'1980_2015_full'!J108/Sheet1!$D105</f>
        <v>0.36095693635967091</v>
      </c>
      <c r="H103">
        <f>'1980~2015'!H103/Sheet1!$D105</f>
        <v>1.0684265150489598</v>
      </c>
      <c r="I103">
        <f>'1980~2015'!I103/Sheet1!$D105</f>
        <v>0.96764736850021804</v>
      </c>
      <c r="J103">
        <f>'1980~2015'!M103/Sheet1!D105</f>
        <v>0.1008212625784035</v>
      </c>
      <c r="K103" s="49">
        <v>100.2</v>
      </c>
      <c r="L103" s="49">
        <v>98.8</v>
      </c>
      <c r="M103" s="49">
        <v>97.8</v>
      </c>
      <c r="N103" s="49">
        <f>'FRED Graph (2)'!B381</f>
        <v>154.5</v>
      </c>
      <c r="O103" s="49"/>
      <c r="P103" s="49">
        <f>FEDFUNDS!B164</f>
        <v>2.94</v>
      </c>
      <c r="Q103" s="49">
        <f>'FRED Graph'!B245</f>
        <v>14172.7</v>
      </c>
      <c r="R103">
        <f>Sheet1!L105</f>
        <v>104</v>
      </c>
      <c r="S103">
        <f>Sheet1!N105</f>
        <v>4.43</v>
      </c>
      <c r="T103">
        <f>Sheet1!P105</f>
        <v>1E-3</v>
      </c>
      <c r="U103">
        <f>Sheet1!R105</f>
        <v>100.4</v>
      </c>
      <c r="V103">
        <f>Sheet1!T105</f>
        <v>100.2</v>
      </c>
      <c r="W103">
        <f>Sheet1!AB105</f>
        <v>100</v>
      </c>
      <c r="X103">
        <f t="shared" si="1"/>
        <v>0.99800399201596801</v>
      </c>
    </row>
    <row r="104" spans="1:24">
      <c r="A104" s="1" t="s">
        <v>244</v>
      </c>
      <c r="B104">
        <f>'1980~2015'!B104/Sheet1!$D106</f>
        <v>7.5988939414404273</v>
      </c>
      <c r="C104">
        <f>'1980~2015'!C104/Sheet1!$D106</f>
        <v>4.6624525385319586</v>
      </c>
      <c r="D104">
        <f>'1980~2015'!D104/Sheet1!$D106</f>
        <v>1.0801359686641754</v>
      </c>
      <c r="E104">
        <f>'1980~2015'!E104/Sheet1!$D106</f>
        <v>1.7519727462368497</v>
      </c>
      <c r="F104">
        <f>'1980_2015_full'!I109/Sheet1!$D106</f>
        <v>1.3842705566310989</v>
      </c>
      <c r="G104">
        <f>'1980_2015_full'!J109/Sheet1!$D106</f>
        <v>0.36751459487040955</v>
      </c>
      <c r="H104">
        <f>'1980~2015'!H104/Sheet1!$D106</f>
        <v>1.0992481203007518</v>
      </c>
      <c r="I104">
        <f>'1980~2015'!I104/Sheet1!$D106</f>
        <v>0.99598097039004696</v>
      </c>
      <c r="J104">
        <f>'1980~2015'!M104/Sheet1!D106</f>
        <v>0.10330016658412498</v>
      </c>
      <c r="K104" s="49">
        <v>99.8</v>
      </c>
      <c r="L104" s="49">
        <v>99.7</v>
      </c>
      <c r="M104" s="49">
        <v>101.2</v>
      </c>
      <c r="N104" s="49">
        <f>'FRED Graph (2)'!B382</f>
        <v>158.69999999999999</v>
      </c>
      <c r="O104" s="49"/>
      <c r="P104" s="49">
        <f>FEDFUNDS!B165</f>
        <v>3.46</v>
      </c>
      <c r="Q104" s="49">
        <f>'FRED Graph'!B246</f>
        <v>14291.8</v>
      </c>
      <c r="R104">
        <f>Sheet1!L106</f>
        <v>104.4</v>
      </c>
      <c r="S104">
        <f>Sheet1!N106</f>
        <v>4.3</v>
      </c>
      <c r="T104">
        <f>Sheet1!P106</f>
        <v>1E-3</v>
      </c>
      <c r="U104">
        <f>Sheet1!R106</f>
        <v>100</v>
      </c>
      <c r="V104">
        <f>Sheet1!T106</f>
        <v>99.8</v>
      </c>
      <c r="W104">
        <f>Sheet1!AB106</f>
        <v>99.9</v>
      </c>
      <c r="X104">
        <f t="shared" si="1"/>
        <v>1.0010020040080161</v>
      </c>
    </row>
    <row r="105" spans="1:24">
      <c r="A105" s="1" t="s">
        <v>245</v>
      </c>
      <c r="B105">
        <f>'1980~2015'!B105/Sheet1!$D107</f>
        <v>7.6232446648632406</v>
      </c>
      <c r="C105">
        <f>'1980~2015'!C105/Sheet1!$D107</f>
        <v>4.6887826871055003</v>
      </c>
      <c r="D105">
        <f>'1980~2015'!D105/Sheet1!$D107</f>
        <v>1.0436354072738203</v>
      </c>
      <c r="E105">
        <f>'1980~2015'!E105/Sheet1!$D107</f>
        <v>1.7452179140366697</v>
      </c>
      <c r="F105">
        <f>'1980_2015_full'!I110/Sheet1!$D107</f>
        <v>1.3905094679891794</v>
      </c>
      <c r="G105">
        <f>'1980_2015_full'!J110/Sheet1!$D107</f>
        <v>0.35478208596333033</v>
      </c>
      <c r="H105">
        <f>'1980~2015'!H105/Sheet1!$D107</f>
        <v>1.1379606251878569</v>
      </c>
      <c r="I105">
        <f>'1980~2015'!I105/Sheet1!$D107</f>
        <v>0.99193116922152103</v>
      </c>
      <c r="J105">
        <f>'1980~2015'!M105/Sheet1!D107</f>
        <v>0.14599188458070333</v>
      </c>
      <c r="K105" s="49">
        <v>99.5</v>
      </c>
      <c r="L105" s="49">
        <v>102.9</v>
      </c>
      <c r="M105" s="49">
        <v>106.7</v>
      </c>
      <c r="N105" s="49">
        <f>'FRED Graph (2)'!B383</f>
        <v>164.3</v>
      </c>
      <c r="O105" s="49"/>
      <c r="P105" s="49">
        <f>FEDFUNDS!B166</f>
        <v>3.98</v>
      </c>
      <c r="Q105" s="49">
        <f>'FRED Graph'!B247</f>
        <v>14373.4</v>
      </c>
      <c r="R105">
        <f>Sheet1!L107</f>
        <v>105.2</v>
      </c>
      <c r="S105">
        <f>Sheet1!N107</f>
        <v>4.43</v>
      </c>
      <c r="T105">
        <f>Sheet1!P107</f>
        <v>1E-3</v>
      </c>
      <c r="U105">
        <f>Sheet1!R107</f>
        <v>100.2</v>
      </c>
      <c r="V105">
        <f>Sheet1!T107</f>
        <v>99.5</v>
      </c>
      <c r="W105">
        <f>Sheet1!AB107</f>
        <v>100.2</v>
      </c>
      <c r="X105">
        <f t="shared" si="1"/>
        <v>1.0070351758793969</v>
      </c>
    </row>
    <row r="106" spans="1:24">
      <c r="A106" s="1" t="s">
        <v>246</v>
      </c>
      <c r="B106">
        <f>'1980~2015'!B106/Sheet1!$D108</f>
        <v>7.6541024986102135</v>
      </c>
      <c r="C106">
        <f>'1980~2015'!C106/Sheet1!$D108</f>
        <v>4.6954490136274174</v>
      </c>
      <c r="D106">
        <f>'1980~2015'!D106/Sheet1!$D108</f>
        <v>1.058470183451778</v>
      </c>
      <c r="E106">
        <f>'1980~2015'!E106/Sheet1!$D108</f>
        <v>1.750054840212149</v>
      </c>
      <c r="F106">
        <f>'1980_2015_full'!I111/Sheet1!$D108</f>
        <v>1.3845666120768665</v>
      </c>
      <c r="G106">
        <f>'1980_2015_full'!J111/Sheet1!$D108</f>
        <v>0.36481061345914029</v>
      </c>
      <c r="H106">
        <f>'1980~2015'!H106/Sheet1!$D108</f>
        <v>1.1587015640728999</v>
      </c>
      <c r="I106">
        <f>'1980~2015'!I106/Sheet1!$D108</f>
        <v>1.0082125095782564</v>
      </c>
      <c r="J106">
        <f>'1980~2015'!M106/Sheet1!D108</f>
        <v>0.15041242844479169</v>
      </c>
      <c r="K106" s="49">
        <v>99.2</v>
      </c>
      <c r="L106" s="49">
        <v>102.5</v>
      </c>
      <c r="M106" s="49">
        <v>109.6</v>
      </c>
      <c r="N106" s="49">
        <f>'FRED Graph (2)'!B384</f>
        <v>162.80000000000001</v>
      </c>
      <c r="O106" s="49"/>
      <c r="P106" s="49">
        <f>FEDFUNDS!B167</f>
        <v>4.46</v>
      </c>
      <c r="Q106" s="49">
        <f>'FRED Graph'!B248</f>
        <v>14546.1</v>
      </c>
      <c r="R106">
        <f>Sheet1!L108</f>
        <v>104.4</v>
      </c>
      <c r="S106">
        <f>Sheet1!N108</f>
        <v>4.2</v>
      </c>
      <c r="T106">
        <f>Sheet1!P108</f>
        <v>1E-3</v>
      </c>
      <c r="U106">
        <f>Sheet1!R108</f>
        <v>100.5</v>
      </c>
      <c r="V106">
        <f>Sheet1!T108</f>
        <v>99.2</v>
      </c>
      <c r="W106">
        <f>Sheet1!AB108</f>
        <v>100.5</v>
      </c>
      <c r="X106">
        <f t="shared" si="1"/>
        <v>1.0131048387096775</v>
      </c>
    </row>
    <row r="107" spans="1:24">
      <c r="A107" s="1" t="s">
        <v>247</v>
      </c>
      <c r="B107">
        <f>'1980~2015'!B107/Sheet1!$D109</f>
        <v>7.6952351587528387</v>
      </c>
      <c r="C107">
        <f>'1980~2015'!C107/Sheet1!$D109</f>
        <v>4.7123768556259114</v>
      </c>
      <c r="D107">
        <f>'1980~2015'!D107/Sheet1!$D109</f>
        <v>1.0834148028937989</v>
      </c>
      <c r="E107">
        <f>'1980~2015'!E107/Sheet1!$D109</f>
        <v>1.7441890895964625</v>
      </c>
      <c r="F107">
        <f>'1980_2015_full'!I112/Sheet1!$D109</f>
        <v>1.3931595650277497</v>
      </c>
      <c r="G107">
        <f>'1980_2015_full'!J112/Sheet1!$D109</f>
        <v>0.35132431903981232</v>
      </c>
      <c r="H107">
        <f>'1980~2015'!H107/Sheet1!$D109</f>
        <v>1.1825920856708829</v>
      </c>
      <c r="I107">
        <f>'1980~2015'!I107/Sheet1!$D109</f>
        <v>1.027139139982252</v>
      </c>
      <c r="J107">
        <f>'1980~2015'!M107/Sheet1!D109</f>
        <v>0.15554469294749351</v>
      </c>
      <c r="K107" s="49">
        <v>98.9</v>
      </c>
      <c r="L107" s="49">
        <v>102.1</v>
      </c>
      <c r="M107" s="49">
        <v>109.3</v>
      </c>
      <c r="N107" s="49">
        <f>'FRED Graph (2)'!B385</f>
        <v>165.4</v>
      </c>
      <c r="O107" s="49"/>
      <c r="P107" s="49">
        <f>FEDFUNDS!B168</f>
        <v>4.91</v>
      </c>
      <c r="Q107" s="49">
        <f>'FRED Graph'!B249</f>
        <v>14589.6</v>
      </c>
      <c r="R107">
        <f>Sheet1!L109</f>
        <v>105</v>
      </c>
      <c r="S107">
        <f>Sheet1!N109</f>
        <v>4.17</v>
      </c>
      <c r="T107">
        <f>Sheet1!P109</f>
        <v>5.3299999999999997E-3</v>
      </c>
      <c r="U107">
        <f>Sheet1!R109</f>
        <v>100.6</v>
      </c>
      <c r="V107">
        <f>Sheet1!T109</f>
        <v>98.9</v>
      </c>
      <c r="W107">
        <f>Sheet1!AB109</f>
        <v>100.5</v>
      </c>
      <c r="X107">
        <f t="shared" si="1"/>
        <v>1.0161779575328613</v>
      </c>
    </row>
    <row r="108" spans="1:24">
      <c r="A108" s="1" t="s">
        <v>248</v>
      </c>
      <c r="B108">
        <f>'1980~2015'!B108/Sheet1!$D110</f>
        <v>7.6631569479838104</v>
      </c>
      <c r="C108">
        <f>'1980~2015'!C108/Sheet1!$D110</f>
        <v>4.6561729875580875</v>
      </c>
      <c r="D108">
        <f>'1980~2015'!D108/Sheet1!$D110</f>
        <v>1.1070739019637237</v>
      </c>
      <c r="E108">
        <f>'1980~2015'!E108/Sheet1!$D110</f>
        <v>1.7193809024134314</v>
      </c>
      <c r="F108">
        <f>'1980_2015_full'!I113/Sheet1!$D110</f>
        <v>1.3886029081097286</v>
      </c>
      <c r="G108">
        <f>'1980_2015_full'!J113/Sheet1!$D110</f>
        <v>0.33011092789686702</v>
      </c>
      <c r="H108">
        <f>'1980~2015'!H108/Sheet1!$D110</f>
        <v>1.2028076750112426</v>
      </c>
      <c r="I108">
        <f>'1980~2015'!I108/Sheet1!$D110</f>
        <v>1.0223159946035076</v>
      </c>
      <c r="J108">
        <f>'1980~2015'!M108/Sheet1!D110</f>
        <v>0.18055164143306851</v>
      </c>
      <c r="K108" s="49">
        <v>98.7</v>
      </c>
      <c r="L108" s="49">
        <v>103.9</v>
      </c>
      <c r="M108" s="49">
        <v>112.8</v>
      </c>
      <c r="N108" s="49">
        <f>'FRED Graph (2)'!B386</f>
        <v>166.7</v>
      </c>
      <c r="O108" s="49"/>
      <c r="P108" s="49">
        <f>FEDFUNDS!B169</f>
        <v>5.25</v>
      </c>
      <c r="Q108" s="49">
        <f>'FRED Graph'!B250</f>
        <v>14602.6</v>
      </c>
      <c r="R108">
        <f>Sheet1!L110</f>
        <v>104.3</v>
      </c>
      <c r="S108">
        <f>Sheet1!N110</f>
        <v>4.0999999999999996</v>
      </c>
      <c r="T108">
        <f>Sheet1!P110</f>
        <v>0.17899999999999999</v>
      </c>
      <c r="U108">
        <f>Sheet1!R110</f>
        <v>100.7</v>
      </c>
      <c r="V108">
        <f>Sheet1!T110</f>
        <v>98.7</v>
      </c>
      <c r="W108">
        <f>Sheet1!AB110</f>
        <v>100.6</v>
      </c>
      <c r="X108">
        <f t="shared" si="1"/>
        <v>1.0192502532928065</v>
      </c>
    </row>
    <row r="109" spans="1:24">
      <c r="A109" s="1" t="s">
        <v>249</v>
      </c>
      <c r="B109">
        <f>'1980~2015'!B109/Sheet1!$D111</f>
        <v>7.7483486224802842</v>
      </c>
      <c r="C109">
        <f>'1980~2015'!C109/Sheet1!$D111</f>
        <v>4.7044505634287592</v>
      </c>
      <c r="D109">
        <f>'1980~2015'!D109/Sheet1!$D111</f>
        <v>1.1376127979887167</v>
      </c>
      <c r="E109">
        <f>'1980~2015'!E109/Sheet1!$D111</f>
        <v>1.7154003860946081</v>
      </c>
      <c r="F109">
        <f>'1980_2015_full'!I114/Sheet1!$D111</f>
        <v>1.3830881582688597</v>
      </c>
      <c r="G109">
        <f>'1980_2015_full'!J114/Sheet1!$D111</f>
        <v>0.33206680334615329</v>
      </c>
      <c r="H109">
        <f>'1980~2015'!H109/Sheet1!$D111</f>
        <v>1.2133516902862787</v>
      </c>
      <c r="I109">
        <f>'1980~2015'!I109/Sheet1!$D111</f>
        <v>1.0228424344911182</v>
      </c>
      <c r="J109">
        <f>'1980~2015'!M109/Sheet1!D111</f>
        <v>0.19042994178651063</v>
      </c>
      <c r="K109" s="49">
        <v>98.7</v>
      </c>
      <c r="L109" s="49">
        <v>104.6</v>
      </c>
      <c r="M109" s="49">
        <v>112.8</v>
      </c>
      <c r="N109" s="49">
        <f>'FRED Graph (2)'!B387</f>
        <v>164.1</v>
      </c>
      <c r="O109" s="49"/>
      <c r="P109" s="49">
        <f>FEDFUNDS!B170</f>
        <v>5.25</v>
      </c>
      <c r="Q109" s="49">
        <f>'FRED Graph'!B251</f>
        <v>14716.9</v>
      </c>
      <c r="R109">
        <f>Sheet1!L111</f>
        <v>105.5</v>
      </c>
      <c r="S109">
        <f>Sheet1!N111</f>
        <v>4.03</v>
      </c>
      <c r="T109">
        <f>Sheet1!P111</f>
        <v>0.21199999999999999</v>
      </c>
      <c r="U109">
        <f>Sheet1!R111</f>
        <v>100.6</v>
      </c>
      <c r="V109">
        <f>Sheet1!T111</f>
        <v>98.7</v>
      </c>
      <c r="W109">
        <f>Sheet1!AB111</f>
        <v>100.6</v>
      </c>
      <c r="X109">
        <f t="shared" si="1"/>
        <v>1.0192502532928065</v>
      </c>
    </row>
    <row r="110" spans="1:24">
      <c r="A110" s="1" t="s">
        <v>250</v>
      </c>
      <c r="B110">
        <f>'1980~2015'!B110/Sheet1!$D112</f>
        <v>7.8348981824175494</v>
      </c>
      <c r="C110">
        <f>'1980~2015'!C110/Sheet1!$D112</f>
        <v>4.7234862220357519</v>
      </c>
      <c r="D110">
        <f>'1980~2015'!D110/Sheet1!$D112</f>
        <v>1.1774113310457468</v>
      </c>
      <c r="E110">
        <f>'1980~2015'!E110/Sheet1!$D112</f>
        <v>1.7199634385723062</v>
      </c>
      <c r="F110">
        <f>'1980_2015_full'!I115/Sheet1!$D112</f>
        <v>1.3914635060011689</v>
      </c>
      <c r="G110">
        <f>'1980_2015_full'!J115/Sheet1!$D112</f>
        <v>0.32987248452882212</v>
      </c>
      <c r="H110">
        <f>'1980~2015'!H110/Sheet1!$D112</f>
        <v>1.2454485517778744</v>
      </c>
      <c r="I110">
        <f>'1980~2015'!I110/Sheet1!$D112</f>
        <v>1.0333143533572082</v>
      </c>
      <c r="J110">
        <f>'1980~2015'!M110/Sheet1!D112</f>
        <v>0.21201282646807618</v>
      </c>
      <c r="K110" s="49">
        <v>98.3</v>
      </c>
      <c r="L110" s="49">
        <v>105.5</v>
      </c>
      <c r="M110" s="49">
        <v>114.8</v>
      </c>
      <c r="N110" s="49">
        <f>'FRED Graph (2)'!B388</f>
        <v>166.7</v>
      </c>
      <c r="O110" s="49"/>
      <c r="P110" s="49">
        <f>FEDFUNDS!B171</f>
        <v>5.26</v>
      </c>
      <c r="Q110" s="49">
        <f>'FRED Graph'!B252</f>
        <v>14726</v>
      </c>
      <c r="R110">
        <f>Sheet1!L112</f>
        <v>104</v>
      </c>
      <c r="S110">
        <f>Sheet1!N112</f>
        <v>4</v>
      </c>
      <c r="T110">
        <f>Sheet1!P112</f>
        <v>0.32967000000000002</v>
      </c>
      <c r="U110">
        <f>Sheet1!R112</f>
        <v>100.5</v>
      </c>
      <c r="V110">
        <f>Sheet1!T112</f>
        <v>98.3</v>
      </c>
      <c r="W110">
        <f>Sheet1!AB112</f>
        <v>100.8</v>
      </c>
      <c r="X110">
        <f t="shared" si="1"/>
        <v>1.0254323499491353</v>
      </c>
    </row>
    <row r="111" spans="1:24">
      <c r="A111" s="1" t="s">
        <v>251</v>
      </c>
      <c r="B111">
        <f>'1980~2015'!B111/Sheet1!$D113</f>
        <v>7.8256563121012448</v>
      </c>
      <c r="C111">
        <f>'1980~2015'!C111/Sheet1!$D113</f>
        <v>4.7170723325414254</v>
      </c>
      <c r="D111">
        <f>'1980~2015'!D111/Sheet1!$D113</f>
        <v>1.1594767433173458</v>
      </c>
      <c r="E111">
        <f>'1980~2015'!E111/Sheet1!$D113</f>
        <v>1.7200382506312848</v>
      </c>
      <c r="F111">
        <f>'1980_2015_full'!I116/Sheet1!$D113</f>
        <v>1.3979589702212858</v>
      </c>
      <c r="G111">
        <f>'1980_2015_full'!J116/Sheet1!$D113</f>
        <v>0.32081372241397343</v>
      </c>
      <c r="H111">
        <f>'1980~2015'!H111/Sheet1!$D113</f>
        <v>1.2722294440210977</v>
      </c>
      <c r="I111">
        <f>'1980~2015'!I111/Sheet1!$D113</f>
        <v>1.0449683984042315</v>
      </c>
      <c r="J111">
        <f>'1980~2015'!M111/Sheet1!D113</f>
        <v>0.22741942713702989</v>
      </c>
      <c r="K111" s="49">
        <v>98.3</v>
      </c>
      <c r="L111" s="49">
        <v>106.9</v>
      </c>
      <c r="M111" s="49">
        <v>117.9</v>
      </c>
      <c r="N111" s="49">
        <f>'FRED Graph (2)'!B389</f>
        <v>172.8</v>
      </c>
      <c r="O111" s="49"/>
      <c r="P111" s="49">
        <f>FEDFUNDS!B172</f>
        <v>5.25</v>
      </c>
      <c r="Q111" s="49">
        <f>'FRED Graph'!B253</f>
        <v>14838.7</v>
      </c>
      <c r="R111">
        <f>Sheet1!L113</f>
        <v>105</v>
      </c>
      <c r="S111">
        <f>Sheet1!N113</f>
        <v>3.77</v>
      </c>
      <c r="T111">
        <f>Sheet1!P113</f>
        <v>0.45266999999999996</v>
      </c>
      <c r="U111">
        <f>Sheet1!R113</f>
        <v>100.5</v>
      </c>
      <c r="V111">
        <f>Sheet1!T113</f>
        <v>98.4</v>
      </c>
      <c r="W111">
        <f>Sheet1!AB113</f>
        <v>101</v>
      </c>
      <c r="X111">
        <f t="shared" si="1"/>
        <v>1.0264227642276422</v>
      </c>
    </row>
    <row r="112" spans="1:24">
      <c r="A112" s="1" t="s">
        <v>252</v>
      </c>
      <c r="B112">
        <f>'1980~2015'!B112/Sheet1!$D114</f>
        <v>7.8140002696104123</v>
      </c>
      <c r="C112">
        <f>'1980~2015'!C112/Sheet1!$D114</f>
        <v>4.6847160852568042</v>
      </c>
      <c r="D112">
        <f>'1980~2015'!D112/Sheet1!$D114</f>
        <v>1.1451747225259501</v>
      </c>
      <c r="E112">
        <f>'1980~2015'!E112/Sheet1!$D114</f>
        <v>1.7171951530039093</v>
      </c>
      <c r="F112">
        <f>'1980_2015_full'!I117/Sheet1!$D114</f>
        <v>1.3983838353579079</v>
      </c>
      <c r="G112">
        <f>'1980_2015_full'!J117/Sheet1!$D114</f>
        <v>0.31859413148001137</v>
      </c>
      <c r="H112">
        <f>'1980~2015'!H112/Sheet1!$D114</f>
        <v>1.3016071776283271</v>
      </c>
      <c r="I112">
        <f>'1980~2015'!I112/Sheet1!$D114</f>
        <v>1.0373140811527342</v>
      </c>
      <c r="J112">
        <f>'1980~2015'!M112/Sheet1!D114</f>
        <v>0.26437547743510625</v>
      </c>
      <c r="K112" s="49">
        <v>97.9</v>
      </c>
      <c r="L112" s="49">
        <v>106.1</v>
      </c>
      <c r="M112" s="49">
        <v>118.4</v>
      </c>
      <c r="N112" s="49">
        <f>'FRED Graph (2)'!B390</f>
        <v>173.7</v>
      </c>
      <c r="O112" s="49"/>
      <c r="P112" s="49">
        <f>FEDFUNDS!B173</f>
        <v>5.07</v>
      </c>
      <c r="Q112" s="49">
        <f>'FRED Graph'!B254</f>
        <v>14938.5</v>
      </c>
      <c r="R112">
        <f>Sheet1!L114</f>
        <v>103.5</v>
      </c>
      <c r="S112">
        <f>Sheet1!N114</f>
        <v>3.73</v>
      </c>
      <c r="T112">
        <f>Sheet1!P114</f>
        <v>0.44733000000000006</v>
      </c>
      <c r="U112">
        <f>Sheet1!R114</f>
        <v>100.6</v>
      </c>
      <c r="V112">
        <f>Sheet1!T114</f>
        <v>97.9</v>
      </c>
      <c r="W112">
        <f>Sheet1!AB114</f>
        <v>101</v>
      </c>
      <c r="X112">
        <f t="shared" si="1"/>
        <v>1.0316649642492339</v>
      </c>
    </row>
    <row r="113" spans="1:24">
      <c r="A113" s="1" t="s">
        <v>253</v>
      </c>
      <c r="B113">
        <f>'1980~2015'!B113/Sheet1!$D115</f>
        <v>7.8566044497536218</v>
      </c>
      <c r="C113">
        <f>'1980~2015'!C113/Sheet1!$D115</f>
        <v>4.6413289532626552</v>
      </c>
      <c r="D113">
        <f>'1980~2015'!D113/Sheet1!$D115</f>
        <v>1.1942765417351053</v>
      </c>
      <c r="E113">
        <f>'1980~2015'!E113/Sheet1!$D115</f>
        <v>1.7280886964312379</v>
      </c>
      <c r="F113">
        <f>'1980_2015_full'!I118/Sheet1!$D115</f>
        <v>1.405557712408541</v>
      </c>
      <c r="G113">
        <f>'1980_2015_full'!J118/Sheet1!$D115</f>
        <v>0.32297745259071226</v>
      </c>
      <c r="H113">
        <f>'1980~2015'!H113/Sheet1!$D115</f>
        <v>1.3356607436165446</v>
      </c>
      <c r="I113">
        <f>'1980~2015'!I113/Sheet1!$D115</f>
        <v>1.0457130058235029</v>
      </c>
      <c r="J113">
        <f>'1980~2015'!M113/Sheet1!D115</f>
        <v>0.28981484246677619</v>
      </c>
      <c r="K113" s="49">
        <v>97.4</v>
      </c>
      <c r="L113" s="49">
        <v>104.2</v>
      </c>
      <c r="M113" s="49">
        <v>122.5</v>
      </c>
      <c r="N113" s="49">
        <f>'FRED Graph (2)'!B391</f>
        <v>177.4</v>
      </c>
      <c r="O113" s="49"/>
      <c r="P113" s="49">
        <f>FEDFUNDS!B174</f>
        <v>4.5</v>
      </c>
      <c r="Q113" s="49">
        <f>'FRED Graph'!B255</f>
        <v>14991.8</v>
      </c>
      <c r="R113">
        <f>Sheet1!L115</f>
        <v>103.5</v>
      </c>
      <c r="S113">
        <f>Sheet1!N115</f>
        <v>3.83</v>
      </c>
      <c r="T113">
        <f>Sheet1!P115</f>
        <v>0.45133000000000006</v>
      </c>
      <c r="U113">
        <f>Sheet1!R115</f>
        <v>101.2</v>
      </c>
      <c r="V113">
        <f>Sheet1!T115</f>
        <v>97.4</v>
      </c>
      <c r="W113">
        <f>Sheet1!AB115</f>
        <v>101.1</v>
      </c>
      <c r="X113">
        <f t="shared" si="1"/>
        <v>1.0379876796714578</v>
      </c>
    </row>
    <row r="114" spans="1:24">
      <c r="A114" s="1" t="s">
        <v>254</v>
      </c>
      <c r="B114">
        <f>'1980~2015'!B114/Sheet1!$D116</f>
        <v>7.9347265917602998</v>
      </c>
      <c r="C114">
        <f>'1980~2015'!C114/Sheet1!$D116</f>
        <v>4.6930816479400752</v>
      </c>
      <c r="D114">
        <f>'1980~2015'!D114/Sheet1!$D116</f>
        <v>1.203387265917603</v>
      </c>
      <c r="E114">
        <f>'1980~2015'!E114/Sheet1!$D116</f>
        <v>1.7220404494382024</v>
      </c>
      <c r="F114">
        <f>'1980_2015_full'!I119/Sheet1!$D116</f>
        <v>1.4088988764044943</v>
      </c>
      <c r="G114">
        <f>'1980_2015_full'!J119/Sheet1!$D116</f>
        <v>0.31197902621722845</v>
      </c>
      <c r="H114">
        <f>'1980~2015'!H114/Sheet1!$D116</f>
        <v>1.3783850187265918</v>
      </c>
      <c r="I114">
        <f>'1980~2015'!I114/Sheet1!$D116</f>
        <v>1.0647325842696629</v>
      </c>
      <c r="J114">
        <f>'1980~2015'!M114/Sheet1!D116</f>
        <v>0.3134561797752809</v>
      </c>
      <c r="K114" s="49">
        <v>96.9</v>
      </c>
      <c r="L114" s="49">
        <v>101.4</v>
      </c>
      <c r="M114" s="49">
        <v>122.8</v>
      </c>
      <c r="N114" s="49">
        <f>'FRED Graph (2)'!B392</f>
        <v>183.9</v>
      </c>
      <c r="O114" s="49"/>
      <c r="P114" s="49">
        <f>FEDFUNDS!B175</f>
        <v>3.18</v>
      </c>
      <c r="Q114" s="49">
        <f>'FRED Graph'!B256</f>
        <v>14889.5</v>
      </c>
      <c r="R114">
        <f>Sheet1!L116</f>
        <v>103.5</v>
      </c>
      <c r="S114">
        <f>Sheet1!N116</f>
        <v>3.9</v>
      </c>
      <c r="T114">
        <f>Sheet1!P116</f>
        <v>0.45100000000000001</v>
      </c>
      <c r="U114">
        <f>Sheet1!R116</f>
        <v>101.6</v>
      </c>
      <c r="V114">
        <f>Sheet1!T116</f>
        <v>97</v>
      </c>
      <c r="W114">
        <f>Sheet1!AB116</f>
        <v>101.6</v>
      </c>
      <c r="X114">
        <f t="shared" si="1"/>
        <v>1.047422680412371</v>
      </c>
    </row>
    <row r="115" spans="1:24">
      <c r="A115" s="1" t="s">
        <v>255</v>
      </c>
      <c r="B115">
        <f>'1980~2015'!B115/Sheet1!$D117</f>
        <v>7.8245852637871769</v>
      </c>
      <c r="C115">
        <f>'1980~2015'!C115/Sheet1!$D117</f>
        <v>4.6323733373187856</v>
      </c>
      <c r="D115">
        <f>'1980~2015'!D115/Sheet1!$D117</f>
        <v>1.1839710058287252</v>
      </c>
      <c r="E115">
        <f>'1980~2015'!E115/Sheet1!$D117</f>
        <v>1.6824166791212076</v>
      </c>
      <c r="F115">
        <f>'1980_2015_full'!I120/Sheet1!$D117</f>
        <v>1.3898879091316694</v>
      </c>
      <c r="G115">
        <f>'1980_2015_full'!J120/Sheet1!$D117</f>
        <v>0.29193394111493048</v>
      </c>
      <c r="H115">
        <f>'1980~2015'!H115/Sheet1!$D117</f>
        <v>1.3470602301599164</v>
      </c>
      <c r="I115">
        <f>'1980~2015'!I115/Sheet1!$D117</f>
        <v>1.0283619787774623</v>
      </c>
      <c r="J115">
        <f>'1980~2015'!M115/Sheet1!D117</f>
        <v>0.31899417127484681</v>
      </c>
      <c r="K115" s="49">
        <v>96.7</v>
      </c>
      <c r="L115" s="49">
        <v>103</v>
      </c>
      <c r="M115" s="49">
        <v>130.1</v>
      </c>
      <c r="N115" s="49">
        <f>'FRED Graph (2)'!B393</f>
        <v>196</v>
      </c>
      <c r="O115" s="49"/>
      <c r="P115" s="49">
        <f>FEDFUNDS!B176</f>
        <v>2.09</v>
      </c>
      <c r="Q115" s="49">
        <f>'FRED Graph'!B257</f>
        <v>14963.4</v>
      </c>
      <c r="R115">
        <f>Sheet1!L117</f>
        <v>102.9</v>
      </c>
      <c r="S115">
        <f>Sheet1!N117</f>
        <v>3.97</v>
      </c>
      <c r="T115">
        <f>Sheet1!P117</f>
        <v>0.45066999999999996</v>
      </c>
      <c r="U115">
        <f>Sheet1!R117</f>
        <v>102.1</v>
      </c>
      <c r="V115">
        <f>Sheet1!T117</f>
        <v>96.9</v>
      </c>
      <c r="W115">
        <f>Sheet1!AB117</f>
        <v>102.4</v>
      </c>
      <c r="X115">
        <f t="shared" si="1"/>
        <v>1.0567595459236325</v>
      </c>
    </row>
    <row r="116" spans="1:24">
      <c r="A116" s="1" t="s">
        <v>256</v>
      </c>
      <c r="B116">
        <f>'1980~2015'!B116/Sheet1!$D118</f>
        <v>7.7725630252100837</v>
      </c>
      <c r="C116">
        <f>'1980~2015'!C116/Sheet1!$D118</f>
        <v>4.6485459183673479</v>
      </c>
      <c r="D116">
        <f>'1980~2015'!D116/Sheet1!$D118</f>
        <v>1.1094762905162066</v>
      </c>
      <c r="E116">
        <f>'1980~2015'!E116/Sheet1!$D118</f>
        <v>1.690906362545018</v>
      </c>
      <c r="F116">
        <f>'1980_2015_full'!I121/Sheet1!$D118</f>
        <v>1.3948559423769507</v>
      </c>
      <c r="G116">
        <f>'1980_2015_full'!J121/Sheet1!$D118</f>
        <v>0.29603841536614645</v>
      </c>
      <c r="H116">
        <f>'1980~2015'!H116/Sheet1!$D118</f>
        <v>1.3549399759903962</v>
      </c>
      <c r="I116">
        <f>'1980~2015'!I116/Sheet1!$D118</f>
        <v>1.0351095438175271</v>
      </c>
      <c r="J116">
        <f>'1980~2015'!M116/Sheet1!D118</f>
        <v>0.31988295318127252</v>
      </c>
      <c r="K116" s="49">
        <v>96</v>
      </c>
      <c r="L116" s="49">
        <v>106.4</v>
      </c>
      <c r="M116" s="49">
        <v>140</v>
      </c>
      <c r="N116" s="49">
        <f>'FRED Graph (2)'!B394</f>
        <v>200.5</v>
      </c>
      <c r="O116" s="49"/>
      <c r="P116" s="49">
        <f>FEDFUNDS!B177</f>
        <v>1.94</v>
      </c>
      <c r="Q116" s="49">
        <f>'FRED Graph'!B258</f>
        <v>14891.6</v>
      </c>
      <c r="R116">
        <f>Sheet1!L118</f>
        <v>100.1</v>
      </c>
      <c r="S116">
        <f>Sheet1!N118</f>
        <v>4</v>
      </c>
      <c r="T116">
        <f>Sheet1!P118</f>
        <v>0.45033000000000001</v>
      </c>
      <c r="U116">
        <f>Sheet1!R118</f>
        <v>103.2</v>
      </c>
      <c r="V116">
        <f>Sheet1!T118</f>
        <v>96.1</v>
      </c>
      <c r="W116">
        <f>Sheet1!AB118</f>
        <v>103.1</v>
      </c>
      <c r="X116">
        <f t="shared" si="1"/>
        <v>1.0728407908428721</v>
      </c>
    </row>
    <row r="117" spans="1:24">
      <c r="A117" s="1" t="s">
        <v>257</v>
      </c>
      <c r="B117">
        <f>'1980~2015'!B117/Sheet1!$D119</f>
        <v>7.5118530959914827</v>
      </c>
      <c r="C117">
        <f>'1980~2015'!C117/Sheet1!$D119</f>
        <v>4.5901174212317981</v>
      </c>
      <c r="D117">
        <f>'1980~2015'!D117/Sheet1!$D119</f>
        <v>1.1225364785627523</v>
      </c>
      <c r="E117">
        <f>'1980~2015'!E117/Sheet1!$D119</f>
        <v>1.6969842388614789</v>
      </c>
      <c r="F117">
        <f>'1980_2015_full'!I122/Sheet1!$D119</f>
        <v>1.4002294437862723</v>
      </c>
      <c r="G117">
        <f>'1980_2015_full'!J122/Sheet1!$D119</f>
        <v>0.29540662537678264</v>
      </c>
      <c r="H117">
        <f>'1980~2015'!H117/Sheet1!$D119</f>
        <v>1.1650345665311999</v>
      </c>
      <c r="I117">
        <f>'1980~2015'!I117/Sheet1!$D119</f>
        <v>1.0545206424426017</v>
      </c>
      <c r="J117">
        <f>'1980~2015'!M117/Sheet1!D119</f>
        <v>0.1103294692800264</v>
      </c>
      <c r="K117" s="49">
        <v>97.4</v>
      </c>
      <c r="L117" s="49">
        <v>94.9</v>
      </c>
      <c r="M117" s="49">
        <v>111.2</v>
      </c>
      <c r="N117" s="49">
        <f>'FRED Graph (2)'!B395</f>
        <v>178</v>
      </c>
      <c r="O117" s="49"/>
      <c r="P117" s="49">
        <f>FEDFUNDS!B178</f>
        <v>0.51</v>
      </c>
      <c r="Q117" s="49">
        <f>'FRED Graph'!B259</f>
        <v>14577</v>
      </c>
      <c r="R117">
        <f>Sheet1!L119</f>
        <v>100.7</v>
      </c>
      <c r="S117">
        <f>Sheet1!N119</f>
        <v>4.07</v>
      </c>
      <c r="T117">
        <f>Sheet1!P119</f>
        <v>0.30066999999999999</v>
      </c>
      <c r="U117">
        <f>Sheet1!R119</f>
        <v>102.5</v>
      </c>
      <c r="V117">
        <f>Sheet1!T119</f>
        <v>97.6</v>
      </c>
      <c r="W117">
        <f>Sheet1!AB119</f>
        <v>102.3</v>
      </c>
      <c r="X117">
        <f t="shared" si="1"/>
        <v>1.048155737704918</v>
      </c>
    </row>
    <row r="118" spans="1:24">
      <c r="A118" s="1" t="s">
        <v>258</v>
      </c>
      <c r="B118">
        <f>'1980~2015'!B118/Sheet1!$D120</f>
        <v>7.2111266063850525</v>
      </c>
      <c r="C118">
        <f>'1980~2015'!C118/Sheet1!$D120</f>
        <v>4.5331428914181178</v>
      </c>
      <c r="D118">
        <f>'1980~2015'!D118/Sheet1!$D120</f>
        <v>0.9606010166899096</v>
      </c>
      <c r="E118">
        <f>'1980~2015'!E118/Sheet1!$D120</f>
        <v>1.7182104458140268</v>
      </c>
      <c r="F118">
        <f>'1980_2015_full'!I123/Sheet1!$D120</f>
        <v>1.4126651371331742</v>
      </c>
      <c r="G118">
        <f>'1980_2015_full'!J123/Sheet1!$D120</f>
        <v>0.30516892347833907</v>
      </c>
      <c r="H118">
        <f>'1980~2015'!H118/Sheet1!$D120</f>
        <v>0.86848411234573453</v>
      </c>
      <c r="I118">
        <f>'1980~2015'!I118/Sheet1!$D120</f>
        <v>0.88304917000314909</v>
      </c>
      <c r="J118">
        <f>'1980~2015'!M118/Sheet1!D120</f>
        <v>-1.4725508719840449E-2</v>
      </c>
      <c r="K118" s="49">
        <v>97.3</v>
      </c>
      <c r="L118" s="49">
        <v>89.7</v>
      </c>
      <c r="M118" s="49">
        <v>95.7</v>
      </c>
      <c r="N118" s="49">
        <f>'FRED Graph (2)'!B396</f>
        <v>169.5</v>
      </c>
      <c r="O118" s="49"/>
      <c r="P118" s="49">
        <f>FEDFUNDS!B179</f>
        <v>0.18</v>
      </c>
      <c r="Q118" s="49">
        <f>'FRED Graph'!B260</f>
        <v>14375</v>
      </c>
      <c r="R118">
        <f>Sheet1!L120</f>
        <v>99</v>
      </c>
      <c r="S118">
        <f>Sheet1!N120</f>
        <v>4.57</v>
      </c>
      <c r="T118">
        <f>Sheet1!P120</f>
        <v>0.08</v>
      </c>
      <c r="U118">
        <f>Sheet1!R120</f>
        <v>101.4</v>
      </c>
      <c r="V118">
        <f>Sheet1!T120</f>
        <v>97.5</v>
      </c>
      <c r="W118">
        <f>Sheet1!AB120</f>
        <v>101</v>
      </c>
      <c r="X118">
        <f t="shared" si="1"/>
        <v>1.035897435897436</v>
      </c>
    </row>
    <row r="119" spans="1:24">
      <c r="A119" s="1" t="s">
        <v>259</v>
      </c>
      <c r="B119">
        <f>'1980~2015'!B119/Sheet1!$D121</f>
        <v>7.3583256877284278</v>
      </c>
      <c r="C119">
        <f>'1980~2015'!C119/Sheet1!$D121</f>
        <v>4.5970565674492754</v>
      </c>
      <c r="D119">
        <f>'1980~2015'!D119/Sheet1!$D121</f>
        <v>0.87469430114157665</v>
      </c>
      <c r="E119">
        <f>'1980~2015'!E119/Sheet1!$D121</f>
        <v>1.7573676056973544</v>
      </c>
      <c r="F119">
        <f>'1980_2015_full'!I124/Sheet1!$D121</f>
        <v>1.4288703054732506</v>
      </c>
      <c r="G119">
        <f>'1980_2015_full'!J124/Sheet1!$D121</f>
        <v>0.32940123633191454</v>
      </c>
      <c r="H119">
        <f>'1980~2015'!H119/Sheet1!$D121</f>
        <v>0.95141757035209895</v>
      </c>
      <c r="I119">
        <f>'1980~2015'!I119/Sheet1!$D121</f>
        <v>0.84848316212191854</v>
      </c>
      <c r="J119">
        <f>'1980~2015'!M119/Sheet1!D121</f>
        <v>0.10326680403687938</v>
      </c>
      <c r="K119" s="49">
        <v>96.6</v>
      </c>
      <c r="L119" s="49">
        <v>90.7</v>
      </c>
      <c r="M119" s="49">
        <v>97.2</v>
      </c>
      <c r="N119" s="49">
        <f>'FRED Graph (2)'!B397</f>
        <v>171.3</v>
      </c>
      <c r="O119" s="49"/>
      <c r="P119" s="49">
        <f>FEDFUNDS!B180</f>
        <v>0.18</v>
      </c>
      <c r="Q119" s="49">
        <f>'FRED Graph'!B261</f>
        <v>14355.6</v>
      </c>
      <c r="R119">
        <f>Sheet1!L121</f>
        <v>98.1</v>
      </c>
      <c r="S119">
        <f>Sheet1!N121</f>
        <v>5.0999999999999996</v>
      </c>
      <c r="T119">
        <f>Sheet1!P121</f>
        <v>0.08</v>
      </c>
      <c r="U119">
        <f>Sheet1!R121</f>
        <v>101</v>
      </c>
      <c r="V119">
        <f>Sheet1!T121</f>
        <v>96.9</v>
      </c>
      <c r="W119">
        <f>Sheet1!AB121</f>
        <v>99.7</v>
      </c>
      <c r="X119">
        <f t="shared" si="1"/>
        <v>1.0288957688338494</v>
      </c>
    </row>
    <row r="120" spans="1:24">
      <c r="A120" s="1" t="s">
        <v>260</v>
      </c>
      <c r="B120">
        <f>'1980~2015'!B120/Sheet1!$D122</f>
        <v>7.3545510538254693</v>
      </c>
      <c r="C120">
        <f>'1980~2015'!C120/Sheet1!$D122</f>
        <v>4.5756005227815582</v>
      </c>
      <c r="D120">
        <f>'1980~2015'!D120/Sheet1!$D122</f>
        <v>0.84365226012889261</v>
      </c>
      <c r="E120">
        <f>'1980~2015'!E120/Sheet1!$D122</f>
        <v>1.77044030826085</v>
      </c>
      <c r="F120">
        <f>'1980_2015_full'!I125/Sheet1!$D122</f>
        <v>1.4455045292712605</v>
      </c>
      <c r="G120">
        <f>'1980_2015_full'!J125/Sheet1!$D122</f>
        <v>0.3264410293388616</v>
      </c>
      <c r="H120">
        <f>'1980~2015'!H120/Sheet1!$D122</f>
        <v>1.0421710457133413</v>
      </c>
      <c r="I120">
        <f>'1980~2015'!I120/Sheet1!$D122</f>
        <v>0.89079573963074798</v>
      </c>
      <c r="J120">
        <f>'1980~2015'!M120/Sheet1!D122</f>
        <v>0.15140384875388707</v>
      </c>
      <c r="K120" s="49">
        <v>95.9</v>
      </c>
      <c r="L120" s="49">
        <v>90.8</v>
      </c>
      <c r="M120" s="49">
        <v>100.5</v>
      </c>
      <c r="N120" s="49">
        <f>'FRED Graph (2)'!B398</f>
        <v>173.9</v>
      </c>
      <c r="O120" s="49"/>
      <c r="P120" s="49">
        <f>FEDFUNDS!B181</f>
        <v>0.16</v>
      </c>
      <c r="Q120" s="49">
        <f>'FRED Graph'!B262</f>
        <v>14402.5</v>
      </c>
      <c r="R120">
        <f>Sheet1!L122</f>
        <v>98.6</v>
      </c>
      <c r="S120">
        <f>Sheet1!N122</f>
        <v>5.43</v>
      </c>
      <c r="T120">
        <f>Sheet1!P122</f>
        <v>0.08</v>
      </c>
      <c r="U120">
        <f>Sheet1!R122</f>
        <v>100.6</v>
      </c>
      <c r="V120">
        <f>Sheet1!T122</f>
        <v>96.2</v>
      </c>
      <c r="W120">
        <f>Sheet1!AB122</f>
        <v>99</v>
      </c>
      <c r="X120">
        <f t="shared" si="1"/>
        <v>1.029106029106029</v>
      </c>
    </row>
    <row r="121" spans="1:24">
      <c r="A121" s="1" t="s">
        <v>261</v>
      </c>
      <c r="B121">
        <f>'1980~2015'!B121/Sheet1!$D123</f>
        <v>7.5126178587053269</v>
      </c>
      <c r="C121">
        <f>'1980~2015'!C121/Sheet1!$D123</f>
        <v>4.6479038122105392</v>
      </c>
      <c r="D121">
        <f>'1980~2015'!D121/Sheet1!$D123</f>
        <v>0.85932535791331632</v>
      </c>
      <c r="E121">
        <f>'1980~2015'!E121/Sheet1!$D123</f>
        <v>1.788426086562976</v>
      </c>
      <c r="F121">
        <f>'1980_2015_full'!I126/Sheet1!$D123</f>
        <v>1.456896525713941</v>
      </c>
      <c r="G121">
        <f>'1980_2015_full'!J126/Sheet1!$D123</f>
        <v>0.33269570202302112</v>
      </c>
      <c r="H121">
        <f>'1980~2015'!H121/Sheet1!$D123</f>
        <v>1.1185602003409416</v>
      </c>
      <c r="I121">
        <f>'1980~2015'!I121/Sheet1!$D123</f>
        <v>0.91392882465641823</v>
      </c>
      <c r="J121">
        <f>'1980~2015'!M121/Sheet1!D123</f>
        <v>0.20435982922745033</v>
      </c>
      <c r="K121" s="49">
        <v>95.2</v>
      </c>
      <c r="L121" s="49">
        <v>90.2</v>
      </c>
      <c r="M121" s="49">
        <v>101.9</v>
      </c>
      <c r="N121" s="49">
        <f>'FRED Graph (2)'!B399</f>
        <v>176.9</v>
      </c>
      <c r="O121" s="49"/>
      <c r="P121" s="49">
        <f>FEDFUNDS!B182</f>
        <v>0.12</v>
      </c>
      <c r="Q121" s="49">
        <f>'FRED Graph'!B263</f>
        <v>14541.9</v>
      </c>
      <c r="R121">
        <f>Sheet1!L123</f>
        <v>99.1</v>
      </c>
      <c r="S121">
        <f>Sheet1!N123</f>
        <v>5.2</v>
      </c>
      <c r="T121">
        <f>Sheet1!P123</f>
        <v>7.6999999999999999E-2</v>
      </c>
      <c r="U121">
        <f>Sheet1!R123</f>
        <v>100.2</v>
      </c>
      <c r="V121">
        <f>Sheet1!T123</f>
        <v>95.3</v>
      </c>
      <c r="W121">
        <f>Sheet1!AB123</f>
        <v>98.8</v>
      </c>
      <c r="X121">
        <f t="shared" si="1"/>
        <v>1.036726128016789</v>
      </c>
    </row>
    <row r="122" spans="1:24">
      <c r="A122" s="1" t="s">
        <v>262</v>
      </c>
      <c r="B122">
        <f>'1980~2015'!B122/Sheet1!$D124</f>
        <v>7.617640142893749</v>
      </c>
      <c r="C122">
        <f>'1980~2015'!C122/Sheet1!$D124</f>
        <v>4.6814177833381061</v>
      </c>
      <c r="D122">
        <f>'1980~2015'!D122/Sheet1!$D124</f>
        <v>0.88651553291228924</v>
      </c>
      <c r="E122">
        <f>'1980~2015'!E122/Sheet1!$D124</f>
        <v>1.7891925297318481</v>
      </c>
      <c r="F122">
        <f>'1980_2015_full'!I127/Sheet1!$D124</f>
        <v>1.4451064920187511</v>
      </c>
      <c r="G122">
        <f>'1980_2015_full'!J127/Sheet1!$D124</f>
        <v>0.34173763622386688</v>
      </c>
      <c r="H122">
        <f>'1980~2015'!H122/Sheet1!$D124</f>
        <v>1.190357686568289</v>
      </c>
      <c r="I122">
        <f>'1980~2015'!I122/Sheet1!$D124</f>
        <v>0.9374779554738254</v>
      </c>
      <c r="J122">
        <f>'1980~2015'!M122/Sheet1!D124</f>
        <v>0.25270940415718313</v>
      </c>
      <c r="K122" s="49">
        <v>94.9</v>
      </c>
      <c r="L122" s="49">
        <v>90</v>
      </c>
      <c r="M122" s="49">
        <v>103.8</v>
      </c>
      <c r="N122" s="49">
        <f>'FRED Graph (2)'!B400</f>
        <v>182.1</v>
      </c>
      <c r="O122" s="49"/>
      <c r="P122" s="49">
        <f>FEDFUNDS!B183</f>
        <v>0.13</v>
      </c>
      <c r="Q122" s="49">
        <f>'FRED Graph'!B264</f>
        <v>14604.8</v>
      </c>
      <c r="R122">
        <f>Sheet1!L124</f>
        <v>99.8</v>
      </c>
      <c r="S122">
        <f>Sheet1!N124</f>
        <v>5.03</v>
      </c>
      <c r="T122">
        <f>Sheet1!P124</f>
        <v>7.0000000000000007E-2</v>
      </c>
      <c r="U122">
        <f>Sheet1!R124</f>
        <v>100.4</v>
      </c>
      <c r="V122">
        <f>Sheet1!T124</f>
        <v>95.2</v>
      </c>
      <c r="W122">
        <f>Sheet1!AB124</f>
        <v>99</v>
      </c>
      <c r="X122">
        <f t="shared" si="1"/>
        <v>1.0399159663865545</v>
      </c>
    </row>
    <row r="123" spans="1:24">
      <c r="A123" s="1" t="s">
        <v>263</v>
      </c>
      <c r="B123">
        <f>'1980~2015'!B123/Sheet1!$D125</f>
        <v>7.7140775746229222</v>
      </c>
      <c r="C123">
        <f>'1980~2015'!C123/Sheet1!$D125</f>
        <v>4.6951715912007606</v>
      </c>
      <c r="D123">
        <f>'1980~2015'!D123/Sheet1!$D125</f>
        <v>0.96447541255869429</v>
      </c>
      <c r="E123">
        <f>'1980~2015'!E123/Sheet1!$D125</f>
        <v>1.7921549680672777</v>
      </c>
      <c r="F123">
        <f>'1980_2015_full'!I128/Sheet1!$D125</f>
        <v>1.4709706641704288</v>
      </c>
      <c r="G123">
        <f>'1980_2015_full'!J128/Sheet1!$D125</f>
        <v>0.32280283242492414</v>
      </c>
      <c r="H123">
        <f>'1980~2015'!H123/Sheet1!$D125</f>
        <v>1.2479277701447919</v>
      </c>
      <c r="I123">
        <f>'1980~2015'!I123/Sheet1!$D125</f>
        <v>0.98798182175048688</v>
      </c>
      <c r="J123">
        <f>'1980~2015'!M123/Sheet1!D125</f>
        <v>0.26043060105989457</v>
      </c>
      <c r="K123" s="49">
        <v>94.5</v>
      </c>
      <c r="L123" s="49">
        <v>90.4</v>
      </c>
      <c r="M123" s="49">
        <v>104.4</v>
      </c>
      <c r="N123" s="49">
        <f>'FRED Graph (2)'!B401</f>
        <v>184.2</v>
      </c>
      <c r="O123" s="49"/>
      <c r="P123" s="49">
        <f>FEDFUNDS!B184</f>
        <v>0.19</v>
      </c>
      <c r="Q123" s="49">
        <f>'FRED Graph'!B265</f>
        <v>14745.9</v>
      </c>
      <c r="R123">
        <f>Sheet1!L125</f>
        <v>100.5</v>
      </c>
      <c r="S123">
        <f>Sheet1!N125</f>
        <v>5.13</v>
      </c>
      <c r="T123">
        <f>Sheet1!P125</f>
        <v>7.0000000000000007E-2</v>
      </c>
      <c r="U123">
        <f>Sheet1!R125</f>
        <v>100.1</v>
      </c>
      <c r="V123">
        <f>Sheet1!T125</f>
        <v>94.8</v>
      </c>
      <c r="W123">
        <f>Sheet1!AB125</f>
        <v>98.5</v>
      </c>
      <c r="X123">
        <f t="shared" si="1"/>
        <v>1.039029535864979</v>
      </c>
    </row>
    <row r="124" spans="1:24">
      <c r="A124" s="1" t="s">
        <v>264</v>
      </c>
      <c r="B124">
        <f>'1980~2015'!B124/Sheet1!$D126</f>
        <v>7.8060975609756094</v>
      </c>
      <c r="C124">
        <f>'1980~2015'!C124/Sheet1!$D126</f>
        <v>4.7430457693465833</v>
      </c>
      <c r="D124">
        <f>'1980~2015'!D124/Sheet1!$D126</f>
        <v>1.000471243601325</v>
      </c>
      <c r="E124">
        <f>'1980~2015'!E124/Sheet1!$D126</f>
        <v>1.7908476362541403</v>
      </c>
      <c r="F124">
        <f>'1980_2015_full'!I129/Sheet1!$D126</f>
        <v>1.4720581150255947</v>
      </c>
      <c r="G124">
        <f>'1980_2015_full'!J129/Sheet1!$D126</f>
        <v>0.32227341162300516</v>
      </c>
      <c r="H124">
        <f>'1980~2015'!H124/Sheet1!$D126</f>
        <v>1.2736901535682024</v>
      </c>
      <c r="I124">
        <f>'1980~2015'!I124/Sheet1!$D126</f>
        <v>1.0027130382414935</v>
      </c>
      <c r="J124">
        <f>'1980~2015'!M124/Sheet1!D126</f>
        <v>0.27098012646793135</v>
      </c>
      <c r="K124" s="49">
        <v>93.9</v>
      </c>
      <c r="L124" s="49">
        <v>87.8</v>
      </c>
      <c r="M124" s="49">
        <v>102</v>
      </c>
      <c r="N124" s="49">
        <f>'FRED Graph (2)'!B402</f>
        <v>184.6</v>
      </c>
      <c r="O124" s="49"/>
      <c r="P124" s="49">
        <f>FEDFUNDS!B185</f>
        <v>0.19</v>
      </c>
      <c r="Q124" s="49">
        <f>'FRED Graph'!B266</f>
        <v>14845.5</v>
      </c>
      <c r="R124">
        <f>Sheet1!L126</f>
        <v>100.7</v>
      </c>
      <c r="S124">
        <f>Sheet1!N126</f>
        <v>5.07</v>
      </c>
      <c r="T124">
        <f>Sheet1!P126</f>
        <v>7.0000000000000007E-2</v>
      </c>
      <c r="U124">
        <f>Sheet1!R126</f>
        <v>99.5</v>
      </c>
      <c r="V124">
        <f>Sheet1!T126</f>
        <v>94.2</v>
      </c>
      <c r="W124">
        <f>Sheet1!AB126</f>
        <v>98.1</v>
      </c>
      <c r="X124">
        <f t="shared" si="1"/>
        <v>1.0414012738853502</v>
      </c>
    </row>
    <row r="125" spans="1:24">
      <c r="A125" s="1" t="s">
        <v>265</v>
      </c>
      <c r="B125">
        <f>'1980~2015'!B125/Sheet1!$D127</f>
        <v>7.7817659218129966</v>
      </c>
      <c r="C125">
        <f>'1980~2015'!C125/Sheet1!$D127</f>
        <v>4.737053578164371</v>
      </c>
      <c r="D125">
        <f>'1980~2015'!D125/Sheet1!$D127</f>
        <v>0.98789323596421075</v>
      </c>
      <c r="E125">
        <f>'1980~2015'!E125/Sheet1!$D127</f>
        <v>1.7917226187063386</v>
      </c>
      <c r="F125">
        <f>'1980_2015_full'!I130/Sheet1!$D127</f>
        <v>1.4814611403654361</v>
      </c>
      <c r="G125">
        <f>'1980_2015_full'!J130/Sheet1!$D127</f>
        <v>0.31241154548335021</v>
      </c>
      <c r="H125">
        <f>'1980~2015'!H125/Sheet1!$D127</f>
        <v>1.2777056897566275</v>
      </c>
      <c r="I125">
        <f>'1980~2015'!I125/Sheet1!$D127</f>
        <v>1.0122787694071851</v>
      </c>
      <c r="J125">
        <f>'1980~2015'!M125/Sheet1!D127</f>
        <v>0.26506329495903552</v>
      </c>
      <c r="K125" s="49">
        <v>93.4</v>
      </c>
      <c r="L125" s="49">
        <v>87.4</v>
      </c>
      <c r="M125" s="49">
        <v>103</v>
      </c>
      <c r="N125" s="49">
        <f>'FRED Graph (2)'!B403</f>
        <v>188</v>
      </c>
      <c r="O125" s="49"/>
      <c r="P125" s="49">
        <f>FEDFUNDS!B186</f>
        <v>0.19</v>
      </c>
      <c r="Q125" s="49">
        <f>'FRED Graph'!B267</f>
        <v>14939</v>
      </c>
      <c r="R125">
        <f>Sheet1!L127</f>
        <v>99.9</v>
      </c>
      <c r="S125">
        <f>Sheet1!N127</f>
        <v>5</v>
      </c>
      <c r="T125">
        <f>Sheet1!P127</f>
        <v>6.0999999999999999E-2</v>
      </c>
      <c r="U125">
        <f>Sheet1!R127</f>
        <v>100</v>
      </c>
      <c r="V125">
        <f>Sheet1!T127</f>
        <v>93.6</v>
      </c>
      <c r="W125">
        <f>Sheet1!AB127</f>
        <v>97.8</v>
      </c>
      <c r="X125">
        <f t="shared" si="1"/>
        <v>1.0448717948717949</v>
      </c>
    </row>
    <row r="126" spans="1:24">
      <c r="A126" s="1" t="s">
        <v>266</v>
      </c>
      <c r="B126">
        <f>'1980~2015'!B126/Sheet1!$D128</f>
        <v>7.6398236368852581</v>
      </c>
      <c r="C126">
        <f>'1980~2015'!C126/Sheet1!$D128</f>
        <v>4.6631404110106152</v>
      </c>
      <c r="D126">
        <f>'1980~2015'!D126/Sheet1!$D128</f>
        <v>0.95714134718468291</v>
      </c>
      <c r="E126">
        <f>'1980~2015'!E126/Sheet1!$D128</f>
        <v>1.7819650595678502</v>
      </c>
      <c r="F126">
        <f>'1980_2015_full'!I131/Sheet1!$D128</f>
        <v>1.4794419194588311</v>
      </c>
      <c r="G126">
        <f>'1980_2015_full'!J131/Sheet1!$D128</f>
        <v>0.3005481148172196</v>
      </c>
      <c r="H126">
        <f>'1980~2015'!H126/Sheet1!$D128</f>
        <v>1.2669983541455903</v>
      </c>
      <c r="I126">
        <f>'1980~2015'!I126/Sheet1!$D128</f>
        <v>1.0250290666948527</v>
      </c>
      <c r="J126">
        <f>'1980~2015'!M126/Sheet1!D128</f>
        <v>0.24167182569042839</v>
      </c>
      <c r="K126" s="49">
        <v>93.2</v>
      </c>
      <c r="L126" s="49">
        <v>87.5</v>
      </c>
      <c r="M126" s="49">
        <v>106.9</v>
      </c>
      <c r="N126" s="49">
        <f>'FRED Graph (2)'!B404</f>
        <v>195.9</v>
      </c>
      <c r="O126" s="49"/>
      <c r="P126" s="49">
        <f>FEDFUNDS!B187</f>
        <v>0.16</v>
      </c>
      <c r="Q126" s="49">
        <f>'FRED Graph'!B268</f>
        <v>14881.3</v>
      </c>
      <c r="R126">
        <f>Sheet1!L128</f>
        <v>100.7</v>
      </c>
      <c r="S126">
        <f>Sheet1!N128</f>
        <v>4.7300000000000004</v>
      </c>
      <c r="T126">
        <f>Sheet1!P128</f>
        <v>0.06</v>
      </c>
      <c r="U126">
        <f>Sheet1!R128</f>
        <v>99.8</v>
      </c>
      <c r="V126">
        <f>Sheet1!T128</f>
        <v>93.5</v>
      </c>
      <c r="W126">
        <f>Sheet1!AB128</f>
        <v>97.8</v>
      </c>
      <c r="X126">
        <f t="shared" si="1"/>
        <v>1.0459893048128341</v>
      </c>
    </row>
    <row r="127" spans="1:24">
      <c r="A127" s="1" t="s">
        <v>267</v>
      </c>
      <c r="B127">
        <f>'1980~2015'!B127/Sheet1!$D129</f>
        <v>7.6276220539359265</v>
      </c>
      <c r="C127">
        <f>'1980~2015'!C127/Sheet1!$D129</f>
        <v>4.7336439378993216</v>
      </c>
      <c r="D127">
        <f>'1980~2015'!D127/Sheet1!$D129</f>
        <v>0.9348716859150441</v>
      </c>
      <c r="E127">
        <f>'1980~2015'!E127/Sheet1!$D129</f>
        <v>1.80762599972683</v>
      </c>
      <c r="F127">
        <f>'1980_2015_full'!I132/Sheet1!$D129</f>
        <v>1.4949023416751401</v>
      </c>
      <c r="G127">
        <f>'1980_2015_full'!J132/Sheet1!$D129</f>
        <v>0.31350067533728926</v>
      </c>
      <c r="H127">
        <f>'1980~2015'!H127/Sheet1!$D129</f>
        <v>1.1799356532560363</v>
      </c>
      <c r="I127">
        <f>'1980~2015'!I127/Sheet1!$D129</f>
        <v>1.0291411834337487</v>
      </c>
      <c r="J127">
        <f>'1980~2015'!M127/Sheet1!D129</f>
        <v>0.15156086382468548</v>
      </c>
      <c r="K127" s="49">
        <v>92.5</v>
      </c>
      <c r="L127" s="49">
        <v>87.9</v>
      </c>
      <c r="M127" s="49">
        <v>110.5</v>
      </c>
      <c r="N127" s="49">
        <f>'FRED Graph (2)'!B405</f>
        <v>203.7</v>
      </c>
      <c r="O127" s="49"/>
      <c r="P127" s="49">
        <f>FEDFUNDS!B188</f>
        <v>0.09</v>
      </c>
      <c r="Q127" s="49">
        <f>'FRED Graph'!B269</f>
        <v>14989.6</v>
      </c>
      <c r="R127">
        <f>Sheet1!L129</f>
        <v>100.4</v>
      </c>
      <c r="S127">
        <f>Sheet1!N129</f>
        <v>4.67</v>
      </c>
      <c r="T127">
        <f>Sheet1!P129</f>
        <v>5.899999999999999E-2</v>
      </c>
      <c r="U127">
        <f>Sheet1!R129</f>
        <v>99.7</v>
      </c>
      <c r="V127">
        <f>Sheet1!T129</f>
        <v>92.7</v>
      </c>
      <c r="W127">
        <f>Sheet1!AB129</f>
        <v>97.7</v>
      </c>
      <c r="X127">
        <f t="shared" si="1"/>
        <v>1.0539374325782094</v>
      </c>
    </row>
    <row r="128" spans="1:24">
      <c r="A128" s="1" t="s">
        <v>268</v>
      </c>
      <c r="B128">
        <f>'1980~2015'!B128/Sheet1!$D130</f>
        <v>7.8552919513642658</v>
      </c>
      <c r="C128">
        <f>'1980~2015'!C128/Sheet1!$D130</f>
        <v>4.830318201877863</v>
      </c>
      <c r="D128">
        <f>'1980~2015'!D128/Sheet1!$D130</f>
        <v>0.99234854594981214</v>
      </c>
      <c r="E128">
        <f>'1980~2015'!E128/Sheet1!$D130</f>
        <v>1.8047037876828025</v>
      </c>
      <c r="F128">
        <f>'1980_2015_full'!I133/Sheet1!$D130</f>
        <v>1.5008019722124997</v>
      </c>
      <c r="G128">
        <f>'1980_2015_full'!J133/Sheet1!$D130</f>
        <v>0.30450291418745146</v>
      </c>
      <c r="H128">
        <f>'1980~2015'!H128/Sheet1!$D130</f>
        <v>1.2992102019387335</v>
      </c>
      <c r="I128">
        <f>'1980~2015'!I128/Sheet1!$D130</f>
        <v>1.0656917200553924</v>
      </c>
      <c r="J128">
        <f>'1980~2015'!M128/Sheet1!D130</f>
        <v>0.23339826213991141</v>
      </c>
      <c r="K128" s="49">
        <v>92.1</v>
      </c>
      <c r="L128" s="49">
        <v>87</v>
      </c>
      <c r="M128" s="49">
        <v>110.6</v>
      </c>
      <c r="N128" s="49">
        <f>'FRED Graph (2)'!B406</f>
        <v>203.8</v>
      </c>
      <c r="O128" s="49"/>
      <c r="P128" s="49">
        <f>FEDFUNDS!B189</f>
        <v>0.08</v>
      </c>
      <c r="Q128" s="49">
        <f>'FRED Graph'!B270</f>
        <v>15021.1</v>
      </c>
      <c r="R128">
        <f>Sheet1!L130</f>
        <v>100.4</v>
      </c>
      <c r="S128">
        <f>Sheet1!N130</f>
        <v>4.47</v>
      </c>
      <c r="T128">
        <f>Sheet1!P130</f>
        <v>0.05</v>
      </c>
      <c r="U128">
        <f>Sheet1!R130</f>
        <v>99.8</v>
      </c>
      <c r="V128">
        <f>Sheet1!T130</f>
        <v>92.3</v>
      </c>
      <c r="W128">
        <f>Sheet1!AB130</f>
        <v>97.8</v>
      </c>
      <c r="X128">
        <f t="shared" si="1"/>
        <v>1.0595882990249188</v>
      </c>
    </row>
    <row r="129" spans="1:24">
      <c r="A129" s="1" t="s">
        <v>269</v>
      </c>
      <c r="B129">
        <f>'1980~2015'!B129/Sheet1!$D131</f>
        <v>7.8600884323765818</v>
      </c>
      <c r="C129">
        <f>'1980~2015'!C129/Sheet1!$D131</f>
        <v>4.8365550879005657</v>
      </c>
      <c r="D129">
        <f>'1980~2015'!D129/Sheet1!$D131</f>
        <v>1.0625666661601811</v>
      </c>
      <c r="E129">
        <f>'1980~2015'!E129/Sheet1!$D131</f>
        <v>1.7906614194763952</v>
      </c>
      <c r="F129">
        <f>'1980_2015_full'!I134/Sheet1!$D131</f>
        <v>1.5032987403704436</v>
      </c>
      <c r="G129">
        <f>'1980_2015_full'!J134/Sheet1!$D131</f>
        <v>0.28895962803701397</v>
      </c>
      <c r="H129">
        <f>'1980~2015'!H129/Sheet1!$D131</f>
        <v>1.2564250224119855</v>
      </c>
      <c r="I129">
        <f>'1980~2015'!I129/Sheet1!$D131</f>
        <v>1.0797851488307779</v>
      </c>
      <c r="J129">
        <f>'1980~2015'!M129/Sheet1!D131</f>
        <v>0.17617947821858904</v>
      </c>
      <c r="K129" s="49">
        <v>91.9</v>
      </c>
      <c r="L129" s="49">
        <v>85.2</v>
      </c>
      <c r="M129" s="49">
        <v>109.1</v>
      </c>
      <c r="N129" s="49">
        <f>'FRED Graph (2)'!B407</f>
        <v>200.8</v>
      </c>
      <c r="O129" s="49"/>
      <c r="P129" s="49">
        <f>FEDFUNDS!B190</f>
        <v>7.0000000000000007E-2</v>
      </c>
      <c r="Q129" s="49">
        <f>'FRED Graph'!B271</f>
        <v>15190.3</v>
      </c>
      <c r="R129">
        <f>Sheet1!L131</f>
        <v>100.7</v>
      </c>
      <c r="S129">
        <f>Sheet1!N131</f>
        <v>4.47</v>
      </c>
      <c r="T129">
        <f>Sheet1!P131</f>
        <v>0.05</v>
      </c>
      <c r="U129">
        <f>Sheet1!R131</f>
        <v>99.6</v>
      </c>
      <c r="V129">
        <f>Sheet1!T131</f>
        <v>92.2</v>
      </c>
      <c r="W129">
        <f>Sheet1!AB131</f>
        <v>97.5</v>
      </c>
      <c r="X129">
        <f t="shared" si="1"/>
        <v>1.0574837310195226</v>
      </c>
    </row>
    <row r="130" spans="1:24">
      <c r="A130" s="1" t="s">
        <v>270</v>
      </c>
      <c r="B130">
        <f>'1980~2015'!B130/Sheet1!$D132</f>
        <v>7.959187061206463</v>
      </c>
      <c r="C130">
        <f>'1980~2015'!C130/Sheet1!$D132</f>
        <v>4.8686840381950258</v>
      </c>
      <c r="D130">
        <f>'1980~2015'!D130/Sheet1!$D132</f>
        <v>1.0615628283812804</v>
      </c>
      <c r="E130">
        <f>'1980~2015'!E130/Sheet1!$D132</f>
        <v>1.8445760930813395</v>
      </c>
      <c r="F130">
        <f>'1980_2015_full'!I135/Sheet1!$D132</f>
        <v>1.5225271461858276</v>
      </c>
      <c r="G130">
        <f>'1980_2015_full'!J135/Sheet1!$D132</f>
        <v>0.31646132525166376</v>
      </c>
      <c r="H130">
        <f>'1980~2015'!H130/Sheet1!$D132</f>
        <v>1.2902121438252896</v>
      </c>
      <c r="I130">
        <f>'1980~2015'!I130/Sheet1!$D132</f>
        <v>1.1011817918767037</v>
      </c>
      <c r="J130">
        <f>'1980~2015'!M130/Sheet1!D132</f>
        <v>0.18868617029377277</v>
      </c>
      <c r="K130" s="49">
        <v>92</v>
      </c>
      <c r="L130" s="49">
        <v>84.8</v>
      </c>
      <c r="M130" s="49">
        <v>109.3</v>
      </c>
      <c r="N130" s="49">
        <f>'FRED Graph (2)'!B408</f>
        <v>202.2</v>
      </c>
      <c r="O130" s="49"/>
      <c r="P130" s="49">
        <f>FEDFUNDS!B191</f>
        <v>0.1</v>
      </c>
      <c r="Q130" s="49">
        <f>'FRED Graph'!B272</f>
        <v>15291</v>
      </c>
      <c r="R130">
        <f>Sheet1!L132</f>
        <v>100.3</v>
      </c>
      <c r="S130">
        <f>Sheet1!N132</f>
        <v>4.5</v>
      </c>
      <c r="T130">
        <f>Sheet1!P132</f>
        <v>0.05</v>
      </c>
      <c r="U130">
        <f>Sheet1!R132</f>
        <v>100.2</v>
      </c>
      <c r="V130">
        <f>Sheet1!T132</f>
        <v>92.4</v>
      </c>
      <c r="W130">
        <f>Sheet1!AB132</f>
        <v>97.5</v>
      </c>
      <c r="X130">
        <f t="shared" si="1"/>
        <v>1.055194805194805</v>
      </c>
    </row>
    <row r="131" spans="1:24">
      <c r="A131" s="1" t="s">
        <v>271</v>
      </c>
      <c r="B131">
        <f>'1980~2015'!B131/Sheet1!$D133</f>
        <v>7.9331939569662753</v>
      </c>
      <c r="C131">
        <f>'1980~2015'!C131/Sheet1!$D133</f>
        <v>4.9218022279871816</v>
      </c>
      <c r="D131">
        <f>'1980~2015'!D131/Sheet1!$D133</f>
        <v>1.0308057378300015</v>
      </c>
      <c r="E131">
        <f>'1980~2015'!E131/Sheet1!$D133</f>
        <v>1.8337936822829242</v>
      </c>
      <c r="F131">
        <f>'1980_2015_full'!I136/Sheet1!$D133</f>
        <v>1.520946131542805</v>
      </c>
      <c r="G131">
        <f>'1980_2015_full'!J136/Sheet1!$D133</f>
        <v>0.31551197924614682</v>
      </c>
      <c r="H131">
        <f>'1980~2015'!H131/Sheet1!$D133</f>
        <v>1.2905890431863269</v>
      </c>
      <c r="I131">
        <f>'1980~2015'!I131/Sheet1!$D133</f>
        <v>1.12994658934839</v>
      </c>
      <c r="J131">
        <f>'1980~2015'!M131/Sheet1!D133</f>
        <v>0.16197009003509844</v>
      </c>
      <c r="K131" s="49">
        <v>91.6</v>
      </c>
      <c r="L131" s="49">
        <v>85.3</v>
      </c>
      <c r="M131" s="49">
        <v>108.7</v>
      </c>
      <c r="N131" s="49">
        <f>'FRED Graph (2)'!B409</f>
        <v>201.8</v>
      </c>
      <c r="O131" s="49"/>
      <c r="P131" s="49">
        <f>FEDFUNDS!B192</f>
        <v>0.15</v>
      </c>
      <c r="Q131" s="49">
        <f>'FRED Graph'!B273</f>
        <v>15362.4</v>
      </c>
      <c r="R131">
        <f>Sheet1!L133</f>
        <v>99.9</v>
      </c>
      <c r="S131">
        <f>Sheet1!N133</f>
        <v>4.4000000000000004</v>
      </c>
      <c r="T131">
        <f>Sheet1!P133</f>
        <v>0.05</v>
      </c>
      <c r="U131">
        <f>Sheet1!R133</f>
        <v>100</v>
      </c>
      <c r="V131">
        <f>Sheet1!T133</f>
        <v>91.9</v>
      </c>
      <c r="W131">
        <f>Sheet1!AB133</f>
        <v>97.4</v>
      </c>
      <c r="X131">
        <f t="shared" ref="X131:X141" si="2">W131/V131</f>
        <v>1.059847660500544</v>
      </c>
    </row>
    <row r="132" spans="1:24">
      <c r="A132" s="1" t="s">
        <v>272</v>
      </c>
      <c r="B132">
        <f>'1980~2015'!B132/Sheet1!$D134</f>
        <v>7.9051274614562663</v>
      </c>
      <c r="C132">
        <f>'1980~2015'!C132/Sheet1!$D134</f>
        <v>4.9138467409555791</v>
      </c>
      <c r="D132">
        <f>'1980~2015'!D132/Sheet1!$D134</f>
        <v>1.0468233857426348</v>
      </c>
      <c r="E132">
        <f>'1980~2015'!E132/Sheet1!$D134</f>
        <v>1.8308960464051289</v>
      </c>
      <c r="F132">
        <f>'1980_2015_full'!I137/Sheet1!$D134</f>
        <v>1.5284399328346818</v>
      </c>
      <c r="G132">
        <f>'1980_2015_full'!J137/Sheet1!$D134</f>
        <v>0.30450923523126244</v>
      </c>
      <c r="H132">
        <f>'1980~2015'!H132/Sheet1!$D134</f>
        <v>1.2429888566631049</v>
      </c>
      <c r="I132">
        <f>'1980~2015'!I132/Sheet1!$D134</f>
        <v>1.1221447107311859</v>
      </c>
      <c r="J132">
        <f>'1980~2015'!M132/Sheet1!D134</f>
        <v>0.12034956495191575</v>
      </c>
      <c r="K132" s="49">
        <v>91.3</v>
      </c>
      <c r="L132" s="49">
        <v>84.6</v>
      </c>
      <c r="M132" s="49">
        <v>106.9</v>
      </c>
      <c r="N132" s="49">
        <f>'FRED Graph (2)'!B410</f>
        <v>202.4</v>
      </c>
      <c r="O132" s="49"/>
      <c r="P132" s="49">
        <f>FEDFUNDS!B193</f>
        <v>0.14000000000000001</v>
      </c>
      <c r="Q132" s="49">
        <f>'FRED Graph'!B274</f>
        <v>15380.8</v>
      </c>
      <c r="R132">
        <f>Sheet1!L134</f>
        <v>100.1</v>
      </c>
      <c r="S132">
        <f>Sheet1!N134</f>
        <v>4.2300000000000004</v>
      </c>
      <c r="T132">
        <f>Sheet1!P134</f>
        <v>0.05</v>
      </c>
      <c r="U132">
        <f>Sheet1!R134</f>
        <v>99.3</v>
      </c>
      <c r="V132">
        <f>Sheet1!T134</f>
        <v>91.7</v>
      </c>
      <c r="W132">
        <f>Sheet1!AB134</f>
        <v>96.9</v>
      </c>
      <c r="X132">
        <f t="shared" si="2"/>
        <v>1.0567066521264994</v>
      </c>
    </row>
    <row r="133" spans="1:24">
      <c r="A133" s="1" t="s">
        <v>273</v>
      </c>
      <c r="B133">
        <f>'1980~2015'!B133/Sheet1!$D135</f>
        <v>7.8997800418531474</v>
      </c>
      <c r="C133">
        <f>'1980~2015'!C133/Sheet1!$D135</f>
        <v>4.9203583484809137</v>
      </c>
      <c r="D133">
        <f>'1980~2015'!D133/Sheet1!$D135</f>
        <v>1.0364046007912382</v>
      </c>
      <c r="E133">
        <f>'1980~2015'!E133/Sheet1!$D135</f>
        <v>1.8399758657033314</v>
      </c>
      <c r="F133">
        <f>'1980_2015_full'!I138/Sheet1!$D135</f>
        <v>1.5397528525822171</v>
      </c>
      <c r="G133">
        <f>'1980_2015_full'!J138/Sheet1!$D135</f>
        <v>0.30209571234362348</v>
      </c>
      <c r="H133">
        <f>'1980~2015'!H133/Sheet1!$D135</f>
        <v>1.1970488948630607</v>
      </c>
      <c r="I133">
        <f>'1980~2015'!I133/Sheet1!$D135</f>
        <v>1.0945193761742555</v>
      </c>
      <c r="J133">
        <f>'1980~2015'!M133/Sheet1!D135</f>
        <v>0.10192616127209128</v>
      </c>
      <c r="K133" s="49">
        <v>91.3</v>
      </c>
      <c r="L133" s="49">
        <v>85.8</v>
      </c>
      <c r="M133" s="49">
        <v>109.5</v>
      </c>
      <c r="N133" s="49">
        <f>'FRED Graph (2)'!B411</f>
        <v>202.3</v>
      </c>
      <c r="O133" s="49"/>
      <c r="P133" s="49">
        <f>FEDFUNDS!B194</f>
        <v>0.16</v>
      </c>
      <c r="Q133" s="49">
        <f>'FRED Graph'!B275</f>
        <v>15384.3</v>
      </c>
      <c r="R133">
        <f>Sheet1!L135</f>
        <v>99.6</v>
      </c>
      <c r="S133">
        <f>Sheet1!N135</f>
        <v>4.17</v>
      </c>
      <c r="T133">
        <f>Sheet1!P135</f>
        <v>0.05</v>
      </c>
      <c r="U133">
        <f>Sheet1!R135</f>
        <v>99.4</v>
      </c>
      <c r="V133">
        <f>Sheet1!T135</f>
        <v>91.8</v>
      </c>
      <c r="W133">
        <f>Sheet1!AB135</f>
        <v>97.3</v>
      </c>
      <c r="X133">
        <f t="shared" si="2"/>
        <v>1.0599128540305012</v>
      </c>
    </row>
    <row r="134" spans="1:24">
      <c r="A134" s="1" t="s">
        <v>274</v>
      </c>
      <c r="B134">
        <f>'1980~2015'!B134/Sheet1!$D136</f>
        <v>7.9758178192501488</v>
      </c>
      <c r="C134">
        <f>'1980~2015'!C134/Sheet1!$D136</f>
        <v>4.9614068470004415</v>
      </c>
      <c r="D134">
        <f>'1980~2015'!D134/Sheet1!$D136</f>
        <v>1.010311600931606</v>
      </c>
      <c r="E134">
        <f>'1980~2015'!E134/Sheet1!$D136</f>
        <v>1.8643523663099568</v>
      </c>
      <c r="F134">
        <f>'1980_2015_full'!I139/Sheet1!$D136</f>
        <v>1.5444948472439985</v>
      </c>
      <c r="G134">
        <f>'1980_2015_full'!J139/Sheet1!$D136</f>
        <v>0.31557547988370144</v>
      </c>
      <c r="H134">
        <f>'1980~2015'!H134/Sheet1!$D136</f>
        <v>1.2371820437489534</v>
      </c>
      <c r="I134">
        <f>'1980~2015'!I134/Sheet1!$D136</f>
        <v>1.0973787161493616</v>
      </c>
      <c r="J134">
        <f>'1980~2015'!M134/Sheet1!D136</f>
        <v>0.13933448008159163</v>
      </c>
      <c r="K134" s="49">
        <v>91.2</v>
      </c>
      <c r="L134" s="49">
        <v>91</v>
      </c>
      <c r="M134" s="49">
        <v>118.2</v>
      </c>
      <c r="N134" s="49">
        <f>'FRED Graph (2)'!B412</f>
        <v>203.6</v>
      </c>
      <c r="O134" s="49"/>
      <c r="P134" s="49">
        <f>FEDFUNDS!B195</f>
        <v>0.14000000000000001</v>
      </c>
      <c r="Q134" s="49">
        <f>'FRED Graph'!B276</f>
        <v>15457.2</v>
      </c>
      <c r="R134">
        <f>Sheet1!L136</f>
        <v>100.5</v>
      </c>
      <c r="S134">
        <f>Sheet1!N136</f>
        <v>4.2</v>
      </c>
      <c r="T134">
        <f>Sheet1!P136</f>
        <v>0</v>
      </c>
      <c r="U134">
        <f>Sheet1!R136</f>
        <v>99.5</v>
      </c>
      <c r="V134">
        <f>Sheet1!T136</f>
        <v>91.7</v>
      </c>
      <c r="W134">
        <f>Sheet1!AB136</f>
        <v>97.8</v>
      </c>
      <c r="X134">
        <f t="shared" si="2"/>
        <v>1.0665212649945475</v>
      </c>
    </row>
    <row r="135" spans="1:24">
      <c r="A135" s="1" t="s">
        <v>275</v>
      </c>
      <c r="B135">
        <f>'1980~2015'!B135/Sheet1!$D137</f>
        <v>8.0252934996117116</v>
      </c>
      <c r="C135">
        <f>'1980~2015'!C135/Sheet1!$D137</f>
        <v>5.0127647587288537</v>
      </c>
      <c r="D135">
        <f>'1980~2015'!D135/Sheet1!$D137</f>
        <v>0.99571817946492469</v>
      </c>
      <c r="E135">
        <f>'1980~2015'!E135/Sheet1!$D137</f>
        <v>1.8823626147731947</v>
      </c>
      <c r="F135">
        <f>'1980_2015_full'!I140/Sheet1!$D137</f>
        <v>1.5552114263091377</v>
      </c>
      <c r="G135">
        <f>'1980_2015_full'!J140/Sheet1!$D137</f>
        <v>0.32870433816027894</v>
      </c>
      <c r="H135">
        <f>'1980~2015'!H135/Sheet1!$D137</f>
        <v>1.2793035189499489</v>
      </c>
      <c r="I135">
        <f>'1980~2015'!I135/Sheet1!$D137</f>
        <v>1.1353615641131058</v>
      </c>
      <c r="J135">
        <f>'1980~2015'!M135/Sheet1!D137</f>
        <v>0.14588643734868209</v>
      </c>
      <c r="K135" s="49">
        <v>91</v>
      </c>
      <c r="L135" s="49">
        <v>93.3</v>
      </c>
      <c r="M135" s="49">
        <v>119.7</v>
      </c>
      <c r="N135" s="49">
        <f>'FRED Graph (2)'!B413</f>
        <v>204</v>
      </c>
      <c r="O135" s="49"/>
      <c r="P135" s="49">
        <f>FEDFUNDS!B196</f>
        <v>0.12</v>
      </c>
      <c r="Q135" s="49">
        <f>'FRED Graph'!B277</f>
        <v>15500.2</v>
      </c>
      <c r="R135">
        <f>Sheet1!L137</f>
        <v>100.6</v>
      </c>
      <c r="S135">
        <f>Sheet1!N137</f>
        <v>4.03</v>
      </c>
      <c r="T135">
        <f>Sheet1!P137</f>
        <v>0</v>
      </c>
      <c r="U135">
        <f>Sheet1!R137</f>
        <v>99.7</v>
      </c>
      <c r="V135">
        <f>Sheet1!T137</f>
        <v>91.4</v>
      </c>
      <c r="W135">
        <f>Sheet1!AB137</f>
        <v>98.1</v>
      </c>
      <c r="X135">
        <f t="shared" si="2"/>
        <v>1.0733041575492339</v>
      </c>
    </row>
    <row r="136" spans="1:24">
      <c r="A136" s="1" t="s">
        <v>276</v>
      </c>
      <c r="B136">
        <f>'1980~2015'!B136/Sheet1!$D138</f>
        <v>8.0680595924702878</v>
      </c>
      <c r="C136">
        <f>'1980~2015'!C136/Sheet1!$D138</f>
        <v>5.0353552569506794</v>
      </c>
      <c r="D136">
        <f>'1980~2015'!D136/Sheet1!$D138</f>
        <v>1.0229604492261806</v>
      </c>
      <c r="E136">
        <f>'1980~2015'!E136/Sheet1!$D138</f>
        <v>1.8961620988236727</v>
      </c>
      <c r="F136">
        <f>'1980_2015_full'!I141/Sheet1!$D138</f>
        <v>1.5551747751586444</v>
      </c>
      <c r="G136">
        <f>'1980_2015_full'!J141/Sheet1!$D138</f>
        <v>0.34529392966384126</v>
      </c>
      <c r="H136">
        <f>'1980~2015'!H136/Sheet1!$D138</f>
        <v>1.2757536560497924</v>
      </c>
      <c r="I136">
        <f>'1980~2015'!I136/Sheet1!$D138</f>
        <v>1.1541110586946268</v>
      </c>
      <c r="J136">
        <f>'1980~2015'!M136/Sheet1!D138</f>
        <v>0.1207356230882778</v>
      </c>
      <c r="K136" s="49">
        <v>90.9</v>
      </c>
      <c r="L136" s="49">
        <v>94</v>
      </c>
      <c r="M136" s="49">
        <v>122.5</v>
      </c>
      <c r="N136" s="49">
        <f>'FRED Graph (2)'!B414</f>
        <v>204.2</v>
      </c>
      <c r="O136" s="49"/>
      <c r="P136" s="49">
        <f>FEDFUNDS!B197</f>
        <v>0.08</v>
      </c>
      <c r="Q136" s="49">
        <f>'FRED Graph'!B278</f>
        <v>15614.4</v>
      </c>
      <c r="R136">
        <f>Sheet1!L138</f>
        <v>98.7</v>
      </c>
      <c r="S136">
        <f>Sheet1!N138</f>
        <v>3.97</v>
      </c>
      <c r="T136">
        <f>Sheet1!P138</f>
        <v>0</v>
      </c>
      <c r="U136">
        <f>Sheet1!R138</f>
        <v>100.5</v>
      </c>
      <c r="V136">
        <f>Sheet1!T138</f>
        <v>91.4</v>
      </c>
      <c r="W136">
        <f>Sheet1!AB138</f>
        <v>98.4</v>
      </c>
      <c r="X136">
        <f t="shared" si="2"/>
        <v>1.0765864332603938</v>
      </c>
    </row>
    <row r="137" spans="1:24">
      <c r="A137" s="1" t="s">
        <v>277</v>
      </c>
      <c r="B137">
        <f>'1980~2015'!B137/Sheet1!$D139</f>
        <v>8.0203501591632556</v>
      </c>
      <c r="C137">
        <f>'1980~2015'!C137/Sheet1!$D139</f>
        <v>5.0110353190844323</v>
      </c>
      <c r="D137">
        <f>'1980~2015'!D137/Sheet1!$D139</f>
        <v>1.0403638017280583</v>
      </c>
      <c r="E137">
        <f>'1980~2015'!E137/Sheet1!$D139</f>
        <v>1.8931969076853112</v>
      </c>
      <c r="F137">
        <f>'1980_2015_full'!I142/Sheet1!$D139</f>
        <v>1.5492951341518872</v>
      </c>
      <c r="G137">
        <f>'1980_2015_full'!J142/Sheet1!$D139</f>
        <v>0.34328027891465818</v>
      </c>
      <c r="H137">
        <f>'1980~2015'!H137/Sheet1!$D139</f>
        <v>1.2685932999848417</v>
      </c>
      <c r="I137">
        <f>'1980~2015'!I137/Sheet1!$D139</f>
        <v>1.1808488706988025</v>
      </c>
      <c r="J137">
        <f>'1980~2015'!M137/Sheet1!D139</f>
        <v>8.7159314840078814E-2</v>
      </c>
      <c r="K137" s="49">
        <v>91</v>
      </c>
      <c r="L137" s="49">
        <v>94.4</v>
      </c>
      <c r="M137" s="49">
        <v>124.8</v>
      </c>
      <c r="N137" s="49">
        <f>'FRED Graph (2)'!B415</f>
        <v>201.9</v>
      </c>
      <c r="O137" s="49"/>
      <c r="P137" s="49">
        <f>FEDFUNDS!B198</f>
        <v>0.09</v>
      </c>
      <c r="Q137" s="49">
        <f>'FRED Graph'!B279</f>
        <v>15761.5</v>
      </c>
      <c r="R137">
        <f>Sheet1!L139</f>
        <v>98.8</v>
      </c>
      <c r="S137">
        <f>Sheet1!N139</f>
        <v>3.87</v>
      </c>
      <c r="T137">
        <f>Sheet1!P139</f>
        <v>0</v>
      </c>
      <c r="U137">
        <f>Sheet1!R139</f>
        <v>101.2</v>
      </c>
      <c r="V137">
        <f>Sheet1!T139</f>
        <v>91.5</v>
      </c>
      <c r="W137">
        <f>Sheet1!AB139</f>
        <v>99</v>
      </c>
      <c r="X137">
        <f t="shared" si="2"/>
        <v>1.0819672131147542</v>
      </c>
    </row>
    <row r="138" spans="1:24">
      <c r="A138" s="1" t="s">
        <v>278</v>
      </c>
      <c r="B138">
        <f>'1980~2015'!B138/Sheet1!$D140</f>
        <v>8.1374207188160668</v>
      </c>
      <c r="C138">
        <f>'1980~2015'!C138/Sheet1!$D140</f>
        <v>5.1313322280864524</v>
      </c>
      <c r="D138">
        <f>'1980~2015'!D138/Sheet1!$D140</f>
        <v>1.0579478911585318</v>
      </c>
      <c r="E138">
        <f>'1980~2015'!E138/Sheet1!$D140</f>
        <v>1.8936590262673583</v>
      </c>
      <c r="F138">
        <f>'1980_2015_full'!I143/Sheet1!$D140</f>
        <v>1.5525240695392946</v>
      </c>
      <c r="G138">
        <f>'1980_2015_full'!J143/Sheet1!$D140</f>
        <v>0.33826334281412079</v>
      </c>
      <c r="H138">
        <f>'1980~2015'!H138/Sheet1!$D140</f>
        <v>1.3448476736581136</v>
      </c>
      <c r="I138">
        <f>'1980~2015'!I138/Sheet1!$D140</f>
        <v>1.2544557166106438</v>
      </c>
      <c r="J138">
        <f>'1980~2015'!M138/Sheet1!D140</f>
        <v>9.0464964180875171E-2</v>
      </c>
      <c r="K138" s="49">
        <v>91.1</v>
      </c>
      <c r="L138" s="49">
        <v>94.4</v>
      </c>
      <c r="M138" s="49">
        <v>126</v>
      </c>
      <c r="N138" s="49">
        <f>'FRED Graph (2)'!B416</f>
        <v>205.5</v>
      </c>
      <c r="O138" s="49"/>
      <c r="P138" s="49">
        <f>FEDFUNDS!B199</f>
        <v>7.0000000000000007E-2</v>
      </c>
      <c r="Q138" s="49">
        <f>'FRED Graph'!B280</f>
        <v>15724.9</v>
      </c>
      <c r="R138">
        <f>Sheet1!L140</f>
        <v>99.1</v>
      </c>
      <c r="S138">
        <f>Sheet1!N140</f>
        <v>3.63</v>
      </c>
      <c r="T138">
        <f>Sheet1!P140</f>
        <v>0</v>
      </c>
      <c r="U138">
        <f>Sheet1!R140</f>
        <v>101.3</v>
      </c>
      <c r="V138">
        <f>Sheet1!T140</f>
        <v>91.8</v>
      </c>
      <c r="W138">
        <f>Sheet1!AB140</f>
        <v>99.2</v>
      </c>
      <c r="X138">
        <f t="shared" si="2"/>
        <v>1.0806100217864925</v>
      </c>
    </row>
    <row r="139" spans="1:24">
      <c r="A139" s="1" t="s">
        <v>279</v>
      </c>
      <c r="B139">
        <f>'1980~2015'!B139/Sheet1!$D141</f>
        <v>7.9662860440044332</v>
      </c>
      <c r="C139">
        <f>'1980~2015'!C139/Sheet1!$D141</f>
        <v>4.855066279970238</v>
      </c>
      <c r="D139">
        <f>'1980~2015'!D139/Sheet1!$D141</f>
        <v>1.0923531287486525</v>
      </c>
      <c r="E139">
        <f>'1980~2015'!E139/Sheet1!$D141</f>
        <v>1.8930698331232823</v>
      </c>
      <c r="F139">
        <f>'1980_2015_full'!I144/Sheet1!$D141</f>
        <v>1.5463443521569462</v>
      </c>
      <c r="G139">
        <f>'1980_2015_full'!J144/Sheet1!$D141</f>
        <v>0.32917077911231912</v>
      </c>
      <c r="H139">
        <f>'1980~2015'!H139/Sheet1!$D141</f>
        <v>1.3500949025919795</v>
      </c>
      <c r="I139">
        <f>'1980~2015'!I139/Sheet1!$D141</f>
        <v>1.2038887286089557</v>
      </c>
      <c r="J139">
        <f>'1980~2015'!M139/Sheet1!D141</f>
        <v>0.14942223302002824</v>
      </c>
      <c r="K139" s="49">
        <v>93.1</v>
      </c>
      <c r="L139" s="49">
        <v>94.4</v>
      </c>
      <c r="M139" s="49">
        <v>122.8</v>
      </c>
      <c r="N139" s="49">
        <f>'FRED Graph (2)'!B417</f>
        <v>208.2</v>
      </c>
      <c r="O139" s="49"/>
      <c r="P139" s="49">
        <f>FEDFUNDS!B200</f>
        <v>0.09</v>
      </c>
      <c r="Q139" s="49">
        <f>'FRED Graph'!B281</f>
        <v>15901.5</v>
      </c>
      <c r="R139">
        <f>Sheet1!L141</f>
        <v>97.8</v>
      </c>
      <c r="S139">
        <f>Sheet1!N141</f>
        <v>3.63</v>
      </c>
      <c r="T139">
        <f>Sheet1!P141</f>
        <v>0</v>
      </c>
      <c r="U139">
        <f>Sheet1!R141</f>
        <v>104.1</v>
      </c>
      <c r="V139">
        <f>Sheet1!T141</f>
        <v>93.5</v>
      </c>
      <c r="W139">
        <f>Sheet1!AB141</f>
        <v>100.4</v>
      </c>
      <c r="X139">
        <f t="shared" si="2"/>
        <v>1.0737967914438504</v>
      </c>
    </row>
    <row r="140" spans="1:24">
      <c r="A140" s="1" t="s">
        <v>280</v>
      </c>
      <c r="B140">
        <f>'1980~2015'!B140/Sheet1!$D142</f>
        <v>7.9287230654919858</v>
      </c>
      <c r="C140">
        <f>'1980~2015'!C140/Sheet1!$D142</f>
        <v>4.8495124873004078</v>
      </c>
      <c r="D140">
        <f>'1980~2015'!D140/Sheet1!$D142</f>
        <v>1.049626214990826</v>
      </c>
      <c r="E140">
        <f>'1980~2015'!E140/Sheet1!$D142</f>
        <v>1.90083248669386</v>
      </c>
      <c r="F140">
        <f>'1980_2015_full'!I145/Sheet1!$D142</f>
        <v>1.5478626776047431</v>
      </c>
      <c r="G140">
        <f>'1980_2015_full'!J145/Sheet1!$D142</f>
        <v>0.33394089192836673</v>
      </c>
      <c r="H140">
        <f>'1980~2015'!H140/Sheet1!$D142</f>
        <v>1.3723368765827104</v>
      </c>
      <c r="I140">
        <f>'1980~2015'!I140/Sheet1!$D142</f>
        <v>1.2131605683351783</v>
      </c>
      <c r="J140">
        <f>'1980~2015'!M140/Sheet1!D142</f>
        <v>0.157702397379714</v>
      </c>
      <c r="K140" s="49">
        <v>92.8</v>
      </c>
      <c r="L140" s="49">
        <v>95.5</v>
      </c>
      <c r="M140" s="49">
        <v>126.4</v>
      </c>
      <c r="N140" s="49">
        <f>'FRED Graph (2)'!B418</f>
        <v>207.1</v>
      </c>
      <c r="O140" s="49"/>
      <c r="P140" s="49">
        <f>FEDFUNDS!B201</f>
        <v>0.09</v>
      </c>
      <c r="Q140" s="49">
        <f>'FRED Graph'!B282</f>
        <v>16068.8</v>
      </c>
      <c r="R140">
        <f>Sheet1!L142</f>
        <v>97.1</v>
      </c>
      <c r="S140">
        <f>Sheet1!N142</f>
        <v>3.6</v>
      </c>
      <c r="T140">
        <f>Sheet1!P142</f>
        <v>0</v>
      </c>
      <c r="U140">
        <f>Sheet1!R142</f>
        <v>104.5</v>
      </c>
      <c r="V140">
        <f>Sheet1!T142</f>
        <v>93.4</v>
      </c>
      <c r="W140">
        <f>Sheet1!AB142</f>
        <v>100.5</v>
      </c>
      <c r="X140">
        <f t="shared" si="2"/>
        <v>1.0760171306209849</v>
      </c>
    </row>
    <row r="141" spans="1:24">
      <c r="A141" s="1" t="s">
        <v>281</v>
      </c>
      <c r="B141">
        <f>'1980~2015'!B141/Sheet1!$D143</f>
        <v>7.9606706114398431</v>
      </c>
      <c r="C141">
        <f>'1980~2015'!C141/Sheet1!$D143</f>
        <v>4.8651160673645881</v>
      </c>
      <c r="D141">
        <f>'1980~2015'!D141/Sheet1!$D143</f>
        <v>1.036522530723714</v>
      </c>
      <c r="E141">
        <f>'1980~2015'!E141/Sheet1!$D143</f>
        <v>1.9072310726748598</v>
      </c>
      <c r="F141">
        <f>'1980_2015_full'!I146/Sheet1!$D143</f>
        <v>1.5544742831133362</v>
      </c>
      <c r="G141">
        <f>'1980_2015_full'!J146/Sheet1!$D143</f>
        <v>0.33254589591867695</v>
      </c>
      <c r="H141">
        <f>'1980~2015'!H141/Sheet1!$D143</f>
        <v>1.4113563950842056</v>
      </c>
      <c r="I141">
        <f>'1980~2015'!I141/Sheet1!$D143</f>
        <v>1.22417083902291</v>
      </c>
      <c r="J141">
        <f>'1980~2015'!M141/Sheet1!D143</f>
        <v>0.18753603398573812</v>
      </c>
      <c r="K141" s="49">
        <v>93.2</v>
      </c>
      <c r="L141" s="49">
        <v>98.4</v>
      </c>
      <c r="M141" s="49">
        <v>128.1</v>
      </c>
      <c r="N141" s="49">
        <f>'FRED Graph (2)'!B419</f>
        <v>200.4</v>
      </c>
      <c r="O141" s="49"/>
      <c r="P141" s="49">
        <f>FEDFUNDS!B202</f>
        <v>0.1</v>
      </c>
      <c r="Q141" s="49">
        <f>'FRED Graph'!B283</f>
        <v>16151.4</v>
      </c>
      <c r="R141">
        <f>Sheet1!L143</f>
        <v>97</v>
      </c>
      <c r="S141">
        <f>Sheet1!N143</f>
        <v>3.47</v>
      </c>
      <c r="T141">
        <f>Sheet1!P143</f>
        <v>0</v>
      </c>
      <c r="U141">
        <f>Sheet1!R143</f>
        <v>104.3</v>
      </c>
      <c r="V141">
        <f>Sheet1!T143</f>
        <v>93.8</v>
      </c>
      <c r="W141">
        <f>Sheet1!AB143</f>
        <v>100.8</v>
      </c>
      <c r="X141">
        <f t="shared" si="2"/>
        <v>1.0746268656716418</v>
      </c>
    </row>
    <row r="142" spans="1:24">
      <c r="K142" s="49">
        <v>94.2</v>
      </c>
      <c r="L142" s="49">
        <v>96.4</v>
      </c>
      <c r="M142" s="49">
        <v>117.8</v>
      </c>
      <c r="N142" s="49">
        <f>'FRED Graph (2)'!B420</f>
        <v>191.5</v>
      </c>
      <c r="O142" s="49"/>
      <c r="P142" s="49">
        <f>FEDFUNDS!B203</f>
        <v>0.11</v>
      </c>
      <c r="Q142" s="49">
        <f>'FRED Graph'!B284</f>
        <v>16177.3</v>
      </c>
    </row>
    <row r="143" spans="1:24">
      <c r="K143" s="49">
        <v>94.6</v>
      </c>
      <c r="L143" s="49">
        <v>97.5</v>
      </c>
      <c r="M143" s="49">
        <v>117.2</v>
      </c>
      <c r="N143" s="49">
        <f>'FRED Graph (2)'!B421</f>
        <v>192.8</v>
      </c>
      <c r="O143" s="49"/>
      <c r="P143" s="49">
        <f>FEDFUNDS!B204</f>
        <v>0.12</v>
      </c>
      <c r="Q143" s="49">
        <f>'FRED Graph'!B285</f>
        <v>16324.3</v>
      </c>
    </row>
    <row r="144" spans="1:24">
      <c r="N144" s="49"/>
    </row>
  </sheetData>
  <phoneticPr fontId="5"/>
  <pageMargins left="0.7" right="0.7" top="0.75" bottom="0.75" header="0.3" footer="0.3"/>
  <pageSetup paperSize="9" orientation="portrait" horizontalDpi="30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
  <sheetViews>
    <sheetView topLeftCell="A124" workbookViewId="0">
      <selection activeCell="D135" sqref="D135"/>
    </sheetView>
  </sheetViews>
  <sheetFormatPr defaultRowHeight="13"/>
  <cols>
    <col min="1" max="1" width="8.7265625" customWidth="1"/>
    <col min="9" max="9" width="11.1796875" customWidth="1"/>
    <col min="12" max="12" width="12.6328125" customWidth="1"/>
  </cols>
  <sheetData>
    <row r="1" spans="1:14">
      <c r="B1" t="s">
        <v>308</v>
      </c>
      <c r="C1" t="s">
        <v>309</v>
      </c>
      <c r="D1" t="s">
        <v>310</v>
      </c>
      <c r="E1" t="s">
        <v>510</v>
      </c>
      <c r="F1" t="s">
        <v>511</v>
      </c>
      <c r="G1" t="s">
        <v>512</v>
      </c>
      <c r="I1" t="s">
        <v>311</v>
      </c>
      <c r="J1" t="s">
        <v>305</v>
      </c>
      <c r="K1" t="s">
        <v>306</v>
      </c>
      <c r="L1" t="s">
        <v>363</v>
      </c>
      <c r="M1" t="s">
        <v>364</v>
      </c>
      <c r="N1" t="s">
        <v>457</v>
      </c>
    </row>
    <row r="2" spans="1:14">
      <c r="A2" s="1" t="s">
        <v>143</v>
      </c>
      <c r="B2">
        <f>LN(Sheet2!B3)-LN(Sheet2!B2)</f>
        <v>-8.8964556831006014E-3</v>
      </c>
      <c r="C2">
        <f>LN(Sheet2!C3)-LN(Sheet2!C2)</f>
        <v>-7.3024614547356759E-3</v>
      </c>
      <c r="D2">
        <f>LN(Sheet2!D3)-LN(Sheet2!D2)</f>
        <v>2.0690421077472987E-2</v>
      </c>
      <c r="E2">
        <f>LN(Sheet2!E3)-LN(Sheet2!E2)</f>
        <v>-1.5236922692299121E-2</v>
      </c>
      <c r="I2">
        <f>LN(Sheet2!R3)-LN(Sheet2!R2)</f>
        <v>-1.2550079154288518E-2</v>
      </c>
      <c r="J2">
        <f>Sheet2!S3</f>
        <v>1.97</v>
      </c>
      <c r="K2">
        <f>1+Sheet2!T3/400</f>
        <v>1.0311791749999999</v>
      </c>
      <c r="L2">
        <f>Sheet2!U3/Sheet2!U2</f>
        <v>1.0463847203274217</v>
      </c>
      <c r="M2">
        <f>Sheet2!V3/Sheet2!V2</f>
        <v>1.0258136924803594</v>
      </c>
      <c r="N2">
        <f>Sheet2!W3/Sheet2!W2</f>
        <v>1.0277246653919694</v>
      </c>
    </row>
    <row r="3" spans="1:14">
      <c r="A3" s="1" t="s">
        <v>144</v>
      </c>
      <c r="B3">
        <f>LN(Sheet2!B4)-LN(Sheet2!B3)</f>
        <v>1.5766024848329119E-2</v>
      </c>
      <c r="C3">
        <f>LN(Sheet2!C4)-LN(Sheet2!C3)</f>
        <v>-1.2785394339651646E-3</v>
      </c>
      <c r="D3">
        <f>LN(Sheet2!D4)-LN(Sheet2!D3)</f>
        <v>3.2232757036572246E-2</v>
      </c>
      <c r="E3">
        <f>LN(Sheet2!E4)-LN(Sheet2!E3)</f>
        <v>-1.0663224377564229E-3</v>
      </c>
      <c r="I3">
        <f>LN(Sheet2!R4)-LN(Sheet2!R3)</f>
        <v>5.7241140838888427E-3</v>
      </c>
      <c r="J3">
        <f>Sheet2!S4</f>
        <v>2.0299999999999998</v>
      </c>
      <c r="K3">
        <f>1+Sheet2!T4/400</f>
        <v>1.0301595750000001</v>
      </c>
      <c r="L3">
        <f>Sheet2!U4/Sheet2!U3</f>
        <v>1.0104302477183833</v>
      </c>
      <c r="M3">
        <f>Sheet2!V4/Sheet2!V3</f>
        <v>1.0087527352297592</v>
      </c>
      <c r="N3">
        <f>Sheet2!W4/Sheet2!W3</f>
        <v>1.0046511627906978</v>
      </c>
    </row>
    <row r="4" spans="1:14">
      <c r="A4" s="1" t="s">
        <v>145</v>
      </c>
      <c r="B4">
        <f>LN(Sheet2!B5)-LN(Sheet2!B4)</f>
        <v>2.2806584960499476E-2</v>
      </c>
      <c r="C4">
        <f>LN(Sheet2!C5)-LN(Sheet2!C4)</f>
        <v>3.9896470962392794E-3</v>
      </c>
      <c r="D4">
        <f>LN(Sheet2!D5)-LN(Sheet2!D4)</f>
        <v>2.0662480344392553E-2</v>
      </c>
      <c r="E4">
        <f>LN(Sheet2!E5)-LN(Sheet2!E4)</f>
        <v>3.033611812666126E-2</v>
      </c>
      <c r="I4">
        <f>LN(Sheet2!R5)-LN(Sheet2!R4)</f>
        <v>0</v>
      </c>
      <c r="J4">
        <f>Sheet2!S5</f>
        <v>2.17</v>
      </c>
      <c r="K4">
        <f>1+Sheet2!T5/400</f>
        <v>1.0250204249999999</v>
      </c>
      <c r="L4">
        <f>Sheet2!U5/Sheet2!U4</f>
        <v>1.0141935483870967</v>
      </c>
      <c r="M4">
        <f>Sheet2!V5/Sheet2!V4</f>
        <v>1.0108459869848156</v>
      </c>
      <c r="N4">
        <f>Sheet2!W5/Sheet2!W4</f>
        <v>0.99814814814814812</v>
      </c>
    </row>
    <row r="5" spans="1:14">
      <c r="A5" s="1" t="s">
        <v>146</v>
      </c>
      <c r="B5">
        <f>LN(Sheet2!B6)-LN(Sheet2!B5)</f>
        <v>4.846546096408888E-3</v>
      </c>
      <c r="C5">
        <f>LN(Sheet2!C6)-LN(Sheet2!C5)</f>
        <v>-2.1840775471757556E-3</v>
      </c>
      <c r="D5">
        <f>LN(Sheet2!D6)-LN(Sheet2!D5)</f>
        <v>3.6920909616458553E-3</v>
      </c>
      <c r="E5">
        <f>LN(Sheet2!E6)-LN(Sheet2!E5)</f>
        <v>1.9499130079704913E-2</v>
      </c>
      <c r="I5">
        <f>LN(Sheet2!R6)-LN(Sheet2!R5)</f>
        <v>-5.7241140838888427E-3</v>
      </c>
      <c r="J5">
        <f>Sheet2!S6</f>
        <v>2.2000000000000002</v>
      </c>
      <c r="K5">
        <f>1+Sheet2!T6/400</f>
        <v>1.02128825</v>
      </c>
      <c r="L5">
        <f>Sheet2!U6/Sheet2!U5</f>
        <v>1</v>
      </c>
      <c r="M5">
        <f>Sheet2!V6/Sheet2!V5</f>
        <v>1.0042918454935621</v>
      </c>
      <c r="N5">
        <f>Sheet2!W6/Sheet2!W5</f>
        <v>1.0027829313543599</v>
      </c>
    </row>
    <row r="6" spans="1:14">
      <c r="A6" s="1" t="s">
        <v>147</v>
      </c>
      <c r="B6">
        <f>LN(Sheet2!B7)-LN(Sheet2!B6)</f>
        <v>9.6147933100652061E-3</v>
      </c>
      <c r="C6">
        <f>LN(Sheet2!C7)-LN(Sheet2!C6)</f>
        <v>7.141540993934159E-3</v>
      </c>
      <c r="D6">
        <f>LN(Sheet2!D7)-LN(Sheet2!D6)</f>
        <v>1.6505179300658923E-2</v>
      </c>
      <c r="E6">
        <f>LN(Sheet2!E7)-LN(Sheet2!E6)</f>
        <v>-3.7671574803056218E-3</v>
      </c>
      <c r="I6">
        <f>LN(Sheet2!R7)-LN(Sheet2!R6)</f>
        <v>4.5819095051120584E-3</v>
      </c>
      <c r="J6">
        <f>Sheet2!S7</f>
        <v>2.27</v>
      </c>
      <c r="K6">
        <f>1+Sheet2!T7/400</f>
        <v>1.017800075</v>
      </c>
      <c r="L6">
        <f>Sheet2!U7/Sheet2!U6</f>
        <v>1.0190839694656488</v>
      </c>
      <c r="M6">
        <f>Sheet2!V7/Sheet2!V6</f>
        <v>1.0042735042735043</v>
      </c>
      <c r="N6">
        <f>Sheet2!W7/Sheet2!W6</f>
        <v>1</v>
      </c>
    </row>
    <row r="7" spans="1:14">
      <c r="A7" s="1" t="s">
        <v>148</v>
      </c>
      <c r="B7">
        <f>LN(Sheet2!B8)-LN(Sheet2!B7)</f>
        <v>-3.6743926203635091E-3</v>
      </c>
      <c r="C7">
        <f>LN(Sheet2!C8)-LN(Sheet2!C7)</f>
        <v>8.2513063790039531E-3</v>
      </c>
      <c r="D7">
        <f>LN(Sheet2!D8)-LN(Sheet2!D7)</f>
        <v>-5.682646318704998E-2</v>
      </c>
      <c r="E7">
        <f>LN(Sheet2!E8)-LN(Sheet2!E7)</f>
        <v>1.1605174932052958E-2</v>
      </c>
      <c r="I7">
        <f>LN(Sheet2!R8)-LN(Sheet2!R7)</f>
        <v>6.8337395785649235E-3</v>
      </c>
      <c r="J7">
        <f>Sheet2!S8</f>
        <v>2.17</v>
      </c>
      <c r="K7">
        <f>1+Sheet2!T8/400</f>
        <v>1.01812725</v>
      </c>
      <c r="L7">
        <f>Sheet2!U8/Sheet2!U7</f>
        <v>1.0062421972534332</v>
      </c>
      <c r="M7">
        <f>Sheet2!V8/Sheet2!V7</f>
        <v>1.0085106382978724</v>
      </c>
      <c r="N7">
        <f>Sheet2!W8/Sheet2!W7</f>
        <v>1</v>
      </c>
    </row>
    <row r="8" spans="1:14">
      <c r="A8" s="1" t="s">
        <v>149</v>
      </c>
      <c r="B8">
        <f>LN(Sheet2!B9)-LN(Sheet2!B8)</f>
        <v>4.1708627238297158E-3</v>
      </c>
      <c r="C8">
        <f>LN(Sheet2!C9)-LN(Sheet2!C8)</f>
        <v>1.9241330728465567E-3</v>
      </c>
      <c r="D8">
        <f>LN(Sheet2!D9)-LN(Sheet2!D8)</f>
        <v>2.854494991532297E-2</v>
      </c>
      <c r="E8">
        <f>LN(Sheet2!E9)-LN(Sheet2!E8)</f>
        <v>1.9065293060125388E-3</v>
      </c>
      <c r="I8">
        <f>LN(Sheet2!R9)-LN(Sheet2!R8)</f>
        <v>5.6593246689011778E-3</v>
      </c>
      <c r="J8">
        <f>Sheet2!S9</f>
        <v>2.2000000000000002</v>
      </c>
      <c r="K8">
        <f>1+Sheet2!T9/400</f>
        <v>1.017125675</v>
      </c>
      <c r="L8">
        <f>Sheet2!U9/Sheet2!U8</f>
        <v>1.0136476426799008</v>
      </c>
      <c r="M8">
        <f>Sheet2!V9/Sheet2!V8</f>
        <v>1.009493670886076</v>
      </c>
      <c r="N8">
        <f>Sheet2!W9/Sheet2!W8</f>
        <v>1.0046253469010176</v>
      </c>
    </row>
    <row r="9" spans="1:14">
      <c r="A9" s="1" t="s">
        <v>150</v>
      </c>
      <c r="B9">
        <f>LN(Sheet2!B10)-LN(Sheet2!B9)</f>
        <v>1.6081906891738607E-2</v>
      </c>
      <c r="C9">
        <f>LN(Sheet2!C10)-LN(Sheet2!C9)</f>
        <v>8.3360447355098621E-3</v>
      </c>
      <c r="D9">
        <f>LN(Sheet2!D10)-LN(Sheet2!D9)</f>
        <v>5.2872127530171897E-2</v>
      </c>
      <c r="E9">
        <f>LN(Sheet2!E10)-LN(Sheet2!E9)</f>
        <v>-1.720340291979372E-4</v>
      </c>
      <c r="I9">
        <f>LN(Sheet2!R10)-LN(Sheet2!R9)</f>
        <v>-6.7950431328283045E-3</v>
      </c>
      <c r="J9">
        <f>Sheet2!S10</f>
        <v>2.23</v>
      </c>
      <c r="K9">
        <f>1+Sheet2!T10/400</f>
        <v>1.0165230750000001</v>
      </c>
      <c r="L9">
        <f>Sheet2!U10/Sheet2!U9</f>
        <v>0.99632802937576503</v>
      </c>
      <c r="M9">
        <f>Sheet2!V10/Sheet2!V9</f>
        <v>1.0031347962382444</v>
      </c>
      <c r="N9">
        <f>Sheet2!W10/Sheet2!W9</f>
        <v>1.0064456721915285</v>
      </c>
    </row>
    <row r="10" spans="1:14">
      <c r="A10" s="1" t="s">
        <v>151</v>
      </c>
      <c r="B10">
        <f>LN(Sheet2!B11)-LN(Sheet2!B10)</f>
        <v>1.1386763034781922E-3</v>
      </c>
      <c r="C10">
        <f>LN(Sheet2!C11)-LN(Sheet2!C10)</f>
        <v>1.2977362120378366E-2</v>
      </c>
      <c r="D10">
        <f>LN(Sheet2!D11)-LN(Sheet2!D10)</f>
        <v>-4.4553189636590829E-2</v>
      </c>
      <c r="E10">
        <f>LN(Sheet2!E11)-LN(Sheet2!E10)</f>
        <v>2.3894116426559919E-3</v>
      </c>
      <c r="I10">
        <f>LN(Sheet2!R11)-LN(Sheet2!R10)</f>
        <v>1.5783867701261833E-2</v>
      </c>
      <c r="J10">
        <f>Sheet2!S11</f>
        <v>2.33</v>
      </c>
      <c r="K10">
        <f>1+Sheet2!T11/400</f>
        <v>1.0179305750000001</v>
      </c>
      <c r="L10">
        <f>Sheet2!U11/Sheet2!U10</f>
        <v>1.0135135135135134</v>
      </c>
      <c r="M10">
        <f>Sheet2!V11/Sheet2!V10</f>
        <v>0.99895833333333339</v>
      </c>
      <c r="N10">
        <f>Sheet2!W11/Sheet2!W10</f>
        <v>0.99451052150045749</v>
      </c>
    </row>
    <row r="11" spans="1:14">
      <c r="A11" s="1" t="s">
        <v>152</v>
      </c>
      <c r="B11">
        <f>LN(Sheet2!B12)-LN(Sheet2!B11)</f>
        <v>4.3835852822726729E-3</v>
      </c>
      <c r="C11">
        <f>LN(Sheet2!C12)-LN(Sheet2!C11)</f>
        <v>-9.8274611946513879E-4</v>
      </c>
      <c r="D11">
        <f>LN(Sheet2!D12)-LN(Sheet2!D11)</f>
        <v>1.3537077158833399E-2</v>
      </c>
      <c r="E11">
        <f>LN(Sheet2!E12)-LN(Sheet2!E11)</f>
        <v>1.5026755277833259E-4</v>
      </c>
      <c r="I11">
        <f>LN(Sheet2!R12)-LN(Sheet2!R11)</f>
        <v>1.2229168526411982E-2</v>
      </c>
      <c r="J11">
        <f>Sheet2!S12</f>
        <v>2.37</v>
      </c>
      <c r="K11">
        <f>1+Sheet2!T12/400</f>
        <v>1.0177957499999999</v>
      </c>
      <c r="L11">
        <f>Sheet2!U12/Sheet2!U11</f>
        <v>1.0036363636363637</v>
      </c>
      <c r="M11">
        <f>Sheet2!V12/Sheet2!V11</f>
        <v>1.003128258602711</v>
      </c>
      <c r="N11">
        <f>Sheet2!W12/Sheet2!W11</f>
        <v>1.0055197792088315</v>
      </c>
    </row>
    <row r="12" spans="1:14">
      <c r="A12" s="1" t="s">
        <v>153</v>
      </c>
      <c r="B12">
        <f>LN(Sheet2!B13)-LN(Sheet2!B12)</f>
        <v>3.4247270168095145E-3</v>
      </c>
      <c r="C12">
        <f>LN(Sheet2!C13)-LN(Sheet2!C12)</f>
        <v>1.5755839471313093E-2</v>
      </c>
      <c r="D12">
        <f>LN(Sheet2!D13)-LN(Sheet2!D12)</f>
        <v>-3.8457501580810571E-2</v>
      </c>
      <c r="E12">
        <f>LN(Sheet2!E13)-LN(Sheet2!E12)</f>
        <v>-7.4418062784420702E-3</v>
      </c>
      <c r="I12">
        <f>LN(Sheet2!R13)-LN(Sheet2!R12)</f>
        <v>-8.8790816411306039E-3</v>
      </c>
      <c r="J12">
        <f>Sheet2!S13</f>
        <v>2.4700000000000002</v>
      </c>
      <c r="K12">
        <f>1+Sheet2!T13/400</f>
        <v>1.0171030750000001</v>
      </c>
      <c r="L12">
        <f>Sheet2!U13/Sheet2!U12</f>
        <v>1.0108695652173914</v>
      </c>
      <c r="M12">
        <f>Sheet2!V13/Sheet2!V12</f>
        <v>0.99792099792099787</v>
      </c>
      <c r="N12">
        <f>Sheet2!W13/Sheet2!W12</f>
        <v>1.0036596523330283</v>
      </c>
    </row>
    <row r="13" spans="1:14">
      <c r="A13" s="1" t="s">
        <v>154</v>
      </c>
      <c r="B13">
        <f>LN(Sheet2!B14)-LN(Sheet2!B13)</f>
        <v>-9.543530662845745E-3</v>
      </c>
      <c r="C13">
        <f>LN(Sheet2!C14)-LN(Sheet2!C13)</f>
        <v>-9.5258577066026362E-3</v>
      </c>
      <c r="D13">
        <f>LN(Sheet2!D14)-LN(Sheet2!D13)</f>
        <v>-4.5664756629799852E-2</v>
      </c>
      <c r="E13">
        <f>LN(Sheet2!E14)-LN(Sheet2!E13)</f>
        <v>3.6820586296867075E-3</v>
      </c>
      <c r="I13">
        <f>LN(Sheet2!R14)-LN(Sheet2!R13)</f>
        <v>7.7734983333810348E-3</v>
      </c>
      <c r="J13">
        <f>Sheet2!S14</f>
        <v>2.67</v>
      </c>
      <c r="K13">
        <f>1+Sheet2!T14/400</f>
        <v>1.016589175</v>
      </c>
      <c r="L13">
        <f>Sheet2!U14/Sheet2!U13</f>
        <v>0.99402628434886497</v>
      </c>
      <c r="M13">
        <f>Sheet2!V14/Sheet2!V13</f>
        <v>1.0083333333333333</v>
      </c>
      <c r="N13">
        <f>Sheet2!W14/Sheet2!W13</f>
        <v>0.99817684594348222</v>
      </c>
    </row>
    <row r="14" spans="1:14">
      <c r="A14" s="1" t="s">
        <v>155</v>
      </c>
      <c r="B14">
        <f>LN(Sheet2!B15)-LN(Sheet2!B14)</f>
        <v>8.6296326019883463E-3</v>
      </c>
      <c r="C14">
        <f>LN(Sheet2!C15)-LN(Sheet2!C14)</f>
        <v>-6.0059697944254697E-3</v>
      </c>
      <c r="D14">
        <f>LN(Sheet2!D15)-LN(Sheet2!D14)</f>
        <v>4.5211974144458988E-2</v>
      </c>
      <c r="E14">
        <f>LN(Sheet2!E15)-LN(Sheet2!E14)</f>
        <v>8.1241216036921637E-3</v>
      </c>
      <c r="I14">
        <f>LN(Sheet2!R15)-LN(Sheet2!R14)</f>
        <v>-5.5463259205561499E-3</v>
      </c>
      <c r="J14">
        <f>Sheet2!S15</f>
        <v>2.67</v>
      </c>
      <c r="K14">
        <f>1+Sheet2!T15/400</f>
        <v>1.015477325</v>
      </c>
      <c r="L14">
        <f>Sheet2!U15/Sheet2!U14</f>
        <v>1.0096153846153846</v>
      </c>
      <c r="M14">
        <f>Sheet2!V15/Sheet2!V14</f>
        <v>1.0010330578512399</v>
      </c>
      <c r="N14">
        <f>Sheet2!W15/Sheet2!W14</f>
        <v>0.99360730593607305</v>
      </c>
    </row>
    <row r="15" spans="1:14">
      <c r="A15" s="1" t="s">
        <v>156</v>
      </c>
      <c r="B15">
        <f>LN(Sheet2!B16)-LN(Sheet2!B15)</f>
        <v>1.2268212314093807E-2</v>
      </c>
      <c r="C15">
        <f>LN(Sheet2!C16)-LN(Sheet2!C15)</f>
        <v>1.0580981495409425E-2</v>
      </c>
      <c r="D15">
        <f>LN(Sheet2!D16)-LN(Sheet2!D15)</f>
        <v>-1.1063213259717708E-2</v>
      </c>
      <c r="E15">
        <f>LN(Sheet2!E16)-LN(Sheet2!E15)</f>
        <v>1.2289469327504854E-2</v>
      </c>
      <c r="I15">
        <f>LN(Sheet2!R16)-LN(Sheet2!R15)</f>
        <v>3.3314855910031582E-3</v>
      </c>
      <c r="J15">
        <f>Sheet2!S16</f>
        <v>2.7</v>
      </c>
      <c r="K15">
        <f>1+Sheet2!T16/400</f>
        <v>1.0161469249999999</v>
      </c>
      <c r="L15">
        <f>Sheet2!U16/Sheet2!U15</f>
        <v>1</v>
      </c>
      <c r="M15">
        <f>Sheet2!V16/Sheet2!V15</f>
        <v>1</v>
      </c>
      <c r="N15">
        <f>Sheet2!W16/Sheet2!W15</f>
        <v>0.99816176470588236</v>
      </c>
    </row>
    <row r="16" spans="1:14">
      <c r="A16" s="1" t="s">
        <v>157</v>
      </c>
      <c r="B16">
        <f>LN(Sheet2!B17)-LN(Sheet2!B16)</f>
        <v>7.9856398891520186E-3</v>
      </c>
      <c r="C16">
        <f>LN(Sheet2!C17)-LN(Sheet2!C16)</f>
        <v>3.7627204186405638E-3</v>
      </c>
      <c r="D16">
        <f>LN(Sheet2!D17)-LN(Sheet2!D16)</f>
        <v>4.6829267977943012E-2</v>
      </c>
      <c r="E16">
        <f>LN(Sheet2!E17)-LN(Sheet2!E16)</f>
        <v>-1.5041934167286108E-3</v>
      </c>
      <c r="I16">
        <f>LN(Sheet2!R17)-LN(Sheet2!R16)</f>
        <v>3.3204236373025608E-3</v>
      </c>
      <c r="J16">
        <f>Sheet2!S17</f>
        <v>2.6</v>
      </c>
      <c r="K16">
        <f>1+Sheet2!T17/400</f>
        <v>1.015709175</v>
      </c>
      <c r="L16">
        <f>Sheet2!U17/Sheet2!U16</f>
        <v>1.0119047619047619</v>
      </c>
      <c r="M16">
        <f>Sheet2!V17/Sheet2!V16</f>
        <v>1.0030959752321982</v>
      </c>
      <c r="N16">
        <f>Sheet2!W17/Sheet2!W16</f>
        <v>0.99907918968692455</v>
      </c>
    </row>
    <row r="17" spans="1:14">
      <c r="A17" s="1" t="s">
        <v>158</v>
      </c>
      <c r="B17">
        <f>LN(Sheet2!B18)-LN(Sheet2!B17)</f>
        <v>1.333784500519708E-2</v>
      </c>
      <c r="C17">
        <f>LN(Sheet2!C18)-LN(Sheet2!C17)</f>
        <v>1.0641854171097975E-2</v>
      </c>
      <c r="D17">
        <f>LN(Sheet2!D18)-LN(Sheet2!D17)</f>
        <v>2.0690845182239292E-2</v>
      </c>
      <c r="E17">
        <f>LN(Sheet2!E18)-LN(Sheet2!E17)</f>
        <v>1.077727965957731E-2</v>
      </c>
      <c r="I17">
        <f>LN(Sheet2!R18)-LN(Sheet2!R17)</f>
        <v>6.6079535600316319E-3</v>
      </c>
      <c r="J17">
        <f>Sheet2!S18</f>
        <v>2.7</v>
      </c>
      <c r="K17">
        <f>1+Sheet2!T18/400</f>
        <v>1.0154544249999999</v>
      </c>
      <c r="L17">
        <f>Sheet2!U18/Sheet2!U17</f>
        <v>0.99647058823529411</v>
      </c>
      <c r="M17">
        <f>Sheet2!V18/Sheet2!V17</f>
        <v>1.0072016460905351</v>
      </c>
      <c r="N17">
        <f>Sheet2!W18/Sheet2!W17</f>
        <v>1.0009216589861751</v>
      </c>
    </row>
    <row r="18" spans="1:14">
      <c r="A18" s="1" t="s">
        <v>159</v>
      </c>
      <c r="B18">
        <f>LN(Sheet2!B19)-LN(Sheet2!B18)</f>
        <v>1.0812876015468209E-2</v>
      </c>
      <c r="C18">
        <f>LN(Sheet2!C19)-LN(Sheet2!C18)</f>
        <v>-2.2540528755943257E-5</v>
      </c>
      <c r="D18">
        <f>LN(Sheet2!D19)-LN(Sheet2!D18)</f>
        <v>-9.9916140397994235E-3</v>
      </c>
      <c r="E18">
        <f>LN(Sheet2!E19)-LN(Sheet2!E18)</f>
        <v>3.8156052474614593E-2</v>
      </c>
      <c r="I18">
        <f>LN(Sheet2!R19)-LN(Sheet2!R18)</f>
        <v>6.5645749965073108E-3</v>
      </c>
      <c r="J18">
        <f>Sheet2!S19</f>
        <v>2.73</v>
      </c>
      <c r="K18">
        <f>1+Sheet2!T19/400</f>
        <v>1.0146107499999999</v>
      </c>
      <c r="L18">
        <f>Sheet2!U19/Sheet2!U18</f>
        <v>1.0141676505312869</v>
      </c>
      <c r="M18">
        <f>Sheet2!V19/Sheet2!V18</f>
        <v>1.0051072522982636</v>
      </c>
      <c r="N18">
        <f>Sheet2!W19/Sheet2!W18</f>
        <v>1.0046040515653776</v>
      </c>
    </row>
    <row r="19" spans="1:14">
      <c r="A19" s="1" t="s">
        <v>160</v>
      </c>
      <c r="B19">
        <f>LN(Sheet2!B20)-LN(Sheet2!B19)</f>
        <v>6.817365594525393E-3</v>
      </c>
      <c r="C19">
        <f>LN(Sheet2!C20)-LN(Sheet2!C19)</f>
        <v>7.2321794820557894E-3</v>
      </c>
      <c r="D19">
        <f>LN(Sheet2!D20)-LN(Sheet2!D19)</f>
        <v>7.0361756121158303E-2</v>
      </c>
      <c r="E19">
        <f>LN(Sheet2!E20)-LN(Sheet2!E19)</f>
        <v>-3.7561729359966628E-2</v>
      </c>
      <c r="I19">
        <f>LN(Sheet2!R20)-LN(Sheet2!R19)</f>
        <v>-5.467482182133665E-3</v>
      </c>
      <c r="J19">
        <f>Sheet2!S20</f>
        <v>2.73</v>
      </c>
      <c r="K19">
        <f>1+Sheet2!T20/400</f>
        <v>1.015381925</v>
      </c>
      <c r="L19">
        <f>Sheet2!U20/Sheet2!U19</f>
        <v>1</v>
      </c>
      <c r="M19">
        <f>Sheet2!V20/Sheet2!V19</f>
        <v>1.0030487804878048</v>
      </c>
      <c r="N19">
        <f>Sheet2!W20/Sheet2!W19</f>
        <v>1.004582951420715</v>
      </c>
    </row>
    <row r="20" spans="1:14">
      <c r="A20" s="1" t="s">
        <v>161</v>
      </c>
      <c r="B20">
        <f>LN(Sheet2!B21)-LN(Sheet2!B20)</f>
        <v>-1.461018393489999E-3</v>
      </c>
      <c r="C20">
        <f>LN(Sheet2!C21)-LN(Sheet2!C20)</f>
        <v>-2.3074396466826741E-3</v>
      </c>
      <c r="D20">
        <f>LN(Sheet2!D21)-LN(Sheet2!D20)</f>
        <v>-6.0717916750819834E-3</v>
      </c>
      <c r="E20">
        <f>LN(Sheet2!E21)-LN(Sheet2!E20)</f>
        <v>-1.3859831529022371E-2</v>
      </c>
      <c r="I20">
        <f>LN(Sheet2!R21)-LN(Sheet2!R20)</f>
        <v>4.3763745997988934E-3</v>
      </c>
      <c r="J20">
        <f>Sheet2!S21</f>
        <v>2.67</v>
      </c>
      <c r="K20">
        <f>1+Sheet2!T21/400</f>
        <v>1.0155527499999999</v>
      </c>
      <c r="L20">
        <f>Sheet2!U21/Sheet2!U20</f>
        <v>1.0128055878928988</v>
      </c>
      <c r="M20">
        <f>Sheet2!V21/Sheet2!V20</f>
        <v>1.0091185410334345</v>
      </c>
      <c r="N20">
        <f>Sheet2!W21/Sheet2!W20</f>
        <v>1.0018248175182483</v>
      </c>
    </row>
    <row r="21" spans="1:14">
      <c r="A21" s="1" t="s">
        <v>162</v>
      </c>
      <c r="B21">
        <f>LN(Sheet2!B22)-LN(Sheet2!B21)</f>
        <v>2.4079166668198315E-2</v>
      </c>
      <c r="C21">
        <f>LN(Sheet2!C22)-LN(Sheet2!C21)</f>
        <v>1.2950205382714852E-2</v>
      </c>
      <c r="D21">
        <f>LN(Sheet2!D22)-LN(Sheet2!D21)</f>
        <v>0.10431366574889134</v>
      </c>
      <c r="E21">
        <f>LN(Sheet2!E22)-LN(Sheet2!E21)</f>
        <v>-1.1954193496932636E-2</v>
      </c>
      <c r="I21">
        <f>LN(Sheet2!R22)-LN(Sheet2!R21)</f>
        <v>-4.3763745997988934E-3</v>
      </c>
      <c r="J21">
        <f>Sheet2!S22</f>
        <v>2.57</v>
      </c>
      <c r="K21">
        <f>1+Sheet2!T22/400</f>
        <v>1.015621825</v>
      </c>
      <c r="L21">
        <f>Sheet2!U22/Sheet2!U21</f>
        <v>0.99770114942528731</v>
      </c>
      <c r="M21">
        <f>Sheet2!V22/Sheet2!V21</f>
        <v>0.99899598393574307</v>
      </c>
      <c r="N21">
        <f>Sheet2!W22/Sheet2!W21</f>
        <v>1</v>
      </c>
    </row>
    <row r="22" spans="1:14">
      <c r="A22" s="1" t="s">
        <v>163</v>
      </c>
      <c r="B22">
        <f>LN(Sheet2!B23)-LN(Sheet2!B22)</f>
        <v>1.4404031242428728E-2</v>
      </c>
      <c r="C22">
        <f>LN(Sheet2!C23)-LN(Sheet2!C22)</f>
        <v>1.6996552837805989E-2</v>
      </c>
      <c r="D22">
        <f>LN(Sheet2!D23)-LN(Sheet2!D22)</f>
        <v>-4.0299397058159325E-2</v>
      </c>
      <c r="E22">
        <f>LN(Sheet2!E23)-LN(Sheet2!E22)</f>
        <v>2.3555517485712496E-2</v>
      </c>
      <c r="I22">
        <f>LN(Sheet2!R23)-LN(Sheet2!R22)</f>
        <v>8.7336799687545152E-3</v>
      </c>
      <c r="J22">
        <f>Sheet2!S23</f>
        <v>2.57</v>
      </c>
      <c r="K22">
        <f>1+Sheet2!T23/400</f>
        <v>1.0151714249999999</v>
      </c>
      <c r="L22">
        <f>Sheet2!U23/Sheet2!U22</f>
        <v>1.0092165898617511</v>
      </c>
      <c r="M22">
        <f>Sheet2!V23/Sheet2!V22</f>
        <v>1.0070351758793969</v>
      </c>
      <c r="N22">
        <f>Sheet2!W23/Sheet2!W22</f>
        <v>0.99362477231329682</v>
      </c>
    </row>
    <row r="23" spans="1:14">
      <c r="A23" s="1" t="s">
        <v>164</v>
      </c>
      <c r="B23">
        <f>LN(Sheet2!B24)-LN(Sheet2!B23)</f>
        <v>1.8515556875292827E-2</v>
      </c>
      <c r="C23">
        <f>LN(Sheet2!C24)-LN(Sheet2!C23)</f>
        <v>1.3121598530529965E-4</v>
      </c>
      <c r="D23">
        <f>LN(Sheet2!D24)-LN(Sheet2!D23)</f>
        <v>8.0988430986993099E-2</v>
      </c>
      <c r="E23">
        <f>LN(Sheet2!E24)-LN(Sheet2!E23)</f>
        <v>1.2944042177520099E-2</v>
      </c>
      <c r="I23">
        <f>LN(Sheet2!R24)-LN(Sheet2!R23)</f>
        <v>8.6580627431143142E-3</v>
      </c>
      <c r="J23">
        <f>Sheet2!S24</f>
        <v>2.6</v>
      </c>
      <c r="K23">
        <f>1+Sheet2!T24/400</f>
        <v>1.0156350750000001</v>
      </c>
      <c r="L23">
        <f>Sheet2!U24/Sheet2!U23</f>
        <v>1</v>
      </c>
      <c r="M23">
        <f>Sheet2!V24/Sheet2!V23</f>
        <v>0.99301397205588815</v>
      </c>
      <c r="N23">
        <f>Sheet2!W24/Sheet2!W23</f>
        <v>1.000916590284143</v>
      </c>
    </row>
    <row r="24" spans="1:14">
      <c r="A24" s="1" t="s">
        <v>165</v>
      </c>
      <c r="B24">
        <f>LN(Sheet2!B25)-LN(Sheet2!B24)</f>
        <v>1.3406322400846715E-2</v>
      </c>
      <c r="C24">
        <f>LN(Sheet2!C25)-LN(Sheet2!C24)</f>
        <v>1.6800955217348701E-2</v>
      </c>
      <c r="D24">
        <f>LN(Sheet2!D25)-LN(Sheet2!D24)</f>
        <v>2.0164841006283379E-2</v>
      </c>
      <c r="E24">
        <f>LN(Sheet2!E25)-LN(Sheet2!E24)</f>
        <v>2.1297569639824321E-3</v>
      </c>
      <c r="I24">
        <f>LN(Sheet2!R25)-LN(Sheet2!R24)</f>
        <v>-2.1574981400211968E-3</v>
      </c>
      <c r="J24">
        <f>Sheet2!S25</f>
        <v>2.77</v>
      </c>
      <c r="K24">
        <f>1+Sheet2!T25/400</f>
        <v>1.0182045749999999</v>
      </c>
      <c r="L24">
        <f>Sheet2!U25/Sheet2!U24</f>
        <v>1.0068493150684932</v>
      </c>
      <c r="M24">
        <f>Sheet2!V25/Sheet2!V24</f>
        <v>1.0040201005025127</v>
      </c>
      <c r="N24">
        <f>Sheet2!W25/Sheet2!W24</f>
        <v>0.99725274725274726</v>
      </c>
    </row>
    <row r="25" spans="1:14">
      <c r="A25" s="1" t="s">
        <v>166</v>
      </c>
      <c r="B25">
        <f>LN(Sheet2!B26)-LN(Sheet2!B25)</f>
        <v>-2.4183761002809501E-3</v>
      </c>
      <c r="C25">
        <f>LN(Sheet2!C26)-LN(Sheet2!C25)</f>
        <v>-6.8626922250225597E-4</v>
      </c>
      <c r="D25">
        <f>LN(Sheet2!D26)-LN(Sheet2!D25)</f>
        <v>1.7940664573567522E-2</v>
      </c>
      <c r="E25">
        <f>LN(Sheet2!E26)-LN(Sheet2!E25)</f>
        <v>-3.281521139404997E-3</v>
      </c>
      <c r="I25">
        <f>LN(Sheet2!R26)-LN(Sheet2!R25)</f>
        <v>6.4585800394123538E-3</v>
      </c>
      <c r="J25">
        <f>Sheet2!S26</f>
        <v>2.67</v>
      </c>
      <c r="K25">
        <f>1+Sheet2!T26/400</f>
        <v>1.0151325</v>
      </c>
      <c r="L25">
        <f>Sheet2!U26/Sheet2!U25</f>
        <v>0.99659863945578231</v>
      </c>
      <c r="M25">
        <f>Sheet2!V26/Sheet2!V25</f>
        <v>1.0060060060060059</v>
      </c>
      <c r="N25">
        <f>Sheet2!W26/Sheet2!W25</f>
        <v>1.002754820936639</v>
      </c>
    </row>
    <row r="26" spans="1:14">
      <c r="A26" s="1" t="s">
        <v>167</v>
      </c>
      <c r="B26">
        <f>LN(Sheet2!B27)-LN(Sheet2!B26)</f>
        <v>-2.6401597855247871E-3</v>
      </c>
      <c r="C26">
        <f>LN(Sheet2!C27)-LN(Sheet2!C26)</f>
        <v>8.7536194117929789E-3</v>
      </c>
      <c r="D26">
        <f>LN(Sheet2!D27)-LN(Sheet2!D26)</f>
        <v>-1.4779270255005528E-2</v>
      </c>
      <c r="E26">
        <f>LN(Sheet2!E27)-LN(Sheet2!E26)</f>
        <v>1.4649603393181887E-2</v>
      </c>
      <c r="I26">
        <f>LN(Sheet2!R27)-LN(Sheet2!R26)</f>
        <v>5.3504675528301959E-3</v>
      </c>
      <c r="J26">
        <f>Sheet2!S27</f>
        <v>2.77</v>
      </c>
      <c r="K26">
        <f>1+Sheet2!T27/400</f>
        <v>1.0110893249999999</v>
      </c>
      <c r="L26">
        <f>Sheet2!U27/Sheet2!U26</f>
        <v>1.005688282138794</v>
      </c>
      <c r="M26">
        <f>Sheet2!V27/Sheet2!V26</f>
        <v>1.0119402985074628</v>
      </c>
      <c r="N26">
        <f>Sheet2!W27/Sheet2!W26</f>
        <v>0.99358974358974361</v>
      </c>
    </row>
    <row r="27" spans="1:14">
      <c r="A27" s="1" t="s">
        <v>168</v>
      </c>
      <c r="B27">
        <f>LN(Sheet2!B28)-LN(Sheet2!B27)</f>
        <v>2.2547139036217523E-3</v>
      </c>
      <c r="C27">
        <f>LN(Sheet2!C28)-LN(Sheet2!C27)</f>
        <v>1.1419400267518087E-2</v>
      </c>
      <c r="D27">
        <f>LN(Sheet2!D28)-LN(Sheet2!D27)</f>
        <v>-1.0919783472950667E-2</v>
      </c>
      <c r="E27">
        <f>LN(Sheet2!E28)-LN(Sheet2!E27)</f>
        <v>1.5482036151426792E-2</v>
      </c>
      <c r="I27">
        <f>LN(Sheet2!R28)-LN(Sheet2!R27)</f>
        <v>1.1671220016600259E-2</v>
      </c>
      <c r="J27">
        <f>Sheet2!S28</f>
        <v>2.83</v>
      </c>
      <c r="K27">
        <f>1+Sheet2!T28/400</f>
        <v>1.0114063250000001</v>
      </c>
      <c r="L27">
        <f>Sheet2!U28/Sheet2!U27</f>
        <v>0.99434389140271495</v>
      </c>
      <c r="M27">
        <f>Sheet2!V28/Sheet2!V27</f>
        <v>1</v>
      </c>
      <c r="N27">
        <f>Sheet2!W28/Sheet2!W27</f>
        <v>0.99262672811059915</v>
      </c>
    </row>
    <row r="28" spans="1:14">
      <c r="A28" s="1" t="s">
        <v>169</v>
      </c>
      <c r="B28">
        <f>LN(Sheet2!B29)-LN(Sheet2!B28)</f>
        <v>1.0435172741938947E-2</v>
      </c>
      <c r="C28">
        <f>LN(Sheet2!C29)-LN(Sheet2!C28)</f>
        <v>5.3067283802410437E-3</v>
      </c>
      <c r="D28">
        <f>LN(Sheet2!D29)-LN(Sheet2!D28)</f>
        <v>1.4635497403486603E-2</v>
      </c>
      <c r="E28">
        <f>LN(Sheet2!E29)-LN(Sheet2!E28)</f>
        <v>1.5526235607921657E-2</v>
      </c>
      <c r="I28">
        <f>LN(Sheet2!R29)-LN(Sheet2!R28)</f>
        <v>4.2105325363435142E-3</v>
      </c>
      <c r="J28">
        <f>Sheet2!S29</f>
        <v>2.8</v>
      </c>
      <c r="K28">
        <f>1+Sheet2!T29/400</f>
        <v>1.010301825</v>
      </c>
      <c r="L28">
        <f>Sheet2!U29/Sheet2!U28</f>
        <v>1.0022753128555175</v>
      </c>
      <c r="M28">
        <f>Sheet2!V29/Sheet2!V28</f>
        <v>0.99705014749262544</v>
      </c>
      <c r="N28">
        <f>Sheet2!W29/Sheet2!W28</f>
        <v>0.99721448467966578</v>
      </c>
    </row>
    <row r="29" spans="1:14">
      <c r="A29" s="1" t="s">
        <v>170</v>
      </c>
      <c r="B29">
        <f>LN(Sheet2!B30)-LN(Sheet2!B29)</f>
        <v>-5.9061971474652086E-3</v>
      </c>
      <c r="C29">
        <f>LN(Sheet2!C30)-LN(Sheet2!C29)</f>
        <v>1.2332259869475504E-2</v>
      </c>
      <c r="D29">
        <f>LN(Sheet2!D30)-LN(Sheet2!D29)</f>
        <v>-5.3575171249329839E-2</v>
      </c>
      <c r="E29">
        <f>LN(Sheet2!E30)-LN(Sheet2!E29)</f>
        <v>-2.081417322010537E-2</v>
      </c>
      <c r="I29">
        <f>LN(Sheet2!R30)-LN(Sheet2!R29)</f>
        <v>9.4093741789267327E-3</v>
      </c>
      <c r="J29">
        <f>Sheet2!S30</f>
        <v>2.93</v>
      </c>
      <c r="K29">
        <f>1+Sheet2!T30/400</f>
        <v>1.009995075</v>
      </c>
      <c r="L29">
        <f>Sheet2!U30/Sheet2!U29</f>
        <v>0.99432463110102154</v>
      </c>
      <c r="M29">
        <f>Sheet2!V30/Sheet2!V29</f>
        <v>1</v>
      </c>
      <c r="N29">
        <f>Sheet2!W30/Sheet2!W29</f>
        <v>1.0009310986964617</v>
      </c>
    </row>
    <row r="30" spans="1:14">
      <c r="A30" s="1" t="s">
        <v>171</v>
      </c>
      <c r="B30">
        <f>LN(Sheet2!B31)-LN(Sheet2!B30)</f>
        <v>1.6260929431409998E-2</v>
      </c>
      <c r="C30">
        <f>LN(Sheet2!C31)-LN(Sheet2!C30)</f>
        <v>1.0492256724717652E-2</v>
      </c>
      <c r="D30">
        <f>LN(Sheet2!D31)-LN(Sheet2!D30)</f>
        <v>6.9032769432742808E-2</v>
      </c>
      <c r="E30">
        <f>LN(Sheet2!E31)-LN(Sheet2!E30)</f>
        <v>9.5569944087319225E-3</v>
      </c>
      <c r="I30">
        <f>LN(Sheet2!R31)-LN(Sheet2!R30)</f>
        <v>-5.2164959188907289E-3</v>
      </c>
      <c r="J30">
        <f>Sheet2!S31</f>
        <v>3</v>
      </c>
      <c r="K30">
        <f>1+Sheet2!T31/400</f>
        <v>1.008204425</v>
      </c>
      <c r="L30">
        <f>Sheet2!U31/Sheet2!U30</f>
        <v>1.0068493150684932</v>
      </c>
      <c r="M30">
        <f>Sheet2!V31/Sheet2!V30</f>
        <v>0.99704142011834307</v>
      </c>
      <c r="N30">
        <f>Sheet2!W31/Sheet2!W30</f>
        <v>0.9925581395348837</v>
      </c>
    </row>
    <row r="31" spans="1:14">
      <c r="A31" s="1" t="s">
        <v>172</v>
      </c>
      <c r="B31">
        <f>LN(Sheet2!B32)-LN(Sheet2!B31)</f>
        <v>1.6884488890959171E-2</v>
      </c>
      <c r="C31">
        <f>LN(Sheet2!C32)-LN(Sheet2!C31)</f>
        <v>1.6982960859420304E-2</v>
      </c>
      <c r="D31">
        <f>LN(Sheet2!D32)-LN(Sheet2!D31)</f>
        <v>2.273022601455893E-2</v>
      </c>
      <c r="E31">
        <f>LN(Sheet2!E32)-LN(Sheet2!E31)</f>
        <v>2.1992157868929663E-2</v>
      </c>
      <c r="I31">
        <f>LN(Sheet2!R32)-LN(Sheet2!R31)</f>
        <v>4.1753714104801887E-3</v>
      </c>
      <c r="J31">
        <f>Sheet2!S32</f>
        <v>2.77</v>
      </c>
      <c r="K31">
        <f>1+Sheet2!T32/400</f>
        <v>1.008122325</v>
      </c>
      <c r="L31">
        <f>Sheet2!U32/Sheet2!U31</f>
        <v>0.99773242630385484</v>
      </c>
      <c r="M31">
        <f>Sheet2!V32/Sheet2!V31</f>
        <v>1.0019782393669634</v>
      </c>
      <c r="N31">
        <f>Sheet2!W32/Sheet2!W31</f>
        <v>1.0065604498594189</v>
      </c>
    </row>
    <row r="32" spans="1:14">
      <c r="A32" s="1" t="s">
        <v>173</v>
      </c>
      <c r="B32">
        <f>LN(Sheet2!B33)-LN(Sheet2!B32)</f>
        <v>2.029913476999301E-2</v>
      </c>
      <c r="C32">
        <f>LN(Sheet2!C33)-LN(Sheet2!C32)</f>
        <v>1.8240058366101763E-2</v>
      </c>
      <c r="D32">
        <f>LN(Sheet2!D33)-LN(Sheet2!D32)</f>
        <v>3.2957858622447184E-2</v>
      </c>
      <c r="E32">
        <f>LN(Sheet2!E33)-LN(Sheet2!E32)</f>
        <v>2.6667530296448139E-2</v>
      </c>
      <c r="I32">
        <f>LN(Sheet2!R33)-LN(Sheet2!R32)</f>
        <v>1.2422519998557036E-2</v>
      </c>
      <c r="J32">
        <f>Sheet2!S33</f>
        <v>2.7</v>
      </c>
      <c r="K32">
        <f>1+Sheet2!T33/400</f>
        <v>1.0088124249999999</v>
      </c>
      <c r="L32">
        <f>Sheet2!U33/Sheet2!U32</f>
        <v>1.0034090909090909</v>
      </c>
      <c r="M32">
        <f>Sheet2!V33/Sheet2!V32</f>
        <v>0.99901283316880563</v>
      </c>
      <c r="N32">
        <f>Sheet2!W33/Sheet2!W32</f>
        <v>1.0046554934823091</v>
      </c>
    </row>
    <row r="33" spans="1:14">
      <c r="A33" s="1" t="s">
        <v>174</v>
      </c>
      <c r="B33">
        <f>LN(Sheet2!B34)-LN(Sheet2!B33)</f>
        <v>1.9783919031172603E-2</v>
      </c>
      <c r="C33">
        <f>LN(Sheet2!C34)-LN(Sheet2!C33)</f>
        <v>1.2975565664333111E-2</v>
      </c>
      <c r="D33">
        <f>LN(Sheet2!D34)-LN(Sheet2!D33)</f>
        <v>6.9834192208853105E-2</v>
      </c>
      <c r="E33">
        <f>LN(Sheet2!E34)-LN(Sheet2!E33)</f>
        <v>7.4214055340383056E-3</v>
      </c>
      <c r="I33">
        <f>LN(Sheet2!R34)-LN(Sheet2!R33)</f>
        <v>6.1538655743786919E-3</v>
      </c>
      <c r="J33">
        <f>Sheet2!S34</f>
        <v>2.67</v>
      </c>
      <c r="K33">
        <f>1+Sheet2!T34/400</f>
        <v>1.0087214250000001</v>
      </c>
      <c r="L33">
        <f>Sheet2!U34/Sheet2!U33</f>
        <v>0.99433748584371462</v>
      </c>
      <c r="M33">
        <f>Sheet2!V34/Sheet2!V33</f>
        <v>1.0019762845849802</v>
      </c>
      <c r="N33">
        <f>Sheet2!W34/Sheet2!W33</f>
        <v>1.0009267840593141</v>
      </c>
    </row>
    <row r="34" spans="1:14">
      <c r="A34" s="1" t="s">
        <v>175</v>
      </c>
      <c r="B34">
        <f>LN(Sheet2!B35)-LN(Sheet2!B34)</f>
        <v>-2.432698839221592E-3</v>
      </c>
      <c r="C34">
        <f>LN(Sheet2!C35)-LN(Sheet2!C34)</f>
        <v>9.218661145394158E-3</v>
      </c>
      <c r="D34">
        <f>LN(Sheet2!D35)-LN(Sheet2!D34)</f>
        <v>-1.1691164296463094E-2</v>
      </c>
      <c r="E34">
        <f>LN(Sheet2!E35)-LN(Sheet2!E34)</f>
        <v>-8.7678087644925129E-3</v>
      </c>
      <c r="I34">
        <f>LN(Sheet2!R35)-LN(Sheet2!R34)</f>
        <v>1.1184661587894773E-2</v>
      </c>
      <c r="J34">
        <f>Sheet2!S35</f>
        <v>2.4700000000000002</v>
      </c>
      <c r="K34">
        <f>1+Sheet2!T35/400</f>
        <v>1.0083309250000001</v>
      </c>
      <c r="L34">
        <f>Sheet2!U35/Sheet2!U34</f>
        <v>1.0056947608200455</v>
      </c>
      <c r="M34">
        <f>Sheet2!V35/Sheet2!V34</f>
        <v>0.99901380670611428</v>
      </c>
      <c r="N34">
        <f>Sheet2!W35/Sheet2!W34</f>
        <v>0.99629629629629624</v>
      </c>
    </row>
    <row r="35" spans="1:14">
      <c r="A35" s="1" t="s">
        <v>176</v>
      </c>
      <c r="B35">
        <f>LN(Sheet2!B36)-LN(Sheet2!B35)</f>
        <v>1.7225917976114946E-2</v>
      </c>
      <c r="C35">
        <f>LN(Sheet2!C36)-LN(Sheet2!C35)</f>
        <v>-2.941876827460943E-3</v>
      </c>
      <c r="D35">
        <f>LN(Sheet2!D36)-LN(Sheet2!D35)</f>
        <v>9.2912000337990686E-2</v>
      </c>
      <c r="E35">
        <f>LN(Sheet2!E36)-LN(Sheet2!E35)</f>
        <v>-4.0385249928143185E-3</v>
      </c>
      <c r="I35">
        <f>LN(Sheet2!R36)-LN(Sheet2!R35)</f>
        <v>6.0484055358802635E-3</v>
      </c>
      <c r="J35">
        <f>Sheet2!S36</f>
        <v>2.5299999999999998</v>
      </c>
      <c r="K35">
        <f>1+Sheet2!T36/400</f>
        <v>1.0094453249999999</v>
      </c>
      <c r="L35">
        <f>Sheet2!U36/Sheet2!U35</f>
        <v>0.99886749716874301</v>
      </c>
      <c r="M35">
        <f>Sheet2!V36/Sheet2!V35</f>
        <v>1.0029615004935835</v>
      </c>
      <c r="N35">
        <f>Sheet2!W36/Sheet2!W35</f>
        <v>1</v>
      </c>
    </row>
    <row r="36" spans="1:14">
      <c r="A36" s="1" t="s">
        <v>177</v>
      </c>
      <c r="B36">
        <f>LN(Sheet2!B37)-LN(Sheet2!B36)</f>
        <v>8.6288678675205954E-3</v>
      </c>
      <c r="C36">
        <f>LN(Sheet2!C37)-LN(Sheet2!C36)</f>
        <v>9.3950276946705991E-3</v>
      </c>
      <c r="D36">
        <f>LN(Sheet2!D37)-LN(Sheet2!D36)</f>
        <v>1.9504820848952588E-2</v>
      </c>
      <c r="E36">
        <f>LN(Sheet2!E37)-LN(Sheet2!E36)</f>
        <v>-5.8852994101096789E-3</v>
      </c>
      <c r="I36">
        <f>LN(Sheet2!R37)-LN(Sheet2!R36)</f>
        <v>3.0105391528714165E-3</v>
      </c>
      <c r="J36">
        <f>Sheet2!S37</f>
        <v>2.4</v>
      </c>
      <c r="K36">
        <f>1+Sheet2!T37/400</f>
        <v>1.009721425</v>
      </c>
      <c r="L36">
        <f>Sheet2!U37/Sheet2!U36</f>
        <v>1.0068027210884354</v>
      </c>
      <c r="M36">
        <f>Sheet2!V37/Sheet2!V36</f>
        <v>1.0049212598425197</v>
      </c>
      <c r="N36">
        <f>Sheet2!W37/Sheet2!W36</f>
        <v>1.0009293680297398</v>
      </c>
    </row>
    <row r="37" spans="1:14">
      <c r="A37" s="1" t="s">
        <v>178</v>
      </c>
      <c r="B37">
        <f>LN(Sheet2!B38)-LN(Sheet2!B37)</f>
        <v>2.3468348445114584E-2</v>
      </c>
      <c r="C37">
        <f>LN(Sheet2!C38)-LN(Sheet2!C37)</f>
        <v>2.4589253721095883E-2</v>
      </c>
      <c r="D37">
        <f>LN(Sheet2!D38)-LN(Sheet2!D37)</f>
        <v>6.8264860376221592E-2</v>
      </c>
      <c r="E37">
        <f>LN(Sheet2!E38)-LN(Sheet2!E37)</f>
        <v>1.2562501201549003E-2</v>
      </c>
      <c r="I37">
        <f>LN(Sheet2!R38)-LN(Sheet2!R37)</f>
        <v>9.9701723198499792E-3</v>
      </c>
      <c r="J37">
        <f>Sheet2!S38</f>
        <v>2.33</v>
      </c>
      <c r="K37">
        <f>1+Sheet2!T38/400</f>
        <v>1.0097729</v>
      </c>
      <c r="L37">
        <f>Sheet2!U38/Sheet2!U37</f>
        <v>0.9966216216216216</v>
      </c>
      <c r="M37">
        <f>Sheet2!V38/Sheet2!V37</f>
        <v>1.0048971596474046</v>
      </c>
      <c r="N37">
        <f>Sheet2!W38/Sheet2!W37</f>
        <v>1.0064995357474467</v>
      </c>
    </row>
    <row r="38" spans="1:14">
      <c r="A38" s="1" t="s">
        <v>179</v>
      </c>
      <c r="B38">
        <f>LN(Sheet2!B39)-LN(Sheet2!B38)</f>
        <v>-2.0450843177698408E-2</v>
      </c>
      <c r="C38">
        <f>LN(Sheet2!C39)-LN(Sheet2!C38)</f>
        <v>-2.5216490649158985E-2</v>
      </c>
      <c r="D38">
        <f>LN(Sheet2!D39)-LN(Sheet2!D38)</f>
        <v>-2.4510079355501861E-2</v>
      </c>
      <c r="E38">
        <f>LN(Sheet2!E39)-LN(Sheet2!E38)</f>
        <v>-1.7239426961351834E-2</v>
      </c>
      <c r="I38">
        <f>LN(Sheet2!R39)-LN(Sheet2!R38)</f>
        <v>-5.9701669865042106E-3</v>
      </c>
      <c r="J38">
        <f>Sheet2!S39</f>
        <v>2.2999999999999998</v>
      </c>
      <c r="K38">
        <f>1+Sheet2!T39/400</f>
        <v>1.0109021</v>
      </c>
      <c r="L38">
        <f>Sheet2!U39/Sheet2!U38</f>
        <v>1.0237288135593219</v>
      </c>
      <c r="M38">
        <f>Sheet2!V39/Sheet2!V38</f>
        <v>1.0107212475633529</v>
      </c>
      <c r="N38">
        <f>Sheet2!W39/Sheet2!W38</f>
        <v>1.0175276752767526</v>
      </c>
    </row>
    <row r="39" spans="1:14">
      <c r="A39" s="1" t="s">
        <v>180</v>
      </c>
      <c r="B39">
        <f>LN(Sheet2!B40)-LN(Sheet2!B39)</f>
        <v>1.2232344019721175E-2</v>
      </c>
      <c r="C39">
        <f>LN(Sheet2!C40)-LN(Sheet2!C39)</f>
        <v>1.4407667944400515E-2</v>
      </c>
      <c r="D39">
        <f>LN(Sheet2!D40)-LN(Sheet2!D39)</f>
        <v>1.2863619831280197E-2</v>
      </c>
      <c r="E39">
        <f>LN(Sheet2!E40)-LN(Sheet2!E39)</f>
        <v>1.3848352325916746E-2</v>
      </c>
      <c r="I39">
        <f>LN(Sheet2!R40)-LN(Sheet2!R39)</f>
        <v>1.994018606865211E-3</v>
      </c>
      <c r="J39">
        <f>Sheet2!S40</f>
        <v>2.2000000000000002</v>
      </c>
      <c r="K39">
        <f>1+Sheet2!T40/400</f>
        <v>1.01295815</v>
      </c>
      <c r="L39">
        <f>Sheet2!U40/Sheet2!U39</f>
        <v>1.001103752759382</v>
      </c>
      <c r="M39">
        <f>Sheet2!V40/Sheet2!V39</f>
        <v>1.0057859209257474</v>
      </c>
      <c r="N39">
        <f>Sheet2!W40/Sheet2!W39</f>
        <v>1.0072529465095195</v>
      </c>
    </row>
    <row r="40" spans="1:14">
      <c r="A40" s="1" t="s">
        <v>181</v>
      </c>
      <c r="B40">
        <f>LN(Sheet2!B41)-LN(Sheet2!B40)</f>
        <v>2.6734783068577794E-2</v>
      </c>
      <c r="C40">
        <f>LN(Sheet2!C41)-LN(Sheet2!C40)</f>
        <v>2.105393789106591E-2</v>
      </c>
      <c r="D40">
        <f>LN(Sheet2!D41)-LN(Sheet2!D40)</f>
        <v>7.0859388502138743E-2</v>
      </c>
      <c r="E40">
        <f>LN(Sheet2!E41)-LN(Sheet2!E40)</f>
        <v>1.1254579329509018E-2</v>
      </c>
      <c r="I40">
        <f>LN(Sheet2!R41)-LN(Sheet2!R40)</f>
        <v>1.1881327886752224E-2</v>
      </c>
      <c r="J40">
        <f>Sheet2!S41</f>
        <v>2.17</v>
      </c>
      <c r="K40">
        <f>1+Sheet2!T41/400</f>
        <v>1.0150884250000001</v>
      </c>
      <c r="L40">
        <f>Sheet2!U41/Sheet2!U40</f>
        <v>1.0066152149944874</v>
      </c>
      <c r="M40">
        <f>Sheet2!V41/Sheet2!V40</f>
        <v>1.0057526366251199</v>
      </c>
      <c r="N40">
        <f>Sheet2!W41/Sheet2!W40</f>
        <v>1.0045004500450045</v>
      </c>
    </row>
    <row r="41" spans="1:14">
      <c r="A41" s="1" t="s">
        <v>182</v>
      </c>
      <c r="B41">
        <f>LN(Sheet2!B42)-LN(Sheet2!B41)</f>
        <v>-1.184509933800304E-2</v>
      </c>
      <c r="C41">
        <f>LN(Sheet2!C42)-LN(Sheet2!C41)</f>
        <v>-6.6538748430906569E-3</v>
      </c>
      <c r="D41">
        <f>LN(Sheet2!D42)-LN(Sheet2!D41)</f>
        <v>-5.2459449776506017E-2</v>
      </c>
      <c r="E41">
        <f>LN(Sheet2!E42)-LN(Sheet2!E41)</f>
        <v>1.3984015223401258E-2</v>
      </c>
      <c r="I41">
        <f>LN(Sheet2!R42)-LN(Sheet2!R41)</f>
        <v>0</v>
      </c>
      <c r="J41">
        <f>Sheet2!S42</f>
        <v>2.13</v>
      </c>
      <c r="K41">
        <f>1+Sheet2!T42/400</f>
        <v>1.01629065</v>
      </c>
      <c r="L41">
        <f>Sheet2!U42/Sheet2!U41</f>
        <v>1</v>
      </c>
      <c r="M41">
        <f>Sheet2!V42/Sheet2!V41</f>
        <v>1.005719733079123</v>
      </c>
      <c r="N41">
        <f>Sheet2!W42/Sheet2!W41</f>
        <v>1.0062724014336917</v>
      </c>
    </row>
    <row r="42" spans="1:14">
      <c r="A42" s="1" t="s">
        <v>183</v>
      </c>
      <c r="B42">
        <f>LN(Sheet2!B43)-LN(Sheet2!B42)</f>
        <v>2.5283941452463266E-2</v>
      </c>
      <c r="C42">
        <f>LN(Sheet2!C43)-LN(Sheet2!C42)</f>
        <v>2.6349506213558138E-2</v>
      </c>
      <c r="D42">
        <f>LN(Sheet2!D43)-LN(Sheet2!D42)</f>
        <v>5.0686349962354105E-2</v>
      </c>
      <c r="E42">
        <f>LN(Sheet2!E43)-LN(Sheet2!E42)</f>
        <v>-1.0433055190322005E-2</v>
      </c>
      <c r="I42">
        <f>LN(Sheet2!R43)-LN(Sheet2!R42)</f>
        <v>6.8661378131995576E-3</v>
      </c>
      <c r="J42">
        <f>Sheet2!S43</f>
        <v>2.13</v>
      </c>
      <c r="K42">
        <f>1+Sheet2!T43/400</f>
        <v>1.017750425</v>
      </c>
      <c r="L42">
        <f>Sheet2!U43/Sheet2!U42</f>
        <v>1.0131434830230011</v>
      </c>
      <c r="M42">
        <f>Sheet2!V43/Sheet2!V42</f>
        <v>1.0047393364928909</v>
      </c>
      <c r="N42">
        <f>Sheet2!W43/Sheet2!W42</f>
        <v>1.0080142475512022</v>
      </c>
    </row>
    <row r="43" spans="1:14">
      <c r="A43" s="1" t="s">
        <v>184</v>
      </c>
      <c r="B43">
        <f>LN(Sheet2!B44)-LN(Sheet2!B43)</f>
        <v>1.415474866677946E-2</v>
      </c>
      <c r="C43">
        <f>LN(Sheet2!C44)-LN(Sheet2!C43)</f>
        <v>7.6071731836597767E-3</v>
      </c>
      <c r="D43">
        <f>LN(Sheet2!D44)-LN(Sheet2!D43)</f>
        <v>3.0124528994904531E-2</v>
      </c>
      <c r="E43">
        <f>LN(Sheet2!E44)-LN(Sheet2!E43)</f>
        <v>1.9267377575772349E-2</v>
      </c>
      <c r="I43">
        <f>LN(Sheet2!R44)-LN(Sheet2!R43)</f>
        <v>-3.9177327289019459E-3</v>
      </c>
      <c r="J43">
        <f>Sheet2!S44</f>
        <v>2.0699999999999998</v>
      </c>
      <c r="K43">
        <f>1+Sheet2!T44/400</f>
        <v>1.018603025</v>
      </c>
      <c r="L43">
        <f>Sheet2!U44/Sheet2!U43</f>
        <v>1.0032432432432432</v>
      </c>
      <c r="M43">
        <f>Sheet2!V44/Sheet2!V43</f>
        <v>1.0018867924528303</v>
      </c>
      <c r="N43">
        <f>Sheet2!W44/Sheet2!W43</f>
        <v>1.0044169611307421</v>
      </c>
    </row>
    <row r="44" spans="1:14">
      <c r="A44" s="1" t="s">
        <v>185</v>
      </c>
      <c r="B44">
        <f>LN(Sheet2!B45)-LN(Sheet2!B44)</f>
        <v>-6.7329797660342638E-3</v>
      </c>
      <c r="C44">
        <f>LN(Sheet2!C45)-LN(Sheet2!C44)</f>
        <v>-1.2970767756562251E-2</v>
      </c>
      <c r="D44">
        <f>LN(Sheet2!D45)-LN(Sheet2!D44)</f>
        <v>-2.0029848793748084E-3</v>
      </c>
      <c r="E44">
        <f>LN(Sheet2!E45)-LN(Sheet2!E44)</f>
        <v>1.1557614048054721E-2</v>
      </c>
      <c r="I44">
        <f>LN(Sheet2!R45)-LN(Sheet2!R44)</f>
        <v>5.8708583497839584E-3</v>
      </c>
      <c r="J44">
        <f>Sheet2!S45</f>
        <v>2.0699999999999998</v>
      </c>
      <c r="K44">
        <f>1+Sheet2!T45/400</f>
        <v>1.0197738000000001</v>
      </c>
      <c r="L44">
        <f>Sheet2!U45/Sheet2!U44</f>
        <v>1.0150862068965518</v>
      </c>
      <c r="M44">
        <f>Sheet2!V45/Sheet2!V44</f>
        <v>1.012241054613936</v>
      </c>
      <c r="N44">
        <f>Sheet2!W45/Sheet2!W44</f>
        <v>1.0079155672823219</v>
      </c>
    </row>
    <row r="45" spans="1:14">
      <c r="A45" s="1" t="s">
        <v>186</v>
      </c>
      <c r="B45">
        <f>LN(Sheet2!B46)-LN(Sheet2!B45)</f>
        <v>2.7946815265471603E-3</v>
      </c>
      <c r="C45">
        <f>LN(Sheet2!C46)-LN(Sheet2!C45)</f>
        <v>-3.5059445579099791E-3</v>
      </c>
      <c r="D45">
        <f>LN(Sheet2!D46)-LN(Sheet2!D45)</f>
        <v>1.154989788750177E-2</v>
      </c>
      <c r="E45">
        <f>LN(Sheet2!E46)-LN(Sheet2!E45)</f>
        <v>-1.9729698946840568E-2</v>
      </c>
      <c r="I45">
        <f>LN(Sheet2!R46)-LN(Sheet2!R45)</f>
        <v>-1.2764041725097819E-2</v>
      </c>
      <c r="J45">
        <f>Sheet2!S46</f>
        <v>2.1</v>
      </c>
      <c r="K45">
        <f>1+Sheet2!T46/400</f>
        <v>1.02020135</v>
      </c>
      <c r="L45">
        <f>Sheet2!U46/Sheet2!U45</f>
        <v>1.0010615711252653</v>
      </c>
      <c r="M45">
        <f>Sheet2!V46/Sheet2!V45</f>
        <v>1.0074418604651163</v>
      </c>
      <c r="N45">
        <f>Sheet2!W46/Sheet2!W45</f>
        <v>1.0069808027923213</v>
      </c>
    </row>
    <row r="46" spans="1:14">
      <c r="A46" s="1" t="s">
        <v>187</v>
      </c>
      <c r="B46">
        <f>LN(Sheet2!B47)-LN(Sheet2!B46)</f>
        <v>6.7971879485531073E-3</v>
      </c>
      <c r="C46">
        <f>LN(Sheet2!C47)-LN(Sheet2!C46)</f>
        <v>4.9419109926509552E-3</v>
      </c>
      <c r="D46">
        <f>LN(Sheet2!D47)-LN(Sheet2!D46)</f>
        <v>1.5464636052453962E-2</v>
      </c>
      <c r="E46">
        <f>LN(Sheet2!E47)-LN(Sheet2!E46)</f>
        <v>-2.2919069595553343E-3</v>
      </c>
      <c r="I46">
        <f>LN(Sheet2!R47)-LN(Sheet2!R46)</f>
        <v>1.0810916104215806E-2</v>
      </c>
      <c r="J46">
        <f>Sheet2!S47</f>
        <v>2.1</v>
      </c>
      <c r="K46">
        <f>1+Sheet2!T47/400</f>
        <v>1.020079175</v>
      </c>
      <c r="L46">
        <f>Sheet2!U47/Sheet2!U46</f>
        <v>1.0116648992576882</v>
      </c>
      <c r="M46">
        <f>Sheet2!V47/Sheet2!V46</f>
        <v>1.0046168051708217</v>
      </c>
      <c r="N46">
        <f>Sheet2!W47/Sheet2!W46</f>
        <v>1.0017331022530329</v>
      </c>
    </row>
    <row r="47" spans="1:14">
      <c r="A47" s="1" t="s">
        <v>188</v>
      </c>
      <c r="B47">
        <f>LN(Sheet2!B48)-LN(Sheet2!B47)</f>
        <v>-4.5211177447945783E-3</v>
      </c>
      <c r="C47">
        <f>LN(Sheet2!C48)-LN(Sheet2!C47)</f>
        <v>-1.0673202945161275E-2</v>
      </c>
      <c r="D47">
        <f>LN(Sheet2!D48)-LN(Sheet2!D47)</f>
        <v>-9.7604965047811965E-3</v>
      </c>
      <c r="E47">
        <f>LN(Sheet2!E48)-LN(Sheet2!E47)</f>
        <v>1.5960549640094246E-2</v>
      </c>
      <c r="I47">
        <f>LN(Sheet2!R48)-LN(Sheet2!R47)</f>
        <v>6.8193152720548156E-3</v>
      </c>
      <c r="J47">
        <f>Sheet2!S48</f>
        <v>2.1</v>
      </c>
      <c r="K47">
        <f>1+Sheet2!T48/400</f>
        <v>1.01815185</v>
      </c>
      <c r="L47">
        <f>Sheet2!U48/Sheet2!U47</f>
        <v>1.0010482180293501</v>
      </c>
      <c r="M47">
        <f>Sheet2!V48/Sheet2!V47</f>
        <v>1.0036764705882353</v>
      </c>
      <c r="N47">
        <f>Sheet2!W48/Sheet2!W47</f>
        <v>1.0069204152249136</v>
      </c>
    </row>
    <row r="48" spans="1:14">
      <c r="A48" s="1" t="s">
        <v>189</v>
      </c>
      <c r="B48">
        <f>LN(Sheet2!B49)-LN(Sheet2!B48)</f>
        <v>4.3561400356288971E-3</v>
      </c>
      <c r="C48">
        <f>LN(Sheet2!C49)-LN(Sheet2!C48)</f>
        <v>5.4981202916122296E-3</v>
      </c>
      <c r="D48">
        <f>LN(Sheet2!D49)-LN(Sheet2!D48)</f>
        <v>-2.6208350514075773E-2</v>
      </c>
      <c r="E48">
        <f>LN(Sheet2!E49)-LN(Sheet2!E48)</f>
        <v>2.2553211197554213E-2</v>
      </c>
      <c r="I48">
        <f>LN(Sheet2!R49)-LN(Sheet2!R48)</f>
        <v>-1.9436352085708819E-3</v>
      </c>
      <c r="J48">
        <f>Sheet2!S49</f>
        <v>2.0699999999999998</v>
      </c>
      <c r="K48">
        <f>1+Sheet2!T49/400</f>
        <v>1.0161372</v>
      </c>
      <c r="L48">
        <f>Sheet2!U49/Sheet2!U48</f>
        <v>1.0083769633507853</v>
      </c>
      <c r="M48">
        <f>Sheet2!V49/Sheet2!V48</f>
        <v>1.0091575091575091</v>
      </c>
      <c r="N48">
        <f>Sheet2!W49/Sheet2!W48</f>
        <v>1.0017182130584192</v>
      </c>
    </row>
    <row r="49" spans="1:14">
      <c r="A49" s="1" t="s">
        <v>190</v>
      </c>
      <c r="B49">
        <f>LN(Sheet2!B50)-LN(Sheet2!B49)</f>
        <v>-3.7868238817573285E-3</v>
      </c>
      <c r="C49">
        <f>LN(Sheet2!C50)-LN(Sheet2!C49)</f>
        <v>7.1042201029569707E-3</v>
      </c>
      <c r="D49">
        <f>LN(Sheet2!D50)-LN(Sheet2!D49)</f>
        <v>-5.1545477175446927E-2</v>
      </c>
      <c r="E49">
        <f>LN(Sheet2!E50)-LN(Sheet2!E49)</f>
        <v>4.2487087703114712E-3</v>
      </c>
      <c r="I49">
        <f>LN(Sheet2!R50)-LN(Sheet2!R49)</f>
        <v>-3.8986404156577947E-3</v>
      </c>
      <c r="J49">
        <f>Sheet2!S50</f>
        <v>2.0699999999999998</v>
      </c>
      <c r="K49">
        <f>1+Sheet2!T50/400</f>
        <v>1.01385835</v>
      </c>
      <c r="L49">
        <f>Sheet2!U50/Sheet2!U49</f>
        <v>1</v>
      </c>
      <c r="M49">
        <f>Sheet2!V50/Sheet2!V49</f>
        <v>1.001814882032668</v>
      </c>
      <c r="N49">
        <f>Sheet2!W50/Sheet2!W49</f>
        <v>1.0025728987993139</v>
      </c>
    </row>
    <row r="50" spans="1:14">
      <c r="A50" s="1" t="s">
        <v>191</v>
      </c>
      <c r="B50">
        <f>LN(Sheet2!B51)-LN(Sheet2!B50)</f>
        <v>1.6393930869169626E-3</v>
      </c>
      <c r="C50">
        <f>LN(Sheet2!C51)-LN(Sheet2!C50)</f>
        <v>-7.3267790256115184E-4</v>
      </c>
      <c r="D50">
        <f>LN(Sheet2!D51)-LN(Sheet2!D50)</f>
        <v>-2.9237228519855676E-2</v>
      </c>
      <c r="E50">
        <f>LN(Sheet2!E51)-LN(Sheet2!E50)</f>
        <v>3.3119717744364341E-2</v>
      </c>
      <c r="I50">
        <f>LN(Sheet2!R51)-LN(Sheet2!R50)</f>
        <v>-3.9138993211365047E-3</v>
      </c>
      <c r="J50">
        <f>Sheet2!S51</f>
        <v>2.1</v>
      </c>
      <c r="K50">
        <f>1+Sheet2!T51/400</f>
        <v>1.0117007499999999</v>
      </c>
      <c r="L50">
        <f>Sheet2!U51/Sheet2!U50</f>
        <v>1.0145379023883698</v>
      </c>
      <c r="M50">
        <f>Sheet2!V51/Sheet2!V50</f>
        <v>1.0081521739130435</v>
      </c>
      <c r="N50">
        <f>Sheet2!W51/Sheet2!W50</f>
        <v>1.001710863986313</v>
      </c>
    </row>
    <row r="51" spans="1:14">
      <c r="A51" s="1" t="s">
        <v>192</v>
      </c>
      <c r="B51">
        <f>LN(Sheet2!B52)-LN(Sheet2!B51)</f>
        <v>2.7088201514360311E-3</v>
      </c>
      <c r="C51">
        <f>LN(Sheet2!C52)-LN(Sheet2!C51)</f>
        <v>-4.781084540643743E-4</v>
      </c>
      <c r="D51">
        <f>LN(Sheet2!D52)-LN(Sheet2!D51)</f>
        <v>-8.4405119673257728E-3</v>
      </c>
      <c r="E51">
        <f>LN(Sheet2!E52)-LN(Sheet2!E51)</f>
        <v>1.0425596681507054E-2</v>
      </c>
      <c r="I51">
        <f>LN(Sheet2!R52)-LN(Sheet2!R51)</f>
        <v>1.2664562841322002E-2</v>
      </c>
      <c r="J51">
        <f>Sheet2!S52</f>
        <v>2.17</v>
      </c>
      <c r="K51">
        <f>1+Sheet2!T52/400</f>
        <v>1.010503825</v>
      </c>
      <c r="L51">
        <f>Sheet2!U52/Sheet2!U51</f>
        <v>0.99897645854657102</v>
      </c>
      <c r="M51">
        <f>Sheet2!V52/Sheet2!V51</f>
        <v>0.99640610961365683</v>
      </c>
      <c r="N51">
        <f>Sheet2!W52/Sheet2!W51</f>
        <v>0.99658411614005127</v>
      </c>
    </row>
    <row r="52" spans="1:14">
      <c r="A52" s="1" t="s">
        <v>193</v>
      </c>
      <c r="B52">
        <f>LN(Sheet2!B53)-LN(Sheet2!B52)</f>
        <v>-1.3047283235981366E-2</v>
      </c>
      <c r="C52">
        <f>LN(Sheet2!C53)-LN(Sheet2!C52)</f>
        <v>-1.2808724304037344E-2</v>
      </c>
      <c r="D52">
        <f>LN(Sheet2!D53)-LN(Sheet2!D52)</f>
        <v>-4.2164663839930713E-2</v>
      </c>
      <c r="E52">
        <f>LN(Sheet2!E53)-LN(Sheet2!E52)</f>
        <v>3.6520696155598609E-3</v>
      </c>
      <c r="I52">
        <f>LN(Sheet2!R53)-LN(Sheet2!R52)</f>
        <v>-1.9379851026783967E-3</v>
      </c>
      <c r="J52">
        <f>Sheet2!S53</f>
        <v>2.27</v>
      </c>
      <c r="K52">
        <f>1+Sheet2!T53/400</f>
        <v>1.0097636249999999</v>
      </c>
      <c r="L52">
        <f>Sheet2!U53/Sheet2!U52</f>
        <v>1.007172131147541</v>
      </c>
      <c r="M52">
        <f>Sheet2!V53/Sheet2!V52</f>
        <v>1.0018034265103697</v>
      </c>
      <c r="N52">
        <f>Sheet2!W53/Sheet2!W52</f>
        <v>1</v>
      </c>
    </row>
    <row r="53" spans="1:14">
      <c r="A53" s="1" t="s">
        <v>194</v>
      </c>
      <c r="B53">
        <f>LN(Sheet2!B54)-LN(Sheet2!B53)</f>
        <v>1.3814970340995325E-2</v>
      </c>
      <c r="C53">
        <f>LN(Sheet2!C54)-LN(Sheet2!C53)</f>
        <v>1.470342014432946E-2</v>
      </c>
      <c r="D53">
        <f>LN(Sheet2!D54)-LN(Sheet2!D53)</f>
        <v>-5.9025122168144331E-3</v>
      </c>
      <c r="E53">
        <f>LN(Sheet2!E54)-LN(Sheet2!E53)</f>
        <v>2.6579575679658796E-2</v>
      </c>
      <c r="I53">
        <f>LN(Sheet2!R54)-LN(Sheet2!R53)</f>
        <v>-1.3672087968400248E-2</v>
      </c>
      <c r="J53">
        <f>Sheet2!S54</f>
        <v>2.2999999999999998</v>
      </c>
      <c r="K53">
        <f>1+Sheet2!T54/400</f>
        <v>1.008474925</v>
      </c>
      <c r="L53">
        <f>Sheet2!U54/Sheet2!U53</f>
        <v>0.99491353001017291</v>
      </c>
      <c r="M53">
        <f>Sheet2!V54/Sheet2!V53</f>
        <v>1.0045004500450045</v>
      </c>
      <c r="N53">
        <f>Sheet2!W54/Sheet2!W53</f>
        <v>1</v>
      </c>
    </row>
    <row r="54" spans="1:14">
      <c r="A54" s="1" t="s">
        <v>195</v>
      </c>
      <c r="B54">
        <f>LN(Sheet2!B55)-LN(Sheet2!B54)</f>
        <v>-9.0833672003078902E-3</v>
      </c>
      <c r="C54">
        <f>LN(Sheet2!C55)-LN(Sheet2!C54)</f>
        <v>-7.3650665040005947E-3</v>
      </c>
      <c r="D54">
        <f>LN(Sheet2!D55)-LN(Sheet2!D54)</f>
        <v>-3.2985090805521131E-2</v>
      </c>
      <c r="E54">
        <f>LN(Sheet2!E55)-LN(Sheet2!E54)</f>
        <v>4.9649822278930444E-3</v>
      </c>
      <c r="I54">
        <f>LN(Sheet2!R55)-LN(Sheet2!R54)</f>
        <v>3.9254221161053593E-3</v>
      </c>
      <c r="J54">
        <f>Sheet2!S55</f>
        <v>2.4300000000000002</v>
      </c>
      <c r="K54">
        <f>1+Sheet2!T55/400</f>
        <v>1.00783545</v>
      </c>
      <c r="L54">
        <f>Sheet2!U55/Sheet2!U54</f>
        <v>1.0102249488752557</v>
      </c>
      <c r="M54">
        <f>Sheet2!V55/Sheet2!V54</f>
        <v>0.99551971326164879</v>
      </c>
      <c r="N54">
        <f>Sheet2!W55/Sheet2!W54</f>
        <v>0.99485861182519275</v>
      </c>
    </row>
    <row r="55" spans="1:14">
      <c r="A55" s="1" t="s">
        <v>196</v>
      </c>
      <c r="B55">
        <f>LN(Sheet2!B56)-LN(Sheet2!B55)</f>
        <v>-6.9752708350341308E-3</v>
      </c>
      <c r="C55">
        <f>LN(Sheet2!C56)-LN(Sheet2!C55)</f>
        <v>3.0558867968590864E-3</v>
      </c>
      <c r="D55">
        <f>LN(Sheet2!D56)-LN(Sheet2!D55)</f>
        <v>-6.7684073050935462E-2</v>
      </c>
      <c r="E55">
        <f>LN(Sheet2!E56)-LN(Sheet2!E55)</f>
        <v>1.2846108771690345E-2</v>
      </c>
      <c r="I55">
        <f>LN(Sheet2!R56)-LN(Sheet2!R55)</f>
        <v>5.8593917638933846E-3</v>
      </c>
      <c r="J55">
        <f>Sheet2!S56</f>
        <v>2.5299999999999998</v>
      </c>
      <c r="K55">
        <f>1+Sheet2!T56/400</f>
        <v>1.00755065</v>
      </c>
      <c r="L55">
        <f>Sheet2!U56/Sheet2!U55</f>
        <v>0.99898785425101222</v>
      </c>
      <c r="M55">
        <f>Sheet2!V56/Sheet2!V55</f>
        <v>1.0027002700270029</v>
      </c>
      <c r="N55">
        <f>Sheet2!W56/Sheet2!W55</f>
        <v>0.99913867355727826</v>
      </c>
    </row>
    <row r="56" spans="1:14">
      <c r="A56" s="1" t="s">
        <v>197</v>
      </c>
      <c r="B56">
        <f>LN(Sheet2!B57)-LN(Sheet2!B56)</f>
        <v>6.2771070265621454E-4</v>
      </c>
      <c r="C56">
        <f>LN(Sheet2!C57)-LN(Sheet2!C56)</f>
        <v>1.8078929713049696E-2</v>
      </c>
      <c r="D56">
        <f>LN(Sheet2!D57)-LN(Sheet2!D56)</f>
        <v>-4.8194715545182662E-2</v>
      </c>
      <c r="E56">
        <f>LN(Sheet2!E57)-LN(Sheet2!E56)</f>
        <v>3.7450170699337981E-3</v>
      </c>
      <c r="I56">
        <f>LN(Sheet2!R57)-LN(Sheet2!R56)</f>
        <v>3.8872740884015045E-3</v>
      </c>
      <c r="J56">
        <f>Sheet2!S57</f>
        <v>2.73</v>
      </c>
      <c r="K56">
        <f>1+Sheet2!T57/400</f>
        <v>1.006045375</v>
      </c>
      <c r="L56">
        <f>Sheet2!U57/Sheet2!U56</f>
        <v>1.0040526849037485</v>
      </c>
      <c r="M56">
        <f>Sheet2!V57/Sheet2!V56</f>
        <v>1.0017953321364452</v>
      </c>
      <c r="N56">
        <f>Sheet2!W57/Sheet2!W56</f>
        <v>0.99741379310344835</v>
      </c>
    </row>
    <row r="57" spans="1:14">
      <c r="A57" s="1" t="s">
        <v>198</v>
      </c>
      <c r="B57">
        <f>LN(Sheet2!B58)-LN(Sheet2!B57)</f>
        <v>9.7532666173827387E-3</v>
      </c>
      <c r="C57">
        <f>LN(Sheet2!C58)-LN(Sheet2!C57)</f>
        <v>-2.8992439369590617E-3</v>
      </c>
      <c r="D57">
        <f>LN(Sheet2!D58)-LN(Sheet2!D57)</f>
        <v>6.4609161213741134E-2</v>
      </c>
      <c r="E57">
        <f>LN(Sheet2!E58)-LN(Sheet2!E57)</f>
        <v>-7.3745930587269526E-3</v>
      </c>
      <c r="I57">
        <f>LN(Sheet2!R58)-LN(Sheet2!R57)</f>
        <v>-2.9140380018493062E-3</v>
      </c>
      <c r="J57">
        <f>Sheet2!S58</f>
        <v>2.87</v>
      </c>
      <c r="K57">
        <f>1+Sheet2!T58/400</f>
        <v>1.0054890000000001</v>
      </c>
      <c r="L57">
        <f>Sheet2!U58/Sheet2!U57</f>
        <v>0.99394550958627659</v>
      </c>
      <c r="M57">
        <f>Sheet2!V58/Sheet2!V57</f>
        <v>0.99731182795698925</v>
      </c>
      <c r="N57">
        <f>Sheet2!W58/Sheet2!W57</f>
        <v>0.99913569576490913</v>
      </c>
    </row>
    <row r="58" spans="1:14">
      <c r="A58" s="1" t="s">
        <v>199</v>
      </c>
      <c r="B58">
        <f>LN(Sheet2!B59)-LN(Sheet2!B58)</f>
        <v>-1.2516814341365423E-2</v>
      </c>
      <c r="C58">
        <f>LN(Sheet2!C59)-LN(Sheet2!C58)</f>
        <v>1.7531260694538808E-3</v>
      </c>
      <c r="D58">
        <f>LN(Sheet2!D59)-LN(Sheet2!D58)</f>
        <v>-0.12076602801809708</v>
      </c>
      <c r="E58">
        <f>LN(Sheet2!E59)-LN(Sheet2!E58)</f>
        <v>3.1704526056991755E-2</v>
      </c>
      <c r="I58">
        <f>LN(Sheet2!R59)-LN(Sheet2!R58)</f>
        <v>2.1174997136458096E-2</v>
      </c>
      <c r="J58">
        <f>Sheet2!S59</f>
        <v>2.8</v>
      </c>
      <c r="K58">
        <f>1+Sheet2!T59/400</f>
        <v>1.0051156750000001</v>
      </c>
      <c r="L58">
        <f>Sheet2!U59/Sheet2!U58</f>
        <v>1.0111675126903552</v>
      </c>
      <c r="M58">
        <f>Sheet2!V59/Sheet2!V58</f>
        <v>1.0062893081761006</v>
      </c>
      <c r="N58">
        <f>Sheet2!W59/Sheet2!W58</f>
        <v>0.99826989619377171</v>
      </c>
    </row>
    <row r="59" spans="1:14">
      <c r="A59" s="1" t="s">
        <v>200</v>
      </c>
      <c r="B59">
        <f>LN(Sheet2!B60)-LN(Sheet2!B59)</f>
        <v>2.1394933439402575E-2</v>
      </c>
      <c r="C59">
        <f>LN(Sheet2!C60)-LN(Sheet2!C59)</f>
        <v>2.7097567954218249E-2</v>
      </c>
      <c r="D59">
        <f>LN(Sheet2!D60)-LN(Sheet2!D59)</f>
        <v>4.7206325890970652E-2</v>
      </c>
      <c r="E59">
        <f>LN(Sheet2!E60)-LN(Sheet2!E59)</f>
        <v>-8.9989862702234413E-3</v>
      </c>
      <c r="I59">
        <f>LN(Sheet2!R60)-LN(Sheet2!R59)</f>
        <v>-2.8007624986903679E-2</v>
      </c>
      <c r="J59">
        <f>Sheet2!S60</f>
        <v>2.97</v>
      </c>
      <c r="K59">
        <f>1+Sheet2!T60/400</f>
        <v>1.0051746500000001</v>
      </c>
      <c r="L59">
        <f>Sheet2!U60/Sheet2!U59</f>
        <v>0.99598393574297195</v>
      </c>
      <c r="M59">
        <f>Sheet2!V60/Sheet2!V59</f>
        <v>0.99464285714285716</v>
      </c>
      <c r="N59">
        <f>Sheet2!W60/Sheet2!W59</f>
        <v>0.99566724436741771</v>
      </c>
    </row>
    <row r="60" spans="1:14">
      <c r="A60" s="1" t="s">
        <v>201</v>
      </c>
      <c r="B60">
        <f>LN(Sheet2!B61)-LN(Sheet2!B60)</f>
        <v>-1.0953140398383354E-2</v>
      </c>
      <c r="C60">
        <f>LN(Sheet2!C61)-LN(Sheet2!C60)</f>
        <v>-1.3213786368100777E-2</v>
      </c>
      <c r="D60">
        <f>LN(Sheet2!D61)-LN(Sheet2!D60)</f>
        <v>-5.820001308916245E-3</v>
      </c>
      <c r="E60">
        <f>LN(Sheet2!E61)-LN(Sheet2!E60)</f>
        <v>-6.427578710024362E-3</v>
      </c>
      <c r="I60">
        <f>LN(Sheet2!R61)-LN(Sheet2!R60)</f>
        <v>2.3234346234246139E-2</v>
      </c>
      <c r="J60">
        <f>Sheet2!S61</f>
        <v>2.93</v>
      </c>
      <c r="K60">
        <f>1+Sheet2!T61/400</f>
        <v>1.0055074500000001</v>
      </c>
      <c r="L60">
        <f>Sheet2!U61/Sheet2!U60</f>
        <v>1.001008064516129</v>
      </c>
      <c r="M60">
        <f>Sheet2!V61/Sheet2!V60</f>
        <v>1.0008976660682225</v>
      </c>
      <c r="N60">
        <f>Sheet2!W61/Sheet2!W60</f>
        <v>0.99564838990426463</v>
      </c>
    </row>
    <row r="61" spans="1:14">
      <c r="A61" s="1" t="s">
        <v>202</v>
      </c>
      <c r="B61">
        <f>LN(Sheet2!B62)-LN(Sheet2!B61)</f>
        <v>3.7378340329587978E-3</v>
      </c>
      <c r="C61">
        <f>LN(Sheet2!C62)-LN(Sheet2!C61)</f>
        <v>-6.5128342140945428E-3</v>
      </c>
      <c r="D61">
        <f>LN(Sheet2!D62)-LN(Sheet2!D61)</f>
        <v>7.0458776264966397E-2</v>
      </c>
      <c r="E61">
        <f>LN(Sheet2!E62)-LN(Sheet2!E61)</f>
        <v>-1.6568508994168951E-2</v>
      </c>
      <c r="I61">
        <f>LN(Sheet2!R62)-LN(Sheet2!R61)</f>
        <v>4.7732787526575393E-3</v>
      </c>
      <c r="J61">
        <f>Sheet2!S62</f>
        <v>3.03</v>
      </c>
      <c r="K61">
        <f>1+Sheet2!T62/400</f>
        <v>1.0053867750000001</v>
      </c>
      <c r="L61">
        <f>Sheet2!U62/Sheet2!U61</f>
        <v>0.99295065458207454</v>
      </c>
      <c r="M61">
        <f>Sheet2!V62/Sheet2!V61</f>
        <v>0.99372197309417043</v>
      </c>
      <c r="N61">
        <f>Sheet2!W62/Sheet2!W61</f>
        <v>0.99825174825174823</v>
      </c>
    </row>
    <row r="62" spans="1:14">
      <c r="A62" s="1" t="s">
        <v>203</v>
      </c>
      <c r="B62">
        <f>LN(Sheet2!B63)-LN(Sheet2!B62)</f>
        <v>1.4057700719814603E-2</v>
      </c>
      <c r="C62">
        <f>LN(Sheet2!C63)-LN(Sheet2!C62)</f>
        <v>1.2067059319089246E-2</v>
      </c>
      <c r="D62">
        <f>LN(Sheet2!D63)-LN(Sheet2!D62)</f>
        <v>1.647289365123103E-2</v>
      </c>
      <c r="E62">
        <f>LN(Sheet2!E63)-LN(Sheet2!E62)</f>
        <v>2.514009408685286E-2</v>
      </c>
      <c r="I62">
        <f>LN(Sheet2!R63)-LN(Sheet2!R62)</f>
        <v>1.2304935190378785E-2</v>
      </c>
      <c r="J62">
        <f>Sheet2!S63</f>
        <v>3.07</v>
      </c>
      <c r="K62">
        <f>1+Sheet2!T63/400</f>
        <v>1.0033002499999999</v>
      </c>
      <c r="L62">
        <f>Sheet2!U63/Sheet2!U62</f>
        <v>1.0050709939148073</v>
      </c>
      <c r="M62">
        <f>Sheet2!V63/Sheet2!V62</f>
        <v>0.99909747292418782</v>
      </c>
      <c r="N62">
        <f>Sheet2!W63/Sheet2!W62</f>
        <v>0.99387040280210159</v>
      </c>
    </row>
    <row r="63" spans="1:14">
      <c r="A63" s="1" t="s">
        <v>204</v>
      </c>
      <c r="B63">
        <f>LN(Sheet2!B64)-LN(Sheet2!B63)</f>
        <v>3.6063969604955837E-3</v>
      </c>
      <c r="C63">
        <f>LN(Sheet2!C64)-LN(Sheet2!C63)</f>
        <v>-1.9909032494112022E-3</v>
      </c>
      <c r="D63">
        <f>LN(Sheet2!D64)-LN(Sheet2!D63)</f>
        <v>8.2960910194342097E-4</v>
      </c>
      <c r="E63">
        <f>LN(Sheet2!E64)-LN(Sheet2!E63)</f>
        <v>3.3088390528425049E-2</v>
      </c>
      <c r="I63">
        <f>LN(Sheet2!R64)-LN(Sheet2!R63)</f>
        <v>-1.3257769945650644E-2</v>
      </c>
      <c r="J63">
        <f>Sheet2!S64</f>
        <v>3.17</v>
      </c>
      <c r="K63">
        <f>1+Sheet2!T64/400</f>
        <v>1.001866675</v>
      </c>
      <c r="L63">
        <f>Sheet2!U64/Sheet2!U63</f>
        <v>0.99697275479313829</v>
      </c>
      <c r="M63">
        <f>Sheet2!V64/Sheet2!V63</f>
        <v>1</v>
      </c>
      <c r="N63">
        <f>Sheet2!W64/Sheet2!W63</f>
        <v>0.99911894273127755</v>
      </c>
    </row>
    <row r="64" spans="1:14">
      <c r="A64" s="1" t="s">
        <v>205</v>
      </c>
      <c r="B64">
        <f>LN(Sheet2!B65)-LN(Sheet2!B64)</f>
        <v>1.4171165667364871E-3</v>
      </c>
      <c r="C64">
        <f>LN(Sheet2!C65)-LN(Sheet2!C64)</f>
        <v>1.0040621614044731E-2</v>
      </c>
      <c r="D64">
        <f>LN(Sheet2!D65)-LN(Sheet2!D64)</f>
        <v>-1.1455287360184738E-2</v>
      </c>
      <c r="E64">
        <f>LN(Sheet2!E65)-LN(Sheet2!E64)</f>
        <v>5.0964936210412537E-3</v>
      </c>
      <c r="I64">
        <f>LN(Sheet2!R65)-LN(Sheet2!R64)</f>
        <v>1.7013642905456372E-2</v>
      </c>
      <c r="J64">
        <f>Sheet2!S65</f>
        <v>3.33</v>
      </c>
      <c r="K64">
        <f>1+Sheet2!T65/400</f>
        <v>1.0010083249999999</v>
      </c>
      <c r="L64">
        <f>Sheet2!U65/Sheet2!U64</f>
        <v>1.0030364372469636</v>
      </c>
      <c r="M64">
        <f>Sheet2!V65/Sheet2!V64</f>
        <v>1</v>
      </c>
      <c r="N64">
        <f>Sheet2!W65/Sheet2!W64</f>
        <v>0.99735449735449722</v>
      </c>
    </row>
    <row r="65" spans="1:14">
      <c r="A65" s="1" t="s">
        <v>206</v>
      </c>
      <c r="B65">
        <f>LN(Sheet2!B66)-LN(Sheet2!B65)</f>
        <v>7.1616199378399248E-3</v>
      </c>
      <c r="C65">
        <f>LN(Sheet2!C66)-LN(Sheet2!C65)</f>
        <v>8.0693083968907953E-3</v>
      </c>
      <c r="D65">
        <f>LN(Sheet2!D66)-LN(Sheet2!D65)</f>
        <v>-3.0406948748675722E-2</v>
      </c>
      <c r="E65">
        <f>LN(Sheet2!E66)-LN(Sheet2!E65)</f>
        <v>3.1982319524587188E-2</v>
      </c>
      <c r="I65">
        <f>LN(Sheet2!R66)-LN(Sheet2!R65)</f>
        <v>-2.8155814001635804E-3</v>
      </c>
      <c r="J65">
        <f>Sheet2!S66</f>
        <v>3.37</v>
      </c>
      <c r="K65">
        <f>1+Sheet2!T66/400</f>
        <v>1.0010083249999999</v>
      </c>
      <c r="L65">
        <f>Sheet2!U66/Sheet2!U65</f>
        <v>1.0020181634712413</v>
      </c>
      <c r="M65">
        <f>Sheet2!V66/Sheet2!V65</f>
        <v>0.99548328816621501</v>
      </c>
      <c r="N65">
        <f>Sheet2!W66/Sheet2!W65</f>
        <v>0.99734748010610086</v>
      </c>
    </row>
    <row r="66" spans="1:14">
      <c r="A66" s="1" t="s">
        <v>207</v>
      </c>
      <c r="B66">
        <f>LN(Sheet2!B67)-LN(Sheet2!B66)</f>
        <v>6.1831050594103321E-3</v>
      </c>
      <c r="C66">
        <f>LN(Sheet2!C67)-LN(Sheet2!C66)</f>
        <v>2.9485704787932665E-3</v>
      </c>
      <c r="D66">
        <f>LN(Sheet2!D67)-LN(Sheet2!D66)</f>
        <v>6.9974191802105581E-2</v>
      </c>
      <c r="E66">
        <f>LN(Sheet2!E67)-LN(Sheet2!E66)</f>
        <v>-1.4587907121550225E-2</v>
      </c>
      <c r="I66">
        <f>LN(Sheet2!R67)-LN(Sheet2!R66)</f>
        <v>1.2144007254798694E-2</v>
      </c>
      <c r="J66">
        <f>Sheet2!S67</f>
        <v>3.4</v>
      </c>
      <c r="K66">
        <f>1+Sheet2!T67/400</f>
        <v>1.0010333250000001</v>
      </c>
      <c r="L66">
        <f>Sheet2!U67/Sheet2!U66</f>
        <v>0.99899295065458216</v>
      </c>
      <c r="M66">
        <f>Sheet2!V67/Sheet2!V66</f>
        <v>1</v>
      </c>
      <c r="N66">
        <f>Sheet2!W67/Sheet2!W66</f>
        <v>0.99468085106382986</v>
      </c>
    </row>
    <row r="67" spans="1:14">
      <c r="A67" s="1" t="s">
        <v>208</v>
      </c>
      <c r="B67">
        <f>LN(Sheet2!B68)-LN(Sheet2!B67)</f>
        <v>-4.6546612006002075E-3</v>
      </c>
      <c r="C67">
        <f>LN(Sheet2!C68)-LN(Sheet2!C67)</f>
        <v>1.4862225758349723E-3</v>
      </c>
      <c r="D67">
        <f>LN(Sheet2!D68)-LN(Sheet2!D67)</f>
        <v>-1.3393820116621498E-2</v>
      </c>
      <c r="E67">
        <f>LN(Sheet2!E68)-LN(Sheet2!E67)</f>
        <v>-2.2228771692854976E-2</v>
      </c>
      <c r="I67">
        <f>LN(Sheet2!R68)-LN(Sheet2!R67)</f>
        <v>9.2807431255437223E-4</v>
      </c>
      <c r="J67">
        <f>Sheet2!S68</f>
        <v>3.33</v>
      </c>
      <c r="K67">
        <f>1+Sheet2!T68/400</f>
        <v>1.001016675</v>
      </c>
      <c r="L67">
        <f>Sheet2!U68/Sheet2!U67</f>
        <v>1.001008064516129</v>
      </c>
      <c r="M67">
        <f>Sheet2!V68/Sheet2!V67</f>
        <v>0.999092558983666</v>
      </c>
      <c r="N67">
        <f>Sheet2!W68/Sheet2!W67</f>
        <v>0.99910873440285197</v>
      </c>
    </row>
    <row r="68" spans="1:14">
      <c r="A68" s="1" t="s">
        <v>209</v>
      </c>
      <c r="B68">
        <f>LN(Sheet2!B69)-LN(Sheet2!B68)</f>
        <v>1.5415532306227053E-2</v>
      </c>
      <c r="C68">
        <f>LN(Sheet2!C69)-LN(Sheet2!C68)</f>
        <v>1.2110207707802356E-2</v>
      </c>
      <c r="D68">
        <f>LN(Sheet2!D69)-LN(Sheet2!D68)</f>
        <v>3.3336012760095866E-2</v>
      </c>
      <c r="E68">
        <f>LN(Sheet2!E69)-LN(Sheet2!E68)</f>
        <v>3.1628405705175222E-4</v>
      </c>
      <c r="I68">
        <f>LN(Sheet2!R69)-LN(Sheet2!R68)</f>
        <v>5.5504305306488533E-3</v>
      </c>
      <c r="J68">
        <f>Sheet2!S69</f>
        <v>3.37</v>
      </c>
      <c r="K68">
        <f>1+Sheet2!T69/400</f>
        <v>1.001058325</v>
      </c>
      <c r="L68">
        <f>Sheet2!U69/Sheet2!U68</f>
        <v>1</v>
      </c>
      <c r="M68">
        <f>Sheet2!V69/Sheet2!V68</f>
        <v>0.9972752043596731</v>
      </c>
      <c r="N68">
        <f>Sheet2!W69/Sheet2!W68</f>
        <v>1.0026761819803747</v>
      </c>
    </row>
    <row r="69" spans="1:14">
      <c r="A69" s="1" t="s">
        <v>210</v>
      </c>
      <c r="B69">
        <f>LN(Sheet2!B70)-LN(Sheet2!B69)</f>
        <v>9.7219953084870525E-4</v>
      </c>
      <c r="C69">
        <f>LN(Sheet2!C70)-LN(Sheet2!C69)</f>
        <v>9.08982386400492E-3</v>
      </c>
      <c r="D69">
        <f>LN(Sheet2!D70)-LN(Sheet2!D69)</f>
        <v>-1.6784636126114839E-2</v>
      </c>
      <c r="E69">
        <f>LN(Sheet2!E70)-LN(Sheet2!E69)</f>
        <v>-1.7430207287455146E-2</v>
      </c>
      <c r="I69">
        <f>LN(Sheet2!R70)-LN(Sheet2!R69)</f>
        <v>1.4652276786870644E-2</v>
      </c>
      <c r="J69">
        <f>Sheet2!S70</f>
        <v>3.33</v>
      </c>
      <c r="K69">
        <f>1+Sheet2!T70/400</f>
        <v>1.0010916750000001</v>
      </c>
      <c r="L69">
        <f>Sheet2!U70/Sheet2!U69</f>
        <v>1.0020140986908359</v>
      </c>
      <c r="M69">
        <f>Sheet2!V70/Sheet2!V69</f>
        <v>1</v>
      </c>
      <c r="N69">
        <f>Sheet2!W70/Sheet2!W69</f>
        <v>1.0017793594306048</v>
      </c>
    </row>
    <row r="70" spans="1:14">
      <c r="A70" s="1" t="s">
        <v>211</v>
      </c>
      <c r="B70">
        <f>LN(Sheet2!B71)-LN(Sheet2!B70)</f>
        <v>-1.2121862467398659E-2</v>
      </c>
      <c r="C70">
        <f>LN(Sheet2!C71)-LN(Sheet2!C70)</f>
        <v>-4.4874179082135424E-2</v>
      </c>
      <c r="D70">
        <f>LN(Sheet2!D71)-LN(Sheet2!D70)</f>
        <v>5.4412303613981888E-2</v>
      </c>
      <c r="E70">
        <f>LN(Sheet2!E71)-LN(Sheet2!E70)</f>
        <v>1.6682177612122873E-3</v>
      </c>
      <c r="I70">
        <f>LN(Sheet2!R71)-LN(Sheet2!R70)</f>
        <v>-2.5784117155715158E-2</v>
      </c>
      <c r="J70">
        <f>Sheet2!S71</f>
        <v>3.33</v>
      </c>
      <c r="K70">
        <f>1+Sheet2!T71/400</f>
        <v>1.0010916750000001</v>
      </c>
      <c r="L70">
        <f>Sheet2!U71/Sheet2!U70</f>
        <v>1.0170854271356784</v>
      </c>
      <c r="M70">
        <f>Sheet2!V71/Sheet2!V70</f>
        <v>1.0127504553734064</v>
      </c>
      <c r="N70">
        <f>Sheet2!W71/Sheet2!W70</f>
        <v>1.0062166962699823</v>
      </c>
    </row>
    <row r="71" spans="1:14">
      <c r="A71" s="1" t="s">
        <v>212</v>
      </c>
      <c r="B71">
        <f>LN(Sheet2!B72)-LN(Sheet2!B71)</f>
        <v>4.310813873049657E-3</v>
      </c>
      <c r="C71">
        <f>LN(Sheet2!C72)-LN(Sheet2!C71)</f>
        <v>2.1282777034214995E-3</v>
      </c>
      <c r="D71">
        <f>LN(Sheet2!D72)-LN(Sheet2!D71)</f>
        <v>2.5295144061429697E-2</v>
      </c>
      <c r="E71">
        <f>LN(Sheet2!E72)-LN(Sheet2!E71)</f>
        <v>1.7847685368908017E-3</v>
      </c>
      <c r="I71">
        <f>LN(Sheet2!R72)-LN(Sheet2!R71)</f>
        <v>-9.3327118299857403E-4</v>
      </c>
      <c r="J71">
        <f>Sheet2!S72</f>
        <v>3.43</v>
      </c>
      <c r="K71">
        <f>1+Sheet2!T72/400</f>
        <v>1.0010916750000001</v>
      </c>
      <c r="L71">
        <f>Sheet2!U72/Sheet2!U71</f>
        <v>1.0029644268774702</v>
      </c>
      <c r="M71">
        <f>Sheet2!V72/Sheet2!V71</f>
        <v>0.99730215827338131</v>
      </c>
      <c r="N71">
        <f>Sheet2!W72/Sheet2!W71</f>
        <v>0.99382171226831417</v>
      </c>
    </row>
    <row r="72" spans="1:14">
      <c r="A72" s="1" t="s">
        <v>213</v>
      </c>
      <c r="B72">
        <f>LN(Sheet2!B73)-LN(Sheet2!B72)</f>
        <v>-5.2257127542576498E-4</v>
      </c>
      <c r="C72">
        <f>LN(Sheet2!C73)-LN(Sheet2!C72)</f>
        <v>-4.3267488516136599E-3</v>
      </c>
      <c r="D72">
        <f>LN(Sheet2!D73)-LN(Sheet2!D72)</f>
        <v>9.9801620120173462E-3</v>
      </c>
      <c r="E72">
        <f>LN(Sheet2!E73)-LN(Sheet2!E72)</f>
        <v>-1.5743796549577027E-2</v>
      </c>
      <c r="I72">
        <f>LN(Sheet2!R73)-LN(Sheet2!R72)</f>
        <v>-9.3414299179706006E-4</v>
      </c>
      <c r="J72">
        <f>Sheet2!S73</f>
        <v>3.5</v>
      </c>
      <c r="K72">
        <f>1+Sheet2!T73/400</f>
        <v>1.001058325</v>
      </c>
      <c r="L72">
        <f>Sheet2!U73/Sheet2!U72</f>
        <v>1</v>
      </c>
      <c r="M72">
        <f>Sheet2!V73/Sheet2!V72</f>
        <v>1.0009017132551847</v>
      </c>
      <c r="N72">
        <f>Sheet2!W73/Sheet2!W72</f>
        <v>0.99644760213143879</v>
      </c>
    </row>
    <row r="73" spans="1:14">
      <c r="A73" s="1" t="s">
        <v>214</v>
      </c>
      <c r="B73">
        <f>LN(Sheet2!B74)-LN(Sheet2!B73)</f>
        <v>-2.0368178664539327E-2</v>
      </c>
      <c r="C73">
        <f>LN(Sheet2!C74)-LN(Sheet2!C73)</f>
        <v>-8.7699995848962153E-3</v>
      </c>
      <c r="D73">
        <f>LN(Sheet2!D74)-LN(Sheet2!D73)</f>
        <v>-4.6914856780512916E-2</v>
      </c>
      <c r="E73">
        <f>LN(Sheet2!E74)-LN(Sheet2!E73)</f>
        <v>-2.3550922480690628E-2</v>
      </c>
      <c r="I73">
        <f>LN(Sheet2!R74)-LN(Sheet2!R73)</f>
        <v>2.7998151747468114E-3</v>
      </c>
      <c r="J73">
        <f>Sheet2!S74</f>
        <v>3.67</v>
      </c>
      <c r="K73">
        <f>1+Sheet2!T74/400</f>
        <v>1.001083325</v>
      </c>
      <c r="L73">
        <f>Sheet2!U74/Sheet2!U73</f>
        <v>1.0009852216748767</v>
      </c>
      <c r="M73">
        <f>Sheet2!V74/Sheet2!V73</f>
        <v>1</v>
      </c>
      <c r="N73">
        <f>Sheet2!W74/Sheet2!W73</f>
        <v>0.99643493761140811</v>
      </c>
    </row>
    <row r="74" spans="1:14">
      <c r="A74" s="1" t="s">
        <v>215</v>
      </c>
      <c r="B74">
        <f>LN(Sheet2!B75)-LN(Sheet2!B74)</f>
        <v>-5.7932573838563872E-3</v>
      </c>
      <c r="C74">
        <f>LN(Sheet2!C75)-LN(Sheet2!C74)</f>
        <v>-3.601254810402077E-3</v>
      </c>
      <c r="D74">
        <f>LN(Sheet2!D75)-LN(Sheet2!D74)</f>
        <v>-4.5765757554068968E-2</v>
      </c>
      <c r="E74">
        <f>LN(Sheet2!E75)-LN(Sheet2!E74)</f>
        <v>4.0026705175394417E-3</v>
      </c>
      <c r="I74">
        <f>LN(Sheet2!R75)-LN(Sheet2!R74)</f>
        <v>-1.4078130212453743E-2</v>
      </c>
      <c r="J74">
        <f>Sheet2!S75</f>
        <v>4.07</v>
      </c>
      <c r="K74">
        <f>1+Sheet2!T75/400</f>
        <v>1.001041675</v>
      </c>
      <c r="L74">
        <f>Sheet2!U75/Sheet2!U74</f>
        <v>0.99901574803149606</v>
      </c>
      <c r="M74">
        <f>Sheet2!V75/Sheet2!V74</f>
        <v>0.99729729729729732</v>
      </c>
      <c r="N74">
        <f>Sheet2!W75/Sheet2!W74</f>
        <v>0.99552772808586765</v>
      </c>
    </row>
    <row r="75" spans="1:14">
      <c r="A75" s="1" t="s">
        <v>216</v>
      </c>
      <c r="B75">
        <f>LN(Sheet2!B76)-LN(Sheet2!B75)</f>
        <v>4.2684278549551813E-3</v>
      </c>
      <c r="C75">
        <f>LN(Sheet2!C76)-LN(Sheet2!C75)</f>
        <v>1.1095336975656567E-2</v>
      </c>
      <c r="D75">
        <f>LN(Sheet2!D76)-LN(Sheet2!D75)</f>
        <v>-4.0197673184816124E-2</v>
      </c>
      <c r="E75">
        <f>LN(Sheet2!E76)-LN(Sheet2!E75)</f>
        <v>1.596272296979423E-2</v>
      </c>
      <c r="I75">
        <f>LN(Sheet2!R76)-LN(Sheet2!R75)</f>
        <v>-1.8921481520379757E-3</v>
      </c>
      <c r="J75">
        <f>Sheet2!S76</f>
        <v>4.2699999999999996</v>
      </c>
      <c r="K75">
        <f>1+Sheet2!T76/400</f>
        <v>1.0009083249999999</v>
      </c>
      <c r="L75">
        <f>Sheet2!U76/Sheet2!U75</f>
        <v>0.99605911330049257</v>
      </c>
      <c r="M75">
        <f>Sheet2!V76/Sheet2!V75</f>
        <v>0.99728997289972898</v>
      </c>
      <c r="N75">
        <f>Sheet2!W76/Sheet2!W75</f>
        <v>0.99640610961365683</v>
      </c>
    </row>
    <row r="76" spans="1:14">
      <c r="A76" s="1" t="s">
        <v>217</v>
      </c>
      <c r="B76">
        <f>LN(Sheet2!B77)-LN(Sheet2!B76)</f>
        <v>7.0899268908488633E-3</v>
      </c>
      <c r="C76">
        <f>LN(Sheet2!C77)-LN(Sheet2!C76)</f>
        <v>1.9292256309266786E-3</v>
      </c>
      <c r="D76">
        <f>LN(Sheet2!D77)-LN(Sheet2!D76)</f>
        <v>-3.2449002946229849E-2</v>
      </c>
      <c r="E76">
        <f>LN(Sheet2!E77)-LN(Sheet2!E76)</f>
        <v>4.0904866381404892E-2</v>
      </c>
      <c r="I76">
        <f>LN(Sheet2!R77)-LN(Sheet2!R76)</f>
        <v>-3.7950709685512507E-3</v>
      </c>
      <c r="J76">
        <f>Sheet2!S77</f>
        <v>4.4000000000000004</v>
      </c>
      <c r="K76">
        <f>1+Sheet2!T77/400</f>
        <v>1.000541675</v>
      </c>
      <c r="L76">
        <f>Sheet2!U77/Sheet2!U76</f>
        <v>1.0089020771513353</v>
      </c>
      <c r="M76">
        <f>Sheet2!V77/Sheet2!V76</f>
        <v>1.0009057971014492</v>
      </c>
      <c r="N76">
        <f>Sheet2!W77/Sheet2!W76</f>
        <v>0.99098286744815145</v>
      </c>
    </row>
    <row r="77" spans="1:14">
      <c r="A77" s="1" t="s">
        <v>218</v>
      </c>
      <c r="B77">
        <f>LN(Sheet2!B78)-LN(Sheet2!B77)</f>
        <v>-8.1715631793175536E-3</v>
      </c>
      <c r="C77">
        <f>LN(Sheet2!C78)-LN(Sheet2!C77)</f>
        <v>-1.050993145049528E-3</v>
      </c>
      <c r="D77">
        <f>LN(Sheet2!D78)-LN(Sheet2!D77)</f>
        <v>-6.1503629561404496E-2</v>
      </c>
      <c r="E77">
        <f>LN(Sheet2!E78)-LN(Sheet2!E77)</f>
        <v>1.0143445854146615E-2</v>
      </c>
      <c r="I77">
        <f>LN(Sheet2!R78)-LN(Sheet2!R77)</f>
        <v>0</v>
      </c>
      <c r="J77">
        <f>Sheet2!S78</f>
        <v>4.5999999999999996</v>
      </c>
      <c r="K77">
        <f>1+Sheet2!T78/400</f>
        <v>1.0003</v>
      </c>
      <c r="L77">
        <f>Sheet2!U78/Sheet2!U77</f>
        <v>0.99607843137254892</v>
      </c>
      <c r="M77">
        <f>Sheet2!V78/Sheet2!V77</f>
        <v>0.99547511312217196</v>
      </c>
      <c r="N77">
        <f>Sheet2!W78/Sheet2!W77</f>
        <v>0.99272065514103724</v>
      </c>
    </row>
    <row r="78" spans="1:14">
      <c r="A78" s="1" t="s">
        <v>219</v>
      </c>
      <c r="B78">
        <f>LN(Sheet2!B79)-LN(Sheet2!B78)</f>
        <v>3.8085426457774574E-3</v>
      </c>
      <c r="C78">
        <f>LN(Sheet2!C79)-LN(Sheet2!C78)</f>
        <v>8.9639377893895311E-3</v>
      </c>
      <c r="D78">
        <f>LN(Sheet2!D79)-LN(Sheet2!D78)</f>
        <v>-1.0060038626837992E-2</v>
      </c>
      <c r="E78">
        <f>LN(Sheet2!E79)-LN(Sheet2!E78)</f>
        <v>2.902133752690883E-3</v>
      </c>
      <c r="I78">
        <f>LN(Sheet2!R79)-LN(Sheet2!R78)</f>
        <v>-5.7197486727869062E-3</v>
      </c>
      <c r="J78">
        <f>Sheet2!S79</f>
        <v>4.7300000000000004</v>
      </c>
      <c r="K78">
        <f>1+Sheet2!T79/400</f>
        <v>1.0000249999999999</v>
      </c>
      <c r="L78">
        <f>Sheet2!U79/Sheet2!U78</f>
        <v>0.99606299212598437</v>
      </c>
      <c r="M78">
        <f>Sheet2!V79/Sheet2!V78</f>
        <v>0.99545454545454548</v>
      </c>
      <c r="N78">
        <f>Sheet2!W79/Sheet2!W78</f>
        <v>0.99633363886342807</v>
      </c>
    </row>
    <row r="79" spans="1:14">
      <c r="A79" s="1" t="s">
        <v>220</v>
      </c>
      <c r="B79">
        <f>LN(Sheet2!B80)-LN(Sheet2!B79)</f>
        <v>-2.6516994615730649E-3</v>
      </c>
      <c r="C79">
        <f>LN(Sheet2!C80)-LN(Sheet2!C79)</f>
        <v>2.8784939082371341E-3</v>
      </c>
      <c r="D79">
        <f>LN(Sheet2!D80)-LN(Sheet2!D79)</f>
        <v>1.0486225343043443E-2</v>
      </c>
      <c r="E79">
        <f>LN(Sheet2!E80)-LN(Sheet2!E79)</f>
        <v>-3.0428593795169379E-2</v>
      </c>
      <c r="I79">
        <f>LN(Sheet2!R80)-LN(Sheet2!R79)</f>
        <v>6.6698675091068083E-3</v>
      </c>
      <c r="J79">
        <f>Sheet2!S80</f>
        <v>4.7</v>
      </c>
      <c r="K79">
        <f>1+Sheet2!T80/400</f>
        <v>1.0000249999999999</v>
      </c>
      <c r="L79">
        <f>Sheet2!U80/Sheet2!U79</f>
        <v>0.99901185770750978</v>
      </c>
      <c r="M79">
        <f>Sheet2!V80/Sheet2!V79</f>
        <v>0.99543378995433784</v>
      </c>
      <c r="N79">
        <f>Sheet2!W80/Sheet2!W79</f>
        <v>0.99908003679852797</v>
      </c>
    </row>
    <row r="80" spans="1:14">
      <c r="A80" s="1" t="s">
        <v>221</v>
      </c>
      <c r="B80">
        <f>LN(Sheet2!B81)-LN(Sheet2!B80)</f>
        <v>7.1021064439600323E-3</v>
      </c>
      <c r="C80">
        <f>LN(Sheet2!C81)-LN(Sheet2!C80)</f>
        <v>5.2946441078960405E-4</v>
      </c>
      <c r="D80">
        <f>LN(Sheet2!D81)-LN(Sheet2!D80)</f>
        <v>5.1555635264434463E-3</v>
      </c>
      <c r="E80">
        <f>LN(Sheet2!E81)-LN(Sheet2!E80)</f>
        <v>2.3689416768295057E-2</v>
      </c>
      <c r="I80">
        <f>LN(Sheet2!R81)-LN(Sheet2!R80)</f>
        <v>0</v>
      </c>
      <c r="J80">
        <f>Sheet2!S81</f>
        <v>4.63</v>
      </c>
      <c r="K80">
        <f>1+Sheet2!T81/400</f>
        <v>1.0000249999999999</v>
      </c>
      <c r="L80">
        <f>Sheet2!U81/Sheet2!U80</f>
        <v>0.99802176063303671</v>
      </c>
      <c r="M80">
        <f>Sheet2!V81/Sheet2!V80</f>
        <v>0.99724770642201832</v>
      </c>
      <c r="N80">
        <f>Sheet2!W81/Sheet2!W80</f>
        <v>0.99539594843462242</v>
      </c>
    </row>
    <row r="81" spans="1:14">
      <c r="A81" s="1" t="s">
        <v>222</v>
      </c>
      <c r="B81">
        <f>LN(Sheet2!B82)-LN(Sheet2!B81)</f>
        <v>1.8830100839725361E-2</v>
      </c>
      <c r="C81">
        <f>LN(Sheet2!C82)-LN(Sheet2!C81)</f>
        <v>5.2870715481707631E-3</v>
      </c>
      <c r="D81">
        <f>LN(Sheet2!D82)-LN(Sheet2!D81)</f>
        <v>9.945159823009371E-2</v>
      </c>
      <c r="E81">
        <f>LN(Sheet2!E82)-LN(Sheet2!E81)</f>
        <v>-8.2161631993920015E-3</v>
      </c>
      <c r="I81">
        <f>LN(Sheet2!R82)-LN(Sheet2!R81)</f>
        <v>4.7371002842693244E-3</v>
      </c>
      <c r="J81">
        <f>Sheet2!S82</f>
        <v>4.83</v>
      </c>
      <c r="K81">
        <f>1+Sheet2!T82/400</f>
        <v>1.000033325</v>
      </c>
      <c r="L81">
        <f>Sheet2!U82/Sheet2!U81</f>
        <v>1.0257680872150643</v>
      </c>
      <c r="M81">
        <f>Sheet2!V82/Sheet2!V81</f>
        <v>0.99724011039558424</v>
      </c>
      <c r="N81">
        <f>Sheet2!W82/Sheet2!W81</f>
        <v>1.0027752081406107</v>
      </c>
    </row>
    <row r="82" spans="1:14">
      <c r="A82" s="1" t="s">
        <v>223</v>
      </c>
      <c r="B82">
        <f>LN(Sheet2!B83)-LN(Sheet2!B82)</f>
        <v>1.7677310123342949E-3</v>
      </c>
      <c r="C82">
        <f>LN(Sheet2!C83)-LN(Sheet2!C82)</f>
        <v>-2.7706134428797657E-3</v>
      </c>
      <c r="D82">
        <f>LN(Sheet2!D83)-LN(Sheet2!D82)</f>
        <v>1.6962741435387618E-3</v>
      </c>
      <c r="E82">
        <f>LN(Sheet2!E83)-LN(Sheet2!E82)</f>
        <v>1.5420067926774972E-2</v>
      </c>
      <c r="I82">
        <f>LN(Sheet2!R83)-LN(Sheet2!R82)</f>
        <v>-1.8921481520379757E-3</v>
      </c>
      <c r="J82">
        <f>Sheet2!S83</f>
        <v>4.7</v>
      </c>
      <c r="K82">
        <f>1+Sheet2!T83/400</f>
        <v>1.0000249999999999</v>
      </c>
      <c r="L82">
        <f>Sheet2!U83/Sheet2!U82</f>
        <v>0.99806763285024147</v>
      </c>
      <c r="M82">
        <f>Sheet2!V83/Sheet2!V82</f>
        <v>0.99630996309963094</v>
      </c>
      <c r="N82">
        <f>Sheet2!W83/Sheet2!W82</f>
        <v>0.99538745387453875</v>
      </c>
    </row>
    <row r="83" spans="1:14">
      <c r="A83" s="1" t="s">
        <v>224</v>
      </c>
      <c r="B83">
        <f>LN(Sheet2!B84)-LN(Sheet2!B83)</f>
        <v>-3.1278211451755134E-3</v>
      </c>
      <c r="C83">
        <f>LN(Sheet2!C84)-LN(Sheet2!C83)</f>
        <v>-4.7365566629060663E-3</v>
      </c>
      <c r="D83">
        <f>LN(Sheet2!D84)-LN(Sheet2!D83)</f>
        <v>2.4764884939109874E-3</v>
      </c>
      <c r="E83">
        <f>LN(Sheet2!E84)-LN(Sheet2!E83)</f>
        <v>-1.2431011882899634E-3</v>
      </c>
      <c r="I83">
        <f>LN(Sheet2!R84)-LN(Sheet2!R83)</f>
        <v>9.4652160403096985E-4</v>
      </c>
      <c r="J83">
        <f>Sheet2!S84</f>
        <v>4.67</v>
      </c>
      <c r="K83">
        <f>1+Sheet2!T84/400</f>
        <v>1.0003166750000001</v>
      </c>
      <c r="L83">
        <f>Sheet2!U84/Sheet2!U83</f>
        <v>0.99709583736689256</v>
      </c>
      <c r="M83">
        <f>Sheet2!V84/Sheet2!V83</f>
        <v>0.99814814814814812</v>
      </c>
      <c r="N83">
        <f>Sheet2!W84/Sheet2!W83</f>
        <v>0.99814643188137164</v>
      </c>
    </row>
    <row r="84" spans="1:14">
      <c r="A84" s="1" t="s">
        <v>225</v>
      </c>
      <c r="B84">
        <f>LN(Sheet2!B85)-LN(Sheet2!B84)</f>
        <v>2.3576753939735795E-3</v>
      </c>
      <c r="C84">
        <f>LN(Sheet2!C85)-LN(Sheet2!C84)</f>
        <v>3.8714544389661931E-3</v>
      </c>
      <c r="D84">
        <f>LN(Sheet2!D85)-LN(Sheet2!D84)</f>
        <v>4.3063755880760904E-2</v>
      </c>
      <c r="E84">
        <f>LN(Sheet2!E85)-LN(Sheet2!E84)</f>
        <v>-6.6755948987154978E-3</v>
      </c>
      <c r="I84">
        <f>LN(Sheet2!R85)-LN(Sheet2!R84)</f>
        <v>-2.8422567689299072E-3</v>
      </c>
      <c r="J84">
        <f>Sheet2!S85</f>
        <v>4.7300000000000004</v>
      </c>
      <c r="K84">
        <f>1+Sheet2!T85/400</f>
        <v>1.000575</v>
      </c>
      <c r="L84">
        <f>Sheet2!U85/Sheet2!U84</f>
        <v>0.9990291262135923</v>
      </c>
      <c r="M84">
        <f>Sheet2!V85/Sheet2!V84</f>
        <v>0.99721706864564008</v>
      </c>
      <c r="N84">
        <f>Sheet2!W85/Sheet2!W84</f>
        <v>0.99442896935933145</v>
      </c>
    </row>
    <row r="85" spans="1:14">
      <c r="A85" s="1" t="s">
        <v>226</v>
      </c>
      <c r="B85">
        <f>LN(Sheet2!B86)-LN(Sheet2!B85)</f>
        <v>8.0956053435858877E-3</v>
      </c>
      <c r="C85">
        <f>LN(Sheet2!C86)-LN(Sheet2!C85)</f>
        <v>9.5045062280623149E-3</v>
      </c>
      <c r="D85">
        <f>LN(Sheet2!D86)-LN(Sheet2!D85)</f>
        <v>1.5029243783323831E-2</v>
      </c>
      <c r="E85">
        <f>LN(Sheet2!E86)-LN(Sheet2!E85)</f>
        <v>1.8135002538431699E-2</v>
      </c>
      <c r="I85">
        <f>LN(Sheet2!R86)-LN(Sheet2!R85)</f>
        <v>6.6194095126750341E-3</v>
      </c>
      <c r="J85">
        <f>Sheet2!S86</f>
        <v>4.7699999999999996</v>
      </c>
      <c r="K85">
        <f>1+Sheet2!T86/400</f>
        <v>1.0004583250000001</v>
      </c>
      <c r="L85">
        <f>Sheet2!U86/Sheet2!U85</f>
        <v>1.0009718172983479</v>
      </c>
      <c r="M85">
        <f>Sheet2!V86/Sheet2!V85</f>
        <v>0.99906976744186049</v>
      </c>
      <c r="N85">
        <f>Sheet2!W86/Sheet2!W85</f>
        <v>0.99253034547152197</v>
      </c>
    </row>
    <row r="86" spans="1:14">
      <c r="A86" s="1" t="s">
        <v>227</v>
      </c>
      <c r="B86">
        <f>LN(Sheet2!B87)-LN(Sheet2!B86)</f>
        <v>2.7694963892757052E-3</v>
      </c>
      <c r="C86">
        <f>LN(Sheet2!C87)-LN(Sheet2!C86)</f>
        <v>6.3352286131630464E-3</v>
      </c>
      <c r="D86">
        <f>LN(Sheet2!D87)-LN(Sheet2!D86)</f>
        <v>1.5754401790069089E-3</v>
      </c>
      <c r="E86">
        <f>LN(Sheet2!E87)-LN(Sheet2!E86)</f>
        <v>-1.4229374069877343E-3</v>
      </c>
      <c r="I86">
        <f>LN(Sheet2!R87)-LN(Sheet2!R86)</f>
        <v>-6.6194095126750341E-3</v>
      </c>
      <c r="J86">
        <f>Sheet2!S87</f>
        <v>4.9000000000000004</v>
      </c>
      <c r="K86">
        <f>1+Sheet2!T87/400</f>
        <v>1.0000249999999999</v>
      </c>
      <c r="L86">
        <f>Sheet2!U87/Sheet2!U86</f>
        <v>0.99417475728155347</v>
      </c>
      <c r="M86">
        <f>Sheet2!V87/Sheet2!V86</f>
        <v>0.9916201117318435</v>
      </c>
      <c r="N86">
        <f>Sheet2!W87/Sheet2!W86</f>
        <v>0.99435559736594548</v>
      </c>
    </row>
    <row r="87" spans="1:14">
      <c r="A87" s="1" t="s">
        <v>228</v>
      </c>
      <c r="B87">
        <f>LN(Sheet2!B88)-LN(Sheet2!B87)</f>
        <v>-9.0625172687988087E-3</v>
      </c>
      <c r="C87">
        <f>LN(Sheet2!C88)-LN(Sheet2!C87)</f>
        <v>-1.9082492042949983E-3</v>
      </c>
      <c r="D87">
        <f>LN(Sheet2!D88)-LN(Sheet2!D87)</f>
        <v>-6.3892359525076797E-2</v>
      </c>
      <c r="E87">
        <f>LN(Sheet2!E88)-LN(Sheet2!E87)</f>
        <v>3.0725414906128679E-3</v>
      </c>
      <c r="I87">
        <f>LN(Sheet2!R88)-LN(Sheet2!R87)</f>
        <v>6.6194095126750341E-3</v>
      </c>
      <c r="J87">
        <f>Sheet2!S88</f>
        <v>5.13</v>
      </c>
      <c r="K87">
        <f>1+Sheet2!T88/400</f>
        <v>1.000019175</v>
      </c>
      <c r="L87">
        <f>Sheet2!U88/Sheet2!U87</f>
        <v>0.99609375</v>
      </c>
      <c r="M87">
        <f>Sheet2!V88/Sheet2!V87</f>
        <v>0.99530516431924887</v>
      </c>
      <c r="N87">
        <f>Sheet2!W88/Sheet2!W87</f>
        <v>0.99148533585619669</v>
      </c>
    </row>
    <row r="88" spans="1:14">
      <c r="A88" s="1" t="s">
        <v>229</v>
      </c>
      <c r="B88">
        <f>LN(Sheet2!B89)-LN(Sheet2!B88)</f>
        <v>-2.8022263960008065E-3</v>
      </c>
      <c r="C88">
        <f>LN(Sheet2!C89)-LN(Sheet2!C88)</f>
        <v>3.1438813697892698E-3</v>
      </c>
      <c r="D88">
        <f>LN(Sheet2!D89)-LN(Sheet2!D88)</f>
        <v>-4.4912091731453982E-2</v>
      </c>
      <c r="E88">
        <f>LN(Sheet2!E89)-LN(Sheet2!E88)</f>
        <v>2.9814484512711292E-3</v>
      </c>
      <c r="I88">
        <f>LN(Sheet2!R89)-LN(Sheet2!R88)</f>
        <v>-1.1374530217685752E-2</v>
      </c>
      <c r="J88">
        <f>Sheet2!S89</f>
        <v>5.37</v>
      </c>
      <c r="K88">
        <f>1+Sheet2!T89/400</f>
        <v>1.0000024999999999</v>
      </c>
      <c r="L88">
        <f>Sheet2!U89/Sheet2!U88</f>
        <v>0.99607843137254892</v>
      </c>
      <c r="M88">
        <f>Sheet2!V89/Sheet2!V88</f>
        <v>0.99716981132075477</v>
      </c>
      <c r="N88">
        <f>Sheet2!W89/Sheet2!W88</f>
        <v>0.99332061068702282</v>
      </c>
    </row>
    <row r="89" spans="1:14">
      <c r="A89" s="1" t="s">
        <v>230</v>
      </c>
      <c r="B89">
        <f>LN(Sheet2!B90)-LN(Sheet2!B89)</f>
        <v>1.751434712305544E-3</v>
      </c>
      <c r="C89">
        <f>LN(Sheet2!C90)-LN(Sheet2!C89)</f>
        <v>3.1000863035470783E-3</v>
      </c>
      <c r="D89">
        <f>LN(Sheet2!D90)-LN(Sheet2!D89)</f>
        <v>-4.9087165882548203E-2</v>
      </c>
      <c r="E89">
        <f>LN(Sheet2!E90)-LN(Sheet2!E89)</f>
        <v>4.9956293513780947E-3</v>
      </c>
      <c r="I89">
        <f>LN(Sheet2!R90)-LN(Sheet2!R89)</f>
        <v>1.9047624806542984E-3</v>
      </c>
      <c r="J89">
        <f>Sheet2!S90</f>
        <v>5.27</v>
      </c>
      <c r="K89">
        <f>1+Sheet2!T90/400</f>
        <v>1.0000024999999999</v>
      </c>
      <c r="L89">
        <f>Sheet2!U90/Sheet2!U89</f>
        <v>0.99606299212598437</v>
      </c>
      <c r="M89">
        <f>Sheet2!V90/Sheet2!V89</f>
        <v>1.0009460737937559</v>
      </c>
      <c r="N89">
        <f>Sheet2!W90/Sheet2!W89</f>
        <v>0.99615754082612884</v>
      </c>
    </row>
    <row r="90" spans="1:14">
      <c r="A90" s="1" t="s">
        <v>231</v>
      </c>
      <c r="B90">
        <f>LN(Sheet2!B91)-LN(Sheet2!B90)</f>
        <v>1.654176759457493E-2</v>
      </c>
      <c r="C90">
        <f>LN(Sheet2!C91)-LN(Sheet2!C90)</f>
        <v>1.3196140315708593E-2</v>
      </c>
      <c r="D90">
        <f>LN(Sheet2!D91)-LN(Sheet2!D90)</f>
        <v>1.1714398221751299E-2</v>
      </c>
      <c r="E90">
        <f>LN(Sheet2!E91)-LN(Sheet2!E90)</f>
        <v>8.7174483146459369E-3</v>
      </c>
      <c r="I90">
        <f>LN(Sheet2!R91)-LN(Sheet2!R90)</f>
        <v>-1.5340665177482116E-2</v>
      </c>
      <c r="J90">
        <f>Sheet2!S91</f>
        <v>5.4</v>
      </c>
      <c r="K90">
        <f>1+Sheet2!T91/400</f>
        <v>1.0000024999999999</v>
      </c>
      <c r="L90">
        <f>Sheet2!U91/Sheet2!U90</f>
        <v>1</v>
      </c>
      <c r="M90">
        <f>Sheet2!V91/Sheet2!V90</f>
        <v>0.98865784499054821</v>
      </c>
      <c r="N90">
        <f>Sheet2!W91/Sheet2!W90</f>
        <v>0.99324975891996137</v>
      </c>
    </row>
    <row r="91" spans="1:14">
      <c r="A91" s="1" t="s">
        <v>232</v>
      </c>
      <c r="B91">
        <f>LN(Sheet2!B92)-LN(Sheet2!B91)</f>
        <v>5.2077830489036803E-3</v>
      </c>
      <c r="C91">
        <f>LN(Sheet2!C92)-LN(Sheet2!C91)</f>
        <v>4.6379050276796896E-3</v>
      </c>
      <c r="D91">
        <f>LN(Sheet2!D92)-LN(Sheet2!D91)</f>
        <v>3.1214516149419474E-2</v>
      </c>
      <c r="E91">
        <f>LN(Sheet2!E92)-LN(Sheet2!E91)</f>
        <v>1.589524483770699E-3</v>
      </c>
      <c r="I91">
        <f>LN(Sheet2!R92)-LN(Sheet2!R91)</f>
        <v>-4.8426244757875381E-3</v>
      </c>
      <c r="J91">
        <f>Sheet2!S92</f>
        <v>5.43</v>
      </c>
      <c r="K91">
        <f>1+Sheet2!T92/400</f>
        <v>1.0000024999999999</v>
      </c>
      <c r="L91">
        <f>Sheet2!U92/Sheet2!U91</f>
        <v>0.99901185770750978</v>
      </c>
      <c r="M91">
        <f>Sheet2!V92/Sheet2!V91</f>
        <v>0.9952198852772467</v>
      </c>
      <c r="N91">
        <f>Sheet2!W92/Sheet2!W91</f>
        <v>0.99611650485436887</v>
      </c>
    </row>
    <row r="92" spans="1:14">
      <c r="A92" s="1" t="s">
        <v>233</v>
      </c>
      <c r="B92">
        <f>LN(Sheet2!B93)-LN(Sheet2!B92)</f>
        <v>5.2941868222848854E-3</v>
      </c>
      <c r="C92">
        <f>LN(Sheet2!C93)-LN(Sheet2!C92)</f>
        <v>-1.943388179816985E-3</v>
      </c>
      <c r="D92">
        <f>LN(Sheet2!D93)-LN(Sheet2!D92)</f>
        <v>4.5507864769272321E-2</v>
      </c>
      <c r="E92">
        <f>LN(Sheet2!E93)-LN(Sheet2!E92)</f>
        <v>-6.1559674401707731E-3</v>
      </c>
      <c r="I92">
        <f>LN(Sheet2!R93)-LN(Sheet2!R92)</f>
        <v>2.908387895956821E-3</v>
      </c>
      <c r="J92">
        <f>Sheet2!S93</f>
        <v>5.33</v>
      </c>
      <c r="K92">
        <f>1+Sheet2!T93/400</f>
        <v>1.0000024999999999</v>
      </c>
      <c r="L92">
        <f>Sheet2!U93/Sheet2!U92</f>
        <v>0.9990108803165183</v>
      </c>
      <c r="M92">
        <f>Sheet2!V93/Sheet2!V92</f>
        <v>0.9971181556195966</v>
      </c>
      <c r="N92">
        <f>Sheet2!W93/Sheet2!W92</f>
        <v>0.99512670565302142</v>
      </c>
    </row>
    <row r="93" spans="1:14">
      <c r="A93" s="1" t="s">
        <v>234</v>
      </c>
      <c r="B93">
        <f>LN(Sheet2!B94)-LN(Sheet2!B93)</f>
        <v>-4.8409553723764986E-3</v>
      </c>
      <c r="C93">
        <f>LN(Sheet2!C94)-LN(Sheet2!C93)</f>
        <v>-3.7585536653528262E-3</v>
      </c>
      <c r="D93">
        <f>LN(Sheet2!D94)-LN(Sheet2!D93)</f>
        <v>-1.2155813663411952E-2</v>
      </c>
      <c r="E93">
        <f>LN(Sheet2!E94)-LN(Sheet2!E93)</f>
        <v>-7.0734635380124145E-3</v>
      </c>
      <c r="I93">
        <f>LN(Sheet2!R94)-LN(Sheet2!R93)</f>
        <v>1.2506175505230033E-2</v>
      </c>
      <c r="J93">
        <f>Sheet2!S94</f>
        <v>5.33</v>
      </c>
      <c r="K93">
        <f>1+Sheet2!T94/400</f>
        <v>1.0000024999999999</v>
      </c>
      <c r="L93">
        <f>Sheet2!U94/Sheet2!U93</f>
        <v>0.99801980198019802</v>
      </c>
      <c r="M93">
        <f>Sheet2!V94/Sheet2!V93</f>
        <v>0.99229287090558771</v>
      </c>
      <c r="N93">
        <f>Sheet2!W94/Sheet2!W93</f>
        <v>0.99412340842311464</v>
      </c>
    </row>
    <row r="94" spans="1:14">
      <c r="A94" s="1" t="s">
        <v>235</v>
      </c>
      <c r="B94">
        <f>LN(Sheet2!B95)-LN(Sheet2!B94)</f>
        <v>1.0469961225536117E-2</v>
      </c>
      <c r="C94">
        <f>LN(Sheet2!C95)-LN(Sheet2!C94)</f>
        <v>3.3456645409513097E-3</v>
      </c>
      <c r="D94">
        <f>LN(Sheet2!D95)-LN(Sheet2!D94)</f>
        <v>2.9607369480424563E-2</v>
      </c>
      <c r="E94">
        <f>LN(Sheet2!E95)-LN(Sheet2!E94)</f>
        <v>7.7449026573878088E-3</v>
      </c>
      <c r="I94">
        <f>LN(Sheet2!R95)-LN(Sheet2!R94)</f>
        <v>-4.7915760098993232E-3</v>
      </c>
      <c r="J94">
        <f>Sheet2!S95</f>
        <v>5.43</v>
      </c>
      <c r="K94">
        <f>1+Sheet2!T95/400</f>
        <v>1.0000024999999999</v>
      </c>
      <c r="L94">
        <f>Sheet2!U95/Sheet2!U94</f>
        <v>1.0009920634920635</v>
      </c>
      <c r="M94">
        <f>Sheet2!V95/Sheet2!V94</f>
        <v>1</v>
      </c>
      <c r="N94">
        <f>Sheet2!W95/Sheet2!W94</f>
        <v>0.99408866995073897</v>
      </c>
    </row>
    <row r="95" spans="1:14">
      <c r="A95" s="1" t="s">
        <v>236</v>
      </c>
      <c r="B95">
        <f>LN(Sheet2!B96)-LN(Sheet2!B95)</f>
        <v>7.6299625071287736E-3</v>
      </c>
      <c r="C95">
        <f>LN(Sheet2!C96)-LN(Sheet2!C95)</f>
        <v>4.0439640162013291E-3</v>
      </c>
      <c r="D95">
        <f>LN(Sheet2!D96)-LN(Sheet2!D95)</f>
        <v>2.6277167662687798E-2</v>
      </c>
      <c r="E95">
        <f>LN(Sheet2!E96)-LN(Sheet2!E95)</f>
        <v>-2.5837164515100097E-3</v>
      </c>
      <c r="I95">
        <f>LN(Sheet2!R96)-LN(Sheet2!R95)</f>
        <v>-1.2566622599858412E-2</v>
      </c>
      <c r="J95">
        <f>Sheet2!S96</f>
        <v>5.17</v>
      </c>
      <c r="K95">
        <f>1+Sheet2!T96/400</f>
        <v>1.0000024999999999</v>
      </c>
      <c r="L95">
        <f>Sheet2!U96/Sheet2!U95</f>
        <v>0.99900891972249739</v>
      </c>
      <c r="M95">
        <f>Sheet2!V96/Sheet2!V95</f>
        <v>0.99708737864077668</v>
      </c>
      <c r="N95">
        <f>Sheet2!W96/Sheet2!W95</f>
        <v>1</v>
      </c>
    </row>
    <row r="96" spans="1:14">
      <c r="A96" s="1" t="s">
        <v>237</v>
      </c>
      <c r="B96">
        <f>LN(Sheet2!B97)-LN(Sheet2!B96)</f>
        <v>1.1680232631244403E-2</v>
      </c>
      <c r="C96">
        <f>LN(Sheet2!C97)-LN(Sheet2!C96)</f>
        <v>1.0199014177076471E-2</v>
      </c>
      <c r="D96">
        <f>LN(Sheet2!D97)-LN(Sheet2!D96)</f>
        <v>2.4551147127255042E-2</v>
      </c>
      <c r="E96">
        <f>LN(Sheet2!E97)-LN(Sheet2!E96)</f>
        <v>-6.9854075167857799E-3</v>
      </c>
      <c r="I96">
        <f>LN(Sheet2!R97)-LN(Sheet2!R96)</f>
        <v>5.8196090532636191E-3</v>
      </c>
      <c r="J96">
        <f>Sheet2!S97</f>
        <v>5.03</v>
      </c>
      <c r="K96">
        <f>1+Sheet2!T97/400</f>
        <v>1.0000024999999999</v>
      </c>
      <c r="L96">
        <f>Sheet2!U97/Sheet2!U96</f>
        <v>0.99801587301587302</v>
      </c>
      <c r="M96">
        <f>Sheet2!V97/Sheet2!V96</f>
        <v>0.99123661148977604</v>
      </c>
      <c r="N96">
        <f>Sheet2!W97/Sheet2!W96</f>
        <v>0.99405351833498501</v>
      </c>
    </row>
    <row r="97" spans="1:14">
      <c r="A97" s="1" t="s">
        <v>238</v>
      </c>
      <c r="B97">
        <f>LN(Sheet2!B98)-LN(Sheet2!B97)</f>
        <v>9.5458356825481872E-3</v>
      </c>
      <c r="C97">
        <f>LN(Sheet2!C98)-LN(Sheet2!C97)</f>
        <v>4.2151983014397931E-3</v>
      </c>
      <c r="D97">
        <f>LN(Sheet2!D98)-LN(Sheet2!D97)</f>
        <v>2.7630934865560649E-3</v>
      </c>
      <c r="E97">
        <f>LN(Sheet2!E98)-LN(Sheet2!E97)</f>
        <v>1.3580332719925203E-2</v>
      </c>
      <c r="I97">
        <f>LN(Sheet2!R98)-LN(Sheet2!R97)</f>
        <v>-5.8196090532636191E-3</v>
      </c>
      <c r="J97">
        <f>Sheet2!S98</f>
        <v>4.9000000000000004</v>
      </c>
      <c r="K97">
        <f>1+Sheet2!T98/400</f>
        <v>1.0000024999999999</v>
      </c>
      <c r="L97">
        <f>Sheet2!U98/Sheet2!U97</f>
        <v>1.0009940357852884</v>
      </c>
      <c r="M97">
        <f>Sheet2!V98/Sheet2!V97</f>
        <v>0.99705304518664051</v>
      </c>
      <c r="N97">
        <f>Sheet2!W98/Sheet2!W97</f>
        <v>1.0009970089730809</v>
      </c>
    </row>
    <row r="98" spans="1:14">
      <c r="A98" s="1" t="s">
        <v>239</v>
      </c>
      <c r="B98">
        <f>LN(Sheet2!B99)-LN(Sheet2!B98)</f>
        <v>1.8203928586451035E-3</v>
      </c>
      <c r="C98">
        <f>LN(Sheet2!C99)-LN(Sheet2!C98)</f>
        <v>1.6642770185062439E-3</v>
      </c>
      <c r="D98">
        <f>LN(Sheet2!D99)-LN(Sheet2!D98)</f>
        <v>1.702609624743498E-2</v>
      </c>
      <c r="E98">
        <f>LN(Sheet2!E99)-LN(Sheet2!E98)</f>
        <v>-1.5441945692091008E-2</v>
      </c>
      <c r="I98">
        <f>LN(Sheet2!R99)-LN(Sheet2!R98)</f>
        <v>2.9140380018493062E-3</v>
      </c>
      <c r="J98">
        <f>Sheet2!S99</f>
        <v>4.7300000000000004</v>
      </c>
      <c r="K98">
        <f>1+Sheet2!T99/400</f>
        <v>1.0000024999999999</v>
      </c>
      <c r="L98">
        <f>Sheet2!U99/Sheet2!U98</f>
        <v>0.99900695134061557</v>
      </c>
      <c r="M98">
        <f>Sheet2!V99/Sheet2!V98</f>
        <v>0.99704433497536948</v>
      </c>
      <c r="N98">
        <f>Sheet2!W99/Sheet2!W98</f>
        <v>0.99800796812749004</v>
      </c>
    </row>
    <row r="99" spans="1:14">
      <c r="A99" s="1" t="s">
        <v>240</v>
      </c>
      <c r="B99">
        <f>LN(Sheet2!B100)-LN(Sheet2!B99)</f>
        <v>1.413819143674111E-4</v>
      </c>
      <c r="C99">
        <f>LN(Sheet2!C100)-LN(Sheet2!C99)</f>
        <v>-2.536521128448932E-4</v>
      </c>
      <c r="D99">
        <f>LN(Sheet2!D100)-LN(Sheet2!D99)</f>
        <v>1.8076614465685106E-2</v>
      </c>
      <c r="E99">
        <f>LN(Sheet2!E100)-LN(Sheet2!E99)</f>
        <v>-2.2280088507692364E-3</v>
      </c>
      <c r="I99">
        <f>LN(Sheet2!R100)-LN(Sheet2!R99)</f>
        <v>-1.9417481829107075E-3</v>
      </c>
      <c r="J99">
        <f>Sheet2!S100</f>
        <v>4.7699999999999996</v>
      </c>
      <c r="K99">
        <f>1+Sheet2!T100/400</f>
        <v>1.0000024999999999</v>
      </c>
      <c r="L99">
        <f>Sheet2!U100/Sheet2!U99</f>
        <v>1</v>
      </c>
      <c r="M99">
        <f>Sheet2!V100/Sheet2!V99</f>
        <v>0.99901185770750978</v>
      </c>
      <c r="N99">
        <f>Sheet2!W100/Sheet2!W99</f>
        <v>0.99900199600798389</v>
      </c>
    </row>
    <row r="100" spans="1:14">
      <c r="A100" s="1" t="s">
        <v>241</v>
      </c>
      <c r="B100">
        <f>LN(Sheet2!B101)-LN(Sheet2!B100)</f>
        <v>1.422161085413709E-3</v>
      </c>
      <c r="C100">
        <f>LN(Sheet2!C101)-LN(Sheet2!C100)</f>
        <v>-1.8172103539371154E-3</v>
      </c>
      <c r="D100">
        <f>LN(Sheet2!D101)-LN(Sheet2!D100)</f>
        <v>3.0048393036874274E-2</v>
      </c>
      <c r="E100">
        <f>LN(Sheet2!E101)-LN(Sheet2!E100)</f>
        <v>-1.5600770451815738E-3</v>
      </c>
      <c r="I100">
        <f>LN(Sheet2!R101)-LN(Sheet2!R100)</f>
        <v>1.9417481829107075E-3</v>
      </c>
      <c r="J100">
        <f>Sheet2!S101</f>
        <v>4.53</v>
      </c>
      <c r="K100">
        <f>1+Sheet2!T101/400</f>
        <v>1.0000024999999999</v>
      </c>
      <c r="L100">
        <f>Sheet2!U101/Sheet2!U100</f>
        <v>1.0059642147117298</v>
      </c>
      <c r="M100">
        <f>Sheet2!V101/Sheet2!V100</f>
        <v>1</v>
      </c>
      <c r="N100">
        <f>Sheet2!W101/Sheet2!W100</f>
        <v>0.99700299700299699</v>
      </c>
    </row>
    <row r="101" spans="1:14">
      <c r="A101" s="1" t="s">
        <v>242</v>
      </c>
      <c r="B101">
        <f>LN(Sheet2!B102)-LN(Sheet2!B101)</f>
        <v>1.4723704754970868E-5</v>
      </c>
      <c r="C101">
        <f>LN(Sheet2!C102)-LN(Sheet2!C101)</f>
        <v>6.6324307750129652E-3</v>
      </c>
      <c r="D101">
        <f>LN(Sheet2!D102)-LN(Sheet2!D101)</f>
        <v>-3.0414870287482805E-2</v>
      </c>
      <c r="E101">
        <f>LN(Sheet2!E102)-LN(Sheet2!E101)</f>
        <v>-4.6309882889117304E-5</v>
      </c>
      <c r="I101">
        <f>LN(Sheet2!R102)-LN(Sheet2!R101)</f>
        <v>1.9379851026783967E-3</v>
      </c>
      <c r="J101">
        <f>Sheet2!S102</f>
        <v>4.53</v>
      </c>
      <c r="K101">
        <f>1+Sheet2!T102/400</f>
        <v>1.0000024999999999</v>
      </c>
      <c r="L101">
        <f>Sheet2!U102/Sheet2!U101</f>
        <v>0.99505928853754944</v>
      </c>
      <c r="M101">
        <f>Sheet2!V102/Sheet2!V101</f>
        <v>0.99505440158259151</v>
      </c>
      <c r="N101">
        <f>Sheet2!W102/Sheet2!W101</f>
        <v>1</v>
      </c>
    </row>
    <row r="102" spans="1:14">
      <c r="A102" s="1" t="s">
        <v>243</v>
      </c>
      <c r="B102">
        <f>LN(Sheet2!B103)-LN(Sheet2!B102)</f>
        <v>1.1607694436942761E-2</v>
      </c>
      <c r="C102">
        <f>LN(Sheet2!C103)-LN(Sheet2!C102)</f>
        <v>3.9350642245052914E-3</v>
      </c>
      <c r="D102">
        <f>LN(Sheet2!D103)-LN(Sheet2!D102)</f>
        <v>6.1462909032574696E-2</v>
      </c>
      <c r="E102">
        <f>LN(Sheet2!E103)-LN(Sheet2!E102)</f>
        <v>-1.3471804478381255E-2</v>
      </c>
      <c r="I102">
        <f>LN(Sheet2!R103)-LN(Sheet2!R102)</f>
        <v>6.7535230157798054E-3</v>
      </c>
      <c r="J102">
        <f>Sheet2!S103</f>
        <v>4.43</v>
      </c>
      <c r="K102">
        <f>1+Sheet2!T103/400</f>
        <v>1.0000024999999999</v>
      </c>
      <c r="L102">
        <f>Sheet2!U103/Sheet2!U102</f>
        <v>0.99702085402184715</v>
      </c>
      <c r="M102">
        <f>Sheet2!V103/Sheet2!V102</f>
        <v>0.99602385685884698</v>
      </c>
      <c r="N102">
        <f>Sheet2!W103/Sheet2!W102</f>
        <v>1.0020040080160322</v>
      </c>
    </row>
    <row r="103" spans="1:14">
      <c r="A103" s="1" t="s">
        <v>244</v>
      </c>
      <c r="B103">
        <f>LN(Sheet2!B104)-LN(Sheet2!B103)</f>
        <v>1.2150475087500112E-3</v>
      </c>
      <c r="C103">
        <f>LN(Sheet2!C104)-LN(Sheet2!C103)</f>
        <v>4.9978315268413009E-3</v>
      </c>
      <c r="D103">
        <f>LN(Sheet2!D104)-LN(Sheet2!D103)</f>
        <v>-1.8882121093961104E-2</v>
      </c>
      <c r="E103">
        <f>LN(Sheet2!E104)-LN(Sheet2!E103)</f>
        <v>1.4924373988544071E-3</v>
      </c>
      <c r="I103">
        <f>LN(Sheet2!R104)-LN(Sheet2!R103)</f>
        <v>3.8387763071661141E-3</v>
      </c>
      <c r="J103">
        <f>Sheet2!S104</f>
        <v>4.3</v>
      </c>
      <c r="K103">
        <f>1+Sheet2!T104/400</f>
        <v>1.0000024999999999</v>
      </c>
      <c r="L103">
        <f>Sheet2!U104/Sheet2!U103</f>
        <v>0.99601593625497997</v>
      </c>
      <c r="M103">
        <f>Sheet2!V104/Sheet2!V103</f>
        <v>0.99600798403193602</v>
      </c>
      <c r="N103">
        <f>Sheet2!W104/Sheet2!W103</f>
        <v>0.99900000000000011</v>
      </c>
    </row>
    <row r="104" spans="1:14">
      <c r="A104" s="1" t="s">
        <v>245</v>
      </c>
      <c r="B104">
        <f>LN(Sheet2!B105)-LN(Sheet2!B104)</f>
        <v>3.199385424598411E-3</v>
      </c>
      <c r="C104">
        <f>LN(Sheet2!C105)-LN(Sheet2!C104)</f>
        <v>5.6313882650058655E-3</v>
      </c>
      <c r="D104">
        <f>LN(Sheet2!D105)-LN(Sheet2!D104)</f>
        <v>-3.4376728405680124E-2</v>
      </c>
      <c r="E104">
        <f>LN(Sheet2!E105)-LN(Sheet2!E104)</f>
        <v>-3.8630096305691808E-3</v>
      </c>
      <c r="I104">
        <f>LN(Sheet2!R105)-LN(Sheet2!R104)</f>
        <v>7.6336248550710195E-3</v>
      </c>
      <c r="J104">
        <f>Sheet2!S105</f>
        <v>4.43</v>
      </c>
      <c r="K104">
        <f>1+Sheet2!T105/400</f>
        <v>1.0000024999999999</v>
      </c>
      <c r="L104">
        <f>Sheet2!U105/Sheet2!U104</f>
        <v>1.002</v>
      </c>
      <c r="M104">
        <f>Sheet2!V105/Sheet2!V104</f>
        <v>0.99699398797595196</v>
      </c>
      <c r="N104">
        <f>Sheet2!W105/Sheet2!W104</f>
        <v>1.003003003003003</v>
      </c>
    </row>
    <row r="105" spans="1:14">
      <c r="A105" s="1" t="s">
        <v>246</v>
      </c>
      <c r="B105">
        <f>LN(Sheet2!B106)-LN(Sheet2!B105)</f>
        <v>4.0396903181036947E-3</v>
      </c>
      <c r="C105">
        <f>LN(Sheet2!C106)-LN(Sheet2!C105)</f>
        <v>1.4207508629069387E-3</v>
      </c>
      <c r="D105">
        <f>LN(Sheet2!D106)-LN(Sheet2!D105)</f>
        <v>1.411444079824984E-2</v>
      </c>
      <c r="E105">
        <f>LN(Sheet2!E106)-LN(Sheet2!E105)</f>
        <v>2.7676977467530062E-3</v>
      </c>
      <c r="I105">
        <f>LN(Sheet2!R106)-LN(Sheet2!R105)</f>
        <v>-7.6336248550710195E-3</v>
      </c>
      <c r="J105">
        <f>Sheet2!S106</f>
        <v>4.2</v>
      </c>
      <c r="K105">
        <f>1+Sheet2!T106/400</f>
        <v>1.0000024999999999</v>
      </c>
      <c r="L105">
        <f>Sheet2!U106/Sheet2!U105</f>
        <v>1.0029940119760479</v>
      </c>
      <c r="M105">
        <f>Sheet2!V106/Sheet2!V105</f>
        <v>0.99698492462311561</v>
      </c>
      <c r="N105">
        <f>Sheet2!W106/Sheet2!W105</f>
        <v>1.0029940119760479</v>
      </c>
    </row>
    <row r="106" spans="1:14">
      <c r="A106" s="1" t="s">
        <v>247</v>
      </c>
      <c r="B106">
        <f>LN(Sheet2!B107)-LN(Sheet2!B106)</f>
        <v>5.3595483428985347E-3</v>
      </c>
      <c r="C106">
        <f>LN(Sheet2!C107)-LN(Sheet2!C106)</f>
        <v>3.5986763578270686E-3</v>
      </c>
      <c r="D106">
        <f>LN(Sheet2!D107)-LN(Sheet2!D106)</f>
        <v>2.3293265001535772E-2</v>
      </c>
      <c r="E106">
        <f>LN(Sheet2!E107)-LN(Sheet2!E106)</f>
        <v>-3.3573821653081204E-3</v>
      </c>
      <c r="I106">
        <f>LN(Sheet2!R107)-LN(Sheet2!R106)</f>
        <v>5.7306747089844734E-3</v>
      </c>
      <c r="J106">
        <f>Sheet2!S107</f>
        <v>4.17</v>
      </c>
      <c r="K106">
        <f>1+Sheet2!T107/400</f>
        <v>1.0000133250000001</v>
      </c>
      <c r="L106">
        <f>Sheet2!U107/Sheet2!U106</f>
        <v>1.0009950248756219</v>
      </c>
      <c r="M106">
        <f>Sheet2!V107/Sheet2!V106</f>
        <v>0.99697580645161288</v>
      </c>
      <c r="N106">
        <f>Sheet2!W107/Sheet2!W106</f>
        <v>1</v>
      </c>
    </row>
    <row r="107" spans="1:14">
      <c r="A107" s="1" t="s">
        <v>248</v>
      </c>
      <c r="B107">
        <f>LN(Sheet2!B108)-LN(Sheet2!B107)</f>
        <v>-4.1772937157178447E-3</v>
      </c>
      <c r="C107">
        <f>LN(Sheet2!C108)-LN(Sheet2!C107)</f>
        <v>-1.1998557576418101E-2</v>
      </c>
      <c r="D107">
        <f>LN(Sheet2!D108)-LN(Sheet2!D107)</f>
        <v>2.1602502755893857E-2</v>
      </c>
      <c r="E107">
        <f>LN(Sheet2!E108)-LN(Sheet2!E107)</f>
        <v>-1.4325456969258354E-2</v>
      </c>
      <c r="I107">
        <f>LN(Sheet2!R108)-LN(Sheet2!R107)</f>
        <v>-6.6889881507963267E-3</v>
      </c>
      <c r="J107">
        <f>Sheet2!S108</f>
        <v>4.0999999999999996</v>
      </c>
      <c r="K107">
        <f>1+Sheet2!T108/400</f>
        <v>1.0004474999999999</v>
      </c>
      <c r="L107">
        <f>Sheet2!U108/Sheet2!U107</f>
        <v>1.0009940357852884</v>
      </c>
      <c r="M107">
        <f>Sheet2!V108/Sheet2!V107</f>
        <v>0.99797775530839228</v>
      </c>
      <c r="N107">
        <f>Sheet2!W108/Sheet2!W107</f>
        <v>1.0009950248756219</v>
      </c>
    </row>
    <row r="108" spans="1:14">
      <c r="A108" s="1" t="s">
        <v>249</v>
      </c>
      <c r="B108">
        <f>LN(Sheet2!B109)-LN(Sheet2!B108)</f>
        <v>1.10557066399255E-2</v>
      </c>
      <c r="C108">
        <f>LN(Sheet2!C109)-LN(Sheet2!C108)</f>
        <v>1.031512562713921E-2</v>
      </c>
      <c r="D108">
        <f>LN(Sheet2!D109)-LN(Sheet2!D108)</f>
        <v>2.7211619720590094E-2</v>
      </c>
      <c r="E108">
        <f>LN(Sheet2!E109)-LN(Sheet2!E108)</f>
        <v>-2.3177709242251376E-3</v>
      </c>
      <c r="I108">
        <f>LN(Sheet2!R109)-LN(Sheet2!R108)</f>
        <v>1.1439590909394504E-2</v>
      </c>
      <c r="J108">
        <f>Sheet2!S109</f>
        <v>4.03</v>
      </c>
      <c r="K108">
        <f>1+Sheet2!T109/400</f>
        <v>1.0005299999999999</v>
      </c>
      <c r="L108">
        <f>Sheet2!U109/Sheet2!U108</f>
        <v>0.99900695134061557</v>
      </c>
      <c r="M108">
        <f>Sheet2!V109/Sheet2!V108</f>
        <v>1</v>
      </c>
      <c r="N108">
        <f>Sheet2!W109/Sheet2!W108</f>
        <v>1</v>
      </c>
    </row>
    <row r="109" spans="1:14">
      <c r="A109" s="1" t="s">
        <v>250</v>
      </c>
      <c r="B109">
        <f>LN(Sheet2!B110)-LN(Sheet2!B109)</f>
        <v>1.1108140809243494E-2</v>
      </c>
      <c r="C109">
        <f>LN(Sheet2!C110)-LN(Sheet2!C109)</f>
        <v>4.038144274278066E-3</v>
      </c>
      <c r="D109">
        <f>LN(Sheet2!D110)-LN(Sheet2!D109)</f>
        <v>3.4386211358169133E-2</v>
      </c>
      <c r="E109">
        <f>LN(Sheet2!E110)-LN(Sheet2!E109)</f>
        <v>2.6565193057136449E-3</v>
      </c>
      <c r="I109">
        <f>LN(Sheet2!R110)-LN(Sheet2!R109)</f>
        <v>-1.4320053774748764E-2</v>
      </c>
      <c r="J109">
        <f>Sheet2!S110</f>
        <v>4</v>
      </c>
      <c r="K109">
        <f>1+Sheet2!T110/400</f>
        <v>1.000824175</v>
      </c>
      <c r="L109">
        <f>Sheet2!U110/Sheet2!U109</f>
        <v>0.99900596421471177</v>
      </c>
      <c r="M109">
        <f>Sheet2!V110/Sheet2!V109</f>
        <v>0.99594731509625123</v>
      </c>
      <c r="N109">
        <f>Sheet2!W110/Sheet2!W109</f>
        <v>1.0019880715705767</v>
      </c>
    </row>
    <row r="110" spans="1:14">
      <c r="A110" s="1" t="s">
        <v>251</v>
      </c>
      <c r="B110">
        <f>LN(Sheet2!B111)-LN(Sheet2!B110)</f>
        <v>-1.1802738392692191E-3</v>
      </c>
      <c r="C110">
        <f>LN(Sheet2!C111)-LN(Sheet2!C110)</f>
        <v>-1.3587947035313963E-3</v>
      </c>
      <c r="D110">
        <f>LN(Sheet2!D111)-LN(Sheet2!D110)</f>
        <v>-1.5349421349350023E-2</v>
      </c>
      <c r="E110">
        <f>LN(Sheet2!E111)-LN(Sheet2!E110)</f>
        <v>4.3495361775613972E-5</v>
      </c>
      <c r="I110">
        <f>LN(Sheet2!R111)-LN(Sheet2!R110)</f>
        <v>9.5694510161505875E-3</v>
      </c>
      <c r="J110">
        <f>Sheet2!S111</f>
        <v>3.77</v>
      </c>
      <c r="K110">
        <f>1+Sheet2!T111/400</f>
        <v>1.0011316750000001</v>
      </c>
      <c r="L110">
        <f>Sheet2!U111/Sheet2!U110</f>
        <v>1</v>
      </c>
      <c r="M110">
        <f>Sheet2!V111/Sheet2!V110</f>
        <v>1.0010172939979656</v>
      </c>
      <c r="N110">
        <f>Sheet2!W111/Sheet2!W110</f>
        <v>1.001984126984127</v>
      </c>
    </row>
    <row r="111" spans="1:14">
      <c r="A111" s="1" t="s">
        <v>252</v>
      </c>
      <c r="B111">
        <f>LN(Sheet2!B112)-LN(Sheet2!B111)</f>
        <v>-1.4905755235821161E-3</v>
      </c>
      <c r="C111">
        <f>LN(Sheet2!C112)-LN(Sheet2!C111)</f>
        <v>-6.8830255668894669E-3</v>
      </c>
      <c r="D111">
        <f>LN(Sheet2!D112)-LN(Sheet2!D111)</f>
        <v>-1.2411598545322977E-2</v>
      </c>
      <c r="E111">
        <f>LN(Sheet2!E112)-LN(Sheet2!E111)</f>
        <v>-1.6542945688577948E-3</v>
      </c>
      <c r="I111">
        <f>LN(Sheet2!R112)-LN(Sheet2!R111)</f>
        <v>-1.4388737452099676E-2</v>
      </c>
      <c r="J111">
        <f>Sheet2!S112</f>
        <v>3.73</v>
      </c>
      <c r="K111">
        <f>1+Sheet2!T112/400</f>
        <v>1.001118325</v>
      </c>
      <c r="L111">
        <f>Sheet2!U112/Sheet2!U111</f>
        <v>1.0009950248756219</v>
      </c>
      <c r="M111">
        <f>Sheet2!V112/Sheet2!V111</f>
        <v>0.99491869918699183</v>
      </c>
      <c r="N111">
        <f>Sheet2!W112/Sheet2!W111</f>
        <v>1</v>
      </c>
    </row>
    <row r="112" spans="1:14">
      <c r="A112" s="1" t="s">
        <v>253</v>
      </c>
      <c r="B112">
        <f>LN(Sheet2!B113)-LN(Sheet2!B112)</f>
        <v>5.4374781160433372E-3</v>
      </c>
      <c r="C112">
        <f>LN(Sheet2!C113)-LN(Sheet2!C112)</f>
        <v>-9.3045754840395123E-3</v>
      </c>
      <c r="D112">
        <f>LN(Sheet2!D113)-LN(Sheet2!D112)</f>
        <v>4.1983376189324018E-2</v>
      </c>
      <c r="E112">
        <f>LN(Sheet2!E113)-LN(Sheet2!E112)</f>
        <v>6.3237632694950197E-3</v>
      </c>
      <c r="I112">
        <f>LN(Sheet2!R113)-LN(Sheet2!R112)</f>
        <v>0</v>
      </c>
      <c r="J112">
        <f>Sheet2!S113</f>
        <v>3.83</v>
      </c>
      <c r="K112">
        <f>1+Sheet2!T113/400</f>
        <v>1.001128325</v>
      </c>
      <c r="L112">
        <f>Sheet2!U113/Sheet2!U112</f>
        <v>1.0059642147117298</v>
      </c>
      <c r="M112">
        <f>Sheet2!V113/Sheet2!V112</f>
        <v>0.99489274770173641</v>
      </c>
      <c r="N112">
        <f>Sheet2!W113/Sheet2!W112</f>
        <v>1.000990099009901</v>
      </c>
    </row>
    <row r="113" spans="1:14">
      <c r="A113" s="1" t="s">
        <v>254</v>
      </c>
      <c r="B113">
        <f>LN(Sheet2!B114)-LN(Sheet2!B113)</f>
        <v>9.8943881474822248E-3</v>
      </c>
      <c r="C113">
        <f>LN(Sheet2!C114)-LN(Sheet2!C113)</f>
        <v>1.1088696903652773E-2</v>
      </c>
      <c r="D113">
        <f>LN(Sheet2!D114)-LN(Sheet2!D113)</f>
        <v>7.5997043479714699E-3</v>
      </c>
      <c r="E113">
        <f>LN(Sheet2!E114)-LN(Sheet2!E113)</f>
        <v>-3.5061024866716028E-3</v>
      </c>
      <c r="I113">
        <f>LN(Sheet2!R114)-LN(Sheet2!R113)</f>
        <v>0</v>
      </c>
      <c r="J113">
        <f>Sheet2!S114</f>
        <v>3.9</v>
      </c>
      <c r="K113">
        <f>1+Sheet2!T114/400</f>
        <v>1.0011274999999999</v>
      </c>
      <c r="L113">
        <f>Sheet2!U114/Sheet2!U113</f>
        <v>1.0039525691699605</v>
      </c>
      <c r="M113">
        <f>Sheet2!V114/Sheet2!V113</f>
        <v>0.99589322381930179</v>
      </c>
      <c r="N113">
        <f>Sheet2!W114/Sheet2!W113</f>
        <v>1.0049455984174085</v>
      </c>
    </row>
    <row r="114" spans="1:14">
      <c r="A114" s="1" t="s">
        <v>255</v>
      </c>
      <c r="B114">
        <f>LN(Sheet2!B115)-LN(Sheet2!B114)</f>
        <v>-1.3978163811269262E-2</v>
      </c>
      <c r="C114">
        <f>LN(Sheet2!C115)-LN(Sheet2!C114)</f>
        <v>-1.3020097858134516E-2</v>
      </c>
      <c r="D114">
        <f>LN(Sheet2!D115)-LN(Sheet2!D114)</f>
        <v>-1.6266254152795201E-2</v>
      </c>
      <c r="E114">
        <f>LN(Sheet2!E115)-LN(Sheet2!E114)</f>
        <v>-2.3278636288314392E-2</v>
      </c>
      <c r="I114">
        <f>LN(Sheet2!R115)-LN(Sheet2!R114)</f>
        <v>-5.8139698654198213E-3</v>
      </c>
      <c r="J114">
        <f>Sheet2!S115</f>
        <v>3.97</v>
      </c>
      <c r="K114">
        <f>1+Sheet2!T115/400</f>
        <v>1.0011266750000001</v>
      </c>
      <c r="L114">
        <f>Sheet2!U115/Sheet2!U114</f>
        <v>1.0049212598425197</v>
      </c>
      <c r="M114">
        <f>Sheet2!V115/Sheet2!V114</f>
        <v>0.99896907216494846</v>
      </c>
      <c r="N114">
        <f>Sheet2!W115/Sheet2!W114</f>
        <v>1.0078740157480317</v>
      </c>
    </row>
    <row r="115" spans="1:14">
      <c r="A115" s="1" t="s">
        <v>256</v>
      </c>
      <c r="B115">
        <f>LN(Sheet2!B116)-LN(Sheet2!B115)</f>
        <v>-6.6707619270882645E-3</v>
      </c>
      <c r="C115">
        <f>LN(Sheet2!C116)-LN(Sheet2!C115)</f>
        <v>3.4851283525947352E-3</v>
      </c>
      <c r="D115">
        <f>LN(Sheet2!D116)-LN(Sheet2!D115)</f>
        <v>-6.4985954200676432E-2</v>
      </c>
      <c r="E115">
        <f>LN(Sheet2!E116)-LN(Sheet2!E115)</f>
        <v>5.0334351279831546E-3</v>
      </c>
      <c r="I115">
        <f>LN(Sheet2!R116)-LN(Sheet2!R115)</f>
        <v>-2.758795651882906E-2</v>
      </c>
      <c r="J115">
        <f>Sheet2!S116</f>
        <v>4</v>
      </c>
      <c r="K115">
        <f>1+Sheet2!T116/400</f>
        <v>1.0011258249999999</v>
      </c>
      <c r="L115">
        <f>Sheet2!U116/Sheet2!U115</f>
        <v>1.01077375122429</v>
      </c>
      <c r="M115">
        <f>Sheet2!V116/Sheet2!V115</f>
        <v>0.99174406604747145</v>
      </c>
      <c r="N115">
        <f>Sheet2!W116/Sheet2!W115</f>
        <v>1.0068359374999998</v>
      </c>
    </row>
    <row r="116" spans="1:14">
      <c r="A116" s="1" t="s">
        <v>257</v>
      </c>
      <c r="B116">
        <f>LN(Sheet2!B117)-LN(Sheet2!B116)</f>
        <v>-3.4117785858488681E-2</v>
      </c>
      <c r="C116">
        <f>LN(Sheet2!C117)-LN(Sheet2!C116)</f>
        <v>-1.264885925622905E-2</v>
      </c>
      <c r="D116">
        <f>LN(Sheet2!D117)-LN(Sheet2!D116)</f>
        <v>1.1702744071291737E-2</v>
      </c>
      <c r="E116">
        <f>LN(Sheet2!E117)-LN(Sheet2!E116)</f>
        <v>3.5880041902002224E-3</v>
      </c>
      <c r="I116">
        <f>LN(Sheet2!R117)-LN(Sheet2!R116)</f>
        <v>5.9761134033422536E-3</v>
      </c>
      <c r="J116">
        <f>Sheet2!S117</f>
        <v>4.07</v>
      </c>
      <c r="K116">
        <f>1+Sheet2!T117/400</f>
        <v>1.0007516750000001</v>
      </c>
      <c r="L116">
        <f>Sheet2!U117/Sheet2!U116</f>
        <v>0.99321705426356588</v>
      </c>
      <c r="M116">
        <f>Sheet2!V117/Sheet2!V116</f>
        <v>1.0156087408949011</v>
      </c>
      <c r="N116">
        <f>Sheet2!W117/Sheet2!W116</f>
        <v>0.99224054316197874</v>
      </c>
    </row>
    <row r="117" spans="1:14">
      <c r="A117" s="1" t="s">
        <v>258</v>
      </c>
      <c r="B117">
        <f>LN(Sheet2!B118)-LN(Sheet2!B117)</f>
        <v>-4.0856990626226386E-2</v>
      </c>
      <c r="C117">
        <f>LN(Sheet2!C118)-LN(Sheet2!C117)</f>
        <v>-1.2490111767472722E-2</v>
      </c>
      <c r="D117">
        <f>LN(Sheet2!D118)-LN(Sheet2!D117)</f>
        <v>-0.15578696907372999</v>
      </c>
      <c r="E117">
        <f>LN(Sheet2!E118)-LN(Sheet2!E117)</f>
        <v>1.2430612152268594E-2</v>
      </c>
      <c r="I117">
        <f>LN(Sheet2!R118)-LN(Sheet2!R117)</f>
        <v>-1.7025949589926981E-2</v>
      </c>
      <c r="J117">
        <f>Sheet2!S118</f>
        <v>4.57</v>
      </c>
      <c r="K117">
        <f>1+Sheet2!T118/400</f>
        <v>1.0002</v>
      </c>
      <c r="L117">
        <f>Sheet2!U118/Sheet2!U117</f>
        <v>0.98926829268292693</v>
      </c>
      <c r="M117">
        <f>Sheet2!V118/Sheet2!V117</f>
        <v>0.99897540983606559</v>
      </c>
      <c r="N117">
        <f>Sheet2!W118/Sheet2!W117</f>
        <v>0.98729227761485827</v>
      </c>
    </row>
    <row r="118" spans="1:14">
      <c r="A118" s="1" t="s">
        <v>259</v>
      </c>
      <c r="B118">
        <f>LN(Sheet2!B119)-LN(Sheet2!B118)</f>
        <v>2.0207223604230551E-2</v>
      </c>
      <c r="C118">
        <f>LN(Sheet2!C119)-LN(Sheet2!C118)</f>
        <v>1.4000728099676563E-2</v>
      </c>
      <c r="D118">
        <f>LN(Sheet2!D119)-LN(Sheet2!D118)</f>
        <v>-9.3684692430917094E-2</v>
      </c>
      <c r="E118">
        <f>LN(Sheet2!E119)-LN(Sheet2!E118)</f>
        <v>2.253370011193867E-2</v>
      </c>
      <c r="I118">
        <f>LN(Sheet2!R119)-LN(Sheet2!R118)</f>
        <v>-9.1324835632722312E-3</v>
      </c>
      <c r="J118">
        <f>Sheet2!S119</f>
        <v>5.0999999999999996</v>
      </c>
      <c r="K118">
        <f>1+Sheet2!T119/400</f>
        <v>1.0002</v>
      </c>
      <c r="L118">
        <f>Sheet2!U119/Sheet2!U118</f>
        <v>0.99605522682445757</v>
      </c>
      <c r="M118">
        <f>Sheet2!V119/Sheet2!V118</f>
        <v>0.99384615384615393</v>
      </c>
      <c r="N118">
        <f>Sheet2!W119/Sheet2!W118</f>
        <v>0.98712871287128712</v>
      </c>
    </row>
    <row r="119" spans="1:14">
      <c r="A119" s="1" t="s">
        <v>260</v>
      </c>
      <c r="B119">
        <f>LN(Sheet2!B120)-LN(Sheet2!B119)</f>
        <v>-5.1310617931199509E-4</v>
      </c>
      <c r="C119">
        <f>LN(Sheet2!C120)-LN(Sheet2!C119)</f>
        <v>-4.6782701215728473E-3</v>
      </c>
      <c r="D119">
        <f>LN(Sheet2!D120)-LN(Sheet2!D119)</f>
        <v>-3.6134059560194026E-2</v>
      </c>
      <c r="E119">
        <f>LN(Sheet2!E120)-LN(Sheet2!E119)</f>
        <v>7.4112665537174882E-3</v>
      </c>
      <c r="I119">
        <f>LN(Sheet2!R120)-LN(Sheet2!R119)</f>
        <v>5.0838950372718017E-3</v>
      </c>
      <c r="J119">
        <f>Sheet2!S120</f>
        <v>5.43</v>
      </c>
      <c r="K119">
        <f>1+Sheet2!T120/400</f>
        <v>1.0002</v>
      </c>
      <c r="L119">
        <f>Sheet2!U120/Sheet2!U119</f>
        <v>0.99603960396039604</v>
      </c>
      <c r="M119">
        <f>Sheet2!V120/Sheet2!V119</f>
        <v>0.99277605779153766</v>
      </c>
      <c r="N119">
        <f>Sheet2!W120/Sheet2!W119</f>
        <v>0.99297893681043126</v>
      </c>
    </row>
    <row r="120" spans="1:14">
      <c r="A120" s="1" t="s">
        <v>261</v>
      </c>
      <c r="B120">
        <f>LN(Sheet2!B121)-LN(Sheet2!B120)</f>
        <v>2.126467548330635E-2</v>
      </c>
      <c r="C120">
        <f>LN(Sheet2!C121)-LN(Sheet2!C120)</f>
        <v>1.5678372964935239E-2</v>
      </c>
      <c r="D120">
        <f>LN(Sheet2!D121)-LN(Sheet2!D120)</f>
        <v>1.8407218219674948E-2</v>
      </c>
      <c r="E120">
        <f>LN(Sheet2!E121)-LN(Sheet2!E120)</f>
        <v>1.0107674429457814E-2</v>
      </c>
      <c r="I120">
        <f>LN(Sheet2!R121)-LN(Sheet2!R120)</f>
        <v>5.0581797273530071E-3</v>
      </c>
      <c r="J120">
        <f>Sheet2!S121</f>
        <v>5.2</v>
      </c>
      <c r="K120">
        <f>1+Sheet2!T121/400</f>
        <v>1.0001925</v>
      </c>
      <c r="L120">
        <f>Sheet2!U121/Sheet2!U120</f>
        <v>0.99602385685884698</v>
      </c>
      <c r="M120">
        <f>Sheet2!V121/Sheet2!V120</f>
        <v>0.99064449064449056</v>
      </c>
      <c r="N120">
        <f>Sheet2!W121/Sheet2!W120</f>
        <v>0.99797979797979797</v>
      </c>
    </row>
    <row r="121" spans="1:14">
      <c r="A121" s="1" t="s">
        <v>262</v>
      </c>
      <c r="B121">
        <f>LN(Sheet2!B122)-LN(Sheet2!B121)</f>
        <v>1.3882641115225969E-2</v>
      </c>
      <c r="C121">
        <f>LN(Sheet2!C122)-LN(Sheet2!C121)</f>
        <v>7.1846843201326394E-3</v>
      </c>
      <c r="D121">
        <f>LN(Sheet2!D122)-LN(Sheet2!D121)</f>
        <v>3.1151033127205519E-2</v>
      </c>
      <c r="E121">
        <f>LN(Sheet2!E122)-LN(Sheet2!E121)</f>
        <v>4.2846555924469509E-4</v>
      </c>
      <c r="I121">
        <f>LN(Sheet2!R122)-LN(Sheet2!R121)</f>
        <v>7.0387419814759156E-3</v>
      </c>
      <c r="J121">
        <f>Sheet2!S122</f>
        <v>5.03</v>
      </c>
      <c r="K121">
        <f>1+Sheet2!T122/400</f>
        <v>1.000175</v>
      </c>
      <c r="L121">
        <f>Sheet2!U122/Sheet2!U121</f>
        <v>1.001996007984032</v>
      </c>
      <c r="M121">
        <f>Sheet2!V122/Sheet2!V121</f>
        <v>0.99895068205666326</v>
      </c>
      <c r="N121">
        <f>Sheet2!W122/Sheet2!W121</f>
        <v>1.0020242914979758</v>
      </c>
    </row>
    <row r="122" spans="1:14">
      <c r="A122" s="1" t="s">
        <v>263</v>
      </c>
      <c r="B122">
        <f>LN(Sheet2!B123)-LN(Sheet2!B122)</f>
        <v>1.2580286877276414E-2</v>
      </c>
      <c r="C122">
        <f>LN(Sheet2!C123)-LN(Sheet2!C122)</f>
        <v>2.9336504303201227E-3</v>
      </c>
      <c r="D122">
        <f>LN(Sheet2!D123)-LN(Sheet2!D122)</f>
        <v>8.4285692622120822E-2</v>
      </c>
      <c r="E122">
        <f>LN(Sheet2!E123)-LN(Sheet2!E122)</f>
        <v>1.6543711622059032E-3</v>
      </c>
      <c r="I122">
        <f>LN(Sheet2!R123)-LN(Sheet2!R122)</f>
        <v>6.9895441817120485E-3</v>
      </c>
      <c r="J122">
        <f>Sheet2!S123</f>
        <v>5.13</v>
      </c>
      <c r="K122">
        <f>1+Sheet2!T123/400</f>
        <v>1.000175</v>
      </c>
      <c r="L122">
        <f>Sheet2!U123/Sheet2!U122</f>
        <v>0.99701195219123495</v>
      </c>
      <c r="M122">
        <f>Sheet2!V123/Sheet2!V122</f>
        <v>0.995798319327731</v>
      </c>
      <c r="N122">
        <f>Sheet2!W123/Sheet2!W122</f>
        <v>0.99494949494949492</v>
      </c>
    </row>
    <row r="123" spans="1:14">
      <c r="A123" s="1" t="s">
        <v>264</v>
      </c>
      <c r="B123">
        <f>LN(Sheet2!B124)-LN(Sheet2!B123)</f>
        <v>1.1858250806137782E-2</v>
      </c>
      <c r="C123">
        <f>LN(Sheet2!C124)-LN(Sheet2!C123)</f>
        <v>1.014483708269065E-2</v>
      </c>
      <c r="D123">
        <f>LN(Sheet2!D124)-LN(Sheet2!D123)</f>
        <v>3.6642071984517757E-2</v>
      </c>
      <c r="E123">
        <f>LN(Sheet2!E124)-LN(Sheet2!E123)</f>
        <v>-7.2974095501676661E-4</v>
      </c>
      <c r="I123">
        <f>LN(Sheet2!R124)-LN(Sheet2!R123)</f>
        <v>1.9880722253864391E-3</v>
      </c>
      <c r="J123">
        <f>Sheet2!S124</f>
        <v>5.07</v>
      </c>
      <c r="K123">
        <f>1+Sheet2!T124/400</f>
        <v>1.000175</v>
      </c>
      <c r="L123">
        <f>Sheet2!U124/Sheet2!U123</f>
        <v>0.9940059940059941</v>
      </c>
      <c r="M123">
        <f>Sheet2!V124/Sheet2!V123</f>
        <v>0.99367088607594944</v>
      </c>
      <c r="N123">
        <f>Sheet2!W124/Sheet2!W123</f>
        <v>0.99593908629441619</v>
      </c>
    </row>
    <row r="124" spans="1:14">
      <c r="A124" s="1" t="s">
        <v>265</v>
      </c>
      <c r="B124">
        <f>LN(Sheet2!B125)-LN(Sheet2!B124)</f>
        <v>-3.1218722118007136E-3</v>
      </c>
      <c r="C124">
        <f>LN(Sheet2!C125)-LN(Sheet2!C124)</f>
        <v>-1.2641622752189718E-3</v>
      </c>
      <c r="D124">
        <f>LN(Sheet2!D125)-LN(Sheet2!D124)</f>
        <v>-1.2651780439153113E-2</v>
      </c>
      <c r="E124">
        <f>LN(Sheet2!E125)-LN(Sheet2!E124)</f>
        <v>4.8846632854404604E-4</v>
      </c>
      <c r="I124">
        <f>LN(Sheet2!R125)-LN(Sheet2!R124)</f>
        <v>-7.9761140700087552E-3</v>
      </c>
      <c r="J124">
        <f>Sheet2!S125</f>
        <v>5</v>
      </c>
      <c r="K124">
        <f>1+Sheet2!T125/400</f>
        <v>1.0001525</v>
      </c>
      <c r="L124">
        <f>Sheet2!U125/Sheet2!U124</f>
        <v>1.0050251256281406</v>
      </c>
      <c r="M124">
        <f>Sheet2!V125/Sheet2!V124</f>
        <v>0.99363057324840753</v>
      </c>
      <c r="N124">
        <f>Sheet2!W125/Sheet2!W124</f>
        <v>0.99694189602446481</v>
      </c>
    </row>
    <row r="125" spans="1:14">
      <c r="A125" s="1" t="s">
        <v>266</v>
      </c>
      <c r="B125">
        <f>LN(Sheet2!B126)-LN(Sheet2!B125)</f>
        <v>-1.8408775937240662E-2</v>
      </c>
      <c r="C125">
        <f>LN(Sheet2!C126)-LN(Sheet2!C125)</f>
        <v>-1.5726205340686805E-2</v>
      </c>
      <c r="D125">
        <f>LN(Sheet2!D126)-LN(Sheet2!D125)</f>
        <v>-3.1623552389655793E-2</v>
      </c>
      <c r="E125">
        <f>LN(Sheet2!E126)-LN(Sheet2!E125)</f>
        <v>-5.4607924724580093E-3</v>
      </c>
      <c r="I125">
        <f>LN(Sheet2!R126)-LN(Sheet2!R125)</f>
        <v>7.9761140700087552E-3</v>
      </c>
      <c r="J125">
        <f>Sheet2!S126</f>
        <v>4.7300000000000004</v>
      </c>
      <c r="K125">
        <f>1+Sheet2!T126/400</f>
        <v>1.0001500000000001</v>
      </c>
      <c r="L125">
        <f>Sheet2!U126/Sheet2!U125</f>
        <v>0.998</v>
      </c>
      <c r="M125">
        <f>Sheet2!V126/Sheet2!V125</f>
        <v>0.99893162393162405</v>
      </c>
      <c r="N125">
        <f>Sheet2!W126/Sheet2!W125</f>
        <v>1</v>
      </c>
    </row>
    <row r="126" spans="1:14">
      <c r="A126" s="1" t="s">
        <v>267</v>
      </c>
      <c r="B126">
        <f>LN(Sheet2!B127)-LN(Sheet2!B126)</f>
        <v>-1.5983794269396334E-3</v>
      </c>
      <c r="C126">
        <f>LN(Sheet2!C127)-LN(Sheet2!C126)</f>
        <v>1.5006165363361079E-2</v>
      </c>
      <c r="D126">
        <f>LN(Sheet2!D127)-LN(Sheet2!D126)</f>
        <v>-2.3541793198522162E-2</v>
      </c>
      <c r="E126">
        <f>LN(Sheet2!E127)-LN(Sheet2!E126)</f>
        <v>1.4297660582692329E-2</v>
      </c>
      <c r="I126">
        <f>LN(Sheet2!R127)-LN(Sheet2!R126)</f>
        <v>-2.983592466887508E-3</v>
      </c>
      <c r="J126">
        <f>Sheet2!S127</f>
        <v>4.67</v>
      </c>
      <c r="K126">
        <f>1+Sheet2!T127/400</f>
        <v>1.0001475</v>
      </c>
      <c r="L126">
        <f>Sheet2!U127/Sheet2!U126</f>
        <v>0.99899799599198402</v>
      </c>
      <c r="M126">
        <f>Sheet2!V127/Sheet2!V126</f>
        <v>0.99144385026737969</v>
      </c>
      <c r="N126">
        <f>Sheet2!W127/Sheet2!W126</f>
        <v>0.99897750511247452</v>
      </c>
    </row>
    <row r="127" spans="1:14">
      <c r="A127" s="1" t="s">
        <v>268</v>
      </c>
      <c r="B127">
        <f>LN(Sheet2!B128)-LN(Sheet2!B127)</f>
        <v>2.941129929213826E-2</v>
      </c>
      <c r="C127">
        <f>LN(Sheet2!C128)-LN(Sheet2!C127)</f>
        <v>2.021705133132734E-2</v>
      </c>
      <c r="D127">
        <f>LN(Sheet2!D128)-LN(Sheet2!D127)</f>
        <v>5.9665116822035805E-2</v>
      </c>
      <c r="E127">
        <f>LN(Sheet2!E128)-LN(Sheet2!E127)</f>
        <v>-1.6179102426653325E-3</v>
      </c>
      <c r="I127">
        <f>LN(Sheet2!R128)-LN(Sheet2!R127)</f>
        <v>0</v>
      </c>
      <c r="J127">
        <f>Sheet2!S128</f>
        <v>4.47</v>
      </c>
      <c r="K127">
        <f>1+Sheet2!T128/400</f>
        <v>1.0001249999999999</v>
      </c>
      <c r="L127">
        <f>Sheet2!U128/Sheet2!U127</f>
        <v>1.0010030090270812</v>
      </c>
      <c r="M127">
        <f>Sheet2!V128/Sheet2!V127</f>
        <v>0.99568500539374316</v>
      </c>
      <c r="N127">
        <f>Sheet2!W128/Sheet2!W127</f>
        <v>1.0010235414534288</v>
      </c>
    </row>
    <row r="128" spans="1:14">
      <c r="A128" s="1" t="s">
        <v>269</v>
      </c>
      <c r="B128">
        <f>LN(Sheet2!B129)-LN(Sheet2!B128)</f>
        <v>6.1041871645883816E-4</v>
      </c>
      <c r="C128">
        <f>LN(Sheet2!C129)-LN(Sheet2!C128)</f>
        <v>1.290362809386103E-3</v>
      </c>
      <c r="D128">
        <f>LN(Sheet2!D129)-LN(Sheet2!D128)</f>
        <v>6.8368241073785752E-2</v>
      </c>
      <c r="E128">
        <f>LN(Sheet2!E129)-LN(Sheet2!E128)</f>
        <v>-7.8114120822332378E-3</v>
      </c>
      <c r="I128">
        <f>LN(Sheet2!R129)-LN(Sheet2!R128)</f>
        <v>2.983592466887508E-3</v>
      </c>
      <c r="J128">
        <f>Sheet2!S129</f>
        <v>4.47</v>
      </c>
      <c r="K128">
        <f>1+Sheet2!T129/400</f>
        <v>1.0001249999999999</v>
      </c>
      <c r="L128">
        <f>Sheet2!U129/Sheet2!U128</f>
        <v>0.99799599198396793</v>
      </c>
      <c r="M128">
        <f>Sheet2!V129/Sheet2!V128</f>
        <v>0.99891657638136522</v>
      </c>
      <c r="N128">
        <f>Sheet2!W129/Sheet2!W128</f>
        <v>0.99693251533742333</v>
      </c>
    </row>
    <row r="129" spans="1:14">
      <c r="A129" s="1" t="s">
        <v>270</v>
      </c>
      <c r="B129">
        <f>LN(Sheet2!B130)-LN(Sheet2!B129)</f>
        <v>1.2529009335415342E-2</v>
      </c>
      <c r="C129">
        <f>LN(Sheet2!C130)-LN(Sheet2!C129)</f>
        <v>6.6209739394285094E-3</v>
      </c>
      <c r="D129">
        <f>LN(Sheet2!D130)-LN(Sheet2!D129)</f>
        <v>-9.451757590227608E-4</v>
      </c>
      <c r="E129">
        <f>LN(Sheet2!E130)-LN(Sheet2!E129)</f>
        <v>2.9664431557406168E-2</v>
      </c>
      <c r="I129">
        <f>LN(Sheet2!R130)-LN(Sheet2!R129)</f>
        <v>-3.9801047566268011E-3</v>
      </c>
      <c r="J129">
        <f>Sheet2!S130</f>
        <v>4.5</v>
      </c>
      <c r="K129">
        <f>1+Sheet2!T130/400</f>
        <v>1.0001249999999999</v>
      </c>
      <c r="L129">
        <f>Sheet2!U130/Sheet2!U129</f>
        <v>1.0060240963855422</v>
      </c>
      <c r="M129">
        <f>Sheet2!V130/Sheet2!V129</f>
        <v>1.0021691973969631</v>
      </c>
      <c r="N129">
        <f>Sheet2!W130/Sheet2!W129</f>
        <v>1</v>
      </c>
    </row>
    <row r="130" spans="1:14">
      <c r="A130" s="1" t="s">
        <v>271</v>
      </c>
      <c r="B130">
        <f>LN(Sheet2!B131)-LN(Sheet2!B130)</f>
        <v>-3.2711432463727874E-3</v>
      </c>
      <c r="C130">
        <f>LN(Sheet2!C131)-LN(Sheet2!C130)</f>
        <v>1.0851087382569569E-2</v>
      </c>
      <c r="D130">
        <f>LN(Sheet2!D131)-LN(Sheet2!D130)</f>
        <v>-2.9401422544483691E-2</v>
      </c>
      <c r="E130">
        <f>LN(Sheet2!E131)-LN(Sheet2!E130)</f>
        <v>-5.8626197689602977E-3</v>
      </c>
      <c r="I130">
        <f>LN(Sheet2!R131)-LN(Sheet2!R130)</f>
        <v>-3.9960093133819541E-3</v>
      </c>
      <c r="J130">
        <f>Sheet2!S131</f>
        <v>4.4000000000000004</v>
      </c>
      <c r="K130">
        <f>1+Sheet2!T131/400</f>
        <v>1.0001249999999999</v>
      </c>
      <c r="L130">
        <f>Sheet2!U131/Sheet2!U130</f>
        <v>0.99800399201596801</v>
      </c>
      <c r="M130">
        <f>Sheet2!V131/Sheet2!V130</f>
        <v>0.99458874458874458</v>
      </c>
      <c r="N130">
        <f>Sheet2!W131/Sheet2!W130</f>
        <v>0.99897435897435904</v>
      </c>
    </row>
    <row r="131" spans="1:14">
      <c r="A131" s="1" t="s">
        <v>272</v>
      </c>
      <c r="B131">
        <f>LN(Sheet2!B132)-LN(Sheet2!B131)</f>
        <v>-3.5441287175301817E-3</v>
      </c>
      <c r="C131">
        <f>LN(Sheet2!C132)-LN(Sheet2!C131)</f>
        <v>-1.6176845659332528E-3</v>
      </c>
      <c r="D131">
        <f>LN(Sheet2!D132)-LN(Sheet2!D131)</f>
        <v>1.5419465478724442E-2</v>
      </c>
      <c r="E131">
        <f>LN(Sheet2!E132)-LN(Sheet2!E131)</f>
        <v>-1.5813816154591764E-3</v>
      </c>
      <c r="I131">
        <f>LN(Sheet2!R132)-LN(Sheet2!R131)</f>
        <v>2.0000006666665016E-3</v>
      </c>
      <c r="J131">
        <f>Sheet2!S132</f>
        <v>4.2300000000000004</v>
      </c>
      <c r="K131">
        <f>1+Sheet2!T132/400</f>
        <v>1.0001249999999999</v>
      </c>
      <c r="L131">
        <f>Sheet2!U132/Sheet2!U131</f>
        <v>0.99299999999999999</v>
      </c>
      <c r="M131">
        <f>Sheet2!V132/Sheet2!V131</f>
        <v>0.99782372143634379</v>
      </c>
      <c r="N131">
        <f>Sheet2!W132/Sheet2!W131</f>
        <v>0.99486652977412726</v>
      </c>
    </row>
    <row r="132" spans="1:14">
      <c r="A132" s="1" t="s">
        <v>273</v>
      </c>
      <c r="B132">
        <f>LN(Sheet2!B133)-LN(Sheet2!B132)</f>
        <v>-6.7667840587404271E-4</v>
      </c>
      <c r="C132">
        <f>LN(Sheet2!C133)-LN(Sheet2!C132)</f>
        <v>1.3242775430730713E-3</v>
      </c>
      <c r="D132">
        <f>LN(Sheet2!D133)-LN(Sheet2!D132)</f>
        <v>-1.0002622744468621E-2</v>
      </c>
      <c r="E132">
        <f>LN(Sheet2!E133)-LN(Sheet2!E132)</f>
        <v>4.9469652075707637E-3</v>
      </c>
      <c r="I132">
        <f>LN(Sheet2!R133)-LN(Sheet2!R132)</f>
        <v>-5.0075217306222441E-3</v>
      </c>
      <c r="J132">
        <f>Sheet2!S133</f>
        <v>4.17</v>
      </c>
      <c r="K132">
        <f>1+Sheet2!T133/400</f>
        <v>1.0001249999999999</v>
      </c>
      <c r="L132">
        <f>Sheet2!U133/Sheet2!U132</f>
        <v>1.001007049345418</v>
      </c>
      <c r="M132">
        <f>Sheet2!V133/Sheet2!V132</f>
        <v>1.0010905125408942</v>
      </c>
      <c r="N132">
        <f>Sheet2!W133/Sheet2!W132</f>
        <v>1.0041279669762642</v>
      </c>
    </row>
    <row r="133" spans="1:14">
      <c r="A133" s="1" t="s">
        <v>274</v>
      </c>
      <c r="B133">
        <f>LN(Sheet2!B134)-LN(Sheet2!B133)</f>
        <v>9.5792749996332915E-3</v>
      </c>
      <c r="C133">
        <f>LN(Sheet2!C134)-LN(Sheet2!C133)</f>
        <v>8.3079761182236478E-3</v>
      </c>
      <c r="D133">
        <f>LN(Sheet2!D134)-LN(Sheet2!D133)</f>
        <v>-2.5498809854339593E-2</v>
      </c>
      <c r="E133">
        <f>LN(Sheet2!E134)-LN(Sheet2!E133)</f>
        <v>1.3161281048663209E-2</v>
      </c>
      <c r="I133">
        <f>LN(Sheet2!R134)-LN(Sheet2!R133)</f>
        <v>8.9955629085780586E-3</v>
      </c>
      <c r="J133">
        <f>Sheet2!S134</f>
        <v>4.2</v>
      </c>
      <c r="K133">
        <f>1+Sheet2!T134/400</f>
        <v>1</v>
      </c>
      <c r="L133">
        <f>Sheet2!U134/Sheet2!U133</f>
        <v>1.0010060362173037</v>
      </c>
      <c r="M133">
        <f>Sheet2!V134/Sheet2!V133</f>
        <v>0.99891067538126366</v>
      </c>
      <c r="N133">
        <f>Sheet2!W134/Sheet2!W133</f>
        <v>1.0051387461459405</v>
      </c>
    </row>
    <row r="134" spans="1:14">
      <c r="A134" s="1" t="s">
        <v>275</v>
      </c>
      <c r="B134">
        <f>LN(Sheet2!B135)-LN(Sheet2!B134)</f>
        <v>6.1840502260435137E-3</v>
      </c>
      <c r="C134">
        <f>LN(Sheet2!C135)-LN(Sheet2!C134)</f>
        <v>1.0298271907113188E-2</v>
      </c>
      <c r="D134">
        <f>LN(Sheet2!D135)-LN(Sheet2!D134)</f>
        <v>-1.454981282638956E-2</v>
      </c>
      <c r="E134">
        <f>LN(Sheet2!E135)-LN(Sheet2!E134)</f>
        <v>9.6139617106099085E-3</v>
      </c>
      <c r="I134">
        <f>LN(Sheet2!R135)-LN(Sheet2!R134)</f>
        <v>9.9453016650841164E-4</v>
      </c>
      <c r="J134">
        <f>Sheet2!S135</f>
        <v>4.03</v>
      </c>
      <c r="K134">
        <f>1+Sheet2!T135/400</f>
        <v>1</v>
      </c>
      <c r="L134">
        <f>Sheet2!U135/Sheet2!U134</f>
        <v>1.0020100502512563</v>
      </c>
      <c r="M134">
        <f>Sheet2!V135/Sheet2!V134</f>
        <v>0.99672846237731738</v>
      </c>
      <c r="N134">
        <f>Sheet2!W135/Sheet2!W134</f>
        <v>1.0030674846625767</v>
      </c>
    </row>
    <row r="135" spans="1:14">
      <c r="A135" s="1" t="s">
        <v>276</v>
      </c>
      <c r="B135">
        <f>LN(Sheet2!B136)-LN(Sheet2!B135)</f>
        <v>5.3147648324958219E-3</v>
      </c>
      <c r="C135">
        <f>LN(Sheet2!C136)-LN(Sheet2!C135)</f>
        <v>4.4964702348790908E-3</v>
      </c>
      <c r="D135">
        <f>LN(Sheet2!D136)-LN(Sheet2!D135)</f>
        <v>2.6991838444685778E-2</v>
      </c>
      <c r="E135">
        <f>LN(Sheet2!E136)-LN(Sheet2!E135)</f>
        <v>7.3041975099270573E-3</v>
      </c>
      <c r="I135">
        <f>LN(Sheet2!R136)-LN(Sheet2!R135)</f>
        <v>-1.9067311226202754E-2</v>
      </c>
      <c r="J135">
        <f>Sheet2!S136</f>
        <v>3.97</v>
      </c>
      <c r="K135">
        <f>1+Sheet2!T136/400</f>
        <v>1</v>
      </c>
      <c r="L135">
        <f>Sheet2!U136/Sheet2!U135</f>
        <v>1.00802407221665</v>
      </c>
      <c r="M135">
        <f>Sheet2!V136/Sheet2!V135</f>
        <v>1</v>
      </c>
      <c r="N135">
        <f>Sheet2!W136/Sheet2!W135</f>
        <v>1.0030581039755353</v>
      </c>
    </row>
    <row r="136" spans="1:14">
      <c r="A136" s="1" t="s">
        <v>277</v>
      </c>
      <c r="B136">
        <f>LN(Sheet2!B137)-LN(Sheet2!B136)</f>
        <v>-5.9309246712628827E-3</v>
      </c>
      <c r="C136">
        <f>LN(Sheet2!C137)-LN(Sheet2!C136)</f>
        <v>-4.8415369058334434E-3</v>
      </c>
      <c r="D136">
        <f>LN(Sheet2!D137)-LN(Sheet2!D136)</f>
        <v>1.6869636674029694E-2</v>
      </c>
      <c r="E136">
        <f>LN(Sheet2!E137)-LN(Sheet2!E136)</f>
        <v>-1.5650096696973037E-3</v>
      </c>
      <c r="I136">
        <f>LN(Sheet2!R137)-LN(Sheet2!R136)</f>
        <v>1.0126583143863499E-3</v>
      </c>
      <c r="J136">
        <f>Sheet2!S137</f>
        <v>3.87</v>
      </c>
      <c r="K136">
        <f>1+Sheet2!T137/400</f>
        <v>1</v>
      </c>
      <c r="L136">
        <f>Sheet2!U137/Sheet2!U136</f>
        <v>1.0069651741293533</v>
      </c>
      <c r="M136">
        <f>Sheet2!V137/Sheet2!V136</f>
        <v>1.0010940919037199</v>
      </c>
      <c r="N136">
        <f>Sheet2!W137/Sheet2!W136</f>
        <v>1.0060975609756098</v>
      </c>
    </row>
    <row r="137" spans="1:14">
      <c r="A137" s="1" t="s">
        <v>278</v>
      </c>
      <c r="B137">
        <f>LN(Sheet2!B138)-LN(Sheet2!B137)</f>
        <v>1.4491183122944395E-2</v>
      </c>
      <c r="C137">
        <f>LN(Sheet2!C138)-LN(Sheet2!C137)</f>
        <v>2.3722774788888401E-2</v>
      </c>
      <c r="D137">
        <f>LN(Sheet2!D138)-LN(Sheet2!D137)</f>
        <v>1.6760618671913585E-2</v>
      </c>
      <c r="E137">
        <f>LN(Sheet2!E138)-LN(Sheet2!E137)</f>
        <v>2.4406451811254115E-4</v>
      </c>
      <c r="I137">
        <f>LN(Sheet2!R138)-LN(Sheet2!R137)</f>
        <v>3.0318365821200288E-3</v>
      </c>
      <c r="J137">
        <f>Sheet2!S138</f>
        <v>3.63</v>
      </c>
      <c r="K137">
        <f>1+Sheet2!T138/400</f>
        <v>1</v>
      </c>
      <c r="L137">
        <f>Sheet2!U138/Sheet2!U137</f>
        <v>1.00098814229249</v>
      </c>
      <c r="M137">
        <f>Sheet2!V138/Sheet2!V137</f>
        <v>1.0032786885245901</v>
      </c>
      <c r="N137">
        <f>Sheet2!W138/Sheet2!W137</f>
        <v>1.002020202020202</v>
      </c>
    </row>
    <row r="138" spans="1:14">
      <c r="A138" s="1" t="s">
        <v>279</v>
      </c>
      <c r="B138">
        <f>LN(Sheet2!B139)-LN(Sheet2!B138)</f>
        <v>-2.1254872567019412E-2</v>
      </c>
      <c r="C138">
        <f>LN(Sheet2!C139)-LN(Sheet2!C138)</f>
        <v>-5.5342565503015972E-2</v>
      </c>
      <c r="D138">
        <f>LN(Sheet2!D139)-LN(Sheet2!D138)</f>
        <v>3.2003123012212344E-2</v>
      </c>
      <c r="E138">
        <f>LN(Sheet2!E139)-LN(Sheet2!E138)</f>
        <v>-3.1118845352207103E-4</v>
      </c>
      <c r="I138">
        <f>LN(Sheet2!R139)-LN(Sheet2!R138)</f>
        <v>-1.3204864295170538E-2</v>
      </c>
      <c r="J138">
        <f>Sheet2!S139</f>
        <v>3.63</v>
      </c>
      <c r="K138">
        <f>1+Sheet2!T139/400</f>
        <v>1</v>
      </c>
      <c r="L138">
        <f>Sheet2!U139/Sheet2!U138</f>
        <v>1.0276406712734452</v>
      </c>
      <c r="M138">
        <f>Sheet2!V139/Sheet2!V138</f>
        <v>1.0185185185185186</v>
      </c>
      <c r="N138">
        <f>Sheet2!W139/Sheet2!W138</f>
        <v>1.0120967741935485</v>
      </c>
    </row>
    <row r="139" spans="1:14">
      <c r="A139" s="1" t="s">
        <v>280</v>
      </c>
      <c r="B139">
        <f>LN(Sheet2!B140)-LN(Sheet2!B139)</f>
        <v>-4.7263953332379316E-3</v>
      </c>
      <c r="C139">
        <f>LN(Sheet2!C140)-LN(Sheet2!C139)</f>
        <v>-1.1445717345033302E-3</v>
      </c>
      <c r="D139">
        <f>LN(Sheet2!D140)-LN(Sheet2!D139)</f>
        <v>-3.9900087953831917E-2</v>
      </c>
      <c r="E139">
        <f>LN(Sheet2!E140)-LN(Sheet2!E139)</f>
        <v>4.0921793704419285E-3</v>
      </c>
      <c r="I139">
        <f>LN(Sheet2!R140)-LN(Sheet2!R139)</f>
        <v>-7.1832017434925177E-3</v>
      </c>
      <c r="J139">
        <f>Sheet2!S140</f>
        <v>3.6</v>
      </c>
      <c r="K139">
        <f>1+Sheet2!T140/400</f>
        <v>1</v>
      </c>
      <c r="L139">
        <f>Sheet2!U140/Sheet2!U139</f>
        <v>1.0038424591738713</v>
      </c>
      <c r="M139">
        <f>Sheet2!V140/Sheet2!V139</f>
        <v>0.99893048128342254</v>
      </c>
      <c r="N139">
        <f>Sheet2!W140/Sheet2!W139</f>
        <v>1.000996015936255</v>
      </c>
    </row>
    <row r="140" spans="1:14">
      <c r="A140" s="1" t="s">
        <v>281</v>
      </c>
      <c r="B140">
        <f>LN(Sheet2!B141)-LN(Sheet2!B140)</f>
        <v>4.0212470844225301E-3</v>
      </c>
      <c r="C140">
        <f>LN(Sheet2!C141)-LN(Sheet2!C140)</f>
        <v>3.2123911675570049E-3</v>
      </c>
      <c r="D140">
        <f>LN(Sheet2!D141)-LN(Sheet2!D140)</f>
        <v>-1.2562725099172632E-2</v>
      </c>
      <c r="E140">
        <f>LN(Sheet2!E141)-LN(Sheet2!E140)</f>
        <v>3.3605489525055932E-3</v>
      </c>
      <c r="I140">
        <f>LN(Sheet2!R141)-LN(Sheet2!R140)</f>
        <v>-1.0303967938964931E-3</v>
      </c>
      <c r="J140">
        <f>Sheet2!S141</f>
        <v>3.47</v>
      </c>
      <c r="K140">
        <f>1+Sheet2!T141/400</f>
        <v>1</v>
      </c>
      <c r="L140">
        <f>Sheet2!U141/Sheet2!U140</f>
        <v>0.9980861244019138</v>
      </c>
      <c r="M140">
        <f>Sheet2!V141/Sheet2!V140</f>
        <v>1.0042826552462525</v>
      </c>
      <c r="N140">
        <f>Sheet2!W141/Sheet2!W140</f>
        <v>1.0029850746268656</v>
      </c>
    </row>
    <row r="142" spans="1:14">
      <c r="B142">
        <f>AVERAGE(B2:B140)</f>
        <v>3.7613447915095296E-3</v>
      </c>
      <c r="C142">
        <f t="shared" ref="C142:N142" si="0">AVERAGE(C2:C140)</f>
        <v>3.0557858378932145E-3</v>
      </c>
      <c r="D142">
        <f t="shared" si="0"/>
        <v>4.3550454821067097E-3</v>
      </c>
      <c r="E142">
        <f t="shared" si="0"/>
        <v>3.4456592783045129E-3</v>
      </c>
      <c r="I142">
        <f t="shared" si="0"/>
        <v>6.842015502923546E-4</v>
      </c>
      <c r="J142">
        <f t="shared" si="0"/>
        <v>3.5399280575539565</v>
      </c>
      <c r="K142">
        <f t="shared" si="0"/>
        <v>1.0062512401079124</v>
      </c>
      <c r="L142">
        <f t="shared" si="0"/>
        <v>1.0025700054226443</v>
      </c>
      <c r="M142">
        <f t="shared" si="0"/>
        <v>1.0003861375719942</v>
      </c>
      <c r="N142">
        <f t="shared" si="0"/>
        <v>0.99974805726349514</v>
      </c>
    </row>
  </sheetData>
  <phoneticPr fontId="5"/>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workbookViewId="0">
      <pane xSplit="1" ySplit="1" topLeftCell="B65" activePane="bottomRight" state="frozen"/>
      <selection activeCell="M66" sqref="M66"/>
      <selection pane="topRight" activeCell="M66" sqref="M66"/>
      <selection pane="bottomLeft" activeCell="M66" sqref="M66"/>
      <selection pane="bottomRight" activeCell="I2" sqref="I2"/>
    </sheetView>
  </sheetViews>
  <sheetFormatPr defaultRowHeight="13"/>
  <cols>
    <col min="1" max="1" width="8.7265625" customWidth="1"/>
  </cols>
  <sheetData>
    <row r="1" spans="1:10">
      <c r="B1" t="s">
        <v>312</v>
      </c>
      <c r="C1" t="s">
        <v>313</v>
      </c>
      <c r="D1" t="s">
        <v>314</v>
      </c>
      <c r="E1" t="s">
        <v>315</v>
      </c>
      <c r="F1" t="s">
        <v>316</v>
      </c>
      <c r="G1" t="s">
        <v>317</v>
      </c>
      <c r="H1" t="s">
        <v>318</v>
      </c>
      <c r="I1" t="s">
        <v>319</v>
      </c>
      <c r="J1" t="s">
        <v>360</v>
      </c>
    </row>
    <row r="2" spans="1:10">
      <c r="A2" s="1" t="s">
        <v>143</v>
      </c>
      <c r="B2">
        <f>Sheet3!B2*100</f>
        <v>-0.88964556831006014</v>
      </c>
      <c r="C2">
        <f>Sheet3!C2*100</f>
        <v>-0.73024614547356759</v>
      </c>
      <c r="D2">
        <f>Sheet3!D2*100</f>
        <v>2.0690421077472987</v>
      </c>
      <c r="E2">
        <f>Sheet3!E2*100</f>
        <v>-1.5236922692299122</v>
      </c>
      <c r="F2">
        <f>Sheet3!I2*100</f>
        <v>-1.2550079154288518</v>
      </c>
      <c r="G2">
        <f>Sheet3!J2</f>
        <v>1.97</v>
      </c>
      <c r="H2">
        <f>LN(Sheet3!K2)*100</f>
        <v>3.0702977520378858</v>
      </c>
      <c r="I2">
        <f>LN(Sheet3!L2)*100</f>
        <v>4.5341099480604825</v>
      </c>
      <c r="J2">
        <f>Sheet1!Y5*100</f>
        <v>3.7845977583333301</v>
      </c>
    </row>
    <row r="3" spans="1:10">
      <c r="A3" s="1" t="s">
        <v>144</v>
      </c>
      <c r="B3">
        <f>Sheet3!B3*100</f>
        <v>1.5766024848329119</v>
      </c>
      <c r="C3">
        <f>Sheet3!C3*100</f>
        <v>-0.12785394339651646</v>
      </c>
      <c r="D3">
        <f>Sheet3!D3*100</f>
        <v>3.2232757036572246</v>
      </c>
      <c r="E3">
        <f>Sheet3!E3*100</f>
        <v>-0.10663224377564229</v>
      </c>
      <c r="F3">
        <f>Sheet3!I3*100</f>
        <v>0.57241140838888427</v>
      </c>
      <c r="G3">
        <f>Sheet3!J3</f>
        <v>2.0299999999999998</v>
      </c>
      <c r="H3">
        <f>LN(Sheet3!K3)*100</f>
        <v>2.9713717426033681</v>
      </c>
      <c r="I3">
        <f>LN(Sheet3!L3)*100</f>
        <v>1.0376227986090798</v>
      </c>
      <c r="J3">
        <f>Sheet1!Y6*100</f>
        <v>3.7566521166666602</v>
      </c>
    </row>
    <row r="4" spans="1:10">
      <c r="A4" s="1" t="s">
        <v>145</v>
      </c>
      <c r="B4">
        <f>Sheet3!B4*100</f>
        <v>2.2806584960499476</v>
      </c>
      <c r="C4">
        <f>Sheet3!C4*100</f>
        <v>0.39896470962392794</v>
      </c>
      <c r="D4">
        <f>Sheet3!D4*100</f>
        <v>2.0662480344392553</v>
      </c>
      <c r="E4">
        <f>Sheet3!E4*100</f>
        <v>3.033611812666126</v>
      </c>
      <c r="F4">
        <f>Sheet3!I4*100</f>
        <v>0</v>
      </c>
      <c r="G4">
        <f>Sheet3!J4</f>
        <v>2.17</v>
      </c>
      <c r="H4">
        <f>LN(Sheet3!K4)*100</f>
        <v>2.4712539221103071</v>
      </c>
      <c r="I4">
        <f>LN(Sheet3!L4)*100</f>
        <v>1.409376307585952</v>
      </c>
      <c r="J4">
        <f>Sheet1!Y7*100</f>
        <v>3.7287064750000001</v>
      </c>
    </row>
    <row r="5" spans="1:10">
      <c r="A5" s="1" t="s">
        <v>146</v>
      </c>
      <c r="B5">
        <f>Sheet3!B5*100</f>
        <v>0.4846546096408888</v>
      </c>
      <c r="C5">
        <f>Sheet3!C5*100</f>
        <v>-0.21840775471757556</v>
      </c>
      <c r="D5">
        <f>Sheet3!D5*100</f>
        <v>0.36920909616458553</v>
      </c>
      <c r="E5">
        <f>Sheet3!E5*100</f>
        <v>1.9499130079704914</v>
      </c>
      <c r="F5">
        <f>Sheet3!I5*100</f>
        <v>-0.57241140838888427</v>
      </c>
      <c r="G5">
        <f>Sheet3!J5</f>
        <v>2.2000000000000002</v>
      </c>
      <c r="H5">
        <f>LN(Sheet3!K5)*100</f>
        <v>2.1064820591055486</v>
      </c>
      <c r="I5">
        <f>LN(Sheet3!L5)*100</f>
        <v>0</v>
      </c>
      <c r="J5">
        <f>Sheet1!Y8*100</f>
        <v>3.7007608333333302</v>
      </c>
    </row>
    <row r="6" spans="1:10">
      <c r="A6" s="1" t="s">
        <v>147</v>
      </c>
      <c r="B6">
        <f>Sheet3!B6*100</f>
        <v>0.96147933100652061</v>
      </c>
      <c r="C6">
        <f>Sheet3!C6*100</f>
        <v>0.7141540993934159</v>
      </c>
      <c r="D6">
        <f>Sheet3!D6*100</f>
        <v>1.6505179300658923</v>
      </c>
      <c r="E6">
        <f>Sheet3!E6*100</f>
        <v>-0.37671574803056218</v>
      </c>
      <c r="F6">
        <f>Sheet3!I6*100</f>
        <v>0.45819095051120584</v>
      </c>
      <c r="G6">
        <f>Sheet3!J6</f>
        <v>2.27</v>
      </c>
      <c r="H6">
        <f>LN(Sheet3!K6)*100</f>
        <v>1.7643508860939972</v>
      </c>
      <c r="I6">
        <f>LN(Sheet3!L6)*100</f>
        <v>1.8904154639152653</v>
      </c>
      <c r="J6">
        <f>Sheet1!Y9*100</f>
        <v>3.6728151916666598</v>
      </c>
    </row>
    <row r="7" spans="1:10">
      <c r="A7" s="1" t="s">
        <v>148</v>
      </c>
      <c r="B7">
        <f>Sheet3!B7*100</f>
        <v>-0.36743926203635091</v>
      </c>
      <c r="C7">
        <f>Sheet3!C7*100</f>
        <v>0.82513063790039531</v>
      </c>
      <c r="D7">
        <f>Sheet3!D7*100</f>
        <v>-5.6826463187049985</v>
      </c>
      <c r="E7">
        <f>Sheet3!E7*100</f>
        <v>1.1605174932052957</v>
      </c>
      <c r="F7">
        <f>Sheet3!I7*100</f>
        <v>0.68337395785649235</v>
      </c>
      <c r="G7">
        <f>Sheet3!J7</f>
        <v>2.17</v>
      </c>
      <c r="H7">
        <f>LN(Sheet3!K7)*100</f>
        <v>1.7964910316482019</v>
      </c>
      <c r="I7">
        <f>LN(Sheet3!L7)*100</f>
        <v>0.62227954382690853</v>
      </c>
      <c r="J7">
        <f>Sheet1!Y10*100</f>
        <v>3.6448695500000001</v>
      </c>
    </row>
    <row r="8" spans="1:10">
      <c r="A8" s="1" t="s">
        <v>149</v>
      </c>
      <c r="B8">
        <f>Sheet3!B8*100</f>
        <v>0.41708627238297158</v>
      </c>
      <c r="C8">
        <f>Sheet3!C8*100</f>
        <v>0.19241330728465567</v>
      </c>
      <c r="D8">
        <f>Sheet3!D8*100</f>
        <v>2.854494991532297</v>
      </c>
      <c r="E8">
        <f>Sheet3!E8*100</f>
        <v>0.19065293060125388</v>
      </c>
      <c r="F8">
        <f>Sheet3!I8*100</f>
        <v>0.56593246689011778</v>
      </c>
      <c r="G8">
        <f>Sheet3!J8</f>
        <v>2.2000000000000002</v>
      </c>
      <c r="H8">
        <f>LN(Sheet3!K8)*100</f>
        <v>1.6980683669710437</v>
      </c>
      <c r="I8">
        <f>LN(Sheet3!L8)*100</f>
        <v>1.3555352353374663</v>
      </c>
      <c r="J8">
        <f>Sheet1!Y11*100</f>
        <v>3.6169239083333298</v>
      </c>
    </row>
    <row r="9" spans="1:10">
      <c r="A9" s="1" t="s">
        <v>150</v>
      </c>
      <c r="B9">
        <f>Sheet3!B9*100</f>
        <v>1.6081906891738607</v>
      </c>
      <c r="C9">
        <f>Sheet3!C9*100</f>
        <v>0.83360447355098621</v>
      </c>
      <c r="D9">
        <f>Sheet3!D9*100</f>
        <v>5.2872127530171902</v>
      </c>
      <c r="E9">
        <f>Sheet3!E9*100</f>
        <v>-1.720340291979372E-2</v>
      </c>
      <c r="F9">
        <f>Sheet3!I9*100</f>
        <v>-0.67950431328283045</v>
      </c>
      <c r="G9">
        <f>Sheet3!J9</f>
        <v>2.23</v>
      </c>
      <c r="H9">
        <f>LN(Sheet3!K9)*100</f>
        <v>1.6388054271308696</v>
      </c>
      <c r="I9">
        <f>LN(Sheet3!L9)*100</f>
        <v>-0.36787288574625454</v>
      </c>
      <c r="J9">
        <f>Sheet1!Y12*100</f>
        <v>3.5889782666666599</v>
      </c>
    </row>
    <row r="10" spans="1:10">
      <c r="A10" s="1" t="s">
        <v>151</v>
      </c>
      <c r="B10">
        <f>Sheet3!B10*100</f>
        <v>0.11386763034781922</v>
      </c>
      <c r="C10">
        <f>Sheet3!C10*100</f>
        <v>1.2977362120378366</v>
      </c>
      <c r="D10">
        <f>Sheet3!D10*100</f>
        <v>-4.4553189636590833</v>
      </c>
      <c r="E10">
        <f>Sheet3!E10*100</f>
        <v>0.23894116426559919</v>
      </c>
      <c r="F10">
        <f>Sheet3!I10*100</f>
        <v>1.5783867701261833</v>
      </c>
      <c r="G10">
        <f>Sheet3!J10</f>
        <v>2.33</v>
      </c>
      <c r="H10">
        <f>LN(Sheet3!K10)*100</f>
        <v>1.7771718356807014</v>
      </c>
      <c r="I10">
        <f>LN(Sheet3!L10)*100</f>
        <v>1.3423020332140549</v>
      </c>
      <c r="J10">
        <f>Sheet1!Y13*100</f>
        <v>3.5610326249999997</v>
      </c>
    </row>
    <row r="11" spans="1:10">
      <c r="A11" s="1" t="s">
        <v>152</v>
      </c>
      <c r="B11">
        <f>Sheet3!B11*100</f>
        <v>0.43835852822726729</v>
      </c>
      <c r="C11">
        <f>Sheet3!C11*100</f>
        <v>-9.8274611946513879E-2</v>
      </c>
      <c r="D11">
        <f>Sheet3!D11*100</f>
        <v>1.3537077158833399</v>
      </c>
      <c r="E11">
        <f>Sheet3!E11*100</f>
        <v>1.5026755277833259E-2</v>
      </c>
      <c r="F11">
        <f>Sheet3!I11*100</f>
        <v>1.2229168526411982</v>
      </c>
      <c r="G11">
        <f>Sheet3!J11</f>
        <v>2.37</v>
      </c>
      <c r="H11">
        <f>LN(Sheet3!K11)*100</f>
        <v>1.7639259490856749</v>
      </c>
      <c r="I11">
        <f>LN(Sheet3!L11)*100</f>
        <v>0.36297680505787311</v>
      </c>
      <c r="J11">
        <f>Sheet1!Y14*100</f>
        <v>3.5330869833333298</v>
      </c>
    </row>
    <row r="12" spans="1:10">
      <c r="A12" s="1" t="s">
        <v>153</v>
      </c>
      <c r="B12">
        <f>Sheet3!B12*100</f>
        <v>0.34247270168095145</v>
      </c>
      <c r="C12">
        <f>Sheet3!C12*100</f>
        <v>1.5755839471313093</v>
      </c>
      <c r="D12">
        <f>Sheet3!D12*100</f>
        <v>-3.8457501580810574</v>
      </c>
      <c r="E12">
        <f>Sheet3!E12*100</f>
        <v>-0.74418062784420702</v>
      </c>
      <c r="F12">
        <f>Sheet3!I12*100</f>
        <v>-0.88790816411306039</v>
      </c>
      <c r="G12">
        <f>Sheet3!J12</f>
        <v>2.4700000000000002</v>
      </c>
      <c r="H12">
        <f>LN(Sheet3!K12)*100</f>
        <v>1.6958463946386986</v>
      </c>
      <c r="I12">
        <f>LN(Sheet3!L12)*100</f>
        <v>1.0810916104215675</v>
      </c>
      <c r="J12">
        <f>Sheet1!Y15*100</f>
        <v>3.5051413416666599</v>
      </c>
    </row>
    <row r="13" spans="1:10">
      <c r="A13" s="1" t="s">
        <v>154</v>
      </c>
      <c r="B13">
        <f>Sheet3!B13*100</f>
        <v>-0.9543530662845745</v>
      </c>
      <c r="C13">
        <f>Sheet3!C13*100</f>
        <v>-0.95258577066026362</v>
      </c>
      <c r="D13">
        <f>Sheet3!D13*100</f>
        <v>-4.5664756629799852</v>
      </c>
      <c r="E13">
        <f>Sheet3!E13*100</f>
        <v>0.36820586296867075</v>
      </c>
      <c r="F13">
        <f>Sheet3!I13*100</f>
        <v>0.77734983333810348</v>
      </c>
      <c r="G13">
        <f>Sheet3!J13</f>
        <v>2.67</v>
      </c>
      <c r="H13">
        <f>LN(Sheet3!K13)*100</f>
        <v>1.6453077734743387</v>
      </c>
      <c r="I13">
        <f>LN(Sheet3!L13)*100</f>
        <v>-0.59916296682667469</v>
      </c>
      <c r="J13">
        <f>Sheet1!Y16*100</f>
        <v>3.4771956999999998</v>
      </c>
    </row>
    <row r="14" spans="1:10">
      <c r="A14" s="1" t="s">
        <v>155</v>
      </c>
      <c r="B14">
        <f>Sheet3!B14*100</f>
        <v>0.86296326019883463</v>
      </c>
      <c r="C14">
        <f>Sheet3!C14*100</f>
        <v>-0.60059697944254697</v>
      </c>
      <c r="D14">
        <f>Sheet3!D14*100</f>
        <v>4.5211974144458988</v>
      </c>
      <c r="E14">
        <f>Sheet3!E14*100</f>
        <v>0.81241216036921637</v>
      </c>
      <c r="F14">
        <f>Sheet3!I14*100</f>
        <v>-0.55463259205561499</v>
      </c>
      <c r="G14">
        <f>Sheet3!J14</f>
        <v>2.67</v>
      </c>
      <c r="H14">
        <f>LN(Sheet3!K14)*100</f>
        <v>1.5358772886989955</v>
      </c>
      <c r="I14">
        <f>LN(Sheet3!L14)*100</f>
        <v>0.9569451016150673</v>
      </c>
      <c r="J14">
        <f>Sheet1!Y17*100</f>
        <v>3.5331849125000003</v>
      </c>
    </row>
    <row r="15" spans="1:10">
      <c r="A15" s="1" t="s">
        <v>156</v>
      </c>
      <c r="B15">
        <f>Sheet3!B15*100</f>
        <v>1.2268212314093807</v>
      </c>
      <c r="C15">
        <f>Sheet3!C15*100</f>
        <v>1.0580981495409425</v>
      </c>
      <c r="D15">
        <f>Sheet3!D15*100</f>
        <v>-1.1063213259717708</v>
      </c>
      <c r="E15">
        <f>Sheet3!E15*100</f>
        <v>1.2289469327504854</v>
      </c>
      <c r="F15">
        <f>Sheet3!I15*100</f>
        <v>0.33314855910031582</v>
      </c>
      <c r="G15">
        <f>Sheet3!J15</f>
        <v>2.7</v>
      </c>
      <c r="H15">
        <f>LN(Sheet3!K15)*100</f>
        <v>1.601794992156792</v>
      </c>
      <c r="I15">
        <f>LN(Sheet3!L15)*100</f>
        <v>0</v>
      </c>
      <c r="J15">
        <f>Sheet1!Y18*100</f>
        <v>3.5891741249999995</v>
      </c>
    </row>
    <row r="16" spans="1:10">
      <c r="A16" s="1" t="s">
        <v>157</v>
      </c>
      <c r="B16">
        <f>Sheet3!B16*100</f>
        <v>0.79856398891520186</v>
      </c>
      <c r="C16">
        <f>Sheet3!C16*100</f>
        <v>0.37627204186405638</v>
      </c>
      <c r="D16">
        <f>Sheet3!D16*100</f>
        <v>4.682926797794301</v>
      </c>
      <c r="E16">
        <f>Sheet3!E16*100</f>
        <v>-0.15041934167286108</v>
      </c>
      <c r="F16">
        <f>Sheet3!I16*100</f>
        <v>0.33204236373025608</v>
      </c>
      <c r="G16">
        <f>Sheet3!J16</f>
        <v>2.6</v>
      </c>
      <c r="H16">
        <f>LN(Sheet3!K16)*100</f>
        <v>1.5587063101607832</v>
      </c>
      <c r="I16">
        <f>LN(Sheet3!L16)*100</f>
        <v>1.1834457647002798</v>
      </c>
      <c r="J16">
        <f>Sheet1!Y19*100</f>
        <v>3.6451633375000001</v>
      </c>
    </row>
    <row r="17" spans="1:10">
      <c r="A17" s="1" t="s">
        <v>158</v>
      </c>
      <c r="B17">
        <f>Sheet3!B17*100</f>
        <v>1.333784500519708</v>
      </c>
      <c r="C17">
        <f>Sheet3!C17*100</f>
        <v>1.0641854171097975</v>
      </c>
      <c r="D17">
        <f>Sheet3!D17*100</f>
        <v>2.0690845182239292</v>
      </c>
      <c r="E17">
        <f>Sheet3!E17*100</f>
        <v>1.077727965957731</v>
      </c>
      <c r="F17">
        <f>Sheet3!I17*100</f>
        <v>0.66079535600316319</v>
      </c>
      <c r="G17">
        <f>Sheet3!J17</f>
        <v>2.7</v>
      </c>
      <c r="H17">
        <f>LN(Sheet3!K17)*100</f>
        <v>1.5336221661424627</v>
      </c>
      <c r="I17">
        <f>LN(Sheet3!L17)*100</f>
        <v>-0.35356548323077552</v>
      </c>
      <c r="J17">
        <f>Sheet1!Y20*100</f>
        <v>3.7011525500000002</v>
      </c>
    </row>
    <row r="18" spans="1:10">
      <c r="A18" s="1" t="s">
        <v>159</v>
      </c>
      <c r="B18">
        <f>Sheet3!B18*100</f>
        <v>1.0812876015468209</v>
      </c>
      <c r="C18">
        <f>Sheet3!C18*100</f>
        <v>-2.2540528755943257E-3</v>
      </c>
      <c r="D18">
        <f>Sheet3!D18*100</f>
        <v>-0.99916140397994235</v>
      </c>
      <c r="E18">
        <f>Sheet3!E18*100</f>
        <v>3.8156052474614595</v>
      </c>
      <c r="F18">
        <f>Sheet3!I18*100</f>
        <v>0.65645749965073108</v>
      </c>
      <c r="G18">
        <f>Sheet3!J18</f>
        <v>2.73</v>
      </c>
      <c r="H18">
        <f>LN(Sheet3!K18)*100</f>
        <v>1.4505041402818533</v>
      </c>
      <c r="I18">
        <f>LN(Sheet3!L18)*100</f>
        <v>1.4068227332200962</v>
      </c>
      <c r="J18">
        <f>Sheet1!Y21*100</f>
        <v>3.7571417624999999</v>
      </c>
    </row>
    <row r="19" spans="1:10">
      <c r="A19" s="1" t="s">
        <v>160</v>
      </c>
      <c r="B19">
        <f>Sheet3!B19*100</f>
        <v>0.6817365594525393</v>
      </c>
      <c r="C19">
        <f>Sheet3!C19*100</f>
        <v>0.72321794820557894</v>
      </c>
      <c r="D19">
        <f>Sheet3!D19*100</f>
        <v>7.0361756121158301</v>
      </c>
      <c r="E19">
        <f>Sheet3!E19*100</f>
        <v>-3.7561729359966627</v>
      </c>
      <c r="F19">
        <f>Sheet3!I19*100</f>
        <v>-0.5467482182133665</v>
      </c>
      <c r="G19">
        <f>Sheet3!J19</f>
        <v>2.73</v>
      </c>
      <c r="H19">
        <f>LN(Sheet3!K19)*100</f>
        <v>1.5264822506066078</v>
      </c>
      <c r="I19">
        <f>LN(Sheet3!L19)*100</f>
        <v>0</v>
      </c>
      <c r="J19">
        <f>Sheet1!Y22*100</f>
        <v>3.813130975</v>
      </c>
    </row>
    <row r="20" spans="1:10">
      <c r="A20" s="1" t="s">
        <v>161</v>
      </c>
      <c r="B20">
        <f>Sheet3!B20*100</f>
        <v>-0.1461018393489999</v>
      </c>
      <c r="C20">
        <f>Sheet3!C20*100</f>
        <v>-0.23074396466826741</v>
      </c>
      <c r="D20">
        <f>Sheet3!D20*100</f>
        <v>-0.60717916750819834</v>
      </c>
      <c r="E20">
        <f>Sheet3!E20*100</f>
        <v>-1.3859831529022371</v>
      </c>
      <c r="F20">
        <f>Sheet3!I20*100</f>
        <v>0.43763745997988934</v>
      </c>
      <c r="G20">
        <f>Sheet3!J20</f>
        <v>2.67</v>
      </c>
      <c r="H20">
        <f>LN(Sheet3!K20)*100</f>
        <v>1.5433045543966322</v>
      </c>
      <c r="I20">
        <f>LN(Sheet3!L20)*100</f>
        <v>1.2724289664374073</v>
      </c>
      <c r="J20">
        <f>Sheet1!Y23*100</f>
        <v>3.8691201874999996</v>
      </c>
    </row>
    <row r="21" spans="1:10">
      <c r="A21" s="1" t="s">
        <v>162</v>
      </c>
      <c r="B21">
        <f>Sheet3!B21*100</f>
        <v>2.4079166668198315</v>
      </c>
      <c r="C21">
        <f>Sheet3!C21*100</f>
        <v>1.2950205382714852</v>
      </c>
      <c r="D21">
        <f>Sheet3!D21*100</f>
        <v>10.431366574889134</v>
      </c>
      <c r="E21">
        <f>Sheet3!E21*100</f>
        <v>-1.1954193496932635</v>
      </c>
      <c r="F21">
        <f>Sheet3!I21*100</f>
        <v>-0.43763745997988934</v>
      </c>
      <c r="G21">
        <f>Sheet3!J21</f>
        <v>2.57</v>
      </c>
      <c r="H21">
        <f>LN(Sheet3!K21)*100</f>
        <v>1.5501060377232649</v>
      </c>
      <c r="I21">
        <f>LN(Sheet3!L21)*100</f>
        <v>-0.23014969882792746</v>
      </c>
      <c r="J21">
        <f>Sheet1!Y24*100</f>
        <v>3.9251094000000002</v>
      </c>
    </row>
    <row r="22" spans="1:10">
      <c r="A22" s="1" t="s">
        <v>163</v>
      </c>
      <c r="B22">
        <f>Sheet3!B22*100</f>
        <v>1.4404031242428728</v>
      </c>
      <c r="C22">
        <f>Sheet3!C22*100</f>
        <v>1.6996552837805989</v>
      </c>
      <c r="D22">
        <f>Sheet3!D22*100</f>
        <v>-4.0299397058159325</v>
      </c>
      <c r="E22">
        <f>Sheet3!E22*100</f>
        <v>2.3555517485712496</v>
      </c>
      <c r="F22">
        <f>Sheet3!I22*100</f>
        <v>0.87336799687545152</v>
      </c>
      <c r="G22">
        <f>Sheet3!J22</f>
        <v>2.57</v>
      </c>
      <c r="H22">
        <f>LN(Sheet3!K22)*100</f>
        <v>1.5057489858781363</v>
      </c>
      <c r="I22">
        <f>LN(Sheet3!L22)*100</f>
        <v>0.91743762760412295</v>
      </c>
      <c r="J22">
        <f>Sheet1!Y25*100</f>
        <v>3.8935193999999997</v>
      </c>
    </row>
    <row r="23" spans="1:10">
      <c r="A23" s="1" t="s">
        <v>164</v>
      </c>
      <c r="B23">
        <f>Sheet3!B23*100</f>
        <v>1.8515556875292827</v>
      </c>
      <c r="C23">
        <f>Sheet3!C23*100</f>
        <v>1.3121598530529965E-2</v>
      </c>
      <c r="D23">
        <f>Sheet3!D23*100</f>
        <v>8.0988430986993105</v>
      </c>
      <c r="E23">
        <f>Sheet3!E23*100</f>
        <v>1.2944042177520099</v>
      </c>
      <c r="F23">
        <f>Sheet3!I23*100</f>
        <v>0.86580627431143142</v>
      </c>
      <c r="G23">
        <f>Sheet3!J23</f>
        <v>2.6</v>
      </c>
      <c r="H23">
        <f>LN(Sheet3!K23)*100</f>
        <v>1.5514106486762431</v>
      </c>
      <c r="I23">
        <f>LN(Sheet3!L23)*100</f>
        <v>0</v>
      </c>
      <c r="J23">
        <f>Sheet1!Y26*100</f>
        <v>3.8619293999999997</v>
      </c>
    </row>
    <row r="24" spans="1:10">
      <c r="A24" s="1" t="s">
        <v>165</v>
      </c>
      <c r="B24">
        <f>Sheet3!B24*100</f>
        <v>1.3406322400846715</v>
      </c>
      <c r="C24">
        <f>Sheet3!C24*100</f>
        <v>1.6800955217348701</v>
      </c>
      <c r="D24">
        <f>Sheet3!D24*100</f>
        <v>2.0164841006283378</v>
      </c>
      <c r="E24">
        <f>Sheet3!E24*100</f>
        <v>0.21297569639824321</v>
      </c>
      <c r="F24">
        <f>Sheet3!I24*100</f>
        <v>-0.21574981400211968</v>
      </c>
      <c r="G24">
        <f>Sheet3!J24</f>
        <v>2.77</v>
      </c>
      <c r="H24">
        <f>LN(Sheet3!K24)*100</f>
        <v>1.8040855699339327</v>
      </c>
      <c r="I24">
        <f>LN(Sheet3!L24)*100</f>
        <v>0.68259650703998909</v>
      </c>
      <c r="J24">
        <f>Sheet1!Y27*100</f>
        <v>3.8303393999999997</v>
      </c>
    </row>
    <row r="25" spans="1:10">
      <c r="A25" s="1" t="s">
        <v>166</v>
      </c>
      <c r="B25">
        <f>Sheet3!B25*100</f>
        <v>-0.24183761002809501</v>
      </c>
      <c r="C25">
        <f>Sheet3!C25*100</f>
        <v>-6.8626922250225597E-2</v>
      </c>
      <c r="D25">
        <f>Sheet3!D25*100</f>
        <v>1.7940664573567522</v>
      </c>
      <c r="E25">
        <f>Sheet3!E25*100</f>
        <v>-0.3281521139404997</v>
      </c>
      <c r="F25">
        <f>Sheet3!I25*100</f>
        <v>0.64585800394123538</v>
      </c>
      <c r="G25">
        <f>Sheet3!J25</f>
        <v>2.67</v>
      </c>
      <c r="H25">
        <f>LN(Sheet3!K25)*100</f>
        <v>1.5019145845823125</v>
      </c>
      <c r="I25">
        <f>LN(Sheet3!L25)*100</f>
        <v>-0.34071583216143092</v>
      </c>
      <c r="J25">
        <f>Sheet1!Y28*100</f>
        <v>3.79874939999999</v>
      </c>
    </row>
    <row r="26" spans="1:10">
      <c r="A26" s="1" t="s">
        <v>167</v>
      </c>
      <c r="B26">
        <f>Sheet3!B26*100</f>
        <v>-0.26401597855247871</v>
      </c>
      <c r="C26">
        <f>Sheet3!C26*100</f>
        <v>0.87536194117929789</v>
      </c>
      <c r="D26">
        <f>Sheet3!D26*100</f>
        <v>-1.4779270255005528</v>
      </c>
      <c r="E26">
        <f>Sheet3!E26*100</f>
        <v>1.4649603393181887</v>
      </c>
      <c r="F26">
        <f>Sheet3!I26*100</f>
        <v>0.53504675528301959</v>
      </c>
      <c r="G26">
        <f>Sheet3!J26</f>
        <v>2.77</v>
      </c>
      <c r="H26">
        <f>LN(Sheet3!K26)*100</f>
        <v>1.1028289251154653</v>
      </c>
      <c r="I26">
        <f>LN(Sheet3!L26)*100</f>
        <v>0.56721649524663742</v>
      </c>
      <c r="J26">
        <f>Sheet1!Y29*100</f>
        <v>3.7671594000000002</v>
      </c>
    </row>
    <row r="27" spans="1:10">
      <c r="A27" s="1" t="s">
        <v>168</v>
      </c>
      <c r="B27">
        <f>Sheet3!B27*100</f>
        <v>0.22547139036217523</v>
      </c>
      <c r="C27">
        <f>Sheet3!C27*100</f>
        <v>1.1419400267518087</v>
      </c>
      <c r="D27">
        <f>Sheet3!D27*100</f>
        <v>-1.0919783472950666</v>
      </c>
      <c r="E27">
        <f>Sheet3!E27*100</f>
        <v>1.5482036151426792</v>
      </c>
      <c r="F27">
        <f>Sheet3!I27*100</f>
        <v>1.1671220016600259</v>
      </c>
      <c r="G27">
        <f>Sheet3!J27</f>
        <v>2.83</v>
      </c>
      <c r="H27">
        <f>LN(Sheet3!K27)*100</f>
        <v>1.134176335192316</v>
      </c>
      <c r="I27">
        <f>LN(Sheet3!L27)*100</f>
        <v>-0.56721649524664175</v>
      </c>
      <c r="J27">
        <f>Sheet1!Y30*100</f>
        <v>3.7355693999999899</v>
      </c>
    </row>
    <row r="28" spans="1:10">
      <c r="A28" s="1" t="s">
        <v>169</v>
      </c>
      <c r="B28">
        <f>Sheet3!B28*100</f>
        <v>1.0435172741938947</v>
      </c>
      <c r="C28">
        <f>Sheet3!C28*100</f>
        <v>0.53067283802410437</v>
      </c>
      <c r="D28">
        <f>Sheet3!D28*100</f>
        <v>1.4635497403486601</v>
      </c>
      <c r="E28">
        <f>Sheet3!E28*100</f>
        <v>1.5526235607921657</v>
      </c>
      <c r="F28">
        <f>Sheet3!I28*100</f>
        <v>0.42105325363435142</v>
      </c>
      <c r="G28">
        <f>Sheet3!J28</f>
        <v>2.8</v>
      </c>
      <c r="H28">
        <f>LN(Sheet3!K28)*100</f>
        <v>1.0249122844058334</v>
      </c>
      <c r="I28">
        <f>LN(Sheet3!L28)*100</f>
        <v>0.22727282510023972</v>
      </c>
      <c r="J28">
        <f>Sheet1!Y31*100</f>
        <v>3.7039794000000001</v>
      </c>
    </row>
    <row r="29" spans="1:10">
      <c r="A29" s="1" t="s">
        <v>170</v>
      </c>
      <c r="B29">
        <f>Sheet3!B29*100</f>
        <v>-0.59061971474652086</v>
      </c>
      <c r="C29">
        <f>Sheet3!C29*100</f>
        <v>1.2332259869475504</v>
      </c>
      <c r="D29">
        <f>Sheet3!D29*100</f>
        <v>-5.3575171249329836</v>
      </c>
      <c r="E29">
        <f>Sheet3!E29*100</f>
        <v>-2.081417322010537</v>
      </c>
      <c r="F29">
        <f>Sheet3!I29*100</f>
        <v>0.94093741789267327</v>
      </c>
      <c r="G29">
        <f>Sheet3!J29</f>
        <v>2.93</v>
      </c>
      <c r="H29">
        <f>LN(Sheet3!K29)*100</f>
        <v>0.99454546036553992</v>
      </c>
      <c r="I29">
        <f>LN(Sheet3!L29)*100</f>
        <v>-0.56915349997880971</v>
      </c>
      <c r="J29">
        <f>Sheet1!Y32*100</f>
        <v>3.6723894000000001</v>
      </c>
    </row>
    <row r="30" spans="1:10">
      <c r="A30" s="1" t="s">
        <v>171</v>
      </c>
      <c r="B30">
        <f>Sheet3!B30*100</f>
        <v>1.6260929431409998</v>
      </c>
      <c r="C30">
        <f>Sheet3!C30*100</f>
        <v>1.0492256724717652</v>
      </c>
      <c r="D30">
        <f>Sheet3!D30*100</f>
        <v>6.9032769432742809</v>
      </c>
      <c r="E30">
        <f>Sheet3!E30*100</f>
        <v>0.95569944087319225</v>
      </c>
      <c r="F30">
        <f>Sheet3!I30*100</f>
        <v>-0.52164959188907289</v>
      </c>
      <c r="G30">
        <f>Sheet3!J30</f>
        <v>3</v>
      </c>
      <c r="H30">
        <f>LN(Sheet3!K30)*100</f>
        <v>0.81709516668787385</v>
      </c>
      <c r="I30">
        <f>LN(Sheet3!L30)*100</f>
        <v>0.68259650703998909</v>
      </c>
      <c r="J30">
        <f>Sheet1!Y33*100</f>
        <v>3.6952445875000004</v>
      </c>
    </row>
    <row r="31" spans="1:10">
      <c r="A31" s="1" t="s">
        <v>172</v>
      </c>
      <c r="B31">
        <f>Sheet3!B31*100</f>
        <v>1.6884488890959171</v>
      </c>
      <c r="C31">
        <f>Sheet3!C31*100</f>
        <v>1.6982960859420304</v>
      </c>
      <c r="D31">
        <f>Sheet3!D31*100</f>
        <v>2.2730226014558932</v>
      </c>
      <c r="E31">
        <f>Sheet3!E31*100</f>
        <v>2.1992157868929665</v>
      </c>
      <c r="F31">
        <f>Sheet3!I31*100</f>
        <v>0.41753714104801887</v>
      </c>
      <c r="G31">
        <f>Sheet3!J31</f>
        <v>2.77</v>
      </c>
      <c r="H31">
        <f>LN(Sheet3!K31)*100</f>
        <v>0.80895164530223085</v>
      </c>
      <c r="I31">
        <f>LN(Sheet3!L31)*100</f>
        <v>-0.22701485345391856</v>
      </c>
      <c r="J31">
        <f>Sheet1!Y34*100</f>
        <v>3.7180997749999998</v>
      </c>
    </row>
    <row r="32" spans="1:10">
      <c r="A32" s="1" t="s">
        <v>173</v>
      </c>
      <c r="B32">
        <f>Sheet3!B32*100</f>
        <v>2.029913476999301</v>
      </c>
      <c r="C32">
        <f>Sheet3!C32*100</f>
        <v>1.8240058366101763</v>
      </c>
      <c r="D32">
        <f>Sheet3!D32*100</f>
        <v>3.2957858622447183</v>
      </c>
      <c r="E32">
        <f>Sheet3!E32*100</f>
        <v>2.6667530296448136</v>
      </c>
      <c r="F32">
        <f>Sheet3!I32*100</f>
        <v>1.2422519998557036</v>
      </c>
      <c r="G32">
        <f>Sheet3!J32</f>
        <v>2.7</v>
      </c>
      <c r="H32">
        <f>LN(Sheet3!K32)*100</f>
        <v>0.87738222065223603</v>
      </c>
      <c r="I32">
        <f>LN(Sheet3!L32)*100</f>
        <v>0.34032931317078652</v>
      </c>
      <c r="J32">
        <f>Sheet1!Y35*100</f>
        <v>3.7409549624999898</v>
      </c>
    </row>
    <row r="33" spans="1:10">
      <c r="A33" s="1" t="s">
        <v>174</v>
      </c>
      <c r="B33">
        <f>Sheet3!B33*100</f>
        <v>1.9783919031172603</v>
      </c>
      <c r="C33">
        <f>Sheet3!C33*100</f>
        <v>1.2975565664333111</v>
      </c>
      <c r="D33">
        <f>Sheet3!D33*100</f>
        <v>6.9834192208853105</v>
      </c>
      <c r="E33">
        <f>Sheet3!E33*100</f>
        <v>0.74214055340383056</v>
      </c>
      <c r="F33">
        <f>Sheet3!I33*100</f>
        <v>0.61538655743786919</v>
      </c>
      <c r="G33">
        <f>Sheet3!J33</f>
        <v>2.67</v>
      </c>
      <c r="H33">
        <f>LN(Sheet3!K33)*100</f>
        <v>0.86836130632541553</v>
      </c>
      <c r="I33">
        <f>LN(Sheet3!L33)*100</f>
        <v>-0.56786069688433438</v>
      </c>
      <c r="J33">
        <f>Sheet1!Y36*100</f>
        <v>3.7638101499999999</v>
      </c>
    </row>
    <row r="34" spans="1:10">
      <c r="A34" s="1" t="s">
        <v>175</v>
      </c>
      <c r="B34">
        <f>Sheet3!B34*100</f>
        <v>-0.2432698839221592</v>
      </c>
      <c r="C34">
        <f>Sheet3!C34*100</f>
        <v>0.9218661145394158</v>
      </c>
      <c r="D34">
        <f>Sheet3!D34*100</f>
        <v>-1.1691164296463095</v>
      </c>
      <c r="E34">
        <f>Sheet3!E34*100</f>
        <v>-0.87678087644925129</v>
      </c>
      <c r="F34">
        <f>Sheet3!I34*100</f>
        <v>1.1184661587894773</v>
      </c>
      <c r="G34">
        <f>Sheet3!J34</f>
        <v>2.4700000000000002</v>
      </c>
      <c r="H34">
        <f>LN(Sheet3!K34)*100</f>
        <v>0.82964143820908243</v>
      </c>
      <c r="I34">
        <f>LN(Sheet3!L34)*100</f>
        <v>0.56786069688432927</v>
      </c>
      <c r="J34">
        <f>Sheet1!Y37*100</f>
        <v>3.7866653375000006</v>
      </c>
    </row>
    <row r="35" spans="1:10">
      <c r="A35" s="1" t="s">
        <v>176</v>
      </c>
      <c r="B35">
        <f>Sheet3!B35*100</f>
        <v>1.7225917976114946</v>
      </c>
      <c r="C35">
        <f>Sheet3!C35*100</f>
        <v>-0.2941876827460943</v>
      </c>
      <c r="D35">
        <f>Sheet3!D35*100</f>
        <v>9.2912000337990683</v>
      </c>
      <c r="E35">
        <f>Sheet3!E35*100</f>
        <v>-0.40385249928143185</v>
      </c>
      <c r="F35">
        <f>Sheet3!I35*100</f>
        <v>0.60484055358802635</v>
      </c>
      <c r="G35">
        <f>Sheet3!J35</f>
        <v>2.5299999999999998</v>
      </c>
      <c r="H35">
        <f>LN(Sheet3!K35)*100</f>
        <v>0.94009968285406598</v>
      </c>
      <c r="I35">
        <f>LN(Sheet3!L35)*100</f>
        <v>-0.11331445971686203</v>
      </c>
      <c r="J35">
        <f>Sheet1!Y38*100</f>
        <v>3.8095205249999999</v>
      </c>
    </row>
    <row r="36" spans="1:10">
      <c r="A36" s="1" t="s">
        <v>177</v>
      </c>
      <c r="B36">
        <f>Sheet3!B36*100</f>
        <v>0.86288678675205954</v>
      </c>
      <c r="C36">
        <f>Sheet3!C36*100</f>
        <v>0.93950276946705991</v>
      </c>
      <c r="D36">
        <f>Sheet3!D36*100</f>
        <v>1.9504820848952589</v>
      </c>
      <c r="E36">
        <f>Sheet3!E36*100</f>
        <v>-0.58852994101096789</v>
      </c>
      <c r="F36">
        <f>Sheet3!I36*100</f>
        <v>0.30105391528714165</v>
      </c>
      <c r="G36">
        <f>Sheet3!J36</f>
        <v>2.4</v>
      </c>
      <c r="H36">
        <f>LN(Sheet3!K36)*100</f>
        <v>0.96744759770268507</v>
      </c>
      <c r="I36">
        <f>LN(Sheet3!L36)*100</f>
        <v>0.67796869853787689</v>
      </c>
      <c r="J36">
        <f>Sheet1!Y39*100</f>
        <v>3.83237571249999</v>
      </c>
    </row>
    <row r="37" spans="1:10">
      <c r="A37" s="1" t="s">
        <v>178</v>
      </c>
      <c r="B37">
        <f>Sheet3!B37*100</f>
        <v>2.3468348445114584</v>
      </c>
      <c r="C37">
        <f>Sheet3!C37*100</f>
        <v>2.4589253721095883</v>
      </c>
      <c r="D37">
        <f>Sheet3!D37*100</f>
        <v>6.8264860376221588</v>
      </c>
      <c r="E37">
        <f>Sheet3!E37*100</f>
        <v>1.2562501201549003</v>
      </c>
      <c r="F37">
        <f>Sheet3!I37*100</f>
        <v>0.99701723198499792</v>
      </c>
      <c r="G37">
        <f>Sheet3!J37</f>
        <v>2.33</v>
      </c>
      <c r="H37">
        <f>LN(Sheet3!K37)*100</f>
        <v>0.97254540851343541</v>
      </c>
      <c r="I37">
        <f>LN(Sheet3!L37)*100</f>
        <v>-0.33840979842405683</v>
      </c>
      <c r="J37">
        <f>Sheet1!Y40*100</f>
        <v>3.8552309</v>
      </c>
    </row>
    <row r="38" spans="1:10">
      <c r="A38" s="1" t="s">
        <v>179</v>
      </c>
      <c r="B38">
        <f>Sheet3!B38*100</f>
        <v>-2.0450843177698408</v>
      </c>
      <c r="C38">
        <f>Sheet3!C38*100</f>
        <v>-2.5216490649158985</v>
      </c>
      <c r="D38">
        <f>Sheet3!D38*100</f>
        <v>-2.4510079355501859</v>
      </c>
      <c r="E38">
        <f>Sheet3!E38*100</f>
        <v>-1.7239426961351834</v>
      </c>
      <c r="F38">
        <f>Sheet3!I38*100</f>
        <v>-0.59701669865042106</v>
      </c>
      <c r="G38">
        <f>Sheet3!J38</f>
        <v>2.2999999999999998</v>
      </c>
      <c r="H38">
        <f>LN(Sheet3!K38)*100</f>
        <v>1.0843100532527943</v>
      </c>
      <c r="I38">
        <f>LN(Sheet3!L38)*100</f>
        <v>2.3451661035049662</v>
      </c>
      <c r="J38">
        <f>Sheet1!Y41*100</f>
        <v>3.8780860875000003</v>
      </c>
    </row>
    <row r="39" spans="1:10">
      <c r="A39" s="1" t="s">
        <v>180</v>
      </c>
      <c r="B39">
        <f>Sheet3!B39*100</f>
        <v>1.2232344019721175</v>
      </c>
      <c r="C39">
        <f>Sheet3!C39*100</f>
        <v>1.4407667944400515</v>
      </c>
      <c r="D39">
        <f>Sheet3!D39*100</f>
        <v>1.2863619831280197</v>
      </c>
      <c r="E39">
        <f>Sheet3!E39*100</f>
        <v>1.3848352325916746</v>
      </c>
      <c r="F39">
        <f>Sheet3!I39*100</f>
        <v>0.1994018606865211</v>
      </c>
      <c r="G39">
        <f>Sheet3!J39</f>
        <v>2.2000000000000002</v>
      </c>
      <c r="H39">
        <f>LN(Sheet3!K39)*100</f>
        <v>1.2874911481258167</v>
      </c>
      <c r="I39">
        <f>LN(Sheet3!L39)*100</f>
        <v>0.11031440721573899</v>
      </c>
      <c r="J39">
        <f>Sheet1!Y42*100</f>
        <v>3.9009412750000001</v>
      </c>
    </row>
    <row r="40" spans="1:10">
      <c r="A40" s="1" t="s">
        <v>181</v>
      </c>
      <c r="B40">
        <f>Sheet3!B40*100</f>
        <v>2.6734783068577794</v>
      </c>
      <c r="C40">
        <f>Sheet3!C40*100</f>
        <v>2.105393789106591</v>
      </c>
      <c r="D40">
        <f>Sheet3!D40*100</f>
        <v>7.085938850213874</v>
      </c>
      <c r="E40">
        <f>Sheet3!E40*100</f>
        <v>1.1254579329509018</v>
      </c>
      <c r="F40">
        <f>Sheet3!I40*100</f>
        <v>1.1881327886752224</v>
      </c>
      <c r="G40">
        <f>Sheet3!J40</f>
        <v>2.17</v>
      </c>
      <c r="H40">
        <f>LN(Sheet3!K40)*100</f>
        <v>1.4975726925779391</v>
      </c>
      <c r="I40">
        <f>LN(Sheet3!L40)*100</f>
        <v>0.65934304798319054</v>
      </c>
      <c r="J40">
        <f>Sheet1!Y43*100</f>
        <v>3.9237964624999897</v>
      </c>
    </row>
    <row r="41" spans="1:10">
      <c r="A41" s="1" t="s">
        <v>182</v>
      </c>
      <c r="B41">
        <f>Sheet3!B41*100</f>
        <v>-1.184509933800304</v>
      </c>
      <c r="C41">
        <f>Sheet3!C41*100</f>
        <v>-0.66538748430906569</v>
      </c>
      <c r="D41">
        <f>Sheet3!D41*100</f>
        <v>-5.245944977650602</v>
      </c>
      <c r="E41">
        <f>Sheet3!E41*100</f>
        <v>1.3984015223401258</v>
      </c>
      <c r="F41">
        <f>Sheet3!I41*100</f>
        <v>0</v>
      </c>
      <c r="G41">
        <f>Sheet3!J41</f>
        <v>2.13</v>
      </c>
      <c r="H41">
        <f>LN(Sheet3!K41)*100</f>
        <v>1.6159381079904591</v>
      </c>
      <c r="I41">
        <f>LN(Sheet3!L41)*100</f>
        <v>0</v>
      </c>
      <c r="J41">
        <f>Sheet1!Y44*100</f>
        <v>3.9466516500000002</v>
      </c>
    </row>
    <row r="42" spans="1:10">
      <c r="A42" s="1" t="s">
        <v>183</v>
      </c>
      <c r="B42">
        <f>Sheet3!B42*100</f>
        <v>2.5283941452463266</v>
      </c>
      <c r="C42">
        <f>Sheet3!C42*100</f>
        <v>2.6349506213558138</v>
      </c>
      <c r="D42">
        <f>Sheet3!D42*100</f>
        <v>5.06863499623541</v>
      </c>
      <c r="E42">
        <f>Sheet3!E42*100</f>
        <v>-1.0433055190322005</v>
      </c>
      <c r="F42">
        <f>Sheet3!I42*100</f>
        <v>0.68661378131995576</v>
      </c>
      <c r="G42">
        <f>Sheet3!J42</f>
        <v>2.13</v>
      </c>
      <c r="H42">
        <f>LN(Sheet3!K42)*100</f>
        <v>1.7594725988680247</v>
      </c>
      <c r="I42">
        <f>LN(Sheet3!L42)*100</f>
        <v>1.3057856917456689</v>
      </c>
      <c r="J42">
        <f>Sheet1!Y45*100</f>
        <v>3.9695068375000004</v>
      </c>
    </row>
    <row r="43" spans="1:10">
      <c r="A43" s="1" t="s">
        <v>184</v>
      </c>
      <c r="B43">
        <f>Sheet3!B43*100</f>
        <v>1.415474866677946</v>
      </c>
      <c r="C43">
        <f>Sheet3!C43*100</f>
        <v>0.76071731836597767</v>
      </c>
      <c r="D43">
        <f>Sheet3!D43*100</f>
        <v>3.0124528994904534</v>
      </c>
      <c r="E43">
        <f>Sheet3!E43*100</f>
        <v>1.9267377575772349</v>
      </c>
      <c r="F43">
        <f>Sheet3!I43*100</f>
        <v>-0.39177327289019459</v>
      </c>
      <c r="G43">
        <f>Sheet3!J43</f>
        <v>2.0699999999999998</v>
      </c>
      <c r="H43">
        <f>LN(Sheet3!K43)*100</f>
        <v>1.8432105226376456</v>
      </c>
      <c r="I43">
        <f>LN(Sheet3!L43)*100</f>
        <v>0.32379952737753476</v>
      </c>
      <c r="J43">
        <f>Sheet1!Y46*100</f>
        <v>3.9923620249999998</v>
      </c>
    </row>
    <row r="44" spans="1:10">
      <c r="A44" s="1" t="s">
        <v>185</v>
      </c>
      <c r="B44">
        <f>Sheet3!B44*100</f>
        <v>-0.67329797660342638</v>
      </c>
      <c r="C44">
        <f>Sheet3!C44*100</f>
        <v>-1.2970767756562251</v>
      </c>
      <c r="D44">
        <f>Sheet3!D44*100</f>
        <v>-0.20029848793748084</v>
      </c>
      <c r="E44">
        <f>Sheet3!E44*100</f>
        <v>1.1557614048054721</v>
      </c>
      <c r="F44">
        <f>Sheet3!I44*100</f>
        <v>0.58708583497839584</v>
      </c>
      <c r="G44">
        <f>Sheet3!J44</f>
        <v>2.0699999999999998</v>
      </c>
      <c r="H44">
        <f>LN(Sheet3!K44)*100</f>
        <v>1.9580837996868998</v>
      </c>
      <c r="I44">
        <f>LN(Sheet3!L44)*100</f>
        <v>1.4973541790162583</v>
      </c>
      <c r="J44">
        <f>Sheet1!Y47*100</f>
        <v>4.0152172124999899</v>
      </c>
    </row>
    <row r="45" spans="1:10">
      <c r="A45" s="1" t="s">
        <v>186</v>
      </c>
      <c r="B45">
        <f>Sheet3!B45*100</f>
        <v>0.27946815265471603</v>
      </c>
      <c r="C45">
        <f>Sheet3!C45*100</f>
        <v>-0.35059445579099791</v>
      </c>
      <c r="D45">
        <f>Sheet3!D45*100</f>
        <v>1.154989788750177</v>
      </c>
      <c r="E45">
        <f>Sheet3!E45*100</f>
        <v>-1.9729698946840568</v>
      </c>
      <c r="F45">
        <f>Sheet3!I45*100</f>
        <v>-1.2764041725097819</v>
      </c>
      <c r="G45">
        <f>Sheet3!J45</f>
        <v>2.1</v>
      </c>
      <c r="H45">
        <f>LN(Sheet3!K45)*100</f>
        <v>2.0000009775760685</v>
      </c>
      <c r="I45">
        <f>LN(Sheet3!L45)*100</f>
        <v>0.10610080570943253</v>
      </c>
      <c r="J45">
        <f>Sheet1!Y48*100</f>
        <v>4.0380723999999999</v>
      </c>
    </row>
    <row r="46" spans="1:10">
      <c r="A46" s="1" t="s">
        <v>187</v>
      </c>
      <c r="B46">
        <f>Sheet3!B46*100</f>
        <v>0.67971879485531073</v>
      </c>
      <c r="C46">
        <f>Sheet3!C46*100</f>
        <v>0.49419109926509552</v>
      </c>
      <c r="D46">
        <f>Sheet3!D46*100</f>
        <v>1.5464636052453962</v>
      </c>
      <c r="E46">
        <f>Sheet3!E46*100</f>
        <v>-0.22919069595553343</v>
      </c>
      <c r="F46">
        <f>Sheet3!I46*100</f>
        <v>1.0810916104215806</v>
      </c>
      <c r="G46">
        <f>Sheet3!J46</f>
        <v>2.1</v>
      </c>
      <c r="H46">
        <f>LN(Sheet3!K46)*100</f>
        <v>1.9880246832725157</v>
      </c>
      <c r="I46">
        <f>LN(Sheet3!L46)*100</f>
        <v>1.1597388814829013</v>
      </c>
      <c r="J46">
        <f>Sheet1!Y49*100</f>
        <v>3.9816901500000004</v>
      </c>
    </row>
    <row r="47" spans="1:10">
      <c r="A47" s="1" t="s">
        <v>188</v>
      </c>
      <c r="B47">
        <f>Sheet3!B47*100</f>
        <v>-0.45211177447945783</v>
      </c>
      <c r="C47">
        <f>Sheet3!C47*100</f>
        <v>-1.0673202945161275</v>
      </c>
      <c r="D47">
        <f>Sheet3!D47*100</f>
        <v>-0.97604965047811965</v>
      </c>
      <c r="E47">
        <f>Sheet3!E47*100</f>
        <v>1.5960549640094246</v>
      </c>
      <c r="F47">
        <f>Sheet3!I47*100</f>
        <v>0.68193152720548156</v>
      </c>
      <c r="G47">
        <f>Sheet3!J47</f>
        <v>2.1</v>
      </c>
      <c r="H47">
        <f>LN(Sheet3!K47)*100</f>
        <v>1.7989072033803706</v>
      </c>
      <c r="I47">
        <f>LN(Sheet3!L47)*100</f>
        <v>0.10476690324436838</v>
      </c>
      <c r="J47">
        <f>Sheet1!Y50*100</f>
        <v>3.9253078999999897</v>
      </c>
    </row>
    <row r="48" spans="1:10">
      <c r="A48" s="1" t="s">
        <v>189</v>
      </c>
      <c r="B48">
        <f>Sheet3!B48*100</f>
        <v>0.43561400356288971</v>
      </c>
      <c r="C48">
        <f>Sheet3!C48*100</f>
        <v>0.54981202916122296</v>
      </c>
      <c r="D48">
        <f>Sheet3!D48*100</f>
        <v>-2.6208350514075773</v>
      </c>
      <c r="E48">
        <f>Sheet3!E48*100</f>
        <v>2.255321119755421</v>
      </c>
      <c r="F48">
        <f>Sheet3!I48*100</f>
        <v>-0.19436352085708819</v>
      </c>
      <c r="G48">
        <f>Sheet3!J48</f>
        <v>2.0699999999999998</v>
      </c>
      <c r="H48">
        <f>LN(Sheet3!K48)*100</f>
        <v>1.6008379409373878</v>
      </c>
      <c r="I48">
        <f>LN(Sheet3!L48)*100</f>
        <v>0.83420713173952732</v>
      </c>
      <c r="J48">
        <f>Sheet1!Y51*100</f>
        <v>3.86892565</v>
      </c>
    </row>
    <row r="49" spans="1:10">
      <c r="A49" s="1" t="s">
        <v>190</v>
      </c>
      <c r="B49">
        <f>Sheet3!B49*100</f>
        <v>-0.37868238817573285</v>
      </c>
      <c r="C49">
        <f>Sheet3!C49*100</f>
        <v>0.71042201029569707</v>
      </c>
      <c r="D49">
        <f>Sheet3!D49*100</f>
        <v>-5.154547717544693</v>
      </c>
      <c r="E49">
        <f>Sheet3!E49*100</f>
        <v>0.42487087703114712</v>
      </c>
      <c r="F49">
        <f>Sheet3!I49*100</f>
        <v>-0.38986404156577947</v>
      </c>
      <c r="G49">
        <f>Sheet3!J49</f>
        <v>2.0699999999999998</v>
      </c>
      <c r="H49">
        <f>LN(Sheet3!K49)*100</f>
        <v>1.3763201130757818</v>
      </c>
      <c r="I49">
        <f>LN(Sheet3!L49)*100</f>
        <v>0</v>
      </c>
      <c r="J49">
        <f>Sheet1!Y52*100</f>
        <v>3.8125434</v>
      </c>
    </row>
    <row r="50" spans="1:10">
      <c r="A50" s="1" t="s">
        <v>191</v>
      </c>
      <c r="B50">
        <f>Sheet3!B50*100</f>
        <v>0.16393930869169626</v>
      </c>
      <c r="C50">
        <f>Sheet3!C50*100</f>
        <v>-7.3267790256115184E-2</v>
      </c>
      <c r="D50">
        <f>Sheet3!D50*100</f>
        <v>-2.9237228519855676</v>
      </c>
      <c r="E50">
        <f>Sheet3!E50*100</f>
        <v>3.3119717744364339</v>
      </c>
      <c r="F50">
        <f>Sheet3!I50*100</f>
        <v>-0.39138993211365047</v>
      </c>
      <c r="G50">
        <f>Sheet3!J50</f>
        <v>2.1</v>
      </c>
      <c r="H50">
        <f>LN(Sheet3!K50)*100</f>
        <v>1.163282555591298</v>
      </c>
      <c r="I50">
        <f>LN(Sheet3!L50)*100</f>
        <v>1.4433240244657333</v>
      </c>
      <c r="J50">
        <f>Sheet1!Y53*100</f>
        <v>3.7635322250000001</v>
      </c>
    </row>
    <row r="51" spans="1:10">
      <c r="A51" s="1" t="s">
        <v>192</v>
      </c>
      <c r="B51">
        <f>Sheet3!B51*100</f>
        <v>0.27088201514360311</v>
      </c>
      <c r="C51">
        <f>Sheet3!C51*100</f>
        <v>-4.781084540643743E-2</v>
      </c>
      <c r="D51">
        <f>Sheet3!D51*100</f>
        <v>-0.84405119673257722</v>
      </c>
      <c r="E51">
        <f>Sheet3!E51*100</f>
        <v>1.0425596681507054</v>
      </c>
      <c r="F51">
        <f>Sheet3!I51*100</f>
        <v>1.2664562841322002</v>
      </c>
      <c r="G51">
        <f>Sheet3!J51</f>
        <v>2.17</v>
      </c>
      <c r="H51">
        <f>LN(Sheet3!K51)*100</f>
        <v>1.0449043109198957</v>
      </c>
      <c r="I51">
        <f>LN(Sheet3!L51)*100</f>
        <v>-0.1024065629690368</v>
      </c>
      <c r="J51">
        <f>Sheet1!Y54*100</f>
        <v>3.7145210499999997</v>
      </c>
    </row>
    <row r="52" spans="1:10">
      <c r="A52" s="1" t="s">
        <v>193</v>
      </c>
      <c r="B52">
        <f>Sheet3!B52*100</f>
        <v>-1.3047283235981366</v>
      </c>
      <c r="C52">
        <f>Sheet3!C52*100</f>
        <v>-1.2808724304037344</v>
      </c>
      <c r="D52">
        <f>Sheet3!D52*100</f>
        <v>-4.2164663839930716</v>
      </c>
      <c r="E52">
        <f>Sheet3!E52*100</f>
        <v>0.36520696155598609</v>
      </c>
      <c r="F52">
        <f>Sheet3!I52*100</f>
        <v>-0.19379851026783967</v>
      </c>
      <c r="G52">
        <f>Sheet3!J52</f>
        <v>2.27</v>
      </c>
      <c r="H52">
        <f>LN(Sheet3!K52)*100</f>
        <v>0.97162688093195526</v>
      </c>
      <c r="I52">
        <f>LN(Sheet3!L52)*100</f>
        <v>0.71465337340740875</v>
      </c>
      <c r="J52">
        <f>Sheet1!Y55*100</f>
        <v>3.6655098749999997</v>
      </c>
    </row>
    <row r="53" spans="1:10">
      <c r="A53" s="1" t="s">
        <v>194</v>
      </c>
      <c r="B53">
        <f>Sheet3!B53*100</f>
        <v>1.3814970340995325</v>
      </c>
      <c r="C53">
        <f>Sheet3!C53*100</f>
        <v>1.470342014432946</v>
      </c>
      <c r="D53">
        <f>Sheet3!D53*100</f>
        <v>-0.59025122168144328</v>
      </c>
      <c r="E53">
        <f>Sheet3!E53*100</f>
        <v>2.6579575679658793</v>
      </c>
      <c r="F53">
        <f>Sheet3!I53*100</f>
        <v>-1.3672087968400248</v>
      </c>
      <c r="G53">
        <f>Sheet3!J53</f>
        <v>2.2999999999999998</v>
      </c>
      <c r="H53">
        <f>LN(Sheet3!K53)*100</f>
        <v>0.84392144441241879</v>
      </c>
      <c r="I53">
        <f>LN(Sheet3!L53)*100</f>
        <v>-0.50994501123492486</v>
      </c>
      <c r="J53">
        <f>Sheet1!Y56*100</f>
        <v>3.6164987000000002</v>
      </c>
    </row>
    <row r="54" spans="1:10">
      <c r="A54" s="1" t="s">
        <v>195</v>
      </c>
      <c r="B54">
        <f>Sheet3!B54*100</f>
        <v>-0.90833672003078902</v>
      </c>
      <c r="C54">
        <f>Sheet3!C54*100</f>
        <v>-0.73650665040005947</v>
      </c>
      <c r="D54">
        <f>Sheet3!D54*100</f>
        <v>-3.2985090805521131</v>
      </c>
      <c r="E54">
        <f>Sheet3!E54*100</f>
        <v>0.49649822278930444</v>
      </c>
      <c r="F54">
        <f>Sheet3!I54*100</f>
        <v>0.39254221161053593</v>
      </c>
      <c r="G54">
        <f>Sheet3!J54</f>
        <v>2.4300000000000002</v>
      </c>
      <c r="H54">
        <f>LN(Sheet3!K54)*100</f>
        <v>0.78049122757979972</v>
      </c>
      <c r="I54">
        <f>LN(Sheet3!L54)*100</f>
        <v>1.0173027713050569</v>
      </c>
      <c r="J54">
        <f>Sheet1!Y57*100</f>
        <v>3.6234820000000001</v>
      </c>
    </row>
    <row r="55" spans="1:10">
      <c r="A55" s="1" t="s">
        <v>196</v>
      </c>
      <c r="B55">
        <f>Sheet3!B55*100</f>
        <v>-0.69752708350341308</v>
      </c>
      <c r="C55">
        <f>Sheet3!C55*100</f>
        <v>0.30558867968590864</v>
      </c>
      <c r="D55">
        <f>Sheet3!D55*100</f>
        <v>-6.7684073050935458</v>
      </c>
      <c r="E55">
        <f>Sheet3!E55*100</f>
        <v>1.2846108771690345</v>
      </c>
      <c r="F55">
        <f>Sheet3!I55*100</f>
        <v>0.58593917638933846</v>
      </c>
      <c r="G55">
        <f>Sheet3!J55</f>
        <v>2.5299999999999998</v>
      </c>
      <c r="H55">
        <f>LN(Sheet3!K55)*100</f>
        <v>0.75222865279120421</v>
      </c>
      <c r="I55">
        <f>LN(Sheet3!L55)*100</f>
        <v>-0.10126583143861578</v>
      </c>
      <c r="J55">
        <f>Sheet1!Y58*100</f>
        <v>3.6304653</v>
      </c>
    </row>
    <row r="56" spans="1:10">
      <c r="A56" s="1" t="s">
        <v>197</v>
      </c>
      <c r="B56">
        <f>Sheet3!B56*100</f>
        <v>6.2771070265621454E-2</v>
      </c>
      <c r="C56">
        <f>Sheet3!C56*100</f>
        <v>1.8078929713049696</v>
      </c>
      <c r="D56">
        <f>Sheet3!D56*100</f>
        <v>-4.819471554518266</v>
      </c>
      <c r="E56">
        <f>Sheet3!E56*100</f>
        <v>0.37450170699337981</v>
      </c>
      <c r="F56">
        <f>Sheet3!I56*100</f>
        <v>0.38872740884015045</v>
      </c>
      <c r="G56">
        <f>Sheet3!J56</f>
        <v>2.73</v>
      </c>
      <c r="H56">
        <f>LN(Sheet3!K56)*100</f>
        <v>0.60271750341332575</v>
      </c>
      <c r="I56">
        <f>LN(Sheet3!L56)*100</f>
        <v>0.40444948965062227</v>
      </c>
      <c r="J56">
        <f>Sheet1!Y59*100</f>
        <v>3.6374485999999999</v>
      </c>
    </row>
    <row r="57" spans="1:10">
      <c r="A57" s="1" t="s">
        <v>198</v>
      </c>
      <c r="B57">
        <f>Sheet3!B57*100</f>
        <v>0.97532666173827387</v>
      </c>
      <c r="C57">
        <f>Sheet3!C57*100</f>
        <v>-0.28992439369590617</v>
      </c>
      <c r="D57">
        <f>Sheet3!D57*100</f>
        <v>6.4609161213741135</v>
      </c>
      <c r="E57">
        <f>Sheet3!E57*100</f>
        <v>-0.73745930587269526</v>
      </c>
      <c r="F57">
        <f>Sheet3!I57*100</f>
        <v>-0.29140380018493062</v>
      </c>
      <c r="G57">
        <f>Sheet3!J57</f>
        <v>2.87</v>
      </c>
      <c r="H57">
        <f>LN(Sheet3!K57)*100</f>
        <v>0.54739903397994893</v>
      </c>
      <c r="I57">
        <f>LN(Sheet3!L57)*100</f>
        <v>-0.60728931578990086</v>
      </c>
      <c r="J57">
        <f>Sheet1!Y60*100</f>
        <v>3.6444319000000003</v>
      </c>
    </row>
    <row r="58" spans="1:10">
      <c r="A58" s="1" t="s">
        <v>199</v>
      </c>
      <c r="B58">
        <f>Sheet3!B58*100</f>
        <v>-1.2516814341365423</v>
      </c>
      <c r="C58">
        <f>Sheet3!C58*100</f>
        <v>0.17531260694538808</v>
      </c>
      <c r="D58">
        <f>Sheet3!D58*100</f>
        <v>-12.076602801809708</v>
      </c>
      <c r="E58">
        <f>Sheet3!E58*100</f>
        <v>3.1704526056991753</v>
      </c>
      <c r="F58">
        <f>Sheet3!I58*100</f>
        <v>2.1174997136458096</v>
      </c>
      <c r="G58">
        <f>Sheet3!J58</f>
        <v>2.8</v>
      </c>
      <c r="H58">
        <f>LN(Sheet3!K58)*100</f>
        <v>0.51026343900872273</v>
      </c>
      <c r="I58">
        <f>LN(Sheet3!L58)*100</f>
        <v>1.1105616412509232</v>
      </c>
      <c r="J58">
        <f>Sheet1!Y61*100</f>
        <v>3.6794398249999998</v>
      </c>
    </row>
    <row r="59" spans="1:10">
      <c r="A59" s="1" t="s">
        <v>200</v>
      </c>
      <c r="B59">
        <f>Sheet3!B59*100</f>
        <v>2.1394933439402575</v>
      </c>
      <c r="C59">
        <f>Sheet3!C59*100</f>
        <v>2.7097567954218249</v>
      </c>
      <c r="D59">
        <f>Sheet3!D59*100</f>
        <v>4.7206325890970655</v>
      </c>
      <c r="E59">
        <f>Sheet3!E59*100</f>
        <v>-0.89989862702234413</v>
      </c>
      <c r="F59">
        <f>Sheet3!I59*100</f>
        <v>-2.8007624986903679</v>
      </c>
      <c r="G59">
        <f>Sheet3!J59</f>
        <v>2.97</v>
      </c>
      <c r="H59">
        <f>LN(Sheet3!K59)*100</f>
        <v>0.51613075073812476</v>
      </c>
      <c r="I59">
        <f>LN(Sheet3!L59)*100</f>
        <v>-0.40241502997253797</v>
      </c>
      <c r="J59">
        <f>Sheet1!Y62*100</f>
        <v>3.7144477500000002</v>
      </c>
    </row>
    <row r="60" spans="1:10">
      <c r="A60" s="1" t="s">
        <v>201</v>
      </c>
      <c r="B60">
        <f>Sheet3!B60*100</f>
        <v>-1.0953140398383354</v>
      </c>
      <c r="C60">
        <f>Sheet3!C60*100</f>
        <v>-1.3213786368100777</v>
      </c>
      <c r="D60">
        <f>Sheet3!D60*100</f>
        <v>-0.5820001308916245</v>
      </c>
      <c r="E60">
        <f>Sheet3!E60*100</f>
        <v>-0.6427578710024362</v>
      </c>
      <c r="F60">
        <f>Sheet3!I60*100</f>
        <v>2.3234346234246139</v>
      </c>
      <c r="G60">
        <f>Sheet3!J60</f>
        <v>2.93</v>
      </c>
      <c r="H60">
        <f>LN(Sheet3!K60)*100</f>
        <v>0.54923394522512003</v>
      </c>
      <c r="I60">
        <f>LN(Sheet3!L60)*100</f>
        <v>0.10075567602997705</v>
      </c>
      <c r="J60">
        <f>Sheet1!Y63*100</f>
        <v>3.7494556749999997</v>
      </c>
    </row>
    <row r="61" spans="1:10">
      <c r="A61" s="1" t="s">
        <v>202</v>
      </c>
      <c r="B61">
        <f>Sheet3!B61*100</f>
        <v>0.37378340329587978</v>
      </c>
      <c r="C61">
        <f>Sheet3!C61*100</f>
        <v>-0.65128342140945428</v>
      </c>
      <c r="D61">
        <f>Sheet3!D61*100</f>
        <v>7.0458776264966394</v>
      </c>
      <c r="E61">
        <f>Sheet3!E61*100</f>
        <v>-1.6568508994168951</v>
      </c>
      <c r="F61">
        <f>Sheet3!I61*100</f>
        <v>0.47732787526575393</v>
      </c>
      <c r="G61">
        <f>Sheet3!J61</f>
        <v>3.03</v>
      </c>
      <c r="H61">
        <f>LN(Sheet3!K61)*100</f>
        <v>0.53723182212539555</v>
      </c>
      <c r="I61">
        <f>LN(Sheet3!L61)*100</f>
        <v>-0.70743094425371533</v>
      </c>
      <c r="J61">
        <f>Sheet1!Y64*100</f>
        <v>3.7844636</v>
      </c>
    </row>
    <row r="62" spans="1:10">
      <c r="A62" s="1" t="s">
        <v>203</v>
      </c>
      <c r="B62">
        <f>Sheet3!B62*100</f>
        <v>1.4057700719814603</v>
      </c>
      <c r="C62">
        <f>Sheet3!C62*100</f>
        <v>1.2067059319089246</v>
      </c>
      <c r="D62">
        <f>Sheet3!D62*100</f>
        <v>1.6472893651231031</v>
      </c>
      <c r="E62">
        <f>Sheet3!E62*100</f>
        <v>2.5140094086852862</v>
      </c>
      <c r="F62">
        <f>Sheet3!I62*100</f>
        <v>1.2304935190378785</v>
      </c>
      <c r="G62">
        <f>Sheet3!J62</f>
        <v>3.07</v>
      </c>
      <c r="H62">
        <f>LN(Sheet3!K62)*100</f>
        <v>0.32948161271124254</v>
      </c>
      <c r="I62">
        <f>LN(Sheet3!L62)*100</f>
        <v>0.50581797273525253</v>
      </c>
      <c r="J62">
        <f>Sheet1!Y65*100</f>
        <v>3.7424723750000002</v>
      </c>
    </row>
    <row r="63" spans="1:10">
      <c r="A63" s="1" t="s">
        <v>204</v>
      </c>
      <c r="B63">
        <f>Sheet3!B63*100</f>
        <v>0.36063969604955837</v>
      </c>
      <c r="C63">
        <f>Sheet3!C63*100</f>
        <v>-0.19909032494112022</v>
      </c>
      <c r="D63">
        <f>Sheet3!D63*100</f>
        <v>8.2960910194342097E-2</v>
      </c>
      <c r="E63">
        <f>Sheet3!E63*100</f>
        <v>3.3088390528425049</v>
      </c>
      <c r="F63">
        <f>Sheet3!I63*100</f>
        <v>-1.3257769945650644</v>
      </c>
      <c r="G63">
        <f>Sheet3!J63</f>
        <v>3.17</v>
      </c>
      <c r="H63">
        <f>LN(Sheet3!K63)*100</f>
        <v>0.18649349273191632</v>
      </c>
      <c r="I63">
        <f>LN(Sheet3!L63)*100</f>
        <v>-0.30318365821201249</v>
      </c>
      <c r="J63">
        <f>Sheet1!Y66*100</f>
        <v>3.7004811499999999</v>
      </c>
    </row>
    <row r="64" spans="1:10">
      <c r="A64" s="4" t="s">
        <v>205</v>
      </c>
      <c r="B64" s="5">
        <f>Sheet3!B64*100</f>
        <v>0.14171165667364871</v>
      </c>
      <c r="C64" s="5">
        <f>Sheet3!C64*100</f>
        <v>1.0040621614044731</v>
      </c>
      <c r="D64" s="5">
        <f>Sheet3!D64*100</f>
        <v>-1.1455287360184738</v>
      </c>
      <c r="E64" s="5">
        <f>Sheet3!E64*100</f>
        <v>0.50964936210412537</v>
      </c>
      <c r="F64" s="5">
        <f>Sheet3!I64*100</f>
        <v>1.7013642905456372</v>
      </c>
      <c r="G64" s="5">
        <f>Sheet3!J64</f>
        <v>3.33</v>
      </c>
      <c r="H64" s="5">
        <f>LN(Sheet3!K64)*100</f>
        <v>0.10078169818167187</v>
      </c>
      <c r="I64">
        <f>LN(Sheet3!L64)*100</f>
        <v>0.30318365821201759</v>
      </c>
      <c r="J64" s="8">
        <f>Sheet1!Y67*100</f>
        <v>3.6584899249999996</v>
      </c>
    </row>
    <row r="65" spans="1:10">
      <c r="A65" s="1" t="s">
        <v>206</v>
      </c>
      <c r="B65">
        <f>Sheet3!B65*100</f>
        <v>0.71616199378399248</v>
      </c>
      <c r="C65">
        <f>Sheet3!C65*100</f>
        <v>0.80693083968907953</v>
      </c>
      <c r="D65">
        <f>Sheet3!D65*100</f>
        <v>-3.0406948748675724</v>
      </c>
      <c r="E65">
        <f>Sheet3!E65*100</f>
        <v>3.1982319524587188</v>
      </c>
      <c r="F65">
        <f>Sheet3!I65*100</f>
        <v>-0.28155814001635804</v>
      </c>
      <c r="G65">
        <f>Sheet3!J65</f>
        <v>3.37</v>
      </c>
      <c r="H65">
        <f>LN(Sheet3!K65)*100</f>
        <v>0.10078169818167187</v>
      </c>
      <c r="I65">
        <f>LN(Sheet3!L65)*100</f>
        <v>0.20161297151847171</v>
      </c>
      <c r="J65">
        <f>Sheet1!Y68*100</f>
        <v>3.6164987000000002</v>
      </c>
    </row>
    <row r="66" spans="1:10">
      <c r="A66" s="1" t="s">
        <v>207</v>
      </c>
      <c r="B66">
        <f>Sheet3!B66*100</f>
        <v>0.61831050594103321</v>
      </c>
      <c r="C66">
        <f>Sheet3!C66*100</f>
        <v>0.29485704787932665</v>
      </c>
      <c r="D66">
        <f>Sheet3!D66*100</f>
        <v>6.9974191802105583</v>
      </c>
      <c r="E66">
        <f>Sheet3!E66*100</f>
        <v>-1.4587907121550225</v>
      </c>
      <c r="F66">
        <f>Sheet3!I66*100</f>
        <v>1.2144007254798694</v>
      </c>
      <c r="G66">
        <f>Sheet3!J66</f>
        <v>3.4</v>
      </c>
      <c r="H66">
        <f>LN(Sheet3!K66)*100</f>
        <v>0.1032791487218705</v>
      </c>
      <c r="I66">
        <f>LN(Sheet3!L66)*100</f>
        <v>-0.10075567602997165</v>
      </c>
      <c r="J66">
        <f>Sheet1!Y69*100</f>
        <v>3.7218921250000001</v>
      </c>
    </row>
    <row r="67" spans="1:10">
      <c r="A67" s="1" t="s">
        <v>208</v>
      </c>
      <c r="B67">
        <f>Sheet3!B67*100</f>
        <v>-0.46546612006002075</v>
      </c>
      <c r="C67">
        <f>Sheet3!C67*100</f>
        <v>0.14862225758349723</v>
      </c>
      <c r="D67">
        <f>Sheet3!D67*100</f>
        <v>-1.3393820116621498</v>
      </c>
      <c r="E67">
        <f>Sheet3!E67*100</f>
        <v>-2.2228771692854976</v>
      </c>
      <c r="F67">
        <f>Sheet3!I67*100</f>
        <v>9.2807431255437223E-2</v>
      </c>
      <c r="G67">
        <f>Sheet3!J67</f>
        <v>3.33</v>
      </c>
      <c r="H67">
        <f>LN(Sheet3!K67)*100</f>
        <v>0.10161585359932646</v>
      </c>
      <c r="I67">
        <f>LN(Sheet3!L67)*100</f>
        <v>0.10075567602997705</v>
      </c>
      <c r="J67">
        <f>Sheet1!Y70*100</f>
        <v>3.82728555</v>
      </c>
    </row>
    <row r="68" spans="1:10">
      <c r="A68" s="1" t="s">
        <v>209</v>
      </c>
      <c r="B68">
        <f>Sheet3!B68*100</f>
        <v>1.5415532306227053</v>
      </c>
      <c r="C68">
        <f>Sheet3!C68*100</f>
        <v>1.2110207707802356</v>
      </c>
      <c r="D68">
        <f>Sheet3!D68*100</f>
        <v>3.3336012760095866</v>
      </c>
      <c r="E68">
        <f>Sheet3!E68*100</f>
        <v>3.1628405705175222E-2</v>
      </c>
      <c r="F68">
        <f>Sheet3!I68*100</f>
        <v>0.55504305306488533</v>
      </c>
      <c r="G68">
        <f>Sheet3!J68</f>
        <v>3.37</v>
      </c>
      <c r="H68">
        <f>LN(Sheet3!K68)*100</f>
        <v>0.10577653689101262</v>
      </c>
      <c r="I68">
        <f>LN(Sheet3!L68)*100</f>
        <v>0</v>
      </c>
      <c r="J68">
        <f>Sheet1!Y71*100</f>
        <v>3.932678975</v>
      </c>
    </row>
    <row r="69" spans="1:10">
      <c r="A69" s="1" t="s">
        <v>210</v>
      </c>
      <c r="B69">
        <f>Sheet3!B69*100</f>
        <v>9.7219953084870525E-2</v>
      </c>
      <c r="C69">
        <f>Sheet3!C69*100</f>
        <v>0.908982386400492</v>
      </c>
      <c r="D69">
        <f>Sheet3!D69*100</f>
        <v>-1.678463612611484</v>
      </c>
      <c r="E69">
        <f>Sheet3!E69*100</f>
        <v>-1.7430207287455146</v>
      </c>
      <c r="F69">
        <f>Sheet3!I69*100</f>
        <v>1.4652276786870644</v>
      </c>
      <c r="G69">
        <f>Sheet3!J69</f>
        <v>3.33</v>
      </c>
      <c r="H69">
        <f>LN(Sheet3!K69)*100</f>
        <v>0.10910795561619578</v>
      </c>
      <c r="I69">
        <f>LN(Sheet3!L69)*100</f>
        <v>0.20120731134202352</v>
      </c>
      <c r="J69">
        <f>Sheet1!Y72*100</f>
        <v>4.0380723999999999</v>
      </c>
    </row>
    <row r="70" spans="1:10">
      <c r="A70" s="1" t="s">
        <v>211</v>
      </c>
      <c r="B70">
        <f>Sheet3!B70*100</f>
        <v>-1.2121862467398659</v>
      </c>
      <c r="C70">
        <f>Sheet3!C70*100</f>
        <v>-4.4874179082135424</v>
      </c>
      <c r="D70">
        <f>Sheet3!D70*100</f>
        <v>5.4412303613981887</v>
      </c>
      <c r="E70">
        <f>Sheet3!E70*100</f>
        <v>0.16682177612122873</v>
      </c>
      <c r="F70">
        <f>Sheet3!I70*100</f>
        <v>-2.5784117155715158</v>
      </c>
      <c r="G70">
        <f>Sheet3!J70</f>
        <v>3.33</v>
      </c>
      <c r="H70">
        <f>LN(Sheet3!K70)*100</f>
        <v>0.10910795561619578</v>
      </c>
      <c r="I70">
        <f>LN(Sheet3!L70)*100</f>
        <v>1.694111268881809</v>
      </c>
      <c r="J70">
        <f>Sheet1!Y73*100</f>
        <v>4.0310028749999995</v>
      </c>
    </row>
    <row r="71" spans="1:10">
      <c r="A71" s="1" t="s">
        <v>212</v>
      </c>
      <c r="B71">
        <f>Sheet3!B71*100</f>
        <v>0.4310813873049657</v>
      </c>
      <c r="C71">
        <f>Sheet3!C71*100</f>
        <v>0.21282777034214995</v>
      </c>
      <c r="D71">
        <f>Sheet3!D71*100</f>
        <v>2.5295144061429697</v>
      </c>
      <c r="E71">
        <f>Sheet3!E71*100</f>
        <v>0.17847685368908017</v>
      </c>
      <c r="F71">
        <f>Sheet3!I71*100</f>
        <v>-9.3327118299857403E-2</v>
      </c>
      <c r="G71">
        <f>Sheet3!J71</f>
        <v>3.43</v>
      </c>
      <c r="H71">
        <f>LN(Sheet3!K71)*100</f>
        <v>0.10910795561619578</v>
      </c>
      <c r="I71">
        <f>LN(Sheet3!L71)*100</f>
        <v>0.29600416284767256</v>
      </c>
      <c r="J71">
        <f>Sheet1!Y74*100</f>
        <v>4.0239333500000001</v>
      </c>
    </row>
    <row r="72" spans="1:10">
      <c r="A72" s="1" t="s">
        <v>213</v>
      </c>
      <c r="B72">
        <f>Sheet3!B72*100</f>
        <v>-5.2257127542576498E-2</v>
      </c>
      <c r="C72">
        <f>Sheet3!C72*100</f>
        <v>-0.43267488516136599</v>
      </c>
      <c r="D72">
        <f>Sheet3!D72*100</f>
        <v>0.99801620120173462</v>
      </c>
      <c r="E72">
        <f>Sheet3!E72*100</f>
        <v>-1.5743796549577027</v>
      </c>
      <c r="F72">
        <f>Sheet3!I72*100</f>
        <v>-9.3414299179706006E-2</v>
      </c>
      <c r="G72">
        <f>Sheet3!J72</f>
        <v>3.5</v>
      </c>
      <c r="H72">
        <f>LN(Sheet3!K72)*100</f>
        <v>0.10577653689101262</v>
      </c>
      <c r="I72">
        <f>LN(Sheet3!L72)*100</f>
        <v>0</v>
      </c>
      <c r="J72">
        <f>Sheet1!Y75*100</f>
        <v>4.0168638249999997</v>
      </c>
    </row>
    <row r="73" spans="1:10">
      <c r="A73" s="1" t="s">
        <v>214</v>
      </c>
      <c r="B73">
        <f>Sheet3!B73*100</f>
        <v>-2.0368178664539327</v>
      </c>
      <c r="C73">
        <f>Sheet3!C73*100</f>
        <v>-0.87699995848962153</v>
      </c>
      <c r="D73">
        <f>Sheet3!D73*100</f>
        <v>-4.6914856780512917</v>
      </c>
      <c r="E73">
        <f>Sheet3!E73*100</f>
        <v>-2.355092248069063</v>
      </c>
      <c r="F73">
        <f>Sheet3!I73*100</f>
        <v>0.27998151747468114</v>
      </c>
      <c r="G73">
        <f>Sheet3!J73</f>
        <v>3.67</v>
      </c>
      <c r="H73">
        <f>LN(Sheet3!K73)*100</f>
        <v>0.10827386269223563</v>
      </c>
      <c r="I73">
        <f>LN(Sheet3!L73)*100</f>
        <v>9.8473666253933806E-2</v>
      </c>
      <c r="J73">
        <f>Sheet1!Y76*100</f>
        <v>4.0097942999999994</v>
      </c>
    </row>
    <row r="74" spans="1:10">
      <c r="A74" s="1" t="s">
        <v>215</v>
      </c>
      <c r="B74">
        <f>Sheet3!B74*100</f>
        <v>-0.57932573838563872</v>
      </c>
      <c r="C74">
        <f>Sheet3!C74*100</f>
        <v>-0.3601254810402077</v>
      </c>
      <c r="D74">
        <f>Sheet3!D74*100</f>
        <v>-4.5765757554068971</v>
      </c>
      <c r="E74">
        <f>Sheet3!E74*100</f>
        <v>0.40026705175394417</v>
      </c>
      <c r="F74">
        <f>Sheet3!I74*100</f>
        <v>-1.4078130212453743</v>
      </c>
      <c r="G74">
        <f>Sheet3!J74</f>
        <v>4.07</v>
      </c>
      <c r="H74">
        <f>LN(Sheet3!K74)*100</f>
        <v>0.10411328330723095</v>
      </c>
      <c r="I74">
        <f>LN(Sheet3!L74)*100</f>
        <v>-9.8473666253949266E-2</v>
      </c>
      <c r="J74">
        <f>Sheet1!Y77*100</f>
        <v>3.9604815749999895</v>
      </c>
    </row>
    <row r="75" spans="1:10">
      <c r="A75" s="1" t="s">
        <v>216</v>
      </c>
      <c r="B75">
        <f>Sheet3!B75*100</f>
        <v>0.42684278549551813</v>
      </c>
      <c r="C75">
        <f>Sheet3!C75*100</f>
        <v>1.1095336975656567</v>
      </c>
      <c r="D75">
        <f>Sheet3!D75*100</f>
        <v>-4.0197673184816125</v>
      </c>
      <c r="E75">
        <f>Sheet3!E75*100</f>
        <v>1.596272296979423</v>
      </c>
      <c r="F75">
        <f>Sheet3!I75*100</f>
        <v>-0.18921481520379757</v>
      </c>
      <c r="G75">
        <f>Sheet3!J75</f>
        <v>4.2699999999999996</v>
      </c>
      <c r="H75">
        <f>LN(Sheet3!K75)*100</f>
        <v>9.0791272248288202E-2</v>
      </c>
      <c r="I75">
        <f>LN(Sheet3!L75)*100</f>
        <v>-0.39486724554163311</v>
      </c>
      <c r="J75">
        <f>Sheet1!Y78*100</f>
        <v>3.9111688499999997</v>
      </c>
    </row>
    <row r="76" spans="1:10">
      <c r="A76" s="1" t="s">
        <v>217</v>
      </c>
      <c r="B76">
        <f>Sheet3!B76*100</f>
        <v>0.70899268908488633</v>
      </c>
      <c r="C76">
        <f>Sheet3!C76*100</f>
        <v>0.19292256309266786</v>
      </c>
      <c r="D76">
        <f>Sheet3!D76*100</f>
        <v>-3.244900294622985</v>
      </c>
      <c r="E76">
        <f>Sheet3!E76*100</f>
        <v>4.0904866381404892</v>
      </c>
      <c r="F76">
        <f>Sheet3!I76*100</f>
        <v>-0.37950709685512507</v>
      </c>
      <c r="G76">
        <f>Sheet3!J76</f>
        <v>4.4000000000000004</v>
      </c>
      <c r="H76">
        <f>LN(Sheet3!K76)*100</f>
        <v>5.4152834705364007E-2</v>
      </c>
      <c r="I76">
        <f>LN(Sheet3!L76)*100</f>
        <v>0.88626872578453242</v>
      </c>
      <c r="J76">
        <f>Sheet1!Y79*100</f>
        <v>3.8618561250000001</v>
      </c>
    </row>
    <row r="77" spans="1:10">
      <c r="A77" s="1" t="s">
        <v>218</v>
      </c>
      <c r="B77">
        <f>Sheet3!B77*100</f>
        <v>-0.81715631793175536</v>
      </c>
      <c r="C77">
        <f>Sheet3!C77*100</f>
        <v>-0.1050993145049528</v>
      </c>
      <c r="D77">
        <f>Sheet3!D77*100</f>
        <v>-6.1503629561404498</v>
      </c>
      <c r="E77">
        <f>Sheet3!E77*100</f>
        <v>1.0143445854146615</v>
      </c>
      <c r="F77">
        <f>Sheet3!I77*100</f>
        <v>0</v>
      </c>
      <c r="G77">
        <f>Sheet3!J77</f>
        <v>4.5999999999999996</v>
      </c>
      <c r="H77">
        <f>LN(Sheet3!K77)*100</f>
        <v>2.9995500899794244E-2</v>
      </c>
      <c r="I77">
        <f>LN(Sheet3!L77)*100</f>
        <v>-0.39292781398896609</v>
      </c>
      <c r="J77">
        <f>Sheet1!Y80*100</f>
        <v>3.8125434</v>
      </c>
    </row>
    <row r="78" spans="1:10">
      <c r="A78" s="1" t="s">
        <v>219</v>
      </c>
      <c r="B78">
        <f>Sheet3!B78*100</f>
        <v>0.38085426457774574</v>
      </c>
      <c r="C78">
        <f>Sheet3!C78*100</f>
        <v>0.89639377893895311</v>
      </c>
      <c r="D78">
        <f>Sheet3!D78*100</f>
        <v>-1.0060038626837993</v>
      </c>
      <c r="E78">
        <f>Sheet3!E78*100</f>
        <v>0.2902133752690883</v>
      </c>
      <c r="F78">
        <f>Sheet3!I78*100</f>
        <v>-0.57197486727869062</v>
      </c>
      <c r="G78">
        <f>Sheet3!J78</f>
        <v>4.7300000000000004</v>
      </c>
      <c r="H78">
        <f>LN(Sheet3!K78)*100</f>
        <v>2.4999687505149974E-3</v>
      </c>
      <c r="I78">
        <f>LN(Sheet3!L78)*100</f>
        <v>-0.39447782910162288</v>
      </c>
      <c r="J78">
        <f>Sheet1!Y81*100</f>
        <v>3.92570825</v>
      </c>
    </row>
    <row r="79" spans="1:10">
      <c r="A79" s="1" t="s">
        <v>220</v>
      </c>
      <c r="B79">
        <f>Sheet3!B79*100</f>
        <v>-0.26516994615730649</v>
      </c>
      <c r="C79">
        <f>Sheet3!C79*100</f>
        <v>0.28784939082371341</v>
      </c>
      <c r="D79">
        <f>Sheet3!D79*100</f>
        <v>1.0486225343043443</v>
      </c>
      <c r="E79">
        <f>Sheet3!E79*100</f>
        <v>-3.0428593795169379</v>
      </c>
      <c r="F79">
        <f>Sheet3!I79*100</f>
        <v>0.66698675091068083</v>
      </c>
      <c r="G79">
        <f>Sheet3!J79</f>
        <v>4.7</v>
      </c>
      <c r="H79">
        <f>LN(Sheet3!K79)*100</f>
        <v>2.4999687505149974E-3</v>
      </c>
      <c r="I79">
        <f>LN(Sheet3!L79)*100</f>
        <v>-9.8863082693954316E-2</v>
      </c>
      <c r="J79">
        <f>Sheet1!Y82*100</f>
        <v>4.0388731</v>
      </c>
    </row>
    <row r="80" spans="1:10">
      <c r="A80" s="1" t="s">
        <v>221</v>
      </c>
      <c r="B80">
        <f>Sheet3!B80*100</f>
        <v>0.71021064439600323</v>
      </c>
      <c r="C80">
        <f>Sheet3!C80*100</f>
        <v>5.2946441078960405E-2</v>
      </c>
      <c r="D80">
        <f>Sheet3!D80*100</f>
        <v>0.51555635264434463</v>
      </c>
      <c r="E80">
        <f>Sheet3!E80*100</f>
        <v>2.3689416768295057</v>
      </c>
      <c r="F80">
        <f>Sheet3!I80*100</f>
        <v>0</v>
      </c>
      <c r="G80">
        <f>Sheet3!J80</f>
        <v>4.63</v>
      </c>
      <c r="H80">
        <f>LN(Sheet3!K80)*100</f>
        <v>2.4999687505149974E-3</v>
      </c>
      <c r="I80">
        <f>LN(Sheet3!L80)*100</f>
        <v>-0.19801986668623425</v>
      </c>
      <c r="J80">
        <f>Sheet1!Y83*100</f>
        <v>4.1520379499999898</v>
      </c>
    </row>
    <row r="81" spans="1:20">
      <c r="A81" s="1" t="s">
        <v>222</v>
      </c>
      <c r="B81">
        <f>Sheet3!B81*100</f>
        <v>1.8830100839725361</v>
      </c>
      <c r="C81">
        <f>Sheet3!C81*100</f>
        <v>0.52870715481707631</v>
      </c>
      <c r="D81">
        <f>Sheet3!D81*100</f>
        <v>9.9451598230093712</v>
      </c>
      <c r="E81">
        <f>Sheet3!E81*100</f>
        <v>-0.82161631993920015</v>
      </c>
      <c r="F81">
        <f>Sheet3!I81*100</f>
        <v>0.47371002842693244</v>
      </c>
      <c r="G81">
        <f>Sheet3!J81</f>
        <v>4.83</v>
      </c>
      <c r="H81">
        <f>LN(Sheet3!K81)*100</f>
        <v>3.3324444734496575E-3</v>
      </c>
      <c r="I81">
        <f>LN(Sheet3!L81)*100</f>
        <v>2.5441685345860372</v>
      </c>
      <c r="J81">
        <f>Sheet1!Y84*100</f>
        <v>4.2652028</v>
      </c>
    </row>
    <row r="82" spans="1:20">
      <c r="A82" s="1" t="s">
        <v>223</v>
      </c>
      <c r="B82">
        <f>Sheet3!B82*100</f>
        <v>0.17677310123342949</v>
      </c>
      <c r="C82">
        <f>Sheet3!C82*100</f>
        <v>-0.27706134428797657</v>
      </c>
      <c r="D82">
        <f>Sheet3!D82*100</f>
        <v>0.16962741435387618</v>
      </c>
      <c r="E82">
        <f>Sheet3!E82*100</f>
        <v>1.5420067926774972</v>
      </c>
      <c r="F82">
        <f>Sheet3!I82*100</f>
        <v>-0.18921481520379757</v>
      </c>
      <c r="G82">
        <f>Sheet3!J82</f>
        <v>4.7</v>
      </c>
      <c r="H82">
        <f>LN(Sheet3!K82)*100</f>
        <v>2.4999687505149974E-3</v>
      </c>
      <c r="I82">
        <f>LN(Sheet3!L82)*100</f>
        <v>-0.19342365798309769</v>
      </c>
      <c r="J82">
        <f>Sheet1!Y85*100</f>
        <v>4.329570125</v>
      </c>
    </row>
    <row r="83" spans="1:20">
      <c r="A83" s="1" t="s">
        <v>224</v>
      </c>
      <c r="B83">
        <f>Sheet3!B83*100</f>
        <v>-0.31278211451755134</v>
      </c>
      <c r="C83">
        <f>Sheet3!C83*100</f>
        <v>-0.47365566629060663</v>
      </c>
      <c r="D83">
        <f>Sheet3!D83*100</f>
        <v>0.24764884939109874</v>
      </c>
      <c r="E83">
        <f>Sheet3!E83*100</f>
        <v>-0.12431011882899634</v>
      </c>
      <c r="F83">
        <f>Sheet3!I83*100</f>
        <v>9.4652160403096985E-2</v>
      </c>
      <c r="G83">
        <f>Sheet3!J83</f>
        <v>4.67</v>
      </c>
      <c r="H83">
        <f>LN(Sheet3!K83)*100</f>
        <v>3.1662486905548563E-2</v>
      </c>
      <c r="I83">
        <f>LN(Sheet3!L83)*100</f>
        <v>-0.29083878959570814</v>
      </c>
      <c r="J83">
        <f>Sheet1!Y86*100</f>
        <v>4.3939374500000001</v>
      </c>
    </row>
    <row r="84" spans="1:20">
      <c r="A84" s="1" t="s">
        <v>225</v>
      </c>
      <c r="B84">
        <f>Sheet3!B84*100</f>
        <v>0.23576753939735795</v>
      </c>
      <c r="C84">
        <f>Sheet3!C84*100</f>
        <v>0.38714544389661931</v>
      </c>
      <c r="D84">
        <f>Sheet3!D84*100</f>
        <v>4.3063755880760901</v>
      </c>
      <c r="E84">
        <f>Sheet3!E84*100</f>
        <v>-0.66755948987154978</v>
      </c>
      <c r="F84">
        <f>Sheet3!I84*100</f>
        <v>-0.28422567689299072</v>
      </c>
      <c r="G84">
        <f>Sheet3!J84</f>
        <v>4.7300000000000004</v>
      </c>
      <c r="H84">
        <f>LN(Sheet3!K84)*100</f>
        <v>5.7483475084246817E-2</v>
      </c>
      <c r="I84">
        <f>LN(Sheet3!L84)*100</f>
        <v>-9.7134538963178085E-2</v>
      </c>
      <c r="J84">
        <f>Sheet1!Y87*100</f>
        <v>4.4583047750000002</v>
      </c>
      <c r="L84" t="s">
        <v>365</v>
      </c>
      <c r="M84" t="s">
        <v>366</v>
      </c>
      <c r="N84" t="s">
        <v>367</v>
      </c>
      <c r="O84" t="s">
        <v>368</v>
      </c>
      <c r="P84" t="s">
        <v>369</v>
      </c>
      <c r="Q84" t="s">
        <v>370</v>
      </c>
      <c r="R84" t="s">
        <v>371</v>
      </c>
      <c r="S84" t="s">
        <v>372</v>
      </c>
      <c r="T84" t="s">
        <v>373</v>
      </c>
    </row>
    <row r="85" spans="1:20" ht="13.5" thickBot="1">
      <c r="A85" s="6" t="s">
        <v>226</v>
      </c>
      <c r="B85" s="7">
        <f>Sheet3!B85*100</f>
        <v>0.80956053435858877</v>
      </c>
      <c r="C85" s="7">
        <f>Sheet3!C85*100</f>
        <v>0.95045062280623149</v>
      </c>
      <c r="D85" s="7">
        <f>Sheet3!D85*100</f>
        <v>1.5029243783323831</v>
      </c>
      <c r="E85" s="7">
        <f>Sheet3!E85*100</f>
        <v>1.8135002538431699</v>
      </c>
      <c r="F85" s="7">
        <f>Sheet3!I85*100</f>
        <v>0.66194095126750341</v>
      </c>
      <c r="G85" s="7">
        <f>Sheet3!J85</f>
        <v>4.7699999999999996</v>
      </c>
      <c r="H85" s="7">
        <f>LN(Sheet3!K85)*100</f>
        <v>4.5822000117844507E-2</v>
      </c>
      <c r="I85">
        <f>LN(Sheet3!L85)*100</f>
        <v>9.7134538963188091E-2</v>
      </c>
      <c r="J85" s="7">
        <f>Sheet1!Y88*100</f>
        <v>4.5226720999999994</v>
      </c>
      <c r="L85">
        <f>AVERAGE(B2:B85)</f>
        <v>0.48322621623634793</v>
      </c>
      <c r="M85">
        <f t="shared" ref="M85:R85" si="0">AVERAGE(C2:C85)</f>
        <v>0.38385670393511162</v>
      </c>
      <c r="N85">
        <f t="shared" si="0"/>
        <v>0.67391223153761737</v>
      </c>
      <c r="O85">
        <f t="shared" si="0"/>
        <v>0.48432376149434475</v>
      </c>
      <c r="P85">
        <f t="shared" si="0"/>
        <v>0.21997033643713268</v>
      </c>
      <c r="Q85">
        <f t="shared" si="0"/>
        <v>2.8964285714285714</v>
      </c>
      <c r="R85">
        <f t="shared" si="0"/>
        <v>1.0122316313028341</v>
      </c>
      <c r="S85">
        <f t="shared" ref="S85" si="1">AVERAGE(I2:I85)</f>
        <v>0.4049623563536065</v>
      </c>
      <c r="T85">
        <f t="shared" ref="T85" si="2">AVERAGE(J2:J85)</f>
        <v>3.8249773184523792</v>
      </c>
    </row>
    <row r="86" spans="1:20" ht="13.5" hidden="1" thickTop="1">
      <c r="A86" s="1" t="s">
        <v>227</v>
      </c>
      <c r="B86">
        <f>Sheet3!B86*100</f>
        <v>0.27694963892757052</v>
      </c>
      <c r="C86">
        <f>Sheet3!C86*100</f>
        <v>0.63352286131630464</v>
      </c>
      <c r="D86">
        <f>Sheet3!D86*100</f>
        <v>0.15754401790069089</v>
      </c>
      <c r="E86">
        <f>Sheet3!E86*100</f>
        <v>-0.14229374069877343</v>
      </c>
      <c r="F86">
        <f>Sheet3!I86*100</f>
        <v>-0.66194095126750341</v>
      </c>
      <c r="G86">
        <f>Sheet3!J86</f>
        <v>4.9000000000000004</v>
      </c>
      <c r="H86">
        <f>LN(Sheet3!K86)*100</f>
        <v>2.4999687505149974E-3</v>
      </c>
      <c r="I86">
        <f>LN(Sheet3!L86)*100</f>
        <v>-0.58422756242282903</v>
      </c>
      <c r="J86">
        <f>Sheet1!Y89*100</f>
        <v>4.5011584999999998</v>
      </c>
    </row>
    <row r="87" spans="1:20" hidden="1">
      <c r="A87" s="1" t="s">
        <v>228</v>
      </c>
      <c r="B87">
        <f>Sheet3!B87*100</f>
        <v>-0.90625172687988087</v>
      </c>
      <c r="C87">
        <f>Sheet3!C87*100</f>
        <v>-0.19082492042949983</v>
      </c>
      <c r="D87">
        <f>Sheet3!D87*100</f>
        <v>-6.3892359525076801</v>
      </c>
      <c r="E87">
        <f>Sheet3!E87*100</f>
        <v>0.30725414906128679</v>
      </c>
      <c r="F87">
        <f>Sheet3!I87*100</f>
        <v>0.66194095126750341</v>
      </c>
      <c r="G87">
        <f>Sheet3!J87</f>
        <v>5.13</v>
      </c>
      <c r="H87">
        <f>LN(Sheet3!K87)*100</f>
        <v>1.917481616207547E-3</v>
      </c>
      <c r="I87">
        <f>LN(Sheet3!L87)*100</f>
        <v>-0.39138993211363288</v>
      </c>
      <c r="J87">
        <f>Sheet1!Y90*100</f>
        <v>4.4796449000000003</v>
      </c>
    </row>
    <row r="88" spans="1:20" hidden="1">
      <c r="A88" s="1" t="s">
        <v>229</v>
      </c>
      <c r="B88">
        <f>Sheet3!B88*100</f>
        <v>-0.28022263960008065</v>
      </c>
      <c r="C88">
        <f>Sheet3!C88*100</f>
        <v>0.31438813697892698</v>
      </c>
      <c r="D88">
        <f>Sheet3!D88*100</f>
        <v>-4.491209173145398</v>
      </c>
      <c r="E88">
        <f>Sheet3!E88*100</f>
        <v>0.29814484512711292</v>
      </c>
      <c r="F88">
        <f>Sheet3!I88*100</f>
        <v>-1.1374530217685752</v>
      </c>
      <c r="G88">
        <f>Sheet3!J88</f>
        <v>5.37</v>
      </c>
      <c r="H88">
        <f>LN(Sheet3!K88)*100</f>
        <v>2.4999968749105642E-4</v>
      </c>
      <c r="I88">
        <f>LN(Sheet3!L88)*100</f>
        <v>-0.39292781398896609</v>
      </c>
      <c r="J88">
        <f>Sheet1!Y91*100</f>
        <v>4.4581312999999998</v>
      </c>
    </row>
    <row r="89" spans="1:20" hidden="1">
      <c r="A89" s="1" t="s">
        <v>230</v>
      </c>
      <c r="B89">
        <f>Sheet3!B89*100</f>
        <v>0.1751434712305544</v>
      </c>
      <c r="C89">
        <f>Sheet3!C89*100</f>
        <v>0.31000863035470783</v>
      </c>
      <c r="D89">
        <f>Sheet3!D89*100</f>
        <v>-4.90871658825482</v>
      </c>
      <c r="E89">
        <f>Sheet3!E89*100</f>
        <v>0.49956293513780947</v>
      </c>
      <c r="F89">
        <f>Sheet3!I89*100</f>
        <v>0.19047624806542984</v>
      </c>
      <c r="G89">
        <f>Sheet3!J89</f>
        <v>5.27</v>
      </c>
      <c r="H89">
        <f>LN(Sheet3!K89)*100</f>
        <v>2.4999968749105642E-4</v>
      </c>
      <c r="I89">
        <f>LN(Sheet3!L89)*100</f>
        <v>-0.39447782910162288</v>
      </c>
      <c r="J89">
        <f>Sheet1!Y92*100</f>
        <v>4.4366177000000002</v>
      </c>
    </row>
    <row r="90" spans="1:20" hidden="1">
      <c r="A90" s="1" t="s">
        <v>231</v>
      </c>
      <c r="B90">
        <f>Sheet3!B90*100</f>
        <v>1.654176759457493</v>
      </c>
      <c r="C90">
        <f>Sheet3!C90*100</f>
        <v>1.3196140315708593</v>
      </c>
      <c r="D90">
        <f>Sheet3!D90*100</f>
        <v>1.1714398221751299</v>
      </c>
      <c r="E90">
        <f>Sheet3!E90*100</f>
        <v>0.87174483146459369</v>
      </c>
      <c r="F90">
        <f>Sheet3!I90*100</f>
        <v>-1.5340665177482116</v>
      </c>
      <c r="G90">
        <f>Sheet3!J90</f>
        <v>5.4</v>
      </c>
      <c r="H90">
        <f>LN(Sheet3!K90)*100</f>
        <v>2.4999968749105642E-4</v>
      </c>
      <c r="I90">
        <f>LN(Sheet3!L90)*100</f>
        <v>0</v>
      </c>
      <c r="J90">
        <f>Sheet1!Y93*100</f>
        <v>4.4008903000000004</v>
      </c>
    </row>
    <row r="91" spans="1:20" hidden="1">
      <c r="A91" s="1" t="s">
        <v>232</v>
      </c>
      <c r="B91">
        <f>Sheet3!B91*100</f>
        <v>0.52077830489036803</v>
      </c>
      <c r="C91">
        <f>Sheet3!C91*100</f>
        <v>0.46379050276796896</v>
      </c>
      <c r="D91">
        <f>Sheet3!D91*100</f>
        <v>3.1214516149419476</v>
      </c>
      <c r="E91">
        <f>Sheet3!E91*100</f>
        <v>0.1589524483770699</v>
      </c>
      <c r="F91">
        <f>Sheet3!I91*100</f>
        <v>-0.48426244757875381</v>
      </c>
      <c r="G91">
        <f>Sheet3!J91</f>
        <v>5.43</v>
      </c>
      <c r="H91">
        <f>LN(Sheet3!K91)*100</f>
        <v>2.4999968749105642E-4</v>
      </c>
      <c r="I91">
        <f>LN(Sheet3!L91)*100</f>
        <v>-9.8863082693954316E-2</v>
      </c>
      <c r="J91">
        <f>Sheet1!Y94*100</f>
        <v>4.3651628999999996</v>
      </c>
    </row>
    <row r="92" spans="1:20" hidden="1">
      <c r="A92" s="1" t="s">
        <v>233</v>
      </c>
      <c r="B92">
        <f>Sheet3!B92*100</f>
        <v>0.52941868222848854</v>
      </c>
      <c r="C92">
        <f>Sheet3!C92*100</f>
        <v>-0.1943388179816985</v>
      </c>
      <c r="D92">
        <f>Sheet3!D92*100</f>
        <v>4.5507864769272324</v>
      </c>
      <c r="E92">
        <f>Sheet3!E92*100</f>
        <v>-0.61559674401707731</v>
      </c>
      <c r="F92">
        <f>Sheet3!I92*100</f>
        <v>0.2908387895956821</v>
      </c>
      <c r="G92">
        <f>Sheet3!J92</f>
        <v>5.33</v>
      </c>
      <c r="H92">
        <f>LN(Sheet3!K92)*100</f>
        <v>2.4999968749105642E-4</v>
      </c>
      <c r="I92">
        <f>LN(Sheet3!L92)*100</f>
        <v>-9.8960918516627819E-2</v>
      </c>
      <c r="J92">
        <f>Sheet1!Y95*100</f>
        <v>4.3294354999999998</v>
      </c>
    </row>
    <row r="93" spans="1:20" hidden="1">
      <c r="A93" s="1" t="s">
        <v>234</v>
      </c>
      <c r="B93">
        <f>Sheet3!B93*100</f>
        <v>-0.48409553723764986</v>
      </c>
      <c r="C93">
        <f>Sheet3!C93*100</f>
        <v>-0.37585536653528262</v>
      </c>
      <c r="D93">
        <f>Sheet3!D93*100</f>
        <v>-1.2155813663411952</v>
      </c>
      <c r="E93">
        <f>Sheet3!E93*100</f>
        <v>-0.70734635380124145</v>
      </c>
      <c r="F93">
        <f>Sheet3!I93*100</f>
        <v>1.2506175505230033</v>
      </c>
      <c r="G93">
        <f>Sheet3!J93</f>
        <v>5.33</v>
      </c>
      <c r="H93">
        <f>LN(Sheet3!K93)*100</f>
        <v>2.4999968749105642E-4</v>
      </c>
      <c r="I93">
        <f>LN(Sheet3!L93)*100</f>
        <v>-0.19821612039912112</v>
      </c>
      <c r="J93">
        <f>Sheet1!Y96*100</f>
        <v>4.2937080999999999</v>
      </c>
    </row>
    <row r="94" spans="1:20" hidden="1">
      <c r="A94" s="1" t="s">
        <v>235</v>
      </c>
      <c r="B94">
        <f>Sheet3!B94*100</f>
        <v>1.0469961225536117</v>
      </c>
      <c r="C94">
        <f>Sheet3!C94*100</f>
        <v>0.33456645409513097</v>
      </c>
      <c r="D94">
        <f>Sheet3!D94*100</f>
        <v>2.9607369480424564</v>
      </c>
      <c r="E94">
        <f>Sheet3!E94*100</f>
        <v>0.77449026573878088</v>
      </c>
      <c r="F94">
        <f>Sheet3!I94*100</f>
        <v>-0.47915760098993232</v>
      </c>
      <c r="G94">
        <f>Sheet3!J94</f>
        <v>5.43</v>
      </c>
      <c r="H94">
        <f>LN(Sheet3!K94)*100</f>
        <v>2.4999968749105642E-4</v>
      </c>
      <c r="I94">
        <f>LN(Sheet3!L94)*100</f>
        <v>9.9157172229502752E-2</v>
      </c>
      <c r="J94">
        <f>Sheet1!Y97*100</f>
        <v>4.2865817750000001</v>
      </c>
    </row>
    <row r="95" spans="1:20" hidden="1">
      <c r="A95" s="1" t="s">
        <v>236</v>
      </c>
      <c r="B95">
        <f>Sheet3!B95*100</f>
        <v>0.76299625071287736</v>
      </c>
      <c r="C95">
        <f>Sheet3!C95*100</f>
        <v>0.40439640162013291</v>
      </c>
      <c r="D95">
        <f>Sheet3!D95*100</f>
        <v>2.6277167662687799</v>
      </c>
      <c r="E95">
        <f>Sheet3!E95*100</f>
        <v>-0.25837164515100097</v>
      </c>
      <c r="F95">
        <f>Sheet3!I95*100</f>
        <v>-1.2566622599858412</v>
      </c>
      <c r="G95">
        <f>Sheet3!J95</f>
        <v>5.17</v>
      </c>
      <c r="H95">
        <f>LN(Sheet3!K95)*100</f>
        <v>2.4999968749105642E-4</v>
      </c>
      <c r="I95">
        <f>LN(Sheet3!L95)*100</f>
        <v>-9.9157172229516283E-2</v>
      </c>
      <c r="J95">
        <f>Sheet1!Y98*100</f>
        <v>4.2794554499999995</v>
      </c>
    </row>
    <row r="96" spans="1:20" hidden="1">
      <c r="A96" s="1" t="s">
        <v>237</v>
      </c>
      <c r="B96">
        <f>Sheet3!B96*100</f>
        <v>1.1680232631244403</v>
      </c>
      <c r="C96">
        <f>Sheet3!C96*100</f>
        <v>1.0199014177076471</v>
      </c>
      <c r="D96">
        <f>Sheet3!D96*100</f>
        <v>2.4551147127255044</v>
      </c>
      <c r="E96">
        <f>Sheet3!E96*100</f>
        <v>-0.69854075167857799</v>
      </c>
      <c r="F96">
        <f>Sheet3!I96*100</f>
        <v>0.58196090532636191</v>
      </c>
      <c r="G96">
        <f>Sheet3!J96</f>
        <v>5.03</v>
      </c>
      <c r="H96">
        <f>LN(Sheet3!K96)*100</f>
        <v>2.4999968749105642E-4</v>
      </c>
      <c r="I96">
        <f>LN(Sheet3!L96)*100</f>
        <v>-0.19860979716294028</v>
      </c>
      <c r="J96">
        <f>Sheet1!Y99*100</f>
        <v>4.2723291250000006</v>
      </c>
    </row>
    <row r="97" spans="1:10" hidden="1">
      <c r="A97" s="1" t="s">
        <v>238</v>
      </c>
      <c r="B97">
        <f>Sheet3!B97*100</f>
        <v>0.95458356825481872</v>
      </c>
      <c r="C97">
        <f>Sheet3!C97*100</f>
        <v>0.42151983014397931</v>
      </c>
      <c r="D97">
        <f>Sheet3!D97*100</f>
        <v>0.27630934865560647</v>
      </c>
      <c r="E97">
        <f>Sheet3!E97*100</f>
        <v>1.3580332719925203</v>
      </c>
      <c r="F97">
        <f>Sheet3!I97*100</f>
        <v>-0.58196090532636191</v>
      </c>
      <c r="G97">
        <f>Sheet3!J97</f>
        <v>4.9000000000000004</v>
      </c>
      <c r="H97">
        <f>LN(Sheet3!K97)*100</f>
        <v>2.4999968749105642E-4</v>
      </c>
      <c r="I97">
        <f>LN(Sheet3!L97)*100</f>
        <v>9.9354205887795741E-2</v>
      </c>
      <c r="J97">
        <f>Sheet1!Y100*100</f>
        <v>4.2652028</v>
      </c>
    </row>
    <row r="98" spans="1:10" hidden="1">
      <c r="A98" s="1" t="s">
        <v>239</v>
      </c>
      <c r="B98">
        <f>Sheet3!B98*100</f>
        <v>0.18203928586451035</v>
      </c>
      <c r="C98">
        <f>Sheet3!C98*100</f>
        <v>0.16642770185062439</v>
      </c>
      <c r="D98">
        <f>Sheet3!D98*100</f>
        <v>1.7026096247434981</v>
      </c>
      <c r="E98">
        <f>Sheet3!E98*100</f>
        <v>-1.5441945692091008</v>
      </c>
      <c r="F98">
        <f>Sheet3!I98*100</f>
        <v>0.29140380018493062</v>
      </c>
      <c r="G98">
        <f>Sheet3!J98</f>
        <v>4.7300000000000004</v>
      </c>
      <c r="H98">
        <f>LN(Sheet3!K98)*100</f>
        <v>2.4999968749105642E-4</v>
      </c>
      <c r="I98">
        <f>LN(Sheet3!L98)*100</f>
        <v>-9.9354205887790092E-2</v>
      </c>
      <c r="J98">
        <f>Sheet1!Y101*100</f>
        <v>4.3727727249999999</v>
      </c>
    </row>
    <row r="99" spans="1:10" hidden="1">
      <c r="A99" s="1" t="s">
        <v>240</v>
      </c>
      <c r="B99">
        <f>Sheet3!B99*100</f>
        <v>1.413819143674111E-2</v>
      </c>
      <c r="C99">
        <f>Sheet3!C99*100</f>
        <v>-2.536521128448932E-2</v>
      </c>
      <c r="D99">
        <f>Sheet3!D99*100</f>
        <v>1.8076614465685106</v>
      </c>
      <c r="E99">
        <f>Sheet3!E99*100</f>
        <v>-0.22280088507692364</v>
      </c>
      <c r="F99">
        <f>Sheet3!I99*100</f>
        <v>-0.19417481829107075</v>
      </c>
      <c r="G99">
        <f>Sheet3!J99</f>
        <v>4.7699999999999996</v>
      </c>
      <c r="H99">
        <f>LN(Sheet3!K99)*100</f>
        <v>2.4999968749105642E-4</v>
      </c>
      <c r="I99">
        <f>LN(Sheet3!L99)*100</f>
        <v>0</v>
      </c>
      <c r="J99">
        <f>Sheet1!Y102*100</f>
        <v>4.4803426499999999</v>
      </c>
    </row>
    <row r="100" spans="1:10" hidden="1">
      <c r="A100" s="1" t="s">
        <v>241</v>
      </c>
      <c r="B100">
        <f>Sheet3!B100*100</f>
        <v>0.1422161085413709</v>
      </c>
      <c r="C100">
        <f>Sheet3!C100*100</f>
        <v>-0.18172103539371154</v>
      </c>
      <c r="D100">
        <f>Sheet3!D100*100</f>
        <v>3.0048393036874272</v>
      </c>
      <c r="E100">
        <f>Sheet3!E100*100</f>
        <v>-0.15600770451815738</v>
      </c>
      <c r="F100">
        <f>Sheet3!I100*100</f>
        <v>0.19417481829107075</v>
      </c>
      <c r="G100">
        <f>Sheet3!J100</f>
        <v>4.53</v>
      </c>
      <c r="H100">
        <f>LN(Sheet3!K100)*100</f>
        <v>2.4999968749105642E-4</v>
      </c>
      <c r="I100">
        <f>LN(Sheet3!L100)*100</f>
        <v>0.59464991877265239</v>
      </c>
      <c r="J100">
        <f>Sheet1!Y103*100</f>
        <v>4.5879125749999998</v>
      </c>
    </row>
    <row r="101" spans="1:10" hidden="1">
      <c r="A101" s="1" t="s">
        <v>242</v>
      </c>
      <c r="B101">
        <f>Sheet3!B101*100</f>
        <v>1.4723704754970868E-3</v>
      </c>
      <c r="C101">
        <f>Sheet3!C101*100</f>
        <v>0.66324307750129652</v>
      </c>
      <c r="D101">
        <f>Sheet3!D101*100</f>
        <v>-3.0414870287482807</v>
      </c>
      <c r="E101">
        <f>Sheet3!E101*100</f>
        <v>-4.6309882889117304E-3</v>
      </c>
      <c r="F101">
        <f>Sheet3!I101*100</f>
        <v>0.19379851026783967</v>
      </c>
      <c r="G101">
        <f>Sheet3!J101</f>
        <v>4.53</v>
      </c>
      <c r="H101">
        <f>LN(Sheet3!K101)*100</f>
        <v>2.4999968749105642E-4</v>
      </c>
      <c r="I101">
        <f>LN(Sheet3!L101)*100</f>
        <v>-0.49529571288485308</v>
      </c>
      <c r="J101">
        <f>Sheet1!Y104*100</f>
        <v>4.6954824999999998</v>
      </c>
    </row>
    <row r="102" spans="1:10" hidden="1">
      <c r="A102" s="1" t="s">
        <v>243</v>
      </c>
      <c r="B102">
        <f>Sheet3!B102*100</f>
        <v>1.1607694436942761</v>
      </c>
      <c r="C102">
        <f>Sheet3!C102*100</f>
        <v>0.39350642245052914</v>
      </c>
      <c r="D102">
        <f>Sheet3!D102*100</f>
        <v>6.1462909032574693</v>
      </c>
      <c r="E102">
        <f>Sheet3!E102*100</f>
        <v>-1.3471804478381255</v>
      </c>
      <c r="F102">
        <f>Sheet3!I102*100</f>
        <v>0.67535230157798054</v>
      </c>
      <c r="G102">
        <f>Sheet3!J102</f>
        <v>4.43</v>
      </c>
      <c r="H102">
        <f>LN(Sheet3!K102)*100</f>
        <v>2.4999968749105642E-4</v>
      </c>
      <c r="I102">
        <f>LN(Sheet3!L102)*100</f>
        <v>-0.29835924668877123</v>
      </c>
      <c r="J102">
        <f>Sheet1!Y105*100</f>
        <v>4.6021715749999998</v>
      </c>
    </row>
    <row r="103" spans="1:10" hidden="1">
      <c r="A103" s="1" t="s">
        <v>244</v>
      </c>
      <c r="B103">
        <f>Sheet3!B103*100</f>
        <v>0.12150475087500112</v>
      </c>
      <c r="C103">
        <f>Sheet3!C103*100</f>
        <v>0.49978315268413009</v>
      </c>
      <c r="D103">
        <f>Sheet3!D103*100</f>
        <v>-1.8882121093961104</v>
      </c>
      <c r="E103">
        <f>Sheet3!E103*100</f>
        <v>0.14924373988544071</v>
      </c>
      <c r="F103">
        <f>Sheet3!I103*100</f>
        <v>0.38387763071661141</v>
      </c>
      <c r="G103">
        <f>Sheet3!J103</f>
        <v>4.3</v>
      </c>
      <c r="H103">
        <f>LN(Sheet3!K103)*100</f>
        <v>2.4999968749105642E-4</v>
      </c>
      <c r="I103">
        <f>LN(Sheet3!L103)*100</f>
        <v>-0.39920212695375606</v>
      </c>
      <c r="J103">
        <f>Sheet1!Y106*100</f>
        <v>4.5088606499999999</v>
      </c>
    </row>
    <row r="104" spans="1:10" hidden="1">
      <c r="A104" s="1" t="s">
        <v>245</v>
      </c>
      <c r="B104">
        <f>Sheet3!B104*100</f>
        <v>0.3199385424598411</v>
      </c>
      <c r="C104">
        <f>Sheet3!C104*100</f>
        <v>0.56313882650058655</v>
      </c>
      <c r="D104">
        <f>Sheet3!D104*100</f>
        <v>-3.4376728405680126</v>
      </c>
      <c r="E104">
        <f>Sheet3!E104*100</f>
        <v>-0.38630096305691808</v>
      </c>
      <c r="F104">
        <f>Sheet3!I104*100</f>
        <v>0.76336248550710195</v>
      </c>
      <c r="G104">
        <f>Sheet3!J104</f>
        <v>4.43</v>
      </c>
      <c r="H104">
        <f>LN(Sheet3!K104)*100</f>
        <v>2.4999968749105642E-4</v>
      </c>
      <c r="I104">
        <f>LN(Sheet3!L104)*100</f>
        <v>0.19980026626730579</v>
      </c>
      <c r="J104">
        <f>Sheet1!Y107*100</f>
        <v>4.415549725</v>
      </c>
    </row>
    <row r="105" spans="1:10" hidden="1">
      <c r="A105" s="1" t="s">
        <v>246</v>
      </c>
      <c r="B105">
        <f>Sheet3!B105*100</f>
        <v>0.40396903181036947</v>
      </c>
      <c r="C105">
        <f>Sheet3!C105*100</f>
        <v>0.14207508629069387</v>
      </c>
      <c r="D105">
        <f>Sheet3!D105*100</f>
        <v>1.4114440798249841</v>
      </c>
      <c r="E105">
        <f>Sheet3!E105*100</f>
        <v>0.27676977467530062</v>
      </c>
      <c r="F105">
        <f>Sheet3!I105*100</f>
        <v>-0.76336248550710195</v>
      </c>
      <c r="G105">
        <f>Sheet3!J105</f>
        <v>4.2</v>
      </c>
      <c r="H105">
        <f>LN(Sheet3!K105)*100</f>
        <v>2.4999968749105642E-4</v>
      </c>
      <c r="I105">
        <f>LN(Sheet3!L105)*100</f>
        <v>0.29895388483659857</v>
      </c>
      <c r="J105">
        <f>Sheet1!Y108*100</f>
        <v>4.3222388</v>
      </c>
    </row>
    <row r="106" spans="1:10" hidden="1">
      <c r="A106" s="1" t="s">
        <v>247</v>
      </c>
      <c r="B106">
        <f>Sheet3!B106*100</f>
        <v>0.53595483428985347</v>
      </c>
      <c r="C106">
        <f>Sheet3!C106*100</f>
        <v>0.35986763578270686</v>
      </c>
      <c r="D106">
        <f>Sheet3!D106*100</f>
        <v>2.3293265001535772</v>
      </c>
      <c r="E106">
        <f>Sheet3!E106*100</f>
        <v>-0.33573821653081204</v>
      </c>
      <c r="F106">
        <f>Sheet3!I106*100</f>
        <v>0.57306747089844734</v>
      </c>
      <c r="G106">
        <f>Sheet3!J106</f>
        <v>4.17</v>
      </c>
      <c r="H106">
        <f>LN(Sheet3!K106)*100</f>
        <v>1.3324911223040114E-3</v>
      </c>
      <c r="I106">
        <f>LN(Sheet3!L106)*100</f>
        <v>9.9453016650836348E-2</v>
      </c>
      <c r="J106">
        <f>Sheet1!Y109*100</f>
        <v>4.2653550500000001</v>
      </c>
    </row>
    <row r="107" spans="1:10" hidden="1">
      <c r="A107" s="1" t="s">
        <v>248</v>
      </c>
      <c r="B107">
        <f>Sheet3!B107*100</f>
        <v>-0.41772937157178447</v>
      </c>
      <c r="C107">
        <f>Sheet3!C107*100</f>
        <v>-1.1998557576418101</v>
      </c>
      <c r="D107">
        <f>Sheet3!D107*100</f>
        <v>2.1602502755893855</v>
      </c>
      <c r="E107">
        <f>Sheet3!E107*100</f>
        <v>-1.4325456969258354</v>
      </c>
      <c r="F107">
        <f>Sheet3!I107*100</f>
        <v>-0.66889881507963267</v>
      </c>
      <c r="G107">
        <f>Sheet3!J107</f>
        <v>4.0999999999999996</v>
      </c>
      <c r="H107">
        <f>LN(Sheet3!K107)*100</f>
        <v>4.473999017364693E-2</v>
      </c>
      <c r="I107">
        <f>LN(Sheet3!L107)*100</f>
        <v>9.9354205887795741E-2</v>
      </c>
      <c r="J107">
        <f>Sheet1!Y110*100</f>
        <v>4.2084712999999896</v>
      </c>
    </row>
    <row r="108" spans="1:10" hidden="1">
      <c r="A108" s="1" t="s">
        <v>249</v>
      </c>
      <c r="B108">
        <f>Sheet3!B108*100</f>
        <v>1.10557066399255</v>
      </c>
      <c r="C108">
        <f>Sheet3!C108*100</f>
        <v>1.031512562713921</v>
      </c>
      <c r="D108">
        <f>Sheet3!D108*100</f>
        <v>2.7211619720590092</v>
      </c>
      <c r="E108">
        <f>Sheet3!E108*100</f>
        <v>-0.23177709242251376</v>
      </c>
      <c r="F108">
        <f>Sheet3!I108*100</f>
        <v>1.1439590909394504</v>
      </c>
      <c r="G108">
        <f>Sheet3!J108</f>
        <v>4.03</v>
      </c>
      <c r="H108">
        <f>LN(Sheet3!K108)*100</f>
        <v>5.2985959960586825E-2</v>
      </c>
      <c r="I108">
        <f>LN(Sheet3!L108)*100</f>
        <v>-9.9354205887790092E-2</v>
      </c>
      <c r="J108">
        <f>Sheet1!Y111*100</f>
        <v>4.1515875500000003</v>
      </c>
    </row>
    <row r="109" spans="1:10" hidden="1">
      <c r="A109" s="1" t="s">
        <v>250</v>
      </c>
      <c r="B109">
        <f>Sheet3!B109*100</f>
        <v>1.1108140809243494</v>
      </c>
      <c r="C109">
        <f>Sheet3!C109*100</f>
        <v>0.4038144274278066</v>
      </c>
      <c r="D109">
        <f>Sheet3!D109*100</f>
        <v>3.4386211358169132</v>
      </c>
      <c r="E109">
        <f>Sheet3!E109*100</f>
        <v>0.26565193057136449</v>
      </c>
      <c r="F109">
        <f>Sheet3!I109*100</f>
        <v>-1.4320053774748764</v>
      </c>
      <c r="G109">
        <f>Sheet3!J109</f>
        <v>4</v>
      </c>
      <c r="H109">
        <f>LN(Sheet3!K109)*100</f>
        <v>8.2383555428031677E-2</v>
      </c>
      <c r="I109">
        <f>LN(Sheet3!L109)*100</f>
        <v>-9.9453016650834725E-2</v>
      </c>
      <c r="J109">
        <f>Sheet1!Y112*100</f>
        <v>4.0947037999999996</v>
      </c>
    </row>
    <row r="110" spans="1:10" hidden="1">
      <c r="A110" s="1" t="s">
        <v>251</v>
      </c>
      <c r="B110">
        <f>Sheet3!B110*100</f>
        <v>-0.11802738392692191</v>
      </c>
      <c r="C110">
        <f>Sheet3!C110*100</f>
        <v>-0.13587947035313963</v>
      </c>
      <c r="D110">
        <f>Sheet3!D110*100</f>
        <v>-1.5349421349350023</v>
      </c>
      <c r="E110">
        <f>Sheet3!E110*100</f>
        <v>4.3495361775613972E-3</v>
      </c>
      <c r="F110">
        <f>Sheet3!I110*100</f>
        <v>0.95694510161505875</v>
      </c>
      <c r="G110">
        <f>Sheet3!J110</f>
        <v>3.77</v>
      </c>
      <c r="H110">
        <f>LN(Sheet3!K110)*100</f>
        <v>0.11310351385452734</v>
      </c>
      <c r="I110">
        <f>LN(Sheet3!L110)*100</f>
        <v>0</v>
      </c>
      <c r="J110">
        <f>Sheet1!Y113*100</f>
        <v>4.0382221000000005</v>
      </c>
    </row>
    <row r="111" spans="1:10" hidden="1">
      <c r="A111" s="1" t="s">
        <v>252</v>
      </c>
      <c r="B111">
        <f>Sheet3!B111*100</f>
        <v>-0.14905755235821161</v>
      </c>
      <c r="C111">
        <f>Sheet3!C111*100</f>
        <v>-0.68830255668894669</v>
      </c>
      <c r="D111">
        <f>Sheet3!D111*100</f>
        <v>-1.2411598545322977</v>
      </c>
      <c r="E111">
        <f>Sheet3!E111*100</f>
        <v>-0.16542945688577948</v>
      </c>
      <c r="F111">
        <f>Sheet3!I111*100</f>
        <v>-1.4388737452099676</v>
      </c>
      <c r="G111">
        <f>Sheet3!J111</f>
        <v>3.73</v>
      </c>
      <c r="H111">
        <f>LN(Sheet3!K111)*100</f>
        <v>0.11177001404178348</v>
      </c>
      <c r="I111">
        <f>LN(Sheet3!L111)*100</f>
        <v>9.9453016650836348E-2</v>
      </c>
      <c r="J111">
        <f>Sheet1!Y114*100</f>
        <v>3.9817404000000001</v>
      </c>
    </row>
    <row r="112" spans="1:10" hidden="1">
      <c r="A112" s="1" t="s">
        <v>253</v>
      </c>
      <c r="B112">
        <f>Sheet3!B112*100</f>
        <v>0.54374781160433372</v>
      </c>
      <c r="C112">
        <f>Sheet3!C112*100</f>
        <v>-0.93045754840395123</v>
      </c>
      <c r="D112">
        <f>Sheet3!D112*100</f>
        <v>4.1983376189324018</v>
      </c>
      <c r="E112">
        <f>Sheet3!E112*100</f>
        <v>0.63237632694950197</v>
      </c>
      <c r="F112">
        <f>Sheet3!I112*100</f>
        <v>0</v>
      </c>
      <c r="G112">
        <f>Sheet3!J112</f>
        <v>3.83</v>
      </c>
      <c r="H112">
        <f>LN(Sheet3!K112)*100</f>
        <v>0.11276889197724151</v>
      </c>
      <c r="I112">
        <f>LN(Sheet3!L112)*100</f>
        <v>0.59464991877265239</v>
      </c>
      <c r="J112">
        <f>Sheet1!Y115*100</f>
        <v>3.9252586999999997</v>
      </c>
    </row>
    <row r="113" spans="1:10" hidden="1">
      <c r="A113" s="1" t="s">
        <v>254</v>
      </c>
      <c r="B113">
        <f>Sheet3!B113*100</f>
        <v>0.98943881474822248</v>
      </c>
      <c r="C113">
        <f>Sheet3!C113*100</f>
        <v>1.1088696903652773</v>
      </c>
      <c r="D113">
        <f>Sheet3!D113*100</f>
        <v>0.75997043479714699</v>
      </c>
      <c r="E113">
        <f>Sheet3!E113*100</f>
        <v>-0.35061024866716028</v>
      </c>
      <c r="F113">
        <f>Sheet3!I113*100</f>
        <v>0</v>
      </c>
      <c r="G113">
        <f>Sheet3!J113</f>
        <v>3.9</v>
      </c>
      <c r="H113">
        <f>LN(Sheet3!K113)*100</f>
        <v>0.11268648492517629</v>
      </c>
      <c r="I113">
        <f>LN(Sheet3!L113)*100</f>
        <v>0.39447782910163254</v>
      </c>
      <c r="J113">
        <f>Sheet1!Y116*100</f>
        <v>3.8687770000000001</v>
      </c>
    </row>
    <row r="114" spans="1:10" hidden="1">
      <c r="A114" s="1" t="s">
        <v>255</v>
      </c>
      <c r="B114">
        <f>Sheet3!B114*100</f>
        <v>-1.3978163811269262</v>
      </c>
      <c r="C114">
        <f>Sheet3!C114*100</f>
        <v>-1.3020097858134516</v>
      </c>
      <c r="D114">
        <f>Sheet3!D114*100</f>
        <v>-1.6266254152795201</v>
      </c>
      <c r="E114">
        <f>Sheet3!E114*100</f>
        <v>-2.3278636288314392</v>
      </c>
      <c r="F114">
        <f>Sheet3!I114*100</f>
        <v>-0.58139698654198213</v>
      </c>
      <c r="G114">
        <f>Sheet3!J114</f>
        <v>3.97</v>
      </c>
      <c r="H114">
        <f>LN(Sheet3!K114)*100</f>
        <v>0.11260407780522398</v>
      </c>
      <c r="I114">
        <f>LN(Sheet3!L114)*100</f>
        <v>0.49091900262383459</v>
      </c>
      <c r="J114">
        <f>Sheet1!Y117*100</f>
        <v>3.9964269750000003</v>
      </c>
    </row>
    <row r="115" spans="1:10" hidden="1">
      <c r="A115" s="1" t="s">
        <v>256</v>
      </c>
      <c r="B115">
        <f>Sheet3!B115*100</f>
        <v>-0.66707619270882645</v>
      </c>
      <c r="C115">
        <f>Sheet3!C115*100</f>
        <v>0.34851283525947352</v>
      </c>
      <c r="D115">
        <f>Sheet3!D115*100</f>
        <v>-6.4985954200676428</v>
      </c>
      <c r="E115">
        <f>Sheet3!E115*100</f>
        <v>0.50334351279831546</v>
      </c>
      <c r="F115">
        <f>Sheet3!I115*100</f>
        <v>-2.758795651882906</v>
      </c>
      <c r="G115">
        <f>Sheet3!J115</f>
        <v>4</v>
      </c>
      <c r="H115">
        <f>LN(Sheet3!K115)*100</f>
        <v>0.11251917342876167</v>
      </c>
      <c r="I115">
        <f>LN(Sheet3!L115)*100</f>
        <v>1.0716127876842603</v>
      </c>
      <c r="J115">
        <f>Sheet1!Y118*100</f>
        <v>4.1240769500000001</v>
      </c>
    </row>
    <row r="116" spans="1:10" hidden="1">
      <c r="A116" s="1" t="s">
        <v>257</v>
      </c>
      <c r="B116">
        <f>Sheet3!B116*100</f>
        <v>-3.4117785858488681</v>
      </c>
      <c r="C116">
        <f>Sheet3!C116*100</f>
        <v>-1.264885925622905</v>
      </c>
      <c r="D116">
        <f>Sheet3!D116*100</f>
        <v>1.1702744071291737</v>
      </c>
      <c r="E116">
        <f>Sheet3!E116*100</f>
        <v>0.35880041902002224</v>
      </c>
      <c r="F116">
        <f>Sheet3!I116*100</f>
        <v>0.59761134033422536</v>
      </c>
      <c r="G116">
        <f>Sheet3!J116</f>
        <v>4.07</v>
      </c>
      <c r="H116">
        <f>LN(Sheet3!K116)*100</f>
        <v>7.5139263383678087E-2</v>
      </c>
      <c r="I116">
        <f>LN(Sheet3!L116)*100</f>
        <v>-0.68060544689995017</v>
      </c>
      <c r="J116">
        <f>Sheet1!Y119*100</f>
        <v>4.2517269250000007</v>
      </c>
    </row>
    <row r="117" spans="1:10" hidden="1">
      <c r="A117" s="1" t="s">
        <v>258</v>
      </c>
      <c r="B117">
        <f>Sheet3!B117*100</f>
        <v>-4.0856990626226386</v>
      </c>
      <c r="C117">
        <f>Sheet3!C117*100</f>
        <v>-1.2490111767472722</v>
      </c>
      <c r="D117">
        <f>Sheet3!D117*100</f>
        <v>-15.578696907372999</v>
      </c>
      <c r="E117">
        <f>Sheet3!E117*100</f>
        <v>1.2430612152268594</v>
      </c>
      <c r="F117">
        <f>Sheet3!I117*100</f>
        <v>-1.7025949589926981</v>
      </c>
      <c r="G117">
        <f>Sheet3!J117</f>
        <v>4.57</v>
      </c>
      <c r="H117">
        <f>LN(Sheet3!K117)*100</f>
        <v>1.9998000266624471E-2</v>
      </c>
      <c r="I117">
        <f>LN(Sheet3!L117)*100</f>
        <v>-1.0789707421379977</v>
      </c>
      <c r="J117">
        <f>Sheet1!Y120*100</f>
        <v>4.3793769000000005</v>
      </c>
    </row>
    <row r="118" spans="1:10" hidden="1">
      <c r="A118" s="1" t="s">
        <v>259</v>
      </c>
      <c r="B118">
        <f>Sheet3!B118*100</f>
        <v>2.0207223604230551</v>
      </c>
      <c r="C118">
        <f>Sheet3!C118*100</f>
        <v>1.4000728099676563</v>
      </c>
      <c r="D118">
        <f>Sheet3!D118*100</f>
        <v>-9.3684692430917096</v>
      </c>
      <c r="E118">
        <f>Sheet3!E118*100</f>
        <v>2.253370011193867</v>
      </c>
      <c r="F118">
        <f>Sheet3!I118*100</f>
        <v>-0.91324835632722312</v>
      </c>
      <c r="G118">
        <f>Sheet3!J118</f>
        <v>5.0999999999999996</v>
      </c>
      <c r="H118">
        <f>LN(Sheet3!K118)*100</f>
        <v>1.9998000266624471E-2</v>
      </c>
      <c r="I118">
        <f>LN(Sheet3!L118)*100</f>
        <v>-0.39525743158233584</v>
      </c>
      <c r="J118">
        <f>Sheet1!Y121*100</f>
        <v>4.2446946499999996</v>
      </c>
    </row>
    <row r="119" spans="1:10" hidden="1">
      <c r="A119" s="1" t="s">
        <v>260</v>
      </c>
      <c r="B119">
        <f>Sheet3!B119*100</f>
        <v>-5.1310617931199509E-2</v>
      </c>
      <c r="C119">
        <f>Sheet3!C119*100</f>
        <v>-0.46782701215728473</v>
      </c>
      <c r="D119">
        <f>Sheet3!D119*100</f>
        <v>-3.6134059560194025</v>
      </c>
      <c r="E119">
        <f>Sheet3!E119*100</f>
        <v>0.74112665537174882</v>
      </c>
      <c r="F119">
        <f>Sheet3!I119*100</f>
        <v>0.50838950372718017</v>
      </c>
      <c r="G119">
        <f>Sheet3!J119</f>
        <v>5.43</v>
      </c>
      <c r="H119">
        <f>LN(Sheet3!K119)*100</f>
        <v>1.9998000266624471E-2</v>
      </c>
      <c r="I119">
        <f>LN(Sheet3!L119)*100</f>
        <v>-0.3968259175620622</v>
      </c>
      <c r="J119">
        <f>Sheet1!Y122*100</f>
        <v>4.1100124000000005</v>
      </c>
    </row>
    <row r="120" spans="1:10" hidden="1">
      <c r="A120" s="1" t="s">
        <v>261</v>
      </c>
      <c r="B120">
        <f>Sheet3!B120*100</f>
        <v>2.126467548330635</v>
      </c>
      <c r="C120">
        <f>Sheet3!C120*100</f>
        <v>1.5678372964935239</v>
      </c>
      <c r="D120">
        <f>Sheet3!D120*100</f>
        <v>1.8407218219674948</v>
      </c>
      <c r="E120">
        <f>Sheet3!E120*100</f>
        <v>1.0107674429457814</v>
      </c>
      <c r="F120">
        <f>Sheet3!I120*100</f>
        <v>0.50581797273530071</v>
      </c>
      <c r="G120">
        <f>Sheet3!J120</f>
        <v>5.2</v>
      </c>
      <c r="H120">
        <f>LN(Sheet3!K120)*100</f>
        <v>1.9248147425247265E-2</v>
      </c>
      <c r="I120">
        <f>LN(Sheet3!L120)*100</f>
        <v>-0.39840690148743474</v>
      </c>
      <c r="J120">
        <f>Sheet1!Y123*100</f>
        <v>3.9753301499999996</v>
      </c>
    </row>
    <row r="121" spans="1:10" hidden="1">
      <c r="A121" s="1" t="s">
        <v>262</v>
      </c>
      <c r="B121">
        <f>Sheet3!B121*100</f>
        <v>1.3882641115225969</v>
      </c>
      <c r="C121">
        <f>Sheet3!C121*100</f>
        <v>0.71846843201326394</v>
      </c>
      <c r="D121">
        <f>Sheet3!D121*100</f>
        <v>3.1151033127205521</v>
      </c>
      <c r="E121">
        <f>Sheet3!E121*100</f>
        <v>4.2846555924469509E-2</v>
      </c>
      <c r="F121">
        <f>Sheet3!I121*100</f>
        <v>0.70387419814759156</v>
      </c>
      <c r="G121">
        <f>Sheet3!J121</f>
        <v>5.03</v>
      </c>
      <c r="H121">
        <f>LN(Sheet3!K121)*100</f>
        <v>1.7498468928626013E-2</v>
      </c>
      <c r="I121">
        <f>LN(Sheet3!L121)*100</f>
        <v>0.19940186068644494</v>
      </c>
      <c r="J121">
        <f>Sheet1!Y124*100</f>
        <v>3.8406479</v>
      </c>
    </row>
    <row r="122" spans="1:10" hidden="1">
      <c r="A122" s="1" t="s">
        <v>263</v>
      </c>
      <c r="B122">
        <f>Sheet3!B122*100</f>
        <v>1.2580286877276414</v>
      </c>
      <c r="C122">
        <f>Sheet3!C122*100</f>
        <v>0.29336504303201227</v>
      </c>
      <c r="D122">
        <f>Sheet3!D122*100</f>
        <v>8.4285692622120827</v>
      </c>
      <c r="E122">
        <f>Sheet3!E122*100</f>
        <v>0.16543711622059032</v>
      </c>
      <c r="F122">
        <f>Sheet3!I122*100</f>
        <v>0.69895441817120485</v>
      </c>
      <c r="G122">
        <f>Sheet3!J122</f>
        <v>5.13</v>
      </c>
      <c r="H122">
        <f>LN(Sheet3!K122)*100</f>
        <v>1.7498468928626013E-2</v>
      </c>
      <c r="I122">
        <f>LN(Sheet3!L122)*100</f>
        <v>-0.29925209364540289</v>
      </c>
      <c r="J122">
        <f>Sheet1!Y125*100</f>
        <v>3.8336217749999997</v>
      </c>
    </row>
    <row r="123" spans="1:10" hidden="1">
      <c r="A123" s="1" t="s">
        <v>264</v>
      </c>
      <c r="B123">
        <f>Sheet3!B123*100</f>
        <v>1.1858250806137782</v>
      </c>
      <c r="C123">
        <f>Sheet3!C123*100</f>
        <v>1.014483708269065</v>
      </c>
      <c r="D123">
        <f>Sheet3!D123*100</f>
        <v>3.6642071984517757</v>
      </c>
      <c r="E123">
        <f>Sheet3!E123*100</f>
        <v>-7.2974095501676661E-2</v>
      </c>
      <c r="F123">
        <f>Sheet3!I123*100</f>
        <v>0.19880722253864391</v>
      </c>
      <c r="G123">
        <f>Sheet3!J123</f>
        <v>5.07</v>
      </c>
      <c r="H123">
        <f>LN(Sheet3!K123)*100</f>
        <v>1.7498468928626013E-2</v>
      </c>
      <c r="I123">
        <f>LN(Sheet3!L123)*100</f>
        <v>-0.60120421566277227</v>
      </c>
      <c r="J123">
        <f>Sheet1!Y126*100</f>
        <v>3.8265956499999998</v>
      </c>
    </row>
    <row r="124" spans="1:10" hidden="1">
      <c r="A124" s="1" t="s">
        <v>265</v>
      </c>
      <c r="B124">
        <f>Sheet3!B124*100</f>
        <v>-0.31218722118007136</v>
      </c>
      <c r="C124">
        <f>Sheet3!C124*100</f>
        <v>-0.12641622752189718</v>
      </c>
      <c r="D124">
        <f>Sheet3!D124*100</f>
        <v>-1.2651780439153113</v>
      </c>
      <c r="E124">
        <f>Sheet3!E124*100</f>
        <v>4.8846632854404604E-2</v>
      </c>
      <c r="F124">
        <f>Sheet3!I124*100</f>
        <v>-0.79761140700087552</v>
      </c>
      <c r="G124">
        <f>Sheet3!J124</f>
        <v>5</v>
      </c>
      <c r="H124">
        <f>LN(Sheet3!K124)*100</f>
        <v>1.5248837305705738E-2</v>
      </c>
      <c r="I124">
        <f>LN(Sheet3!L124)*100</f>
        <v>0.50125418235441932</v>
      </c>
      <c r="J124">
        <f>Sheet1!Y127*100</f>
        <v>3.8195695250000004</v>
      </c>
    </row>
    <row r="125" spans="1:10" hidden="1">
      <c r="A125" s="1" t="s">
        <v>266</v>
      </c>
      <c r="B125">
        <f>Sheet3!B125*100</f>
        <v>-1.8408775937240662</v>
      </c>
      <c r="C125">
        <f>Sheet3!C125*100</f>
        <v>-1.5726205340686805</v>
      </c>
      <c r="D125">
        <f>Sheet3!D125*100</f>
        <v>-3.1623552389655791</v>
      </c>
      <c r="E125">
        <f>Sheet3!E125*100</f>
        <v>-0.54607924724580093</v>
      </c>
      <c r="F125">
        <f>Sheet3!I125*100</f>
        <v>0.79761140700087552</v>
      </c>
      <c r="G125">
        <f>Sheet3!J125</f>
        <v>4.7300000000000004</v>
      </c>
      <c r="H125">
        <f>LN(Sheet3!K125)*100</f>
        <v>1.4998875112496793E-2</v>
      </c>
      <c r="I125">
        <f>LN(Sheet3!L125)*100</f>
        <v>-0.20020026706730792</v>
      </c>
      <c r="J125">
        <f>Sheet1!Y128*100</f>
        <v>3.8125434</v>
      </c>
    </row>
    <row r="126" spans="1:10" hidden="1">
      <c r="A126" s="1" t="s">
        <v>267</v>
      </c>
      <c r="B126">
        <f>Sheet3!B126*100</f>
        <v>-0.15983794269396334</v>
      </c>
      <c r="C126">
        <f>Sheet3!C126*100</f>
        <v>1.5006165363361079</v>
      </c>
      <c r="D126">
        <f>Sheet3!D126*100</f>
        <v>-2.3541793198522161</v>
      </c>
      <c r="E126">
        <f>Sheet3!E126*100</f>
        <v>1.4297660582692329</v>
      </c>
      <c r="F126">
        <f>Sheet3!I126*100</f>
        <v>-0.2983592466887508</v>
      </c>
      <c r="G126">
        <f>Sheet3!J126</f>
        <v>4.67</v>
      </c>
      <c r="H126">
        <f>LN(Sheet3!K126)*100</f>
        <v>1.4748912294453107E-2</v>
      </c>
      <c r="I126">
        <f>LN(Sheet3!L126)*100</f>
        <v>-0.100250634962559</v>
      </c>
      <c r="J126">
        <f>Sheet1!Y129*100</f>
        <v>3.8406848999999998</v>
      </c>
    </row>
    <row r="127" spans="1:10" hidden="1">
      <c r="A127" s="1" t="s">
        <v>268</v>
      </c>
      <c r="B127">
        <f>Sheet3!B127*100</f>
        <v>2.941129929213826</v>
      </c>
      <c r="C127">
        <f>Sheet3!C127*100</f>
        <v>2.021705133132734</v>
      </c>
      <c r="D127">
        <f>Sheet3!D127*100</f>
        <v>5.9665116822035804</v>
      </c>
      <c r="E127">
        <f>Sheet3!E127*100</f>
        <v>-0.16179102426653325</v>
      </c>
      <c r="F127">
        <f>Sheet3!I127*100</f>
        <v>0</v>
      </c>
      <c r="G127">
        <f>Sheet3!J127</f>
        <v>4.47</v>
      </c>
      <c r="H127">
        <f>LN(Sheet3!K127)*100</f>
        <v>1.2499218815091136E-2</v>
      </c>
      <c r="I127">
        <f>LN(Sheet3!L127)*100</f>
        <v>0.10025063496255707</v>
      </c>
      <c r="J127">
        <f>Sheet1!Y130*100</f>
        <v>3.8688264000000001</v>
      </c>
    </row>
    <row r="128" spans="1:10" hidden="1">
      <c r="A128" s="1" t="s">
        <v>269</v>
      </c>
      <c r="B128">
        <f>Sheet3!B128*100</f>
        <v>6.1041871645883816E-2</v>
      </c>
      <c r="C128">
        <f>Sheet3!C128*100</f>
        <v>0.1290362809386103</v>
      </c>
      <c r="D128">
        <f>Sheet3!D128*100</f>
        <v>6.8368241073785754</v>
      </c>
      <c r="E128">
        <f>Sheet3!E128*100</f>
        <v>-0.78114120822332378</v>
      </c>
      <c r="F128">
        <f>Sheet3!I128*100</f>
        <v>0.2983592466887508</v>
      </c>
      <c r="G128">
        <f>Sheet3!J128</f>
        <v>4.47</v>
      </c>
      <c r="H128">
        <f>LN(Sheet3!K128)*100</f>
        <v>1.2499218815091136E-2</v>
      </c>
      <c r="I128">
        <f>LN(Sheet3!L128)*100</f>
        <v>-0.20060187268657431</v>
      </c>
      <c r="J128">
        <f>Sheet1!Y131*100</f>
        <v>3.8969678999999999</v>
      </c>
    </row>
    <row r="129" spans="1:10" hidden="1">
      <c r="A129" s="1" t="s">
        <v>270</v>
      </c>
      <c r="B129">
        <f>Sheet3!B129*100</f>
        <v>1.2529009335415342</v>
      </c>
      <c r="C129">
        <f>Sheet3!C129*100</f>
        <v>0.66209739394285094</v>
      </c>
      <c r="D129">
        <f>Sheet3!D129*100</f>
        <v>-9.451757590227608E-2</v>
      </c>
      <c r="E129">
        <f>Sheet3!E129*100</f>
        <v>2.9664431557406168</v>
      </c>
      <c r="F129">
        <f>Sheet3!I129*100</f>
        <v>-0.39801047566268011</v>
      </c>
      <c r="G129">
        <f>Sheet3!J129</f>
        <v>4.5</v>
      </c>
      <c r="H129">
        <f>LN(Sheet3!K129)*100</f>
        <v>1.2499218815091136E-2</v>
      </c>
      <c r="I129">
        <f>LN(Sheet3!L129)*100</f>
        <v>0.60060240602119486</v>
      </c>
      <c r="J129">
        <f>Sheet1!Y132*100</f>
        <v>3.9251094000000002</v>
      </c>
    </row>
    <row r="130" spans="1:10" hidden="1">
      <c r="A130" s="1" t="s">
        <v>271</v>
      </c>
      <c r="B130">
        <f>Sheet3!B130*100</f>
        <v>-0.32711432463727874</v>
      </c>
      <c r="C130">
        <f>Sheet3!C130*100</f>
        <v>1.0851087382569569</v>
      </c>
      <c r="D130">
        <f>Sheet3!D130*100</f>
        <v>-2.9401422544483689</v>
      </c>
      <c r="E130">
        <f>Sheet3!E130*100</f>
        <v>-0.58626197689602977</v>
      </c>
      <c r="F130">
        <f>Sheet3!I130*100</f>
        <v>-0.39960093133819541</v>
      </c>
      <c r="G130">
        <f>Sheet3!J130</f>
        <v>4.4000000000000004</v>
      </c>
      <c r="H130">
        <f>LN(Sheet3!K130)*100</f>
        <v>1.2499218815091136E-2</v>
      </c>
      <c r="I130">
        <f>LN(Sheet3!L130)*100</f>
        <v>-0.19980026626731087</v>
      </c>
      <c r="J130">
        <f>Sheet1!Y133*100</f>
        <v>3.9816909999999996</v>
      </c>
    </row>
    <row r="131" spans="1:10" hidden="1">
      <c r="A131" s="1" t="s">
        <v>272</v>
      </c>
      <c r="B131">
        <f>Sheet3!B131*100</f>
        <v>-0.35441287175301817</v>
      </c>
      <c r="C131">
        <f>Sheet3!C131*100</f>
        <v>-0.16176845659332528</v>
      </c>
      <c r="D131">
        <f>Sheet3!D131*100</f>
        <v>1.5419465478724441</v>
      </c>
      <c r="E131">
        <f>Sheet3!E131*100</f>
        <v>-0.15813816154591764</v>
      </c>
      <c r="F131">
        <f>Sheet3!I131*100</f>
        <v>0.20000006666665016</v>
      </c>
      <c r="G131">
        <f>Sheet3!J131</f>
        <v>4.2300000000000004</v>
      </c>
      <c r="H131">
        <f>LN(Sheet3!K131)*100</f>
        <v>1.2499218815091136E-2</v>
      </c>
      <c r="I131">
        <f>LN(Sheet3!L131)*100</f>
        <v>-0.70246149369644661</v>
      </c>
      <c r="J131">
        <f>Sheet1!Y134*100</f>
        <v>4.0382726</v>
      </c>
    </row>
    <row r="132" spans="1:10" hidden="1">
      <c r="A132" s="1" t="s">
        <v>273</v>
      </c>
      <c r="B132">
        <f>Sheet3!B132*100</f>
        <v>-6.7667840587404271E-2</v>
      </c>
      <c r="C132">
        <f>Sheet3!C132*100</f>
        <v>0.13242775430730713</v>
      </c>
      <c r="D132">
        <f>Sheet3!D132*100</f>
        <v>-1.0002622744468621</v>
      </c>
      <c r="E132">
        <f>Sheet3!E132*100</f>
        <v>0.49469652075707637</v>
      </c>
      <c r="F132">
        <f>Sheet3!I132*100</f>
        <v>-0.50075217306222441</v>
      </c>
      <c r="G132">
        <f>Sheet3!J132</f>
        <v>4.17</v>
      </c>
      <c r="H132">
        <f>LN(Sheet3!K132)*100</f>
        <v>1.2499218815091136E-2</v>
      </c>
      <c r="I132">
        <f>LN(Sheet3!L132)*100</f>
        <v>0.10065426114014722</v>
      </c>
      <c r="J132">
        <f>Sheet1!Y135*100</f>
        <v>4.0948541999999994</v>
      </c>
    </row>
    <row r="133" spans="1:10" hidden="1">
      <c r="A133" s="1" t="s">
        <v>274</v>
      </c>
      <c r="B133">
        <f>Sheet3!B133*100</f>
        <v>0.95792749996332915</v>
      </c>
      <c r="C133">
        <f>Sheet3!C133*100</f>
        <v>0.83079761182236478</v>
      </c>
      <c r="D133">
        <f>Sheet3!D133*100</f>
        <v>-2.5498809854339592</v>
      </c>
      <c r="E133">
        <f>Sheet3!E133*100</f>
        <v>1.3161281048663209</v>
      </c>
      <c r="F133">
        <f>Sheet3!I133*100</f>
        <v>0.89955629085780586</v>
      </c>
      <c r="G133">
        <f>Sheet3!J133</f>
        <v>4.2</v>
      </c>
      <c r="H133">
        <f>LN(Sheet3!K133)*100</f>
        <v>0</v>
      </c>
      <c r="I133">
        <f>LN(Sheet3!L133)*100</f>
        <v>0.10055305020185744</v>
      </c>
      <c r="J133">
        <f>Sheet1!Y136*100</f>
        <v>4.1514357999999998</v>
      </c>
    </row>
    <row r="134" spans="1:10" hidden="1">
      <c r="A134" s="1" t="s">
        <v>275</v>
      </c>
      <c r="B134">
        <f>Sheet3!B134*100</f>
        <v>0.61840502260435137</v>
      </c>
      <c r="C134">
        <f>Sheet3!C134*100</f>
        <v>1.0298271907113188</v>
      </c>
      <c r="D134">
        <f>Sheet3!D134*100</f>
        <v>-1.4549812826389559</v>
      </c>
      <c r="E134">
        <f>Sheet3!E134*100</f>
        <v>0.96139617106099085</v>
      </c>
      <c r="F134">
        <f>Sheet3!I134*100</f>
        <v>9.9453016650841164E-2</v>
      </c>
      <c r="G134">
        <f>Sheet3!J134</f>
        <v>4.03</v>
      </c>
      <c r="H134">
        <f>LN(Sheet3!K134)*100</f>
        <v>0</v>
      </c>
      <c r="I134">
        <f>LN(Sheet3!L134)*100</f>
        <v>0.20080328032456132</v>
      </c>
      <c r="J134">
        <f>Sheet1!Y137*100</f>
        <v>4.1301707499999996</v>
      </c>
    </row>
    <row r="135" spans="1:10" hidden="1">
      <c r="A135" s="1" t="s">
        <v>276</v>
      </c>
      <c r="B135">
        <f>Sheet3!B135*100</f>
        <v>0.53147648324958219</v>
      </c>
      <c r="C135">
        <f>Sheet3!C135*100</f>
        <v>0.44964702348790908</v>
      </c>
      <c r="D135">
        <f>Sheet3!D135*100</f>
        <v>2.6991838444685778</v>
      </c>
      <c r="E135">
        <f>Sheet3!E135*100</f>
        <v>0.73041975099270573</v>
      </c>
      <c r="F135">
        <f>Sheet3!I135*100</f>
        <v>-1.9067311226202754</v>
      </c>
      <c r="G135">
        <f>Sheet3!J135</f>
        <v>3.97</v>
      </c>
      <c r="H135">
        <f>LN(Sheet3!K135)*100</f>
        <v>0</v>
      </c>
      <c r="I135">
        <f>LN(Sheet3!L135)*100</f>
        <v>0.79920505313378698</v>
      </c>
      <c r="J135">
        <f>Sheet1!Y138*100</f>
        <v>4.1089057000000002</v>
      </c>
    </row>
    <row r="136" spans="1:10" hidden="1">
      <c r="A136" s="1" t="s">
        <v>277</v>
      </c>
      <c r="B136">
        <f>Sheet3!B136*100</f>
        <v>-0.59309246712628827</v>
      </c>
      <c r="C136">
        <f>Sheet3!C136*100</f>
        <v>-0.48415369058334434</v>
      </c>
      <c r="D136">
        <f>Sheet3!D136*100</f>
        <v>1.6869636674029693</v>
      </c>
      <c r="E136">
        <f>Sheet3!E136*100</f>
        <v>-0.15650096696973037</v>
      </c>
      <c r="F136">
        <f>Sheet3!I136*100</f>
        <v>0.10126583143863499</v>
      </c>
      <c r="G136">
        <f>Sheet3!J136</f>
        <v>3.87</v>
      </c>
      <c r="H136">
        <f>LN(Sheet3!K136)*100</f>
        <v>0</v>
      </c>
      <c r="I136">
        <f>LN(Sheet3!L136)*100</f>
        <v>0.69410293542347623</v>
      </c>
      <c r="J136">
        <f>Sheet1!Y139*100</f>
        <v>4.08764065</v>
      </c>
    </row>
    <row r="137" spans="1:10" hidden="1">
      <c r="A137" s="4" t="s">
        <v>278</v>
      </c>
      <c r="B137" s="5">
        <f>Sheet3!B137*100</f>
        <v>1.4491183122944395</v>
      </c>
      <c r="C137" s="5">
        <f>Sheet3!C137*100</f>
        <v>2.3722774788888401</v>
      </c>
      <c r="D137" s="5">
        <f>Sheet3!D137*100</f>
        <v>1.6760618671913585</v>
      </c>
      <c r="E137" s="5">
        <f>Sheet3!E137*100</f>
        <v>2.4406451811254115E-2</v>
      </c>
      <c r="F137" s="5">
        <f>Sheet3!I137*100</f>
        <v>0.30318365821200288</v>
      </c>
      <c r="G137" s="5">
        <f>Sheet3!J137</f>
        <v>3.63</v>
      </c>
      <c r="H137" s="5">
        <f>LN(Sheet3!K137)*100</f>
        <v>0</v>
      </c>
      <c r="I137">
        <f>LN(Sheet3!L137)*100</f>
        <v>9.8765440127241019E-2</v>
      </c>
      <c r="J137" s="5">
        <f>Sheet1!Y140*100</f>
        <v>4.0663756000000006</v>
      </c>
    </row>
    <row r="138" spans="1:10" hidden="1">
      <c r="A138" s="1" t="s">
        <v>279</v>
      </c>
      <c r="B138">
        <f>Sheet3!B138*100</f>
        <v>-2.1254872567019412</v>
      </c>
      <c r="C138">
        <f>Sheet3!C138*100</f>
        <v>-5.5342565503015972</v>
      </c>
      <c r="D138">
        <f>Sheet3!D138*100</f>
        <v>3.2003123012212344</v>
      </c>
      <c r="E138">
        <f>Sheet3!E138*100</f>
        <v>-3.1118845352207103E-2</v>
      </c>
      <c r="F138">
        <f>Sheet3!I138*100</f>
        <v>-1.3204864295170538</v>
      </c>
      <c r="G138">
        <f>Sheet3!J138</f>
        <v>3.63</v>
      </c>
      <c r="H138">
        <f>LN(Sheet3!K138)*100</f>
        <v>0</v>
      </c>
      <c r="I138">
        <f>LN(Sheet3!L138)*100</f>
        <v>2.7265564366285453</v>
      </c>
      <c r="J138">
        <f>Sheet1!Y141</f>
        <v>0</v>
      </c>
    </row>
    <row r="139" spans="1:10" hidden="1">
      <c r="A139" s="1" t="s">
        <v>280</v>
      </c>
      <c r="B139">
        <f>Sheet3!B139*100</f>
        <v>-0.47263953332379316</v>
      </c>
      <c r="C139">
        <f>Sheet3!C139*100</f>
        <v>-0.11445717345033302</v>
      </c>
      <c r="D139">
        <f>Sheet3!D139*100</f>
        <v>-3.9900087953831918</v>
      </c>
      <c r="E139">
        <f>Sheet3!E139*100</f>
        <v>0.40921793704419285</v>
      </c>
      <c r="F139">
        <f>Sheet3!I139*100</f>
        <v>-0.71832017434925177</v>
      </c>
      <c r="G139">
        <f>Sheet3!J139</f>
        <v>3.6</v>
      </c>
      <c r="H139">
        <f>LN(Sheet3!K139)*100</f>
        <v>0</v>
      </c>
      <c r="I139">
        <f>LN(Sheet3!L139)*100</f>
        <v>0.38350957839424882</v>
      </c>
      <c r="J139">
        <f>Sheet1!Y142</f>
        <v>0</v>
      </c>
    </row>
    <row r="140" spans="1:10" hidden="1">
      <c r="A140" s="1" t="s">
        <v>281</v>
      </c>
      <c r="B140">
        <f>Sheet3!B140*100</f>
        <v>0.40212470844225301</v>
      </c>
      <c r="C140">
        <f>Sheet3!C140*100</f>
        <v>0.32123911675570049</v>
      </c>
      <c r="D140">
        <f>Sheet3!D140*100</f>
        <v>-1.2562725099172631</v>
      </c>
      <c r="E140">
        <f>Sheet3!E140*100</f>
        <v>0.33605489525055932</v>
      </c>
      <c r="F140">
        <f>Sheet3!I140*100</f>
        <v>-0.10303967938964931</v>
      </c>
      <c r="G140">
        <f>Sheet3!J140</f>
        <v>3.47</v>
      </c>
      <c r="H140">
        <f>LN(Sheet3!K140)*100</f>
        <v>0</v>
      </c>
      <c r="I140">
        <f>LN(Sheet3!L140)*100</f>
        <v>-0.19157093981390094</v>
      </c>
      <c r="J140">
        <f>Sheet1!Y143</f>
        <v>0</v>
      </c>
    </row>
    <row r="141" spans="1:10" hidden="1"/>
    <row r="142" spans="1:10" hidden="1">
      <c r="B142">
        <f>AVERAGE(B2:B140)</f>
        <v>0.37613447915095294</v>
      </c>
      <c r="C142">
        <f t="shared" ref="C142:I142" si="3">AVERAGE(C2:C140)</f>
        <v>0.30557858378932129</v>
      </c>
      <c r="D142">
        <f t="shared" si="3"/>
        <v>0.43550454821067103</v>
      </c>
      <c r="E142">
        <f t="shared" si="3"/>
        <v>0.34456592783045142</v>
      </c>
      <c r="F142">
        <f t="shared" si="3"/>
        <v>6.8420155029235458E-2</v>
      </c>
      <c r="G142">
        <f t="shared" si="3"/>
        <v>3.5399280575539565</v>
      </c>
      <c r="H142">
        <f t="shared" si="3"/>
        <v>0.62028875815032303</v>
      </c>
      <c r="I142">
        <f t="shared" si="3"/>
        <v>0.25374874324756874</v>
      </c>
      <c r="J142">
        <f>AVERAGE(J2:J137)</f>
        <v>3.9602310169117629</v>
      </c>
    </row>
    <row r="143" spans="1:10" ht="13.5" thickTop="1"/>
  </sheetData>
  <phoneticPr fontId="5"/>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topLeftCell="C1" zoomScaleNormal="100" zoomScaleSheetLayoutView="100" workbookViewId="0">
      <pane ySplit="5" topLeftCell="A57" activePane="bottomLeft" state="frozen"/>
      <selection pane="bottomLeft" activeCell="N78" sqref="N78"/>
    </sheetView>
  </sheetViews>
  <sheetFormatPr defaultColWidth="9" defaultRowHeight="13"/>
  <cols>
    <col min="1" max="1" width="4.08984375" style="10" customWidth="1"/>
    <col min="2" max="2" width="11.81640625" style="10" customWidth="1"/>
    <col min="3" max="3" width="12.453125" style="10" customWidth="1"/>
    <col min="4" max="4" width="15.6328125" style="10" customWidth="1"/>
    <col min="5" max="5" width="12.453125" style="10" customWidth="1"/>
    <col min="6" max="6" width="15.6328125" style="10" customWidth="1"/>
    <col min="7" max="7" width="11.1796875" style="10" customWidth="1"/>
    <col min="8" max="8" width="13.08984375" style="10" customWidth="1"/>
    <col min="9" max="9" width="4.08984375" style="10" customWidth="1"/>
    <col min="10" max="10" width="2.453125" style="10" customWidth="1"/>
    <col min="11" max="16384" width="9" style="10"/>
  </cols>
  <sheetData>
    <row r="1" spans="1:10" ht="19.5" customHeight="1">
      <c r="A1" s="241" t="s">
        <v>396</v>
      </c>
      <c r="B1" s="241"/>
      <c r="C1" s="241"/>
      <c r="D1" s="241"/>
      <c r="E1" s="241"/>
      <c r="F1" s="241"/>
      <c r="G1" s="241"/>
      <c r="H1" s="241"/>
      <c r="I1" s="241"/>
      <c r="J1" s="241"/>
    </row>
    <row r="2" spans="1:10" ht="15.75" customHeight="1">
      <c r="B2" s="242"/>
      <c r="C2" s="242"/>
      <c r="D2" s="242"/>
      <c r="E2" s="242"/>
      <c r="F2" s="242"/>
      <c r="G2" s="242"/>
      <c r="H2" s="242"/>
    </row>
    <row r="3" spans="1:10" ht="18" customHeight="1">
      <c r="B3" s="246" t="s">
        <v>395</v>
      </c>
      <c r="C3" s="243" t="s">
        <v>394</v>
      </c>
      <c r="D3" s="243"/>
      <c r="E3" s="244" t="s">
        <v>393</v>
      </c>
      <c r="F3" s="245"/>
      <c r="G3" s="248" t="s">
        <v>392</v>
      </c>
      <c r="H3" s="245" t="s">
        <v>391</v>
      </c>
    </row>
    <row r="4" spans="1:10" ht="18" customHeight="1">
      <c r="B4" s="247"/>
      <c r="C4" s="34" t="s">
        <v>390</v>
      </c>
      <c r="D4" s="35" t="s">
        <v>389</v>
      </c>
      <c r="E4" s="34" t="s">
        <v>390</v>
      </c>
      <c r="F4" s="34" t="s">
        <v>389</v>
      </c>
      <c r="G4" s="249"/>
      <c r="H4" s="250"/>
    </row>
    <row r="5" spans="1:10">
      <c r="B5" s="33"/>
      <c r="C5" s="31" t="s">
        <v>388</v>
      </c>
      <c r="D5" s="31" t="s">
        <v>387</v>
      </c>
      <c r="E5" s="32" t="s">
        <v>388</v>
      </c>
      <c r="F5" s="31" t="s">
        <v>387</v>
      </c>
      <c r="G5" s="31" t="s">
        <v>386</v>
      </c>
      <c r="H5" s="31" t="s">
        <v>385</v>
      </c>
    </row>
    <row r="6" spans="1:10" ht="13.5" customHeight="1">
      <c r="B6" s="29" t="s">
        <v>384</v>
      </c>
      <c r="C6" s="27">
        <v>23323</v>
      </c>
      <c r="D6" s="27">
        <v>5692179</v>
      </c>
      <c r="E6" s="30" t="s">
        <v>383</v>
      </c>
      <c r="F6" s="30" t="s">
        <v>383</v>
      </c>
      <c r="G6" s="27">
        <v>1256</v>
      </c>
      <c r="H6" s="26">
        <v>45.319896496815289</v>
      </c>
    </row>
    <row r="7" spans="1:10" ht="13.5" customHeight="1">
      <c r="B7" s="23">
        <v>23</v>
      </c>
      <c r="C7" s="27">
        <v>33926</v>
      </c>
      <c r="D7" s="27">
        <v>6677427</v>
      </c>
      <c r="E7" s="30" t="s">
        <v>383</v>
      </c>
      <c r="F7" s="30" t="s">
        <v>383</v>
      </c>
      <c r="G7" s="27">
        <v>1259</v>
      </c>
      <c r="H7" s="26">
        <v>53.037545671167599</v>
      </c>
    </row>
    <row r="8" spans="1:10" ht="13.5" customHeight="1">
      <c r="B8" s="23">
        <v>24</v>
      </c>
      <c r="C8" s="27">
        <v>34688</v>
      </c>
      <c r="D8" s="27">
        <v>6655483</v>
      </c>
      <c r="E8" s="30" t="s">
        <v>383</v>
      </c>
      <c r="F8" s="30" t="s">
        <v>383</v>
      </c>
      <c r="G8" s="27">
        <v>1193</v>
      </c>
      <c r="H8" s="26">
        <v>55.787787091366305</v>
      </c>
    </row>
    <row r="9" spans="1:10" ht="13.5" customHeight="1">
      <c r="B9" s="23">
        <v>25</v>
      </c>
      <c r="C9" s="27">
        <v>29144</v>
      </c>
      <c r="D9" s="27">
        <v>5773908</v>
      </c>
      <c r="E9" s="30" t="s">
        <v>383</v>
      </c>
      <c r="F9" s="30" t="s">
        <v>383</v>
      </c>
      <c r="G9" s="27">
        <v>1251</v>
      </c>
      <c r="H9" s="26">
        <v>46.154340527577936</v>
      </c>
    </row>
    <row r="10" spans="1:10" ht="13.5" customHeight="1">
      <c r="B10" s="23">
        <v>26</v>
      </c>
      <c r="C10" s="27">
        <v>27644</v>
      </c>
      <c r="D10" s="27">
        <v>5686774</v>
      </c>
      <c r="E10" s="30" t="s">
        <v>383</v>
      </c>
      <c r="F10" s="30" t="s">
        <v>383</v>
      </c>
      <c r="G10" s="27">
        <v>1336</v>
      </c>
      <c r="H10" s="26">
        <v>42.565673652694613</v>
      </c>
    </row>
    <row r="11" spans="1:10" ht="13.5" customHeight="1">
      <c r="B11" s="23">
        <v>27</v>
      </c>
      <c r="C11" s="27">
        <v>27851</v>
      </c>
      <c r="D11" s="27">
        <v>5719560</v>
      </c>
      <c r="E11" s="30" t="s">
        <v>383</v>
      </c>
      <c r="F11" s="30" t="s">
        <v>383</v>
      </c>
      <c r="G11" s="27">
        <v>1421</v>
      </c>
      <c r="H11" s="26">
        <v>40.25024630541872</v>
      </c>
    </row>
    <row r="12" spans="1:10" ht="13.5" customHeight="1">
      <c r="B12" s="23">
        <v>28</v>
      </c>
      <c r="C12" s="27">
        <v>30129</v>
      </c>
      <c r="D12" s="27">
        <v>5842678</v>
      </c>
      <c r="E12" s="27">
        <v>18228</v>
      </c>
      <c r="F12" s="27">
        <v>5927079</v>
      </c>
      <c r="G12" s="27">
        <v>1631</v>
      </c>
      <c r="H12" s="26">
        <v>36.340153280196198</v>
      </c>
    </row>
    <row r="13" spans="1:10" ht="13.5" customHeight="1">
      <c r="B13" s="23">
        <v>29</v>
      </c>
      <c r="C13" s="27">
        <v>31456</v>
      </c>
      <c r="D13" s="27">
        <v>5986168</v>
      </c>
      <c r="E13" s="27">
        <v>18127</v>
      </c>
      <c r="F13" s="27">
        <v>6075746</v>
      </c>
      <c r="G13" s="27">
        <v>1712</v>
      </c>
      <c r="H13" s="26">
        <v>35.48917056074766</v>
      </c>
    </row>
    <row r="14" spans="1:10" ht="13.5" customHeight="1">
      <c r="B14" s="23">
        <v>30</v>
      </c>
      <c r="C14" s="27">
        <v>32012</v>
      </c>
      <c r="D14" s="27">
        <v>6166348</v>
      </c>
      <c r="E14" s="27">
        <v>18013</v>
      </c>
      <c r="F14" s="27">
        <v>6285878</v>
      </c>
      <c r="G14" s="27">
        <v>1764</v>
      </c>
      <c r="H14" s="26">
        <v>35.634229024943309</v>
      </c>
    </row>
    <row r="15" spans="1:10" ht="9" customHeight="1">
      <c r="B15" s="23"/>
      <c r="C15" s="27"/>
      <c r="D15" s="27"/>
      <c r="E15" s="27"/>
      <c r="F15" s="27"/>
      <c r="G15" s="27"/>
      <c r="H15" s="26"/>
    </row>
    <row r="16" spans="1:10">
      <c r="B16" s="23">
        <v>31</v>
      </c>
      <c r="C16" s="27">
        <v>34073</v>
      </c>
      <c r="D16" s="27">
        <v>6350357</v>
      </c>
      <c r="E16" s="27">
        <v>18935</v>
      </c>
      <c r="F16" s="27">
        <v>6463118</v>
      </c>
      <c r="G16" s="27">
        <v>1931</v>
      </c>
      <c r="H16" s="26">
        <v>33.470315898498185</v>
      </c>
    </row>
    <row r="17" spans="2:10">
      <c r="B17" s="23">
        <v>32</v>
      </c>
      <c r="C17" s="27">
        <v>36084</v>
      </c>
      <c r="D17" s="27">
        <v>6606275</v>
      </c>
      <c r="E17" s="27">
        <v>19297</v>
      </c>
      <c r="F17" s="27">
        <v>6762601</v>
      </c>
      <c r="G17" s="27">
        <v>2014</v>
      </c>
      <c r="H17" s="26">
        <v>33.577959285004965</v>
      </c>
    </row>
    <row r="18" spans="2:10">
      <c r="B18" s="23">
        <v>33</v>
      </c>
      <c r="C18" s="27">
        <v>37823</v>
      </c>
      <c r="D18" s="27">
        <v>6881581</v>
      </c>
      <c r="E18" s="27">
        <v>20132</v>
      </c>
      <c r="F18" s="27">
        <v>6984032</v>
      </c>
      <c r="G18" s="27">
        <v>2134</v>
      </c>
      <c r="H18" s="26">
        <v>32.727422680412374</v>
      </c>
    </row>
    <row r="19" spans="2:10">
      <c r="B19" s="23">
        <v>34</v>
      </c>
      <c r="C19" s="27">
        <v>39303</v>
      </c>
      <c r="D19" s="27">
        <v>7077510</v>
      </c>
      <c r="E19" s="27">
        <v>20725</v>
      </c>
      <c r="F19" s="27">
        <v>7211401</v>
      </c>
      <c r="G19" s="27">
        <v>2248</v>
      </c>
      <c r="H19" s="26">
        <v>32.079185943060502</v>
      </c>
    </row>
    <row r="20" spans="2:10">
      <c r="B20" s="23">
        <v>35</v>
      </c>
      <c r="C20" s="27">
        <v>41561</v>
      </c>
      <c r="D20" s="27">
        <v>7516316</v>
      </c>
      <c r="E20" s="27">
        <v>21957</v>
      </c>
      <c r="F20" s="27">
        <v>7661568</v>
      </c>
      <c r="G20" s="27">
        <v>2382</v>
      </c>
      <c r="H20" s="26">
        <v>32.164433249370276</v>
      </c>
      <c r="J20" s="10" t="s">
        <v>382</v>
      </c>
    </row>
    <row r="21" spans="2:10">
      <c r="B21" s="23">
        <v>36</v>
      </c>
      <c r="C21" s="27">
        <v>45096</v>
      </c>
      <c r="D21" s="27">
        <v>8154176</v>
      </c>
      <c r="E21" s="27">
        <v>24237</v>
      </c>
      <c r="F21" s="27">
        <v>8359876</v>
      </c>
      <c r="G21" s="27">
        <v>2422</v>
      </c>
      <c r="H21" s="26">
        <v>34.514764657308014</v>
      </c>
    </row>
    <row r="22" spans="2:10" ht="13.5" customHeight="1">
      <c r="B22" s="23">
        <v>37</v>
      </c>
      <c r="C22" s="27">
        <v>47812</v>
      </c>
      <c r="D22" s="27">
        <v>8783691</v>
      </c>
      <c r="E22" s="27">
        <v>24899</v>
      </c>
      <c r="F22" s="27">
        <v>8971156</v>
      </c>
      <c r="G22" s="27">
        <v>2582</v>
      </c>
      <c r="H22" s="26">
        <v>34.744988381099922</v>
      </c>
    </row>
    <row r="23" spans="2:10">
      <c r="B23" s="23">
        <v>38</v>
      </c>
      <c r="C23" s="27">
        <v>49796</v>
      </c>
      <c r="D23" s="27">
        <v>9269776</v>
      </c>
      <c r="E23" s="27">
        <v>25844</v>
      </c>
      <c r="F23" s="27">
        <v>9357179</v>
      </c>
      <c r="G23" s="27">
        <v>2693</v>
      </c>
      <c r="H23" s="26">
        <v>34.74630152246565</v>
      </c>
    </row>
    <row r="24" spans="2:10">
      <c r="B24" s="23">
        <v>39</v>
      </c>
      <c r="C24" s="27">
        <v>51457</v>
      </c>
      <c r="D24" s="27">
        <v>9652350</v>
      </c>
      <c r="E24" s="27">
        <v>27141</v>
      </c>
      <c r="F24" s="27">
        <v>9799653</v>
      </c>
      <c r="G24" s="27">
        <v>2803</v>
      </c>
      <c r="H24" s="26">
        <v>34.961302176239748</v>
      </c>
    </row>
    <row r="25" spans="2:10">
      <c r="B25" s="23">
        <v>40</v>
      </c>
      <c r="C25" s="27">
        <v>52879</v>
      </c>
      <c r="D25" s="27">
        <v>10069761</v>
      </c>
      <c r="E25" s="27">
        <v>27525</v>
      </c>
      <c r="F25" s="27">
        <v>10146872</v>
      </c>
      <c r="G25" s="27">
        <v>2914</v>
      </c>
      <c r="H25" s="26">
        <v>34.821111873713107</v>
      </c>
    </row>
    <row r="26" spans="2:10" ht="9" customHeight="1">
      <c r="B26" s="23"/>
      <c r="C26" s="27"/>
      <c r="D26" s="27"/>
      <c r="E26" s="27"/>
      <c r="F26" s="27"/>
      <c r="G26" s="27"/>
      <c r="H26" s="26"/>
    </row>
    <row r="27" spans="2:10" ht="13.5" customHeight="1">
      <c r="B27" s="23">
        <v>41</v>
      </c>
      <c r="C27" s="27">
        <v>53985</v>
      </c>
      <c r="D27" s="27">
        <v>10308120</v>
      </c>
      <c r="E27" s="27">
        <v>27919</v>
      </c>
      <c r="F27" s="27">
        <v>10403742</v>
      </c>
      <c r="G27" s="27">
        <v>3042</v>
      </c>
      <c r="H27" s="26">
        <v>34.200335305719918</v>
      </c>
    </row>
    <row r="28" spans="2:10" ht="13.5" customHeight="1">
      <c r="B28" s="23">
        <v>42</v>
      </c>
      <c r="C28" s="27">
        <v>55321</v>
      </c>
      <c r="D28" s="27">
        <v>10475869</v>
      </c>
      <c r="E28" s="27">
        <v>28335</v>
      </c>
      <c r="F28" s="27">
        <v>10566436</v>
      </c>
      <c r="G28" s="27">
        <v>3100</v>
      </c>
      <c r="H28" s="26">
        <v>34.085277419354838</v>
      </c>
    </row>
    <row r="29" spans="2:10" ht="13.5" customHeight="1">
      <c r="B29" s="23">
        <v>43</v>
      </c>
      <c r="C29" s="27">
        <v>56535</v>
      </c>
      <c r="D29" s="27">
        <v>10774814</v>
      </c>
      <c r="E29" s="27">
        <v>28840</v>
      </c>
      <c r="F29" s="27">
        <v>10862864</v>
      </c>
      <c r="G29" s="27">
        <v>3159</v>
      </c>
      <c r="H29" s="26">
        <v>34.387033871478316</v>
      </c>
    </row>
    <row r="30" spans="2:10" ht="13.5" customHeight="1">
      <c r="B30" s="23">
        <v>44</v>
      </c>
      <c r="C30" s="27">
        <v>58812</v>
      </c>
      <c r="D30" s="27">
        <v>11143482</v>
      </c>
      <c r="E30" s="27">
        <v>29611</v>
      </c>
      <c r="F30" s="27">
        <v>11248601</v>
      </c>
      <c r="G30" s="27">
        <v>3196</v>
      </c>
      <c r="H30" s="26">
        <v>35.195872966207759</v>
      </c>
    </row>
    <row r="31" spans="2:10" ht="13.5" customHeight="1">
      <c r="B31" s="23">
        <v>45</v>
      </c>
      <c r="C31" s="27">
        <v>60954</v>
      </c>
      <c r="D31" s="27">
        <v>11481206</v>
      </c>
      <c r="E31" s="27">
        <v>30058</v>
      </c>
      <c r="F31" s="27">
        <v>11604770</v>
      </c>
      <c r="G31" s="27">
        <v>3277</v>
      </c>
      <c r="H31" s="26">
        <v>35.412786084833691</v>
      </c>
    </row>
    <row r="32" spans="2:10" ht="13.5" customHeight="1">
      <c r="B32" s="23">
        <v>46</v>
      </c>
      <c r="C32" s="27">
        <v>62428</v>
      </c>
      <c r="D32" s="27">
        <v>11684263</v>
      </c>
      <c r="E32" s="27">
        <v>30500</v>
      </c>
      <c r="F32" s="27">
        <v>11797570</v>
      </c>
      <c r="G32" s="22">
        <v>3388</v>
      </c>
      <c r="H32" s="26">
        <v>34.815731995277446</v>
      </c>
    </row>
    <row r="33" spans="2:16" ht="13.5" customHeight="1">
      <c r="B33" s="23">
        <v>47</v>
      </c>
      <c r="C33" s="27">
        <v>63718</v>
      </c>
      <c r="D33" s="27">
        <v>11772008</v>
      </c>
      <c r="E33" s="27">
        <v>30818</v>
      </c>
      <c r="F33" s="27">
        <v>11888592</v>
      </c>
      <c r="G33" s="27">
        <v>3469</v>
      </c>
      <c r="H33" s="26">
        <v>34.270948400115309</v>
      </c>
    </row>
    <row r="34" spans="2:16" ht="13.5" customHeight="1">
      <c r="B34" s="23">
        <v>48</v>
      </c>
      <c r="C34" s="27">
        <v>65448</v>
      </c>
      <c r="D34" s="27">
        <v>11967333</v>
      </c>
      <c r="E34" s="27">
        <v>31674</v>
      </c>
      <c r="F34" s="27">
        <v>12097848</v>
      </c>
      <c r="G34" s="27">
        <v>3659</v>
      </c>
      <c r="H34" s="26">
        <v>33.063263186663022</v>
      </c>
    </row>
    <row r="35" spans="2:16" ht="13.5" customHeight="1">
      <c r="B35" s="23">
        <v>49</v>
      </c>
      <c r="C35" s="27">
        <v>67829</v>
      </c>
      <c r="D35" s="27">
        <v>12325147</v>
      </c>
      <c r="E35" s="27">
        <v>32734</v>
      </c>
      <c r="F35" s="27">
        <v>12461799</v>
      </c>
      <c r="G35" s="27">
        <v>3676</v>
      </c>
      <c r="H35" s="26">
        <v>33.90043253536453</v>
      </c>
    </row>
    <row r="36" spans="2:16" ht="13.5" customHeight="1">
      <c r="B36" s="23">
        <v>50</v>
      </c>
      <c r="C36" s="27">
        <v>69333</v>
      </c>
      <c r="D36" s="27">
        <v>12472974</v>
      </c>
      <c r="E36" s="27">
        <v>33424</v>
      </c>
      <c r="F36" s="27">
        <v>12590400</v>
      </c>
      <c r="G36" s="27">
        <v>3662</v>
      </c>
      <c r="H36" s="26">
        <v>34.381212452211905</v>
      </c>
      <c r="L36" s="10">
        <v>1974</v>
      </c>
      <c r="M36" s="36">
        <f t="shared" ref="M36:M41" si="0">H36</f>
        <v>34.381212452211905</v>
      </c>
    </row>
    <row r="37" spans="2:16" ht="9" customHeight="1">
      <c r="B37" s="23"/>
      <c r="C37" s="27"/>
      <c r="D37" s="27"/>
      <c r="E37" s="27"/>
      <c r="F37" s="27"/>
      <c r="G37" s="27"/>
      <c r="H37" s="26"/>
      <c r="L37" s="10">
        <v>1975</v>
      </c>
      <c r="M37" s="36">
        <f t="shared" si="0"/>
        <v>0</v>
      </c>
    </row>
    <row r="38" spans="2:16" ht="13.5" customHeight="1">
      <c r="B38" s="23">
        <v>51</v>
      </c>
      <c r="C38" s="27">
        <v>70039</v>
      </c>
      <c r="D38" s="27">
        <v>12374288</v>
      </c>
      <c r="E38" s="27">
        <v>33771</v>
      </c>
      <c r="F38" s="27">
        <v>12508731</v>
      </c>
      <c r="G38" s="27">
        <v>3710</v>
      </c>
      <c r="H38" s="26">
        <v>33.716256064690029</v>
      </c>
      <c r="L38" s="10">
        <v>1976</v>
      </c>
      <c r="M38" s="36">
        <f t="shared" si="0"/>
        <v>33.716256064690029</v>
      </c>
    </row>
    <row r="39" spans="2:16" ht="13.5" customHeight="1">
      <c r="B39" s="23">
        <v>52</v>
      </c>
      <c r="C39" s="27">
        <v>70625</v>
      </c>
      <c r="D39" s="27">
        <v>12293052</v>
      </c>
      <c r="E39" s="27">
        <v>33987</v>
      </c>
      <c r="F39" s="27">
        <v>12437012</v>
      </c>
      <c r="G39" s="27">
        <v>3746</v>
      </c>
      <c r="H39" s="26">
        <v>33.20077949813134</v>
      </c>
      <c r="L39" s="10">
        <v>1977</v>
      </c>
      <c r="M39" s="36">
        <f t="shared" si="0"/>
        <v>33.20077949813134</v>
      </c>
    </row>
    <row r="40" spans="2:16" ht="13.5" customHeight="1">
      <c r="B40" s="23">
        <v>53</v>
      </c>
      <c r="C40" s="27">
        <v>70868</v>
      </c>
      <c r="D40" s="27">
        <v>12232614</v>
      </c>
      <c r="E40" s="27">
        <v>34163</v>
      </c>
      <c r="F40" s="27">
        <v>12382829</v>
      </c>
      <c r="G40" s="27">
        <v>3796</v>
      </c>
      <c r="H40" s="26">
        <v>32.620861433087462</v>
      </c>
      <c r="L40" s="10">
        <v>1978</v>
      </c>
      <c r="M40" s="36">
        <f t="shared" si="0"/>
        <v>32.620861433087462</v>
      </c>
    </row>
    <row r="41" spans="2:16" ht="13.5" customHeight="1">
      <c r="B41" s="23">
        <v>54</v>
      </c>
      <c r="C41" s="27">
        <v>71780</v>
      </c>
      <c r="D41" s="27">
        <v>12173913</v>
      </c>
      <c r="E41" s="27">
        <v>34112</v>
      </c>
      <c r="F41" s="27">
        <v>12308756</v>
      </c>
      <c r="G41" s="27">
        <v>3899</v>
      </c>
      <c r="H41" s="26">
        <v>31.569007437804565</v>
      </c>
      <c r="L41" s="10">
        <v>1979</v>
      </c>
      <c r="M41" s="36">
        <f t="shared" si="0"/>
        <v>31.569007437804565</v>
      </c>
      <c r="N41" s="37">
        <f>M41/O$62</f>
        <v>1.2135261765814083</v>
      </c>
      <c r="P41" s="10">
        <v>1.2135261765814083</v>
      </c>
    </row>
    <row r="42" spans="2:16" ht="13.5" customHeight="1">
      <c r="B42" s="23">
        <v>55</v>
      </c>
      <c r="C42" s="27">
        <v>72693</v>
      </c>
      <c r="D42" s="27">
        <v>12240652</v>
      </c>
      <c r="E42" s="27">
        <v>34232</v>
      </c>
      <c r="F42" s="27">
        <v>12369262</v>
      </c>
      <c r="G42" s="27">
        <v>4012</v>
      </c>
      <c r="H42" s="26">
        <v>30.830663010967097</v>
      </c>
      <c r="L42" s="10">
        <v>1980</v>
      </c>
      <c r="M42" s="36">
        <f>H42</f>
        <v>30.830663010967097</v>
      </c>
      <c r="N42" s="37">
        <f>M42/O$62</f>
        <v>1.1851439003547797</v>
      </c>
      <c r="P42" s="10">
        <v>1.1851439003547797</v>
      </c>
    </row>
    <row r="43" spans="2:16" ht="13.5" customHeight="1">
      <c r="B43" s="23">
        <v>56</v>
      </c>
      <c r="C43" s="27">
        <v>73694</v>
      </c>
      <c r="D43" s="27">
        <v>12355372</v>
      </c>
      <c r="E43" s="27">
        <v>34200</v>
      </c>
      <c r="F43" s="27">
        <v>12471270</v>
      </c>
      <c r="G43" s="27">
        <v>4055</v>
      </c>
      <c r="H43" s="26">
        <v>30.755289765721333</v>
      </c>
      <c r="L43" s="10">
        <v>1981</v>
      </c>
      <c r="M43" s="36">
        <f t="shared" ref="M43:M76" si="1">H43</f>
        <v>30.755289765721333</v>
      </c>
      <c r="N43" s="37">
        <f t="shared" ref="N43:N76" si="2">M43/O$62</f>
        <v>1.1822465205020924</v>
      </c>
      <c r="P43" s="10">
        <v>1.1822465205020924</v>
      </c>
    </row>
    <row r="44" spans="2:16" ht="13.5" customHeight="1">
      <c r="B44" s="23">
        <v>57</v>
      </c>
      <c r="C44" s="27">
        <v>74091</v>
      </c>
      <c r="D44" s="27">
        <v>12418347</v>
      </c>
      <c r="E44" s="27">
        <v>34477</v>
      </c>
      <c r="F44" s="27">
        <v>12525529</v>
      </c>
      <c r="G44" s="27">
        <v>4102</v>
      </c>
      <c r="H44" s="26">
        <v>30.535175524134566</v>
      </c>
      <c r="L44" s="10">
        <v>1982</v>
      </c>
      <c r="M44" s="36">
        <f t="shared" si="1"/>
        <v>30.535175524134566</v>
      </c>
      <c r="N44" s="37">
        <f t="shared" si="2"/>
        <v>1.1737852347131692</v>
      </c>
      <c r="P44" s="10">
        <v>1.1737852347131692</v>
      </c>
    </row>
    <row r="45" spans="2:16" ht="13.5" customHeight="1">
      <c r="B45" s="23">
        <v>58</v>
      </c>
      <c r="C45" s="27">
        <v>74486</v>
      </c>
      <c r="D45" s="27">
        <v>12410988</v>
      </c>
      <c r="E45" s="27">
        <v>34539</v>
      </c>
      <c r="F45" s="27">
        <v>12519530</v>
      </c>
      <c r="G45" s="27">
        <v>4209</v>
      </c>
      <c r="H45" s="26">
        <v>29.744666191494417</v>
      </c>
      <c r="L45" s="10">
        <v>1983</v>
      </c>
      <c r="M45" s="36">
        <f t="shared" si="1"/>
        <v>29.744666191494417</v>
      </c>
      <c r="N45" s="37">
        <f t="shared" si="2"/>
        <v>1.1433977171492837</v>
      </c>
      <c r="P45" s="10">
        <v>1.1433977171492837</v>
      </c>
    </row>
    <row r="46" spans="2:16" ht="13.5" customHeight="1">
      <c r="B46" s="23">
        <v>59</v>
      </c>
      <c r="C46" s="27">
        <v>74579</v>
      </c>
      <c r="D46" s="27">
        <v>12358075</v>
      </c>
      <c r="E46" s="27">
        <v>34579</v>
      </c>
      <c r="F46" s="27">
        <v>12463755</v>
      </c>
      <c r="G46" s="27">
        <v>4282</v>
      </c>
      <c r="H46" s="26">
        <v>29.107321345165811</v>
      </c>
      <c r="L46" s="10">
        <v>1984</v>
      </c>
      <c r="M46" s="36">
        <f t="shared" si="1"/>
        <v>29.107321345165811</v>
      </c>
      <c r="N46" s="37">
        <f t="shared" si="2"/>
        <v>1.1188979080864618</v>
      </c>
      <c r="P46" s="10">
        <v>1.1188979080864618</v>
      </c>
    </row>
    <row r="47" spans="2:16" ht="13.5" customHeight="1">
      <c r="B47" s="23">
        <v>60</v>
      </c>
      <c r="C47" s="27">
        <v>74499</v>
      </c>
      <c r="D47" s="27">
        <v>12319356</v>
      </c>
      <c r="E47" s="27">
        <v>34539</v>
      </c>
      <c r="F47" s="27">
        <v>12417527</v>
      </c>
      <c r="G47" s="27">
        <v>4301</v>
      </c>
      <c r="H47" s="26">
        <v>28.871255521971634</v>
      </c>
      <c r="L47" s="10">
        <v>1985</v>
      </c>
      <c r="M47" s="36">
        <f t="shared" si="1"/>
        <v>28.871255521971634</v>
      </c>
      <c r="N47" s="37">
        <f t="shared" si="2"/>
        <v>1.1098234366636031</v>
      </c>
      <c r="P47" s="10">
        <v>1.1098234366636031</v>
      </c>
    </row>
    <row r="48" spans="2:16" ht="13.5" customHeight="1">
      <c r="B48" s="23">
        <v>61</v>
      </c>
      <c r="C48" s="27">
        <v>74183</v>
      </c>
      <c r="D48" s="27">
        <v>12280983</v>
      </c>
      <c r="E48" s="27">
        <v>34216</v>
      </c>
      <c r="F48" s="27">
        <v>12342853</v>
      </c>
      <c r="G48" s="27">
        <v>4383</v>
      </c>
      <c r="H48" s="26">
        <v>28.160741501254847</v>
      </c>
      <c r="L48" s="10">
        <v>1986</v>
      </c>
      <c r="M48" s="36">
        <f t="shared" si="1"/>
        <v>28.160741501254847</v>
      </c>
      <c r="N48" s="37">
        <f t="shared" si="2"/>
        <v>1.0825109731765379</v>
      </c>
      <c r="P48" s="10">
        <v>1.0825109731765379</v>
      </c>
    </row>
    <row r="49" spans="2:16">
      <c r="B49" s="23">
        <v>62</v>
      </c>
      <c r="C49" s="27">
        <v>73138</v>
      </c>
      <c r="D49" s="27">
        <v>12195437</v>
      </c>
      <c r="E49" s="27">
        <v>34033</v>
      </c>
      <c r="F49" s="27">
        <v>12271909</v>
      </c>
      <c r="G49" s="27">
        <v>4448</v>
      </c>
      <c r="H49" s="26">
        <v>27.589723471223021</v>
      </c>
      <c r="L49" s="10">
        <v>1987</v>
      </c>
      <c r="M49" s="36">
        <f t="shared" si="1"/>
        <v>27.589723471223021</v>
      </c>
      <c r="N49" s="37">
        <f t="shared" si="2"/>
        <v>1.0605607953602485</v>
      </c>
      <c r="P49" s="10">
        <v>1.0605607953602485</v>
      </c>
    </row>
    <row r="50" spans="2:16">
      <c r="B50" s="23">
        <v>63</v>
      </c>
      <c r="C50" s="27">
        <v>72792</v>
      </c>
      <c r="D50" s="27">
        <v>12157134</v>
      </c>
      <c r="E50" s="27">
        <v>33750</v>
      </c>
      <c r="F50" s="27">
        <v>12227223</v>
      </c>
      <c r="G50" s="27">
        <v>4565</v>
      </c>
      <c r="H50" s="26">
        <v>26.784716319824753</v>
      </c>
      <c r="L50" s="10">
        <v>1988</v>
      </c>
      <c r="M50" s="36">
        <f t="shared" si="1"/>
        <v>26.784716319824753</v>
      </c>
      <c r="N50" s="37">
        <f t="shared" si="2"/>
        <v>1.0296159754294458</v>
      </c>
      <c r="P50" s="10">
        <v>1.0296159754294458</v>
      </c>
    </row>
    <row r="51" spans="2:16">
      <c r="B51" s="29" t="s">
        <v>381</v>
      </c>
      <c r="C51" s="27">
        <v>72605</v>
      </c>
      <c r="D51" s="27">
        <v>12150089</v>
      </c>
      <c r="E51" s="27">
        <v>33683</v>
      </c>
      <c r="F51" s="27">
        <v>12227073</v>
      </c>
      <c r="G51" s="27">
        <v>4721</v>
      </c>
      <c r="H51" s="26">
        <v>25.89932853209066</v>
      </c>
      <c r="L51" s="10">
        <v>1989</v>
      </c>
      <c r="M51" s="36">
        <f t="shared" si="1"/>
        <v>25.89932853209066</v>
      </c>
      <c r="N51" s="37">
        <f t="shared" si="2"/>
        <v>0.99558128938625534</v>
      </c>
      <c r="P51" s="10">
        <v>0.99558128938625534</v>
      </c>
    </row>
    <row r="52" spans="2:16">
      <c r="B52" s="23">
        <v>2</v>
      </c>
      <c r="C52" s="27">
        <v>72202</v>
      </c>
      <c r="D52" s="27">
        <v>12193396</v>
      </c>
      <c r="E52" s="27">
        <v>33270</v>
      </c>
      <c r="F52" s="27">
        <v>12264509</v>
      </c>
      <c r="G52" s="27">
        <v>4875</v>
      </c>
      <c r="H52" s="26">
        <v>25.15796717948718</v>
      </c>
      <c r="L52" s="10">
        <v>1990</v>
      </c>
      <c r="M52" s="36">
        <f t="shared" si="1"/>
        <v>25.15796717948718</v>
      </c>
      <c r="N52" s="37">
        <f t="shared" si="2"/>
        <v>0.96708304124010813</v>
      </c>
      <c r="P52" s="10">
        <v>0.96708304124010813</v>
      </c>
    </row>
    <row r="53" spans="2:16">
      <c r="B53" s="23">
        <v>3</v>
      </c>
      <c r="C53" s="27">
        <v>71685</v>
      </c>
      <c r="D53" s="27">
        <v>12322884</v>
      </c>
      <c r="E53" s="27">
        <v>33008</v>
      </c>
      <c r="F53" s="27">
        <v>12396592</v>
      </c>
      <c r="G53" s="27">
        <v>5062</v>
      </c>
      <c r="H53" s="26">
        <v>24.489514026076652</v>
      </c>
      <c r="L53" s="10">
        <v>1991</v>
      </c>
      <c r="M53" s="36">
        <f t="shared" si="1"/>
        <v>24.489514026076652</v>
      </c>
      <c r="N53" s="37">
        <f t="shared" si="2"/>
        <v>0.94138741551984395</v>
      </c>
      <c r="P53" s="10">
        <v>0.94138741551984395</v>
      </c>
    </row>
    <row r="54" spans="2:16">
      <c r="B54" s="23">
        <v>4</v>
      </c>
      <c r="C54" s="27">
        <v>71881</v>
      </c>
      <c r="D54" s="27">
        <v>12470958</v>
      </c>
      <c r="E54" s="27">
        <v>33047</v>
      </c>
      <c r="F54" s="27">
        <v>12540691</v>
      </c>
      <c r="G54" s="27">
        <v>5139</v>
      </c>
      <c r="H54" s="26">
        <v>24.402979178828566</v>
      </c>
      <c r="L54" s="10">
        <v>1992</v>
      </c>
      <c r="M54" s="36">
        <f t="shared" si="1"/>
        <v>24.402979178828566</v>
      </c>
      <c r="N54" s="37">
        <f t="shared" si="2"/>
        <v>0.93806097890225582</v>
      </c>
      <c r="P54" s="10">
        <v>0.93806097890225582</v>
      </c>
    </row>
    <row r="55" spans="2:16">
      <c r="B55" s="23">
        <v>5</v>
      </c>
      <c r="C55" s="27">
        <v>71501</v>
      </c>
      <c r="D55" s="27">
        <v>12586964</v>
      </c>
      <c r="E55" s="27">
        <v>32552</v>
      </c>
      <c r="F55" s="27">
        <v>12663484</v>
      </c>
      <c r="G55" s="27">
        <v>5233</v>
      </c>
      <c r="H55" s="26">
        <v>24.199281482897</v>
      </c>
      <c r="L55" s="10">
        <v>1993</v>
      </c>
      <c r="M55" s="36">
        <f t="shared" si="1"/>
        <v>24.199281482897</v>
      </c>
      <c r="N55" s="37">
        <f t="shared" si="2"/>
        <v>0.93023075216455164</v>
      </c>
      <c r="P55" s="10">
        <v>0.93023075216455164</v>
      </c>
    </row>
    <row r="56" spans="2:16">
      <c r="B56" s="23">
        <v>6</v>
      </c>
      <c r="C56" s="27">
        <v>71674</v>
      </c>
      <c r="D56" s="27">
        <v>12619467</v>
      </c>
      <c r="E56" s="27">
        <v>32581</v>
      </c>
      <c r="F56" s="27">
        <v>12698847</v>
      </c>
      <c r="G56" s="27">
        <v>5279</v>
      </c>
      <c r="H56" s="26">
        <v>24.055402538359537</v>
      </c>
      <c r="L56" s="10">
        <v>1994</v>
      </c>
      <c r="M56" s="36">
        <f t="shared" si="1"/>
        <v>24.055402538359537</v>
      </c>
      <c r="N56" s="37">
        <f t="shared" si="2"/>
        <v>0.92469998386912444</v>
      </c>
      <c r="P56" s="10">
        <v>0.92469998386912444</v>
      </c>
    </row>
    <row r="57" spans="2:16">
      <c r="B57" s="23">
        <v>7</v>
      </c>
      <c r="C57" s="27">
        <v>70839</v>
      </c>
      <c r="D57" s="27">
        <v>12495304</v>
      </c>
      <c r="E57" s="27">
        <v>32065</v>
      </c>
      <c r="F57" s="27">
        <v>12613582</v>
      </c>
      <c r="G57" s="27">
        <v>5309</v>
      </c>
      <c r="H57" s="26">
        <v>23.758866076473911</v>
      </c>
      <c r="L57" s="10">
        <v>1995</v>
      </c>
      <c r="M57" s="36">
        <f t="shared" si="1"/>
        <v>23.758866076473911</v>
      </c>
      <c r="N57" s="37">
        <f t="shared" si="2"/>
        <v>0.91330099517687602</v>
      </c>
      <c r="P57" s="10">
        <v>0.91330099517687602</v>
      </c>
    </row>
    <row r="58" spans="2:16">
      <c r="B58" s="23">
        <v>8</v>
      </c>
      <c r="C58" s="27">
        <v>70699</v>
      </c>
      <c r="D58" s="27">
        <v>12331252</v>
      </c>
      <c r="E58" s="27">
        <v>31601</v>
      </c>
      <c r="F58" s="27">
        <v>12451149</v>
      </c>
      <c r="G58" s="27">
        <v>5367</v>
      </c>
      <c r="H58" s="26">
        <v>23.199457797652322</v>
      </c>
      <c r="L58" s="10">
        <v>1996</v>
      </c>
      <c r="M58" s="36">
        <f t="shared" si="1"/>
        <v>23.199457797652322</v>
      </c>
      <c r="N58" s="37">
        <f t="shared" si="2"/>
        <v>0.8917971011731195</v>
      </c>
      <c r="P58" s="10">
        <v>0.8917971011731195</v>
      </c>
    </row>
    <row r="59" spans="2:16">
      <c r="B59" s="23">
        <v>9</v>
      </c>
      <c r="C59" s="27">
        <v>70821</v>
      </c>
      <c r="D59" s="27">
        <v>12167594</v>
      </c>
      <c r="E59" s="27">
        <v>31336</v>
      </c>
      <c r="F59" s="27">
        <v>12284721</v>
      </c>
      <c r="G59" s="27">
        <v>5435</v>
      </c>
      <c r="H59" s="26">
        <v>22.602982520699172</v>
      </c>
      <c r="L59" s="10">
        <v>1997</v>
      </c>
      <c r="M59" s="36">
        <f t="shared" si="1"/>
        <v>22.602982520699172</v>
      </c>
      <c r="N59" s="37">
        <f t="shared" si="2"/>
        <v>0.86886833587404078</v>
      </c>
      <c r="P59" s="10">
        <v>0.86886833587404078</v>
      </c>
    </row>
    <row r="60" spans="2:16">
      <c r="B60" s="23">
        <v>10</v>
      </c>
      <c r="C60" s="27">
        <v>70084</v>
      </c>
      <c r="D60" s="27">
        <v>11987178</v>
      </c>
      <c r="E60" s="27">
        <v>31062</v>
      </c>
      <c r="F60" s="27">
        <v>12092879</v>
      </c>
      <c r="G60" s="27">
        <v>5391</v>
      </c>
      <c r="H60" s="26">
        <v>22.431606381005377</v>
      </c>
      <c r="L60" s="10">
        <v>1998</v>
      </c>
      <c r="M60" s="36">
        <f t="shared" si="1"/>
        <v>22.431606381005377</v>
      </c>
      <c r="N60" s="37">
        <f t="shared" si="2"/>
        <v>0.86228056361133587</v>
      </c>
      <c r="P60" s="10">
        <v>0.86228056361133587</v>
      </c>
    </row>
    <row r="61" spans="2:16">
      <c r="B61" s="23">
        <v>11</v>
      </c>
      <c r="C61" s="27">
        <v>69387</v>
      </c>
      <c r="D61" s="27">
        <v>11706419</v>
      </c>
      <c r="E61" s="27">
        <v>30610</v>
      </c>
      <c r="F61" s="27">
        <v>11824593</v>
      </c>
      <c r="G61" s="27">
        <v>5321</v>
      </c>
      <c r="H61" s="26">
        <v>22.222901710204848</v>
      </c>
      <c r="L61" s="10">
        <v>1999</v>
      </c>
      <c r="M61" s="36">
        <f t="shared" si="1"/>
        <v>22.222901710204848</v>
      </c>
      <c r="N61" s="37">
        <f t="shared" si="2"/>
        <v>0.85425786661364844</v>
      </c>
      <c r="P61" s="10">
        <v>0.85425786661364844</v>
      </c>
    </row>
    <row r="62" spans="2:16">
      <c r="B62" s="23">
        <v>12</v>
      </c>
      <c r="C62" s="27">
        <v>68737</v>
      </c>
      <c r="D62" s="27">
        <v>11425804</v>
      </c>
      <c r="E62" s="27">
        <v>31185</v>
      </c>
      <c r="F62" s="27">
        <v>11538557</v>
      </c>
      <c r="G62" s="27">
        <v>5379</v>
      </c>
      <c r="H62" s="26">
        <v>21.5</v>
      </c>
      <c r="L62" s="10">
        <v>2000</v>
      </c>
      <c r="M62" s="36">
        <f t="shared" si="1"/>
        <v>21.5</v>
      </c>
      <c r="N62" s="37">
        <f t="shared" si="2"/>
        <v>0.82646921503322168</v>
      </c>
      <c r="O62" s="36">
        <f>AVERAGE(M42:M62)</f>
        <v>26.014278098834886</v>
      </c>
      <c r="P62" s="10">
        <v>0.82646921503322168</v>
      </c>
    </row>
    <row r="63" spans="2:16">
      <c r="B63" s="23">
        <v>13</v>
      </c>
      <c r="C63" s="27">
        <v>67706</v>
      </c>
      <c r="D63" s="27">
        <v>11098530</v>
      </c>
      <c r="E63" s="27">
        <v>30773</v>
      </c>
      <c r="F63" s="27">
        <v>11212108</v>
      </c>
      <c r="G63" s="27">
        <v>5413</v>
      </c>
      <c r="H63" s="26">
        <v>20.7</v>
      </c>
      <c r="L63" s="10">
        <v>2001</v>
      </c>
      <c r="M63" s="36">
        <f t="shared" si="1"/>
        <v>20.7</v>
      </c>
      <c r="N63" s="37">
        <f t="shared" si="2"/>
        <v>0.79571687214826459</v>
      </c>
      <c r="P63" s="10">
        <v>0.79571687214826459</v>
      </c>
    </row>
    <row r="64" spans="2:16">
      <c r="B64" s="23">
        <v>14</v>
      </c>
      <c r="C64" s="27">
        <v>65642</v>
      </c>
      <c r="D64" s="27">
        <v>10707978</v>
      </c>
      <c r="E64" s="27">
        <v>30177</v>
      </c>
      <c r="F64" s="27">
        <v>10800608</v>
      </c>
      <c r="G64" s="27">
        <v>5348</v>
      </c>
      <c r="H64" s="26">
        <v>20.2</v>
      </c>
      <c r="L64" s="10">
        <v>2002</v>
      </c>
      <c r="M64" s="36">
        <f t="shared" si="1"/>
        <v>20.2</v>
      </c>
      <c r="N64" s="37">
        <f t="shared" si="2"/>
        <v>0.77649665784516642</v>
      </c>
      <c r="P64" s="10">
        <v>0.77649665784516642</v>
      </c>
    </row>
    <row r="65" spans="2:16">
      <c r="B65" s="23">
        <v>15</v>
      </c>
      <c r="C65" s="27">
        <v>63955</v>
      </c>
      <c r="D65" s="27">
        <v>10437123</v>
      </c>
      <c r="E65" s="27">
        <v>29745</v>
      </c>
      <c r="F65" s="27">
        <v>10531329</v>
      </c>
      <c r="G65" s="27">
        <v>5373</v>
      </c>
      <c r="H65" s="26">
        <v>19.600000000000001</v>
      </c>
      <c r="L65" s="10">
        <v>2003</v>
      </c>
      <c r="M65" s="36">
        <f t="shared" si="1"/>
        <v>19.600000000000001</v>
      </c>
      <c r="N65" s="37">
        <f t="shared" si="2"/>
        <v>0.75343240068144868</v>
      </c>
      <c r="P65" s="10">
        <v>0.75343240068144868</v>
      </c>
    </row>
    <row r="66" spans="2:16">
      <c r="B66" s="23">
        <v>16</v>
      </c>
      <c r="C66" s="28">
        <v>62805</v>
      </c>
      <c r="D66" s="27">
        <v>10209154</v>
      </c>
      <c r="E66" s="27">
        <v>29320</v>
      </c>
      <c r="F66" s="27">
        <v>10309413</v>
      </c>
      <c r="G66" s="27">
        <v>5371</v>
      </c>
      <c r="H66" s="26">
        <v>19.2</v>
      </c>
      <c r="L66" s="10">
        <v>2004</v>
      </c>
      <c r="M66" s="36">
        <f t="shared" si="1"/>
        <v>19.2</v>
      </c>
      <c r="N66" s="37">
        <f t="shared" si="2"/>
        <v>0.73805622923897007</v>
      </c>
      <c r="P66" s="10">
        <v>0.73805622923897007</v>
      </c>
    </row>
    <row r="67" spans="2:16">
      <c r="B67" s="23">
        <v>17</v>
      </c>
      <c r="C67" s="28">
        <v>61178</v>
      </c>
      <c r="D67" s="27">
        <v>10034433</v>
      </c>
      <c r="E67" s="27">
        <v>28279</v>
      </c>
      <c r="F67" s="27">
        <v>10138150</v>
      </c>
      <c r="G67" s="27">
        <v>5416</v>
      </c>
      <c r="H67" s="26">
        <v>18.7</v>
      </c>
      <c r="L67" s="10">
        <v>2005</v>
      </c>
      <c r="M67" s="36">
        <f t="shared" si="1"/>
        <v>18.7</v>
      </c>
      <c r="N67" s="37">
        <f t="shared" si="2"/>
        <v>0.7188360149358719</v>
      </c>
      <c r="P67" s="10">
        <v>0.7188360149358719</v>
      </c>
    </row>
    <row r="68" spans="2:16">
      <c r="B68" s="23">
        <v>18</v>
      </c>
      <c r="C68" s="27">
        <v>59019</v>
      </c>
      <c r="D68" s="27">
        <v>9961299</v>
      </c>
      <c r="E68" s="27">
        <v>27507</v>
      </c>
      <c r="F68" s="27">
        <v>10040580</v>
      </c>
      <c r="G68" s="27">
        <v>5517</v>
      </c>
      <c r="H68" s="26">
        <v>18.2</v>
      </c>
      <c r="L68" s="10">
        <v>2006</v>
      </c>
      <c r="M68" s="36">
        <f t="shared" si="1"/>
        <v>18.2</v>
      </c>
      <c r="N68" s="37">
        <f t="shared" si="2"/>
        <v>0.69961580063277373</v>
      </c>
      <c r="P68" s="10">
        <v>0.69961580063277373</v>
      </c>
    </row>
    <row r="69" spans="2:16">
      <c r="B69" s="23">
        <v>19</v>
      </c>
      <c r="C69" s="22">
        <v>58265</v>
      </c>
      <c r="D69" s="22">
        <v>10002426</v>
      </c>
      <c r="E69" s="22">
        <v>27226</v>
      </c>
      <c r="F69" s="22">
        <v>10079614</v>
      </c>
      <c r="G69" s="22">
        <v>5565</v>
      </c>
      <c r="H69" s="25">
        <v>18.100000000000001</v>
      </c>
      <c r="L69" s="10">
        <v>2007</v>
      </c>
      <c r="M69" s="36">
        <f t="shared" si="1"/>
        <v>18.100000000000001</v>
      </c>
      <c r="N69" s="37">
        <f t="shared" si="2"/>
        <v>0.69577175777215416</v>
      </c>
      <c r="P69" s="10">
        <v>0.69577175777215416</v>
      </c>
    </row>
    <row r="70" spans="2:16">
      <c r="B70" s="23">
        <v>20</v>
      </c>
      <c r="C70" s="22">
        <v>57197</v>
      </c>
      <c r="D70" s="22">
        <v>9988736</v>
      </c>
      <c r="E70" s="22">
        <v>26965</v>
      </c>
      <c r="F70" s="22">
        <v>10064823</v>
      </c>
      <c r="G70" s="22">
        <v>5565</v>
      </c>
      <c r="H70" s="25">
        <v>18.100000000000001</v>
      </c>
      <c r="L70" s="10">
        <v>2008</v>
      </c>
      <c r="M70" s="36">
        <f t="shared" si="1"/>
        <v>18.100000000000001</v>
      </c>
      <c r="N70" s="37">
        <f t="shared" si="2"/>
        <v>0.69577175777215416</v>
      </c>
      <c r="P70" s="10">
        <v>0.69577175777215416</v>
      </c>
    </row>
    <row r="71" spans="2:16">
      <c r="B71" s="23">
        <v>21</v>
      </c>
      <c r="C71" s="22">
        <v>56347</v>
      </c>
      <c r="D71" s="22">
        <v>10006062</v>
      </c>
      <c r="E71" s="22">
        <v>26696</v>
      </c>
      <c r="F71" s="22">
        <v>10077506</v>
      </c>
      <c r="G71" s="22">
        <v>5455</v>
      </c>
      <c r="H71" s="25">
        <v>18.5</v>
      </c>
      <c r="L71" s="10">
        <v>2009</v>
      </c>
      <c r="M71" s="36">
        <f t="shared" si="1"/>
        <v>18.5</v>
      </c>
      <c r="N71" s="37">
        <f t="shared" si="2"/>
        <v>0.71114792921463266</v>
      </c>
      <c r="P71" s="10">
        <v>0.71114792921463266</v>
      </c>
    </row>
    <row r="72" spans="2:16">
      <c r="B72" s="23">
        <v>22</v>
      </c>
      <c r="C72" s="22">
        <v>55910</v>
      </c>
      <c r="D72" s="22">
        <v>9988454</v>
      </c>
      <c r="E72" s="22">
        <v>26367</v>
      </c>
      <c r="F72" s="22">
        <v>10053624</v>
      </c>
      <c r="G72" s="22">
        <v>5447</v>
      </c>
      <c r="H72" s="25">
        <v>18.5</v>
      </c>
      <c r="L72" s="10">
        <v>2010</v>
      </c>
      <c r="M72" s="36">
        <f t="shared" si="1"/>
        <v>18.5</v>
      </c>
      <c r="N72" s="37">
        <f t="shared" si="2"/>
        <v>0.71114792921463266</v>
      </c>
      <c r="P72" s="10">
        <v>0.71114792921463266</v>
      </c>
    </row>
    <row r="73" spans="2:16">
      <c r="B73" s="23">
        <v>23</v>
      </c>
      <c r="C73" s="22">
        <v>55148</v>
      </c>
      <c r="D73" s="22">
        <v>9897349</v>
      </c>
      <c r="E73" s="22">
        <v>26052</v>
      </c>
      <c r="F73" s="22">
        <v>9960609</v>
      </c>
      <c r="G73" s="21">
        <v>5488</v>
      </c>
      <c r="H73" s="20">
        <v>18.100000000000001</v>
      </c>
      <c r="I73" s="24"/>
      <c r="L73" s="10">
        <v>2011</v>
      </c>
      <c r="M73" s="36">
        <f t="shared" si="1"/>
        <v>18.100000000000001</v>
      </c>
      <c r="N73" s="37">
        <f t="shared" si="2"/>
        <v>0.69577175777215416</v>
      </c>
      <c r="P73" s="10">
        <v>0.69577175777215416</v>
      </c>
    </row>
    <row r="74" spans="2:16">
      <c r="B74" s="23">
        <v>24</v>
      </c>
      <c r="C74" s="22">
        <v>54773</v>
      </c>
      <c r="D74" s="22">
        <v>9830867</v>
      </c>
      <c r="E74" s="22">
        <v>25775</v>
      </c>
      <c r="F74" s="22">
        <v>9892284</v>
      </c>
      <c r="G74" s="21">
        <v>5528</v>
      </c>
      <c r="H74" s="20">
        <v>17.899999999999999</v>
      </c>
      <c r="L74" s="10">
        <v>2012</v>
      </c>
      <c r="M74" s="36">
        <f t="shared" si="1"/>
        <v>17.899999999999999</v>
      </c>
      <c r="N74" s="37">
        <f t="shared" si="2"/>
        <v>0.68808367205091481</v>
      </c>
      <c r="P74" s="10">
        <v>0.68808367205091481</v>
      </c>
    </row>
    <row r="75" spans="2:16">
      <c r="B75" s="23">
        <v>25</v>
      </c>
      <c r="C75" s="22">
        <v>54182</v>
      </c>
      <c r="D75" s="22">
        <v>9821611</v>
      </c>
      <c r="E75" s="22">
        <v>25532</v>
      </c>
      <c r="F75" s="22">
        <v>9874895</v>
      </c>
      <c r="G75" s="21">
        <v>5571</v>
      </c>
      <c r="H75" s="20">
        <v>17.7</v>
      </c>
      <c r="L75" s="10">
        <v>2013</v>
      </c>
      <c r="M75" s="36">
        <f t="shared" si="1"/>
        <v>17.7</v>
      </c>
      <c r="N75" s="37">
        <f t="shared" si="2"/>
        <v>0.68039558632967556</v>
      </c>
      <c r="P75" s="10">
        <v>0.68039558632967556</v>
      </c>
    </row>
    <row r="76" spans="2:16">
      <c r="B76" s="23">
        <v>26</v>
      </c>
      <c r="C76" s="22">
        <v>53528</v>
      </c>
      <c r="D76" s="22">
        <v>9777253</v>
      </c>
      <c r="E76" s="22">
        <v>25279</v>
      </c>
      <c r="F76" s="22">
        <v>9849176</v>
      </c>
      <c r="G76" s="21">
        <v>5617</v>
      </c>
      <c r="H76" s="20">
        <v>17.5</v>
      </c>
      <c r="L76" s="10">
        <v>2014</v>
      </c>
      <c r="M76" s="36">
        <f t="shared" si="1"/>
        <v>17.5</v>
      </c>
      <c r="N76" s="37">
        <f t="shared" si="2"/>
        <v>0.67270750060843632</v>
      </c>
      <c r="P76" s="10">
        <v>0.67270750060843632</v>
      </c>
    </row>
    <row r="77" spans="2:16" ht="5.25" customHeight="1">
      <c r="B77" s="19"/>
      <c r="C77" s="18"/>
      <c r="D77" s="17"/>
      <c r="E77" s="17"/>
      <c r="F77" s="17"/>
      <c r="G77" s="17"/>
      <c r="H77" s="16"/>
    </row>
    <row r="78" spans="2:16" ht="13.5" customHeight="1">
      <c r="B78" s="13" t="s">
        <v>380</v>
      </c>
      <c r="C78" s="12"/>
      <c r="D78" s="12"/>
      <c r="E78" s="11"/>
      <c r="F78" s="11"/>
      <c r="G78" s="11"/>
      <c r="H78" s="11"/>
    </row>
    <row r="79" spans="2:16" ht="13.5" customHeight="1">
      <c r="B79" s="13" t="s">
        <v>379</v>
      </c>
      <c r="C79" s="15"/>
      <c r="D79" s="15"/>
    </row>
    <row r="80" spans="2:16" ht="13.5" customHeight="1">
      <c r="B80" s="14" t="s">
        <v>378</v>
      </c>
      <c r="C80" s="12"/>
      <c r="D80" s="12"/>
      <c r="E80" s="11"/>
      <c r="F80" s="11"/>
      <c r="G80" s="11"/>
      <c r="H80" s="11"/>
    </row>
    <row r="81" spans="2:8" ht="13.5" customHeight="1">
      <c r="B81" s="13" t="s">
        <v>377</v>
      </c>
      <c r="C81" s="12"/>
      <c r="D81" s="12"/>
      <c r="E81" s="11"/>
      <c r="F81" s="11"/>
      <c r="G81" s="11"/>
      <c r="H81" s="11"/>
    </row>
    <row r="82" spans="2:8" ht="13.5" customHeight="1">
      <c r="B82" s="14" t="s">
        <v>376</v>
      </c>
      <c r="C82" s="12"/>
      <c r="D82" s="12"/>
      <c r="E82" s="11"/>
      <c r="F82" s="11"/>
      <c r="G82" s="11"/>
      <c r="H82" s="11"/>
    </row>
    <row r="83" spans="2:8" ht="13.5" customHeight="1">
      <c r="B83" s="14" t="s">
        <v>375</v>
      </c>
      <c r="C83" s="12"/>
      <c r="D83" s="12"/>
      <c r="E83" s="11"/>
      <c r="F83" s="11"/>
      <c r="G83" s="11"/>
      <c r="H83" s="11"/>
    </row>
    <row r="84" spans="2:8" ht="13.5" customHeight="1">
      <c r="B84" s="13" t="s">
        <v>374</v>
      </c>
      <c r="C84" s="12"/>
      <c r="D84" s="12"/>
      <c r="E84" s="11"/>
      <c r="F84" s="11"/>
      <c r="G84" s="11"/>
      <c r="H84" s="11"/>
    </row>
    <row r="99" ht="16.5" customHeight="1"/>
    <row r="109" ht="15" customHeight="1"/>
    <row r="113" ht="15" customHeight="1"/>
  </sheetData>
  <mergeCells count="7">
    <mergeCell ref="A1:J1"/>
    <mergeCell ref="B2:H2"/>
    <mergeCell ref="C3:D3"/>
    <mergeCell ref="E3:F3"/>
    <mergeCell ref="B3:B4"/>
    <mergeCell ref="G3:G4"/>
    <mergeCell ref="H3:H4"/>
  </mergeCells>
  <phoneticPr fontId="7"/>
  <pageMargins left="1.2598425196850394" right="0.78740157480314965" top="0.39370078740157483" bottom="0.47244094488188981" header="0.27559055118110237" footer="0.43307086614173229"/>
  <pageSetup paperSize="9" scale="74"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workbookViewId="0">
      <selection activeCell="H27" sqref="H27"/>
    </sheetView>
  </sheetViews>
  <sheetFormatPr defaultRowHeight="13"/>
  <cols>
    <col min="1" max="1" width="8.7265625" customWidth="1"/>
    <col min="2" max="3" width="9" style="38"/>
  </cols>
  <sheetData>
    <row r="1" spans="1:6">
      <c r="A1" s="1" t="s">
        <v>143</v>
      </c>
      <c r="B1" s="39">
        <v>1.1851439003547797</v>
      </c>
      <c r="C1" s="38">
        <f>B1</f>
        <v>1.1851439003547797</v>
      </c>
      <c r="E1">
        <v>1.1851439003547797</v>
      </c>
      <c r="F1" s="40">
        <f>E1/E$85</f>
        <v>1.190703560679947</v>
      </c>
    </row>
    <row r="2" spans="1:6">
      <c r="A2" s="1" t="s">
        <v>144</v>
      </c>
      <c r="C2" s="38">
        <f>3/4*B1+1/4*B5</f>
        <v>1.1844195553916079</v>
      </c>
      <c r="E2">
        <v>1.1844195553916079</v>
      </c>
      <c r="F2" s="40">
        <f t="shared" ref="F2:F65" si="0">E2/E$85</f>
        <v>1.1899758177226984</v>
      </c>
    </row>
    <row r="3" spans="1:6">
      <c r="A3" s="1" t="s">
        <v>145</v>
      </c>
      <c r="C3" s="38">
        <f>(B1+B5)/2</f>
        <v>1.1836952104284362</v>
      </c>
      <c r="E3">
        <v>1.1836952104284362</v>
      </c>
      <c r="F3" s="40">
        <f t="shared" si="0"/>
        <v>1.1892480747654499</v>
      </c>
    </row>
    <row r="4" spans="1:6">
      <c r="A4" s="1" t="s">
        <v>146</v>
      </c>
      <c r="C4" s="38">
        <f>3/4*B5+B1/4</f>
        <v>1.1829708654652644</v>
      </c>
      <c r="E4">
        <v>1.1829708654652644</v>
      </c>
      <c r="F4" s="40">
        <f t="shared" si="0"/>
        <v>1.1885203318082016</v>
      </c>
    </row>
    <row r="5" spans="1:6">
      <c r="A5" s="1" t="s">
        <v>147</v>
      </c>
      <c r="B5" s="38">
        <v>1.1822465205020924</v>
      </c>
      <c r="C5" s="38">
        <f>B5</f>
        <v>1.1822465205020924</v>
      </c>
      <c r="E5">
        <v>1.1822465205020924</v>
      </c>
      <c r="F5" s="40">
        <f t="shared" si="0"/>
        <v>1.1877925888509528</v>
      </c>
    </row>
    <row r="6" spans="1:6">
      <c r="A6" s="1" t="s">
        <v>148</v>
      </c>
      <c r="C6" s="38">
        <f>3/4*B5+1/4*B9</f>
        <v>1.1801311990548617</v>
      </c>
      <c r="E6">
        <v>1.1801311990548617</v>
      </c>
      <c r="F6" s="40">
        <f t="shared" si="0"/>
        <v>1.1856673441625682</v>
      </c>
    </row>
    <row r="7" spans="1:6">
      <c r="A7" s="1" t="s">
        <v>149</v>
      </c>
      <c r="C7" s="38">
        <f>(B5+B9)/2</f>
        <v>1.1780158776076308</v>
      </c>
      <c r="E7">
        <v>1.1780158776076308</v>
      </c>
      <c r="F7" s="40">
        <f t="shared" si="0"/>
        <v>1.1835420994741837</v>
      </c>
    </row>
    <row r="8" spans="1:6">
      <c r="A8" s="1" t="s">
        <v>150</v>
      </c>
      <c r="C8" s="38">
        <f>3/4*B9+B5/4</f>
        <v>1.1759005561603999</v>
      </c>
      <c r="E8">
        <v>1.1759005561603999</v>
      </c>
      <c r="F8" s="40">
        <f t="shared" si="0"/>
        <v>1.1814168547857988</v>
      </c>
    </row>
    <row r="9" spans="1:6">
      <c r="A9" s="1" t="s">
        <v>151</v>
      </c>
      <c r="B9" s="39">
        <v>1.1737852347131692</v>
      </c>
      <c r="C9" s="38">
        <f>B9</f>
        <v>1.1737852347131692</v>
      </c>
      <c r="E9">
        <v>1.1737852347131692</v>
      </c>
      <c r="F9" s="40">
        <f t="shared" si="0"/>
        <v>1.1792916100974145</v>
      </c>
    </row>
    <row r="10" spans="1:6">
      <c r="A10" s="1" t="s">
        <v>152</v>
      </c>
      <c r="C10" s="38">
        <f>3/4*B9+1/4*B13</f>
        <v>1.1661883553221979</v>
      </c>
      <c r="E10">
        <v>1.1661883553221979</v>
      </c>
      <c r="F10" s="40">
        <f t="shared" si="0"/>
        <v>1.1716590927818566</v>
      </c>
    </row>
    <row r="11" spans="1:6">
      <c r="A11" s="1" t="s">
        <v>153</v>
      </c>
      <c r="C11" s="38">
        <f>(B9+B13)/2</f>
        <v>1.1585914759312264</v>
      </c>
      <c r="E11">
        <v>1.1585914759312264</v>
      </c>
      <c r="F11" s="40">
        <f t="shared" si="0"/>
        <v>1.1640265754662984</v>
      </c>
    </row>
    <row r="12" spans="1:6">
      <c r="A12" s="1" t="s">
        <v>154</v>
      </c>
      <c r="C12" s="38">
        <f>3/4*B13+B9/4</f>
        <v>1.150994596540255</v>
      </c>
      <c r="E12">
        <v>1.150994596540255</v>
      </c>
      <c r="F12" s="40">
        <f t="shared" si="0"/>
        <v>1.1563940581507406</v>
      </c>
    </row>
    <row r="13" spans="1:6">
      <c r="A13" s="1" t="s">
        <v>155</v>
      </c>
      <c r="B13" s="39">
        <v>1.1433977171492837</v>
      </c>
      <c r="C13" s="38">
        <f>B13</f>
        <v>1.1433977171492837</v>
      </c>
      <c r="E13">
        <v>1.1433977171492837</v>
      </c>
      <c r="F13" s="40">
        <f t="shared" si="0"/>
        <v>1.1487615408351828</v>
      </c>
    </row>
    <row r="14" spans="1:6">
      <c r="A14" s="1" t="s">
        <v>156</v>
      </c>
      <c r="C14" s="38">
        <f>3/4*B13+1/4*B17</f>
        <v>1.1372727648835783</v>
      </c>
      <c r="E14">
        <v>1.1372727648835783</v>
      </c>
      <c r="F14" s="40">
        <f t="shared" si="0"/>
        <v>1.1426078556416912</v>
      </c>
    </row>
    <row r="15" spans="1:6">
      <c r="A15" s="1" t="s">
        <v>157</v>
      </c>
      <c r="C15" s="38">
        <f>(B13+B17)/2</f>
        <v>1.1311478126178729</v>
      </c>
      <c r="E15">
        <v>1.1311478126178729</v>
      </c>
      <c r="F15" s="40">
        <f t="shared" si="0"/>
        <v>1.1364541704481994</v>
      </c>
    </row>
    <row r="16" spans="1:6">
      <c r="A16" s="1" t="s">
        <v>158</v>
      </c>
      <c r="C16" s="38">
        <f>3/4*B17+B13/4</f>
        <v>1.1250228603521673</v>
      </c>
      <c r="E16">
        <v>1.1250228603521673</v>
      </c>
      <c r="F16" s="40">
        <f t="shared" si="0"/>
        <v>1.1303004852547076</v>
      </c>
    </row>
    <row r="17" spans="1:6">
      <c r="A17" s="1" t="s">
        <v>159</v>
      </c>
      <c r="B17" s="39">
        <v>1.1188979080864618</v>
      </c>
      <c r="C17" s="38">
        <f>B17</f>
        <v>1.1188979080864618</v>
      </c>
      <c r="E17">
        <v>1.1188979080864618</v>
      </c>
      <c r="F17" s="40">
        <f t="shared" si="0"/>
        <v>1.124146800061216</v>
      </c>
    </row>
    <row r="18" spans="1:6">
      <c r="A18" s="1" t="s">
        <v>160</v>
      </c>
      <c r="C18" s="38">
        <f>3/4*B17+1/4*B21</f>
        <v>1.1166292902307471</v>
      </c>
      <c r="E18">
        <v>1.1166292902307471</v>
      </c>
      <c r="F18" s="40">
        <f t="shared" si="0"/>
        <v>1.1218675398314557</v>
      </c>
    </row>
    <row r="19" spans="1:6">
      <c r="A19" s="1" t="s">
        <v>161</v>
      </c>
      <c r="C19" s="38">
        <f>(B17+B21)/2</f>
        <v>1.1143606723750326</v>
      </c>
      <c r="E19">
        <v>1.1143606723750326</v>
      </c>
      <c r="F19" s="40">
        <f t="shared" si="0"/>
        <v>1.1195882796016956</v>
      </c>
    </row>
    <row r="20" spans="1:6">
      <c r="A20" s="1" t="s">
        <v>162</v>
      </c>
      <c r="C20" s="38">
        <f>3/4*B21+B17/4</f>
        <v>1.1120920545193178</v>
      </c>
      <c r="E20">
        <v>1.1120920545193178</v>
      </c>
      <c r="F20" s="40">
        <f t="shared" si="0"/>
        <v>1.1173090193719353</v>
      </c>
    </row>
    <row r="21" spans="1:6">
      <c r="A21" s="1" t="s">
        <v>163</v>
      </c>
      <c r="B21" s="39">
        <v>1.1098234366636031</v>
      </c>
      <c r="C21" s="38">
        <f>B21</f>
        <v>1.1098234366636031</v>
      </c>
      <c r="E21">
        <v>1.1098234366636031</v>
      </c>
      <c r="F21" s="40">
        <f t="shared" si="0"/>
        <v>1.1150297591421749</v>
      </c>
    </row>
    <row r="22" spans="1:6">
      <c r="A22" s="1" t="s">
        <v>164</v>
      </c>
      <c r="C22" s="38">
        <f>3/4*B21+1/4*B25</f>
        <v>1.1029953207918368</v>
      </c>
      <c r="E22">
        <v>1.1029953207918368</v>
      </c>
      <c r="F22" s="40">
        <f t="shared" si="0"/>
        <v>1.108169611712978</v>
      </c>
    </row>
    <row r="23" spans="1:6">
      <c r="A23" s="1" t="s">
        <v>165</v>
      </c>
      <c r="C23" s="38">
        <f>(B21+B25)/2</f>
        <v>1.0961672049200706</v>
      </c>
      <c r="E23">
        <v>1.0961672049200706</v>
      </c>
      <c r="F23" s="40">
        <f t="shared" si="0"/>
        <v>1.1013094642837811</v>
      </c>
    </row>
    <row r="24" spans="1:6">
      <c r="A24" s="1" t="s">
        <v>166</v>
      </c>
      <c r="C24" s="38">
        <f>3/4*B25+B21/4</f>
        <v>1.0893390890483041</v>
      </c>
      <c r="E24">
        <v>1.0893390890483041</v>
      </c>
      <c r="F24" s="40">
        <f t="shared" si="0"/>
        <v>1.0944493168545837</v>
      </c>
    </row>
    <row r="25" spans="1:6">
      <c r="A25" s="1" t="s">
        <v>167</v>
      </c>
      <c r="B25" s="39">
        <v>1.0825109731765379</v>
      </c>
      <c r="C25" s="38">
        <f>B25</f>
        <v>1.0825109731765379</v>
      </c>
      <c r="E25">
        <v>1.0825109731765379</v>
      </c>
      <c r="F25" s="40">
        <f t="shared" si="0"/>
        <v>1.0875891694253867</v>
      </c>
    </row>
    <row r="26" spans="1:6">
      <c r="A26" s="1" t="s">
        <v>168</v>
      </c>
      <c r="C26" s="38">
        <f>3/4*B25+1/4*B29</f>
        <v>1.0770234287224656</v>
      </c>
      <c r="E26">
        <v>1.0770234287224656</v>
      </c>
      <c r="F26" s="40">
        <f t="shared" si="0"/>
        <v>1.0820758822044025</v>
      </c>
    </row>
    <row r="27" spans="1:6">
      <c r="A27" s="1" t="s">
        <v>169</v>
      </c>
      <c r="C27" s="38">
        <f>(B25+B29)/2</f>
        <v>1.0715358842683931</v>
      </c>
      <c r="E27">
        <v>1.0715358842683931</v>
      </c>
      <c r="F27" s="40">
        <f t="shared" si="0"/>
        <v>1.0765625949834181</v>
      </c>
    </row>
    <row r="28" spans="1:6">
      <c r="A28" s="1" t="s">
        <v>170</v>
      </c>
      <c r="C28" s="38">
        <f>3/4*B29+B25/4</f>
        <v>1.0660483398143208</v>
      </c>
      <c r="E28">
        <v>1.0660483398143208</v>
      </c>
      <c r="F28" s="40">
        <f t="shared" si="0"/>
        <v>1.0710493077624339</v>
      </c>
    </row>
    <row r="29" spans="1:6">
      <c r="A29" s="1" t="s">
        <v>171</v>
      </c>
      <c r="B29" s="39">
        <v>1.0605607953602485</v>
      </c>
      <c r="C29" s="38">
        <f>B29</f>
        <v>1.0605607953602485</v>
      </c>
      <c r="E29">
        <v>1.0605607953602485</v>
      </c>
      <c r="F29" s="40">
        <f t="shared" si="0"/>
        <v>1.0655360205414499</v>
      </c>
    </row>
    <row r="30" spans="1:6">
      <c r="A30" s="1" t="s">
        <v>172</v>
      </c>
      <c r="C30" s="38">
        <f>3/4*B29+1/4*B33</f>
        <v>1.0528245903775479</v>
      </c>
      <c r="E30">
        <v>1.0528245903775479</v>
      </c>
      <c r="F30" s="40">
        <f t="shared" si="0"/>
        <v>1.057763524040144</v>
      </c>
    </row>
    <row r="31" spans="1:6">
      <c r="A31" s="1" t="s">
        <v>173</v>
      </c>
      <c r="C31" s="38">
        <f>(B29+B33)/2</f>
        <v>1.0450883853948472</v>
      </c>
      <c r="E31">
        <v>1.0450883853948472</v>
      </c>
      <c r="F31" s="40">
        <f t="shared" si="0"/>
        <v>1.0499910275388378</v>
      </c>
    </row>
    <row r="32" spans="1:6">
      <c r="A32" s="1" t="s">
        <v>174</v>
      </c>
      <c r="C32" s="38">
        <f>3/4*B33+B29/4</f>
        <v>1.0373521804121464</v>
      </c>
      <c r="E32">
        <v>1.0373521804121464</v>
      </c>
      <c r="F32" s="40">
        <f t="shared" si="0"/>
        <v>1.0422185310375318</v>
      </c>
    </row>
    <row r="33" spans="1:6">
      <c r="A33" s="1" t="s">
        <v>175</v>
      </c>
      <c r="B33" s="39">
        <v>1.0296159754294458</v>
      </c>
      <c r="C33" s="38">
        <f>B33</f>
        <v>1.0296159754294458</v>
      </c>
      <c r="E33">
        <v>1.0296159754294458</v>
      </c>
      <c r="F33" s="40">
        <f t="shared" si="0"/>
        <v>1.0344460345362259</v>
      </c>
    </row>
    <row r="34" spans="1:6">
      <c r="A34" s="1" t="s">
        <v>176</v>
      </c>
      <c r="C34" s="38">
        <f>3/4*B33+1/4*B37</f>
        <v>1.0211073039186482</v>
      </c>
      <c r="E34">
        <v>1.0211073039186482</v>
      </c>
      <c r="F34" s="40">
        <f t="shared" si="0"/>
        <v>1.0258974477683829</v>
      </c>
    </row>
    <row r="35" spans="1:6">
      <c r="A35" s="1" t="s">
        <v>177</v>
      </c>
      <c r="C35" s="38">
        <f>(B33+B37)/2</f>
        <v>1.0125986324078506</v>
      </c>
      <c r="E35">
        <v>1.0125986324078506</v>
      </c>
      <c r="F35" s="40">
        <f t="shared" si="0"/>
        <v>1.0173488610005399</v>
      </c>
    </row>
    <row r="36" spans="1:6">
      <c r="A36" s="1" t="s">
        <v>178</v>
      </c>
      <c r="C36" s="38">
        <f>3/4*B37+B33/4</f>
        <v>1.004089960897053</v>
      </c>
      <c r="E36">
        <v>1.004089960897053</v>
      </c>
      <c r="F36" s="40">
        <f t="shared" si="0"/>
        <v>1.0088002742326969</v>
      </c>
    </row>
    <row r="37" spans="1:6">
      <c r="A37" s="1" t="s">
        <v>179</v>
      </c>
      <c r="B37" s="39">
        <v>0.99558128938625534</v>
      </c>
      <c r="C37" s="38">
        <f>B37</f>
        <v>0.99558128938625534</v>
      </c>
      <c r="E37">
        <v>0.99558128938625534</v>
      </c>
      <c r="F37" s="40">
        <f t="shared" si="0"/>
        <v>1.0002516874648537</v>
      </c>
    </row>
    <row r="38" spans="1:6">
      <c r="A38" s="1" t="s">
        <v>180</v>
      </c>
      <c r="C38" s="38">
        <f>3/4*B37+1/4*B41</f>
        <v>0.98845672734971846</v>
      </c>
      <c r="E38">
        <v>0.98845672734971846</v>
      </c>
      <c r="F38" s="40">
        <f t="shared" si="0"/>
        <v>0.99309370320433477</v>
      </c>
    </row>
    <row r="39" spans="1:6">
      <c r="A39" s="1" t="s">
        <v>181</v>
      </c>
      <c r="C39" s="38">
        <f>(B37+B41)/2</f>
        <v>0.98133216531318168</v>
      </c>
      <c r="E39">
        <v>0.98133216531318168</v>
      </c>
      <c r="F39" s="40">
        <f t="shared" si="0"/>
        <v>0.98593571894381582</v>
      </c>
    </row>
    <row r="40" spans="1:6">
      <c r="A40" s="1" t="s">
        <v>182</v>
      </c>
      <c r="C40" s="38">
        <f>3/4*B41+B37/4</f>
        <v>0.97420760327664502</v>
      </c>
      <c r="E40">
        <v>0.97420760327664502</v>
      </c>
      <c r="F40" s="40">
        <f t="shared" si="0"/>
        <v>0.9787777346832971</v>
      </c>
    </row>
    <row r="41" spans="1:6">
      <c r="A41" s="1" t="s">
        <v>183</v>
      </c>
      <c r="B41" s="39">
        <v>0.96708304124010813</v>
      </c>
      <c r="C41" s="38">
        <f>B41</f>
        <v>0.96708304124010813</v>
      </c>
      <c r="E41">
        <v>0.96708304124010813</v>
      </c>
      <c r="F41" s="40">
        <f t="shared" si="0"/>
        <v>0.97161975042277804</v>
      </c>
    </row>
    <row r="42" spans="1:6">
      <c r="A42" s="1" t="s">
        <v>184</v>
      </c>
      <c r="C42" s="38">
        <f>3/4*B41+1/4*B45</f>
        <v>0.96065913481004217</v>
      </c>
      <c r="E42">
        <v>0.96065913481004217</v>
      </c>
      <c r="F42" s="40">
        <f t="shared" si="0"/>
        <v>0.96516570863303031</v>
      </c>
    </row>
    <row r="43" spans="1:6">
      <c r="A43" s="1" t="s">
        <v>185</v>
      </c>
      <c r="C43" s="38">
        <f>(B41+B45)/2</f>
        <v>0.95423522837997599</v>
      </c>
      <c r="E43">
        <v>0.95423522837997599</v>
      </c>
      <c r="F43" s="40">
        <f t="shared" si="0"/>
        <v>0.95871166684328235</v>
      </c>
    </row>
    <row r="44" spans="1:6">
      <c r="A44" s="1" t="s">
        <v>186</v>
      </c>
      <c r="C44" s="38">
        <f>3/4*B45+B41/4</f>
        <v>0.94781132194991002</v>
      </c>
      <c r="E44">
        <v>0.94781132194991002</v>
      </c>
      <c r="F44" s="40">
        <f t="shared" si="0"/>
        <v>0.95225762505353462</v>
      </c>
    </row>
    <row r="45" spans="1:6">
      <c r="A45" s="1" t="s">
        <v>187</v>
      </c>
      <c r="B45" s="39">
        <v>0.94138741551984395</v>
      </c>
      <c r="C45" s="38">
        <f>B45</f>
        <v>0.94138741551984395</v>
      </c>
      <c r="E45">
        <v>0.94138741551984395</v>
      </c>
      <c r="F45" s="40">
        <f t="shared" si="0"/>
        <v>0.94580358326378688</v>
      </c>
    </row>
    <row r="46" spans="1:6">
      <c r="A46" s="1" t="s">
        <v>188</v>
      </c>
      <c r="C46" s="38">
        <f>3/4*B45+1/4*B49</f>
        <v>0.94055580636544689</v>
      </c>
      <c r="E46">
        <v>0.94055580636544689</v>
      </c>
      <c r="F46" s="40">
        <f t="shared" si="0"/>
        <v>0.94496807292538976</v>
      </c>
    </row>
    <row r="47" spans="1:6">
      <c r="A47" s="1" t="s">
        <v>189</v>
      </c>
      <c r="C47" s="38">
        <f>(B45+B49)/2</f>
        <v>0.93972419721104994</v>
      </c>
      <c r="E47">
        <v>0.93972419721104994</v>
      </c>
      <c r="F47" s="40">
        <f t="shared" si="0"/>
        <v>0.94413256258699285</v>
      </c>
    </row>
    <row r="48" spans="1:6">
      <c r="A48" s="1" t="s">
        <v>190</v>
      </c>
      <c r="C48" s="38">
        <f>3/4*B49+B45/4</f>
        <v>0.93889258805665288</v>
      </c>
      <c r="E48">
        <v>0.93889258805665288</v>
      </c>
      <c r="F48" s="40">
        <f t="shared" si="0"/>
        <v>0.94329705224859584</v>
      </c>
    </row>
    <row r="49" spans="1:6">
      <c r="A49" s="1" t="s">
        <v>191</v>
      </c>
      <c r="B49" s="39">
        <v>0.93806097890225582</v>
      </c>
      <c r="C49" s="38">
        <f>B49</f>
        <v>0.93806097890225582</v>
      </c>
      <c r="E49">
        <v>0.93806097890225582</v>
      </c>
      <c r="F49" s="40">
        <f t="shared" si="0"/>
        <v>0.94246154191019871</v>
      </c>
    </row>
    <row r="50" spans="1:6">
      <c r="A50" s="1" t="s">
        <v>192</v>
      </c>
      <c r="C50" s="38">
        <f>3/4*B49+1/4*B53</f>
        <v>0.93610342221782972</v>
      </c>
      <c r="E50">
        <v>0.93610342221782972</v>
      </c>
      <c r="F50" s="40">
        <f t="shared" si="0"/>
        <v>0.94049480207912739</v>
      </c>
    </row>
    <row r="51" spans="1:6">
      <c r="A51" s="1" t="s">
        <v>193</v>
      </c>
      <c r="C51" s="38">
        <f>(B49+B53)/2</f>
        <v>0.93414586553340373</v>
      </c>
      <c r="E51">
        <v>0.93414586553340373</v>
      </c>
      <c r="F51" s="40">
        <f t="shared" si="0"/>
        <v>0.93852806224805618</v>
      </c>
    </row>
    <row r="52" spans="1:6">
      <c r="A52" s="1" t="s">
        <v>194</v>
      </c>
      <c r="C52" s="38">
        <f>3/4*B53+B49/4</f>
        <v>0.93218830884897763</v>
      </c>
      <c r="E52">
        <v>0.93218830884897763</v>
      </c>
      <c r="F52" s="40">
        <f t="shared" si="0"/>
        <v>0.93656132241698486</v>
      </c>
    </row>
    <row r="53" spans="1:6">
      <c r="A53" s="1" t="s">
        <v>195</v>
      </c>
      <c r="B53" s="39">
        <v>0.93023075216455164</v>
      </c>
      <c r="C53" s="38">
        <f>B53</f>
        <v>0.93023075216455164</v>
      </c>
      <c r="E53">
        <v>0.93023075216455164</v>
      </c>
      <c r="F53" s="40">
        <f t="shared" si="0"/>
        <v>0.93459458258591366</v>
      </c>
    </row>
    <row r="54" spans="1:6">
      <c r="A54" s="1" t="s">
        <v>196</v>
      </c>
      <c r="C54" s="38">
        <f>3/4*B53+1/4*B57</f>
        <v>0.92884806009069476</v>
      </c>
      <c r="E54">
        <v>0.92884806009069476</v>
      </c>
      <c r="F54" s="40">
        <f t="shared" si="0"/>
        <v>0.93320540412819852</v>
      </c>
    </row>
    <row r="55" spans="1:6">
      <c r="A55" s="1" t="s">
        <v>197</v>
      </c>
      <c r="C55" s="38">
        <f>(B53+B57)/2</f>
        <v>0.9274653680168381</v>
      </c>
      <c r="E55">
        <v>0.9274653680168381</v>
      </c>
      <c r="F55" s="40">
        <f t="shared" si="0"/>
        <v>0.93181622567048361</v>
      </c>
    </row>
    <row r="56" spans="1:6">
      <c r="A56" s="1" t="s">
        <v>198</v>
      </c>
      <c r="C56" s="38">
        <f>3/4*B57+B53/4</f>
        <v>0.92608267594298121</v>
      </c>
      <c r="E56">
        <v>0.92608267594298121</v>
      </c>
      <c r="F56" s="40">
        <f t="shared" si="0"/>
        <v>0.93042704721276848</v>
      </c>
    </row>
    <row r="57" spans="1:6">
      <c r="A57" s="1" t="s">
        <v>199</v>
      </c>
      <c r="B57" s="39">
        <v>0.92469998386912444</v>
      </c>
      <c r="C57" s="38">
        <f>B57</f>
        <v>0.92469998386912444</v>
      </c>
      <c r="E57">
        <v>0.92469998386912444</v>
      </c>
      <c r="F57" s="40">
        <f t="shared" si="0"/>
        <v>0.92903786875505345</v>
      </c>
    </row>
    <row r="58" spans="1:6">
      <c r="A58" s="1" t="s">
        <v>200</v>
      </c>
      <c r="C58" s="38">
        <f>3/4*B57+1/4*B61</f>
        <v>0.92185023669606236</v>
      </c>
      <c r="E58">
        <v>0.92185023669606236</v>
      </c>
      <c r="F58" s="40">
        <f t="shared" si="0"/>
        <v>0.92617475305662489</v>
      </c>
    </row>
    <row r="59" spans="1:6">
      <c r="A59" s="1" t="s">
        <v>201</v>
      </c>
      <c r="C59" s="38">
        <f>(B57+B61)/2</f>
        <v>0.91900048952300017</v>
      </c>
      <c r="E59">
        <v>0.91900048952300017</v>
      </c>
      <c r="F59" s="40">
        <f t="shared" si="0"/>
        <v>0.92331163735819621</v>
      </c>
    </row>
    <row r="60" spans="1:6">
      <c r="A60" s="1" t="s">
        <v>202</v>
      </c>
      <c r="C60" s="38">
        <f>3/4*B61+B57/4</f>
        <v>0.9161507423499381</v>
      </c>
      <c r="E60">
        <v>0.9161507423499381</v>
      </c>
      <c r="F60" s="40">
        <f t="shared" si="0"/>
        <v>0.92044852165976765</v>
      </c>
    </row>
    <row r="61" spans="1:6">
      <c r="A61" s="1" t="s">
        <v>203</v>
      </c>
      <c r="B61" s="39">
        <v>0.91330099517687602</v>
      </c>
      <c r="C61" s="38">
        <f>B61</f>
        <v>0.91330099517687602</v>
      </c>
      <c r="E61">
        <v>0.91330099517687602</v>
      </c>
      <c r="F61" s="40">
        <f t="shared" si="0"/>
        <v>0.91758540596133908</v>
      </c>
    </row>
    <row r="62" spans="1:6">
      <c r="A62" s="1" t="s">
        <v>204</v>
      </c>
      <c r="C62" s="38">
        <f>3/4*B61+1/4*B65</f>
        <v>0.90792502167593692</v>
      </c>
      <c r="E62">
        <v>0.90792502167593692</v>
      </c>
      <c r="F62" s="40">
        <f t="shared" si="0"/>
        <v>0.91218421308697761</v>
      </c>
    </row>
    <row r="63" spans="1:6">
      <c r="A63" s="4" t="s">
        <v>205</v>
      </c>
      <c r="C63" s="38">
        <f>(B61+B65)/2</f>
        <v>0.90254904817499781</v>
      </c>
      <c r="E63">
        <v>0.90254904817499781</v>
      </c>
      <c r="F63" s="40">
        <f t="shared" si="0"/>
        <v>0.90678302021261614</v>
      </c>
    </row>
    <row r="64" spans="1:6">
      <c r="A64" s="1" t="s">
        <v>206</v>
      </c>
      <c r="C64" s="38">
        <f>3/4*B65+B61/4</f>
        <v>0.8971730746740586</v>
      </c>
      <c r="E64">
        <v>0.8971730746740586</v>
      </c>
      <c r="F64" s="40">
        <f t="shared" si="0"/>
        <v>0.90138182733825456</v>
      </c>
    </row>
    <row r="65" spans="1:6">
      <c r="A65" s="1" t="s">
        <v>207</v>
      </c>
      <c r="B65" s="39">
        <v>0.8917971011731195</v>
      </c>
      <c r="C65" s="38">
        <f>B65</f>
        <v>0.8917971011731195</v>
      </c>
      <c r="E65">
        <v>0.8917971011731195</v>
      </c>
      <c r="F65" s="40">
        <f t="shared" si="0"/>
        <v>0.89598063446389298</v>
      </c>
    </row>
    <row r="66" spans="1:6">
      <c r="A66" s="1" t="s">
        <v>208</v>
      </c>
      <c r="C66" s="38">
        <f>3/4*B65+1/4*B69</f>
        <v>0.88606490984834974</v>
      </c>
      <c r="E66">
        <v>0.88606490984834974</v>
      </c>
      <c r="F66" s="40">
        <f t="shared" ref="F66:F83" si="1">E66/E$85</f>
        <v>0.89022155270271708</v>
      </c>
    </row>
    <row r="67" spans="1:6">
      <c r="A67" s="1" t="s">
        <v>209</v>
      </c>
      <c r="C67" s="38">
        <f>(B65+B69)/2</f>
        <v>0.88033271852358008</v>
      </c>
      <c r="E67">
        <v>0.88033271852358008</v>
      </c>
      <c r="F67" s="40">
        <f t="shared" si="1"/>
        <v>0.8844624709415414</v>
      </c>
    </row>
    <row r="68" spans="1:6">
      <c r="A68" s="1" t="s">
        <v>210</v>
      </c>
      <c r="C68" s="38">
        <f>3/4*B69+B65/4</f>
        <v>0.87460052719881054</v>
      </c>
      <c r="E68">
        <v>0.87460052719881054</v>
      </c>
      <c r="F68" s="40">
        <f t="shared" si="1"/>
        <v>0.87870338918036572</v>
      </c>
    </row>
    <row r="69" spans="1:6">
      <c r="A69" s="1" t="s">
        <v>211</v>
      </c>
      <c r="B69" s="39">
        <v>0.86886833587404078</v>
      </c>
      <c r="C69" s="38">
        <f>B69</f>
        <v>0.86886833587404078</v>
      </c>
      <c r="E69">
        <v>0.86886833587404078</v>
      </c>
      <c r="F69" s="40">
        <f t="shared" si="1"/>
        <v>0.87294430741918982</v>
      </c>
    </row>
    <row r="70" spans="1:6">
      <c r="A70" s="1" t="s">
        <v>212</v>
      </c>
      <c r="C70" s="38">
        <f>3/4*B69+1/4*B73</f>
        <v>0.86722139280836463</v>
      </c>
      <c r="E70">
        <v>0.86722139280836463</v>
      </c>
      <c r="F70" s="40">
        <f t="shared" si="1"/>
        <v>0.87128963833474304</v>
      </c>
    </row>
    <row r="71" spans="1:6">
      <c r="A71" s="1" t="s">
        <v>213</v>
      </c>
      <c r="C71" s="38">
        <f>(B69+B73)/2</f>
        <v>0.86557444974268827</v>
      </c>
      <c r="E71">
        <v>0.86557444974268827</v>
      </c>
      <c r="F71" s="40">
        <f t="shared" si="1"/>
        <v>0.86963496925029604</v>
      </c>
    </row>
    <row r="72" spans="1:6">
      <c r="A72" s="1" t="s">
        <v>214</v>
      </c>
      <c r="C72" s="38">
        <f>3/4*B73+B69/4</f>
        <v>0.86392750667701201</v>
      </c>
      <c r="E72">
        <v>0.86392750667701201</v>
      </c>
      <c r="F72" s="40">
        <f t="shared" si="1"/>
        <v>0.86798030016584915</v>
      </c>
    </row>
    <row r="73" spans="1:6">
      <c r="A73" s="1" t="s">
        <v>215</v>
      </c>
      <c r="B73" s="39">
        <v>0.86228056361133587</v>
      </c>
      <c r="C73" s="38">
        <f>B73</f>
        <v>0.86228056361133587</v>
      </c>
      <c r="E73">
        <v>0.86228056361133587</v>
      </c>
      <c r="F73" s="40">
        <f t="shared" si="1"/>
        <v>0.86632563108140237</v>
      </c>
    </row>
    <row r="74" spans="1:6">
      <c r="A74" s="1" t="s">
        <v>216</v>
      </c>
      <c r="C74" s="38">
        <f>3/4*B73+1/4*B77</f>
        <v>0.86027488936191399</v>
      </c>
      <c r="E74">
        <v>0.86027488936191399</v>
      </c>
      <c r="F74" s="40">
        <f t="shared" si="1"/>
        <v>0.86431054795973605</v>
      </c>
    </row>
    <row r="75" spans="1:6">
      <c r="A75" s="1" t="s">
        <v>217</v>
      </c>
      <c r="C75" s="38">
        <f>(B73+B77)/2</f>
        <v>0.85826921511249221</v>
      </c>
      <c r="E75">
        <v>0.85826921511249221</v>
      </c>
      <c r="F75" s="40">
        <f t="shared" si="1"/>
        <v>0.86229546483806985</v>
      </c>
    </row>
    <row r="76" spans="1:6">
      <c r="A76" s="1" t="s">
        <v>218</v>
      </c>
      <c r="C76" s="38">
        <f>3/4*B77+B73/4</f>
        <v>0.85626354086307033</v>
      </c>
      <c r="E76">
        <v>0.85626354086307033</v>
      </c>
      <c r="F76" s="40">
        <f t="shared" si="1"/>
        <v>0.86028038171640353</v>
      </c>
    </row>
    <row r="77" spans="1:6">
      <c r="A77" s="1" t="s">
        <v>219</v>
      </c>
      <c r="B77" s="39">
        <v>0.85425786661364844</v>
      </c>
      <c r="C77" s="38">
        <f>B77</f>
        <v>0.85425786661364844</v>
      </c>
      <c r="E77">
        <v>0.85425786661364844</v>
      </c>
      <c r="F77" s="40">
        <f t="shared" si="1"/>
        <v>0.8582652985947371</v>
      </c>
    </row>
    <row r="78" spans="1:6">
      <c r="A78" s="1" t="s">
        <v>220</v>
      </c>
      <c r="C78" s="38">
        <f>3/4*B77+1/4*B81</f>
        <v>0.84731070371854178</v>
      </c>
      <c r="E78">
        <v>0.84731070371854178</v>
      </c>
      <c r="F78" s="40">
        <f t="shared" si="1"/>
        <v>0.85128554567751691</v>
      </c>
    </row>
    <row r="79" spans="1:6">
      <c r="A79" s="1" t="s">
        <v>221</v>
      </c>
      <c r="C79" s="38">
        <f>(B77+B81)/2</f>
        <v>0.84036354082343512</v>
      </c>
      <c r="E79">
        <v>0.84036354082343512</v>
      </c>
      <c r="F79" s="40">
        <f t="shared" si="1"/>
        <v>0.8443057927602966</v>
      </c>
    </row>
    <row r="80" spans="1:6">
      <c r="A80" s="1" t="s">
        <v>222</v>
      </c>
      <c r="C80" s="38">
        <f>3/4*B81+B77/4</f>
        <v>0.83341637792832834</v>
      </c>
      <c r="E80">
        <v>0.83341637792832834</v>
      </c>
      <c r="F80" s="40">
        <f t="shared" si="1"/>
        <v>0.83732603984307619</v>
      </c>
    </row>
    <row r="81" spans="1:6">
      <c r="A81" s="1" t="s">
        <v>223</v>
      </c>
      <c r="B81" s="39">
        <v>0.82646921503322168</v>
      </c>
      <c r="C81" s="38">
        <f>B81</f>
        <v>0.82646921503322168</v>
      </c>
      <c r="E81">
        <v>0.82646921503322168</v>
      </c>
      <c r="F81" s="40">
        <f t="shared" si="1"/>
        <v>0.83034628692585588</v>
      </c>
    </row>
    <row r="82" spans="1:6">
      <c r="A82" s="1" t="s">
        <v>224</v>
      </c>
      <c r="C82" s="38">
        <f>3/4*B81+1/4*B85</f>
        <v>0.81878112931198244</v>
      </c>
      <c r="E82">
        <v>0.81878112931198244</v>
      </c>
      <c r="F82" s="40">
        <f t="shared" si="1"/>
        <v>0.82262213541956886</v>
      </c>
    </row>
    <row r="83" spans="1:6" ht="13.5" thickBot="1">
      <c r="A83" s="6" t="s">
        <v>225</v>
      </c>
      <c r="C83" s="38">
        <f>(B81+B85)/2</f>
        <v>0.81109304359074308</v>
      </c>
      <c r="E83">
        <v>0.81109304359074308</v>
      </c>
      <c r="F83" s="40">
        <f t="shared" si="1"/>
        <v>0.81489798391328172</v>
      </c>
    </row>
    <row r="84" spans="1:6" ht="13.5" thickTop="1">
      <c r="C84" s="38">
        <f>3/4*B85+B81/4</f>
        <v>0.80340495786950394</v>
      </c>
    </row>
    <row r="85" spans="1:6">
      <c r="B85" s="39">
        <v>0.79571687214826459</v>
      </c>
      <c r="C85" s="38">
        <f>B85</f>
        <v>0.79571687214826459</v>
      </c>
      <c r="E85">
        <f>AVERAGE(E1:E83)</f>
        <v>0.99533077710627449</v>
      </c>
      <c r="F85">
        <f>AVERAGE(F1:F83)</f>
        <v>0.99999999999999933</v>
      </c>
    </row>
  </sheetData>
  <phoneticPr fontId="7"/>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1"/>
  <sheetViews>
    <sheetView zoomScale="90" zoomScaleNormal="90" workbookViewId="0">
      <selection activeCell="H12" sqref="H12"/>
    </sheetView>
  </sheetViews>
  <sheetFormatPr defaultColWidth="8.90625" defaultRowHeight="11"/>
  <cols>
    <col min="1" max="1" width="8.7265625" style="195" customWidth="1"/>
    <col min="2" max="5" width="9.08984375" style="195" bestFit="1" customWidth="1"/>
    <col min="6" max="8" width="9" style="195" bestFit="1" customWidth="1"/>
    <col min="9" max="10" width="14.6328125" style="195" customWidth="1"/>
    <col min="11" max="14" width="9" style="195" bestFit="1" customWidth="1"/>
    <col min="15" max="15" width="9.08984375" style="195" bestFit="1" customWidth="1"/>
    <col min="16" max="16" width="8.90625" style="195"/>
    <col min="17" max="18" width="9.08984375" style="195" bestFit="1" customWidth="1"/>
    <col min="19" max="21" width="9" style="195" bestFit="1" customWidth="1"/>
    <col min="22" max="22" width="9.08984375" style="195" bestFit="1" customWidth="1"/>
    <col min="23" max="23" width="8.90625" style="195"/>
    <col min="24" max="26" width="9.08984375" style="195" bestFit="1" customWidth="1"/>
    <col min="27" max="27" width="8.90625" style="195"/>
    <col min="28" max="28" width="9.08984375" style="195" bestFit="1" customWidth="1"/>
    <col min="29" max="29" width="8.90625" style="195"/>
    <col min="30" max="31" width="9.08984375" style="195" bestFit="1" customWidth="1"/>
    <col min="32" max="33" width="9" style="195" bestFit="1" customWidth="1"/>
    <col min="34" max="16384" width="8.90625" style="195"/>
  </cols>
  <sheetData>
    <row r="1" spans="1:33">
      <c r="A1" s="195" t="s">
        <v>1226</v>
      </c>
      <c r="Q1" s="195" t="s">
        <v>1225</v>
      </c>
      <c r="AG1" s="195" t="s">
        <v>1224</v>
      </c>
    </row>
    <row r="2" spans="1:33">
      <c r="A2" s="195" t="s">
        <v>1223</v>
      </c>
      <c r="Q2" s="195" t="s">
        <v>1222</v>
      </c>
      <c r="AG2" s="195" t="s">
        <v>1221</v>
      </c>
    </row>
    <row r="3" spans="1:33">
      <c r="B3" s="195" t="s">
        <v>1220</v>
      </c>
      <c r="C3" s="195" t="s">
        <v>1219</v>
      </c>
      <c r="F3" s="195" t="s">
        <v>1218</v>
      </c>
      <c r="G3" s="195" t="s">
        <v>1217</v>
      </c>
      <c r="H3" s="195" t="s">
        <v>1216</v>
      </c>
      <c r="I3" s="195" t="s">
        <v>1215</v>
      </c>
      <c r="J3" s="195" t="s">
        <v>1214</v>
      </c>
      <c r="K3" s="195" t="s">
        <v>1213</v>
      </c>
      <c r="L3" s="195" t="s">
        <v>1201</v>
      </c>
      <c r="O3" s="195" t="s">
        <v>1212</v>
      </c>
      <c r="Q3" s="195" t="s">
        <v>1211</v>
      </c>
      <c r="R3" s="195" t="s">
        <v>1210</v>
      </c>
      <c r="S3" s="195" t="s">
        <v>1209</v>
      </c>
      <c r="V3" s="195" t="s">
        <v>1208</v>
      </c>
      <c r="X3" s="195" t="s">
        <v>1207</v>
      </c>
      <c r="Y3" s="195" t="s">
        <v>1206</v>
      </c>
      <c r="Z3" s="195" t="s">
        <v>1205</v>
      </c>
      <c r="AB3" s="195" t="s">
        <v>1204</v>
      </c>
      <c r="AD3" s="195" t="s">
        <v>1203</v>
      </c>
      <c r="AE3" s="195" t="s">
        <v>1202</v>
      </c>
      <c r="AF3" s="195" t="s">
        <v>1201</v>
      </c>
    </row>
    <row r="4" spans="1:33">
      <c r="D4" s="195" t="s">
        <v>1200</v>
      </c>
      <c r="L4" s="195" t="s">
        <v>1199</v>
      </c>
      <c r="M4" s="195" t="s">
        <v>1195</v>
      </c>
      <c r="N4" s="195" t="s">
        <v>1194</v>
      </c>
      <c r="S4" s="195" t="s">
        <v>1198</v>
      </c>
      <c r="T4" s="195" t="s">
        <v>1197</v>
      </c>
      <c r="U4" s="195" t="s">
        <v>1196</v>
      </c>
      <c r="AF4" s="195" t="s">
        <v>1195</v>
      </c>
      <c r="AG4" s="195" t="s">
        <v>1194</v>
      </c>
    </row>
    <row r="5" spans="1:33">
      <c r="E5" s="195" t="s">
        <v>1193</v>
      </c>
      <c r="AF5" s="195" t="s">
        <v>1192</v>
      </c>
      <c r="AG5" s="195" t="s">
        <v>1192</v>
      </c>
    </row>
    <row r="6" spans="1:33">
      <c r="B6" s="195" t="s">
        <v>1191</v>
      </c>
      <c r="C6" s="195" t="s">
        <v>1190</v>
      </c>
      <c r="D6" s="195" t="s">
        <v>1171</v>
      </c>
      <c r="E6" s="195" t="s">
        <v>1189</v>
      </c>
      <c r="F6" s="195" t="s">
        <v>1188</v>
      </c>
      <c r="G6" s="195" t="s">
        <v>1187</v>
      </c>
      <c r="H6" s="195" t="s">
        <v>1186</v>
      </c>
      <c r="I6" s="195" t="s">
        <v>1185</v>
      </c>
      <c r="J6" s="195" t="s">
        <v>1184</v>
      </c>
      <c r="K6" s="195" t="s">
        <v>1183</v>
      </c>
      <c r="L6" s="195" t="s">
        <v>1182</v>
      </c>
      <c r="O6" s="195" t="s">
        <v>1181</v>
      </c>
      <c r="Q6" s="195" t="s">
        <v>1180</v>
      </c>
      <c r="R6" s="195" t="s">
        <v>1179</v>
      </c>
      <c r="S6" s="195" t="s">
        <v>1178</v>
      </c>
      <c r="V6" s="195" t="s">
        <v>1177</v>
      </c>
      <c r="X6" s="195" t="s">
        <v>1176</v>
      </c>
      <c r="Y6" s="195" t="s">
        <v>1175</v>
      </c>
      <c r="Z6" s="195" t="s">
        <v>1174</v>
      </c>
      <c r="AB6" s="195" t="s">
        <v>1173</v>
      </c>
      <c r="AD6" s="195" t="s">
        <v>1172</v>
      </c>
      <c r="AE6" s="195" t="s">
        <v>1171</v>
      </c>
      <c r="AF6" s="195" t="s">
        <v>1170</v>
      </c>
      <c r="AG6" s="195" t="s">
        <v>1169</v>
      </c>
    </row>
    <row r="7" spans="1:33">
      <c r="A7" s="195" t="s">
        <v>468</v>
      </c>
      <c r="B7" s="196">
        <v>264839.8</v>
      </c>
      <c r="C7" s="196">
        <v>159436.9</v>
      </c>
      <c r="D7" s="196">
        <v>156990.9</v>
      </c>
      <c r="E7" s="196">
        <v>133222</v>
      </c>
      <c r="F7" s="196">
        <v>19096.400000000001</v>
      </c>
      <c r="G7" s="196">
        <v>31381.9</v>
      </c>
      <c r="H7" s="195">
        <v>370.2</v>
      </c>
      <c r="I7" s="196">
        <v>41526.6</v>
      </c>
      <c r="J7" s="196">
        <v>25139.200000000001</v>
      </c>
      <c r="K7" s="195">
        <v>-368.8</v>
      </c>
      <c r="L7" s="196">
        <v>-1745.4</v>
      </c>
      <c r="M7" s="196">
        <v>19328</v>
      </c>
      <c r="N7" s="196">
        <v>21073.4</v>
      </c>
      <c r="O7" s="196">
        <v>-9997.2000000000007</v>
      </c>
      <c r="Q7" s="195">
        <v>-256.5</v>
      </c>
      <c r="R7" s="196">
        <v>264583.3</v>
      </c>
      <c r="S7" s="195">
        <v>-53.7</v>
      </c>
      <c r="T7" s="196">
        <v>3139.5</v>
      </c>
      <c r="U7" s="196">
        <v>3193.1</v>
      </c>
      <c r="V7" s="196">
        <v>264529.59999999998</v>
      </c>
      <c r="X7" s="196">
        <v>273429.2</v>
      </c>
      <c r="Y7" s="196">
        <v>207299</v>
      </c>
      <c r="Z7" s="196">
        <v>66522.399999999994</v>
      </c>
      <c r="AB7" s="196">
        <v>72707.100000000006</v>
      </c>
      <c r="AD7" s="196">
        <v>262372.40000000002</v>
      </c>
      <c r="AE7" s="196">
        <v>155250</v>
      </c>
      <c r="AF7" s="196">
        <v>19315.7</v>
      </c>
      <c r="AG7" s="196">
        <v>21030.2</v>
      </c>
    </row>
    <row r="8" spans="1:33">
      <c r="A8" s="195" t="s">
        <v>469</v>
      </c>
      <c r="B8" s="196">
        <v>263584</v>
      </c>
      <c r="C8" s="196">
        <v>159124.6</v>
      </c>
      <c r="D8" s="196">
        <v>156663.6</v>
      </c>
      <c r="E8" s="196">
        <v>132599.79999999999</v>
      </c>
      <c r="F8" s="196">
        <v>18845.599999999999</v>
      </c>
      <c r="G8" s="196">
        <v>31745.7</v>
      </c>
      <c r="H8" s="195">
        <v>804.8</v>
      </c>
      <c r="I8" s="196">
        <v>41843.599999999999</v>
      </c>
      <c r="J8" s="196">
        <v>24061.5</v>
      </c>
      <c r="K8" s="195">
        <v>-339.5</v>
      </c>
      <c r="L8" s="196">
        <v>-2477</v>
      </c>
      <c r="M8" s="196">
        <v>19604.2</v>
      </c>
      <c r="N8" s="196">
        <v>22081.200000000001</v>
      </c>
      <c r="O8" s="196">
        <v>-10025.4</v>
      </c>
      <c r="Q8" s="195">
        <v>-121.9</v>
      </c>
      <c r="R8" s="196">
        <v>263462</v>
      </c>
      <c r="S8" s="195">
        <v>-164.5</v>
      </c>
      <c r="T8" s="196">
        <v>2924.2</v>
      </c>
      <c r="U8" s="196">
        <v>3088.7</v>
      </c>
      <c r="V8" s="196">
        <v>263297.5</v>
      </c>
      <c r="X8" s="196">
        <v>273501.09999999998</v>
      </c>
      <c r="Y8" s="196">
        <v>208160.2</v>
      </c>
      <c r="Z8" s="196">
        <v>65687.3</v>
      </c>
      <c r="AB8" s="196">
        <v>71997.600000000006</v>
      </c>
      <c r="AD8" s="196">
        <v>261026.3</v>
      </c>
      <c r="AE8" s="196">
        <v>154843.9</v>
      </c>
      <c r="AF8" s="196">
        <v>19589.599999999999</v>
      </c>
      <c r="AG8" s="196">
        <v>22036.9</v>
      </c>
    </row>
    <row r="9" spans="1:33">
      <c r="A9" s="195" t="s">
        <v>470</v>
      </c>
      <c r="B9" s="196">
        <v>269830.2</v>
      </c>
      <c r="C9" s="196">
        <v>160870.20000000001</v>
      </c>
      <c r="D9" s="196">
        <v>158365</v>
      </c>
      <c r="E9" s="196">
        <v>134059.9</v>
      </c>
      <c r="F9" s="196">
        <v>18238.400000000001</v>
      </c>
      <c r="G9" s="196">
        <v>31733.4</v>
      </c>
      <c r="H9" s="196">
        <v>2141.6999999999998</v>
      </c>
      <c r="I9" s="196">
        <v>42303.4</v>
      </c>
      <c r="J9" s="196">
        <v>24005.599999999999</v>
      </c>
      <c r="K9" s="195">
        <v>-310</v>
      </c>
      <c r="L9" s="196">
        <v>-1296.3</v>
      </c>
      <c r="M9" s="196">
        <v>19405.099999999999</v>
      </c>
      <c r="N9" s="196">
        <v>20701.400000000001</v>
      </c>
      <c r="O9" s="196">
        <v>-7856.2</v>
      </c>
      <c r="Q9" s="195">
        <v>195.9</v>
      </c>
      <c r="R9" s="196">
        <v>270026.09999999998</v>
      </c>
      <c r="S9" s="195">
        <v>-8.3000000000000007</v>
      </c>
      <c r="T9" s="196">
        <v>2842.9</v>
      </c>
      <c r="U9" s="196">
        <v>2851.2</v>
      </c>
      <c r="V9" s="196">
        <v>270017.8</v>
      </c>
      <c r="X9" s="196">
        <v>277689.40000000002</v>
      </c>
      <c r="Y9" s="196">
        <v>211919.2</v>
      </c>
      <c r="Z9" s="196">
        <v>66089.2</v>
      </c>
      <c r="AB9" s="196">
        <v>71463.100000000006</v>
      </c>
      <c r="AD9" s="196">
        <v>267152.7</v>
      </c>
      <c r="AE9" s="196">
        <v>156442.29999999999</v>
      </c>
      <c r="AF9" s="196">
        <v>19390.599999999999</v>
      </c>
      <c r="AG9" s="196">
        <v>20659.7</v>
      </c>
    </row>
    <row r="10" spans="1:33">
      <c r="A10" s="195" t="s">
        <v>471</v>
      </c>
      <c r="B10" s="196">
        <v>275879.8</v>
      </c>
      <c r="C10" s="196">
        <v>161947.1</v>
      </c>
      <c r="D10" s="196">
        <v>159402.6</v>
      </c>
      <c r="E10" s="196">
        <v>134897.5</v>
      </c>
      <c r="F10" s="196">
        <v>17763.5</v>
      </c>
      <c r="G10" s="196">
        <v>32443.4</v>
      </c>
      <c r="H10" s="196">
        <v>2117</v>
      </c>
      <c r="I10" s="196">
        <v>42817.3</v>
      </c>
      <c r="J10" s="196">
        <v>25603.9</v>
      </c>
      <c r="K10" s="195">
        <v>-432.5</v>
      </c>
      <c r="L10" s="195">
        <v>149.6</v>
      </c>
      <c r="M10" s="196">
        <v>20721.400000000001</v>
      </c>
      <c r="N10" s="196">
        <v>20571.8</v>
      </c>
      <c r="O10" s="196">
        <v>-6529.5</v>
      </c>
      <c r="Q10" s="195">
        <v>191.2</v>
      </c>
      <c r="R10" s="196">
        <v>276071</v>
      </c>
      <c r="S10" s="195">
        <v>52.5</v>
      </c>
      <c r="T10" s="196">
        <v>2889.4</v>
      </c>
      <c r="U10" s="196">
        <v>2836.8</v>
      </c>
      <c r="V10" s="196">
        <v>276123.59999999998</v>
      </c>
      <c r="X10" s="196">
        <v>281193.7</v>
      </c>
      <c r="Y10" s="196">
        <v>213379.5</v>
      </c>
      <c r="Z10" s="196">
        <v>68206.3</v>
      </c>
      <c r="AB10" s="196">
        <v>73290.899999999994</v>
      </c>
      <c r="AD10" s="196">
        <v>273009.8</v>
      </c>
      <c r="AE10" s="196">
        <v>157300.70000000001</v>
      </c>
      <c r="AF10" s="196">
        <v>20706.099999999999</v>
      </c>
      <c r="AG10" s="196">
        <v>20530.400000000001</v>
      </c>
    </row>
    <row r="11" spans="1:33">
      <c r="A11" s="195" t="s">
        <v>472</v>
      </c>
      <c r="B11" s="196">
        <v>278114.09999999998</v>
      </c>
      <c r="C11" s="196">
        <v>162047.5</v>
      </c>
      <c r="D11" s="196">
        <v>159465.79999999999</v>
      </c>
      <c r="E11" s="196">
        <v>134809.4</v>
      </c>
      <c r="F11" s="196">
        <v>17849.3</v>
      </c>
      <c r="G11" s="196">
        <v>32941.5</v>
      </c>
      <c r="H11" s="196">
        <v>1858.6</v>
      </c>
      <c r="I11" s="196">
        <v>43367.3</v>
      </c>
      <c r="J11" s="196">
        <v>26443.3</v>
      </c>
      <c r="K11" s="195">
        <v>-259.60000000000002</v>
      </c>
      <c r="L11" s="195">
        <v>400.7</v>
      </c>
      <c r="M11" s="196">
        <v>21324.7</v>
      </c>
      <c r="N11" s="196">
        <v>20924</v>
      </c>
      <c r="O11" s="196">
        <v>-6534.5</v>
      </c>
      <c r="Q11" s="195">
        <v>325.8</v>
      </c>
      <c r="R11" s="196">
        <v>278439.90000000002</v>
      </c>
      <c r="S11" s="195">
        <v>-557.1</v>
      </c>
      <c r="T11" s="196">
        <v>3260.4</v>
      </c>
      <c r="U11" s="196">
        <v>3817.5</v>
      </c>
      <c r="V11" s="196">
        <v>277882.8</v>
      </c>
      <c r="X11" s="196">
        <v>283003.5</v>
      </c>
      <c r="Y11" s="196">
        <v>213688</v>
      </c>
      <c r="Z11" s="196">
        <v>69770.8</v>
      </c>
      <c r="AB11" s="196">
        <v>74661.2</v>
      </c>
      <c r="AD11" s="196">
        <v>274961.8</v>
      </c>
      <c r="AE11" s="196">
        <v>157080.79999999999</v>
      </c>
      <c r="AF11" s="196">
        <v>21309.1</v>
      </c>
      <c r="AG11" s="196">
        <v>20881.900000000001</v>
      </c>
    </row>
    <row r="12" spans="1:33">
      <c r="A12" s="195" t="s">
        <v>469</v>
      </c>
      <c r="B12" s="196">
        <v>281180.79999999999</v>
      </c>
      <c r="C12" s="196">
        <v>163260.9</v>
      </c>
      <c r="D12" s="196">
        <v>160663.79999999999</v>
      </c>
      <c r="E12" s="196">
        <v>135806</v>
      </c>
      <c r="F12" s="196">
        <v>18170.3</v>
      </c>
      <c r="G12" s="196">
        <v>32929.199999999997</v>
      </c>
      <c r="H12" s="196">
        <v>2497.9</v>
      </c>
      <c r="I12" s="196">
        <v>44303.3</v>
      </c>
      <c r="J12" s="196">
        <v>25383</v>
      </c>
      <c r="K12" s="195">
        <v>-303.10000000000002</v>
      </c>
      <c r="L12" s="195">
        <v>759.9</v>
      </c>
      <c r="M12" s="196">
        <v>22357.8</v>
      </c>
      <c r="N12" s="196">
        <v>21597.9</v>
      </c>
      <c r="O12" s="196">
        <v>-5820.7</v>
      </c>
      <c r="Q12" s="195">
        <v>-0.5</v>
      </c>
      <c r="R12" s="196">
        <v>281180.3</v>
      </c>
      <c r="S12" s="195">
        <v>-523.5</v>
      </c>
      <c r="T12" s="196">
        <v>3754.4</v>
      </c>
      <c r="U12" s="196">
        <v>4277.8999999999996</v>
      </c>
      <c r="V12" s="196">
        <v>280656.90000000002</v>
      </c>
      <c r="X12" s="196">
        <v>285469</v>
      </c>
      <c r="Y12" s="196">
        <v>216388.7</v>
      </c>
      <c r="Z12" s="196">
        <v>69491.8</v>
      </c>
      <c r="AB12" s="196">
        <v>73978.399999999994</v>
      </c>
      <c r="AD12" s="196">
        <v>277852</v>
      </c>
      <c r="AE12" s="196">
        <v>158089.20000000001</v>
      </c>
      <c r="AF12" s="196">
        <v>22338.6</v>
      </c>
      <c r="AG12" s="196">
        <v>21554.3</v>
      </c>
    </row>
    <row r="13" spans="1:33">
      <c r="A13" s="195" t="s">
        <v>470</v>
      </c>
      <c r="B13" s="196">
        <v>280621.3</v>
      </c>
      <c r="C13" s="196">
        <v>164954.79999999999</v>
      </c>
      <c r="D13" s="196">
        <v>162307.4</v>
      </c>
      <c r="E13" s="196">
        <v>137233.4</v>
      </c>
      <c r="F13" s="196">
        <v>18287.7</v>
      </c>
      <c r="G13" s="196">
        <v>33397.699999999997</v>
      </c>
      <c r="H13" s="195">
        <v>128.69999999999999</v>
      </c>
      <c r="I13" s="196">
        <v>44788.5</v>
      </c>
      <c r="J13" s="196">
        <v>25789.9</v>
      </c>
      <c r="K13" s="195">
        <v>-267.10000000000002</v>
      </c>
      <c r="L13" s="196">
        <v>1352.6</v>
      </c>
      <c r="M13" s="196">
        <v>22989.7</v>
      </c>
      <c r="N13" s="196">
        <v>21637.1</v>
      </c>
      <c r="O13" s="196">
        <v>-7811.6</v>
      </c>
      <c r="Q13" s="195">
        <v>340.9</v>
      </c>
      <c r="R13" s="196">
        <v>280962.2</v>
      </c>
      <c r="S13" s="195">
        <v>-604.70000000000005</v>
      </c>
      <c r="T13" s="196">
        <v>4210.5</v>
      </c>
      <c r="U13" s="196">
        <v>4815.2</v>
      </c>
      <c r="V13" s="196">
        <v>280357.5</v>
      </c>
      <c r="X13" s="196">
        <v>283803.59999999998</v>
      </c>
      <c r="Y13" s="196">
        <v>213864.9</v>
      </c>
      <c r="Z13" s="196">
        <v>70419.899999999994</v>
      </c>
      <c r="AB13" s="196">
        <v>74961.100000000006</v>
      </c>
      <c r="AD13" s="196">
        <v>276782.59999999998</v>
      </c>
      <c r="AE13" s="196">
        <v>159192.6</v>
      </c>
      <c r="AF13" s="196">
        <v>22970.2</v>
      </c>
      <c r="AG13" s="196">
        <v>21593.5</v>
      </c>
    </row>
    <row r="14" spans="1:33">
      <c r="A14" s="195" t="s">
        <v>471</v>
      </c>
      <c r="B14" s="196">
        <v>282633.09999999998</v>
      </c>
      <c r="C14" s="196">
        <v>166655.5</v>
      </c>
      <c r="D14" s="196">
        <v>163985.4</v>
      </c>
      <c r="E14" s="196">
        <v>138690.4</v>
      </c>
      <c r="F14" s="196">
        <v>17486.5</v>
      </c>
      <c r="G14" s="196">
        <v>33921</v>
      </c>
      <c r="H14" s="195">
        <v>678.9</v>
      </c>
      <c r="I14" s="196">
        <v>45323.4</v>
      </c>
      <c r="J14" s="196">
        <v>25365.7</v>
      </c>
      <c r="K14" s="195">
        <v>-33.9</v>
      </c>
      <c r="L14" s="195">
        <v>879.8</v>
      </c>
      <c r="M14" s="196">
        <v>22903</v>
      </c>
      <c r="N14" s="196">
        <v>22023.3</v>
      </c>
      <c r="O14" s="196">
        <v>-7643.7</v>
      </c>
      <c r="Q14" s="195">
        <v>372.9</v>
      </c>
      <c r="R14" s="196">
        <v>283006</v>
      </c>
      <c r="S14" s="195">
        <v>-213.6</v>
      </c>
      <c r="T14" s="196">
        <v>4592.3</v>
      </c>
      <c r="U14" s="196">
        <v>4805.8999999999996</v>
      </c>
      <c r="V14" s="196">
        <v>282792.40000000002</v>
      </c>
      <c r="X14" s="196">
        <v>286737.40000000002</v>
      </c>
      <c r="Y14" s="196">
        <v>216554.3</v>
      </c>
      <c r="Z14" s="196">
        <v>70641.8</v>
      </c>
      <c r="AB14" s="196">
        <v>74569.399999999994</v>
      </c>
      <c r="AD14" s="196">
        <v>278429.3</v>
      </c>
      <c r="AE14" s="196">
        <v>160493.79999999999</v>
      </c>
      <c r="AF14" s="196">
        <v>22883.599999999999</v>
      </c>
      <c r="AG14" s="196">
        <v>21978.9</v>
      </c>
    </row>
    <row r="15" spans="1:33">
      <c r="A15" s="195" t="s">
        <v>473</v>
      </c>
      <c r="B15" s="196">
        <v>288152.90000000002</v>
      </c>
      <c r="C15" s="196">
        <v>169065.4</v>
      </c>
      <c r="D15" s="196">
        <v>166408</v>
      </c>
      <c r="E15" s="196">
        <v>140854.70000000001</v>
      </c>
      <c r="F15" s="196">
        <v>17224.3</v>
      </c>
      <c r="G15" s="196">
        <v>33617.599999999999</v>
      </c>
      <c r="H15" s="196">
        <v>2980</v>
      </c>
      <c r="I15" s="196">
        <v>45866.8</v>
      </c>
      <c r="J15" s="196">
        <v>25143.9</v>
      </c>
      <c r="K15" s="195">
        <v>-137</v>
      </c>
      <c r="L15" s="195">
        <v>527.5</v>
      </c>
      <c r="M15" s="196">
        <v>22917.7</v>
      </c>
      <c r="N15" s="196">
        <v>22390.2</v>
      </c>
      <c r="O15" s="196">
        <v>-6135.6</v>
      </c>
      <c r="Q15" s="195">
        <v>554.9</v>
      </c>
      <c r="R15" s="196">
        <v>288707.8</v>
      </c>
      <c r="S15" s="195">
        <v>-120.6</v>
      </c>
      <c r="T15" s="196">
        <v>4807.8</v>
      </c>
      <c r="U15" s="196">
        <v>4928.3999999999996</v>
      </c>
      <c r="V15" s="196">
        <v>288587.2</v>
      </c>
      <c r="X15" s="196">
        <v>293010.8</v>
      </c>
      <c r="Y15" s="196">
        <v>222550.5</v>
      </c>
      <c r="Z15" s="196">
        <v>70848.399999999994</v>
      </c>
      <c r="AB15" s="196">
        <v>73830.3</v>
      </c>
      <c r="AD15" s="196">
        <v>283947.5</v>
      </c>
      <c r="AE15" s="196">
        <v>162941.20000000001</v>
      </c>
      <c r="AF15" s="196">
        <v>22898.2</v>
      </c>
      <c r="AG15" s="196">
        <v>22345.1</v>
      </c>
    </row>
    <row r="16" spans="1:33">
      <c r="A16" s="195" t="s">
        <v>469</v>
      </c>
      <c r="B16" s="196">
        <v>289384.90000000002</v>
      </c>
      <c r="C16" s="196">
        <v>171825.7</v>
      </c>
      <c r="D16" s="196">
        <v>169210.6</v>
      </c>
      <c r="E16" s="196">
        <v>143388.1</v>
      </c>
      <c r="F16" s="196">
        <v>17488.5</v>
      </c>
      <c r="G16" s="196">
        <v>34404.800000000003</v>
      </c>
      <c r="H16" s="195">
        <v>707.7</v>
      </c>
      <c r="I16" s="196">
        <v>46180.5</v>
      </c>
      <c r="J16" s="196">
        <v>25177</v>
      </c>
      <c r="K16" s="195">
        <v>-91.7</v>
      </c>
      <c r="L16" s="196">
        <v>1269.8</v>
      </c>
      <c r="M16" s="196">
        <v>22696.5</v>
      </c>
      <c r="N16" s="196">
        <v>21426.6</v>
      </c>
      <c r="O16" s="196">
        <v>-7577.4</v>
      </c>
      <c r="Q16" s="195">
        <v>-104.5</v>
      </c>
      <c r="R16" s="196">
        <v>289280.40000000002</v>
      </c>
      <c r="S16" s="195">
        <v>-183.8</v>
      </c>
      <c r="T16" s="196">
        <v>5098.2</v>
      </c>
      <c r="U16" s="196">
        <v>5282</v>
      </c>
      <c r="V16" s="196">
        <v>289096.59999999998</v>
      </c>
      <c r="X16" s="196">
        <v>292928.40000000002</v>
      </c>
      <c r="Y16" s="196">
        <v>222125.3</v>
      </c>
      <c r="Z16" s="196">
        <v>71214.899999999994</v>
      </c>
      <c r="AB16" s="196">
        <v>74966.899999999994</v>
      </c>
      <c r="AD16" s="196">
        <v>285403.8</v>
      </c>
      <c r="AE16" s="196">
        <v>165963</v>
      </c>
      <c r="AF16" s="196">
        <v>22678.1</v>
      </c>
      <c r="AG16" s="196">
        <v>21381.3</v>
      </c>
    </row>
    <row r="17" spans="1:33">
      <c r="A17" s="195" t="s">
        <v>470</v>
      </c>
      <c r="B17" s="196">
        <v>290641.09999999998</v>
      </c>
      <c r="C17" s="196">
        <v>171230.8</v>
      </c>
      <c r="D17" s="196">
        <v>168647.4</v>
      </c>
      <c r="E17" s="196">
        <v>142707.4</v>
      </c>
      <c r="F17" s="196">
        <v>17887.599999999999</v>
      </c>
      <c r="G17" s="196">
        <v>34406</v>
      </c>
      <c r="H17" s="196">
        <v>1183.2</v>
      </c>
      <c r="I17" s="196">
        <v>46662.400000000001</v>
      </c>
      <c r="J17" s="196">
        <v>24978.7</v>
      </c>
      <c r="K17" s="195">
        <v>-368.3</v>
      </c>
      <c r="L17" s="196">
        <v>1540.2</v>
      </c>
      <c r="M17" s="196">
        <v>22729.4</v>
      </c>
      <c r="N17" s="196">
        <v>21189.200000000001</v>
      </c>
      <c r="O17" s="196">
        <v>-6879.5</v>
      </c>
      <c r="Q17" s="195">
        <v>-439.5</v>
      </c>
      <c r="R17" s="196">
        <v>290201.59999999998</v>
      </c>
      <c r="S17" s="195">
        <v>180.1</v>
      </c>
      <c r="T17" s="196">
        <v>5135.6000000000004</v>
      </c>
      <c r="U17" s="196">
        <v>4955.5</v>
      </c>
      <c r="V17" s="196">
        <v>290381.8</v>
      </c>
      <c r="X17" s="196">
        <v>293713.8</v>
      </c>
      <c r="Y17" s="196">
        <v>222858.2</v>
      </c>
      <c r="Z17" s="196">
        <v>71259.8</v>
      </c>
      <c r="AB17" s="196">
        <v>75100.7</v>
      </c>
      <c r="AD17" s="196">
        <v>286744.3</v>
      </c>
      <c r="AE17" s="196">
        <v>165504</v>
      </c>
      <c r="AF17" s="196">
        <v>22711</v>
      </c>
      <c r="AG17" s="196">
        <v>21144.3</v>
      </c>
    </row>
    <row r="18" spans="1:33">
      <c r="A18" s="195" t="s">
        <v>471</v>
      </c>
      <c r="B18" s="196">
        <v>294689.3</v>
      </c>
      <c r="C18" s="196">
        <v>175786</v>
      </c>
      <c r="D18" s="196">
        <v>173175</v>
      </c>
      <c r="E18" s="196">
        <v>146867.79999999999</v>
      </c>
      <c r="F18" s="196">
        <v>18345.7</v>
      </c>
      <c r="G18" s="196">
        <v>33796.800000000003</v>
      </c>
      <c r="H18" s="195">
        <v>808</v>
      </c>
      <c r="I18" s="196">
        <v>47017.7</v>
      </c>
      <c r="J18" s="196">
        <v>24839.4</v>
      </c>
      <c r="K18" s="195">
        <v>-372.6</v>
      </c>
      <c r="L18" s="196">
        <v>1971.2</v>
      </c>
      <c r="M18" s="196">
        <v>22590.1</v>
      </c>
      <c r="N18" s="196">
        <v>20618.900000000001</v>
      </c>
      <c r="O18" s="196">
        <v>-7503</v>
      </c>
      <c r="Q18" s="196">
        <v>-1032.5</v>
      </c>
      <c r="R18" s="196">
        <v>293656.7</v>
      </c>
      <c r="S18" s="195">
        <v>650.1</v>
      </c>
      <c r="T18" s="196">
        <v>5317</v>
      </c>
      <c r="U18" s="196">
        <v>4666.8999999999996</v>
      </c>
      <c r="V18" s="196">
        <v>294306.8</v>
      </c>
      <c r="X18" s="196">
        <v>297065.8</v>
      </c>
      <c r="Y18" s="196">
        <v>225995</v>
      </c>
      <c r="Z18" s="196">
        <v>71441.3</v>
      </c>
      <c r="AB18" s="196">
        <v>74625.600000000006</v>
      </c>
      <c r="AD18" s="196">
        <v>290775.90000000002</v>
      </c>
      <c r="AE18" s="196">
        <v>170008</v>
      </c>
      <c r="AF18" s="196">
        <v>22571.8</v>
      </c>
      <c r="AG18" s="196">
        <v>20575</v>
      </c>
    </row>
    <row r="19" spans="1:33">
      <c r="A19" s="195" t="s">
        <v>474</v>
      </c>
      <c r="B19" s="196">
        <v>294511.5</v>
      </c>
      <c r="C19" s="196">
        <v>175653.4</v>
      </c>
      <c r="D19" s="196">
        <v>172965.8</v>
      </c>
      <c r="E19" s="196">
        <v>146527.9</v>
      </c>
      <c r="F19" s="196">
        <v>18364.599999999999</v>
      </c>
      <c r="G19" s="196">
        <v>33340.400000000001</v>
      </c>
      <c r="H19" s="195">
        <v>16.600000000000001</v>
      </c>
      <c r="I19" s="196">
        <v>48035.3</v>
      </c>
      <c r="J19" s="196">
        <v>24643.4</v>
      </c>
      <c r="K19" s="195">
        <v>-286.2</v>
      </c>
      <c r="L19" s="196">
        <v>2607.9</v>
      </c>
      <c r="M19" s="196">
        <v>22841.200000000001</v>
      </c>
      <c r="N19" s="196">
        <v>20233.3</v>
      </c>
      <c r="O19" s="196">
        <v>-7864</v>
      </c>
      <c r="Q19" s="195">
        <v>-341.8</v>
      </c>
      <c r="R19" s="196">
        <v>294169.7</v>
      </c>
      <c r="S19" s="195">
        <v>167.2</v>
      </c>
      <c r="T19" s="196">
        <v>4036.6</v>
      </c>
      <c r="U19" s="196">
        <v>3869.4</v>
      </c>
      <c r="V19" s="196">
        <v>294336.90000000002</v>
      </c>
      <c r="X19" s="196">
        <v>295682.59999999998</v>
      </c>
      <c r="Y19" s="196">
        <v>223853.4</v>
      </c>
      <c r="Z19" s="196">
        <v>72271.8</v>
      </c>
      <c r="AB19" s="196">
        <v>73952.399999999994</v>
      </c>
      <c r="AD19" s="196">
        <v>290536.90000000002</v>
      </c>
      <c r="AE19" s="196">
        <v>169735.5</v>
      </c>
      <c r="AF19" s="196">
        <v>22822.7</v>
      </c>
      <c r="AG19" s="196">
        <v>20190.3</v>
      </c>
    </row>
    <row r="20" spans="1:33">
      <c r="A20" s="195" t="s">
        <v>469</v>
      </c>
      <c r="B20" s="196">
        <v>297519</v>
      </c>
      <c r="C20" s="196">
        <v>176707.9</v>
      </c>
      <c r="D20" s="196">
        <v>173935.8</v>
      </c>
      <c r="E20" s="196">
        <v>147339.6</v>
      </c>
      <c r="F20" s="196">
        <v>16443.7</v>
      </c>
      <c r="G20" s="196">
        <v>34342.1</v>
      </c>
      <c r="H20" s="195">
        <v>611.1</v>
      </c>
      <c r="I20" s="196">
        <v>48941.8</v>
      </c>
      <c r="J20" s="196">
        <v>24500.7</v>
      </c>
      <c r="K20" s="195">
        <v>-347.7</v>
      </c>
      <c r="L20" s="196">
        <v>2983.8</v>
      </c>
      <c r="M20" s="196">
        <v>23171.5</v>
      </c>
      <c r="N20" s="196">
        <v>20187.599999999999</v>
      </c>
      <c r="O20" s="196">
        <v>-6664.3</v>
      </c>
      <c r="Q20" s="195">
        <v>-92</v>
      </c>
      <c r="R20" s="196">
        <v>297427</v>
      </c>
      <c r="S20" s="195">
        <v>510.4</v>
      </c>
      <c r="T20" s="196">
        <v>4086.8</v>
      </c>
      <c r="U20" s="196">
        <v>3576.4</v>
      </c>
      <c r="V20" s="196">
        <v>297937.40000000002</v>
      </c>
      <c r="X20" s="196">
        <v>298041.8</v>
      </c>
      <c r="Y20" s="196">
        <v>225550.1</v>
      </c>
      <c r="Z20" s="196">
        <v>72943.199999999997</v>
      </c>
      <c r="AB20" s="196">
        <v>73490</v>
      </c>
      <c r="AD20" s="196">
        <v>293429.40000000002</v>
      </c>
      <c r="AE20" s="196">
        <v>170595.4</v>
      </c>
      <c r="AF20" s="196">
        <v>23153.8</v>
      </c>
      <c r="AG20" s="196">
        <v>20143.8</v>
      </c>
    </row>
    <row r="21" spans="1:33">
      <c r="A21" s="195" t="s">
        <v>470</v>
      </c>
      <c r="B21" s="196">
        <v>301652.09999999998</v>
      </c>
      <c r="C21" s="196">
        <v>179074.7</v>
      </c>
      <c r="D21" s="196">
        <v>176235.6</v>
      </c>
      <c r="E21" s="196">
        <v>149386.4</v>
      </c>
      <c r="F21" s="196">
        <v>16430</v>
      </c>
      <c r="G21" s="196">
        <v>34225.699999999997</v>
      </c>
      <c r="H21" s="195">
        <v>395.8</v>
      </c>
      <c r="I21" s="196">
        <v>49534.7</v>
      </c>
      <c r="J21" s="196">
        <v>24942.9</v>
      </c>
      <c r="K21" s="195">
        <v>-365.8</v>
      </c>
      <c r="L21" s="196">
        <v>3834.3</v>
      </c>
      <c r="M21" s="196">
        <v>24145.1</v>
      </c>
      <c r="N21" s="196">
        <v>20310.900000000001</v>
      </c>
      <c r="O21" s="196">
        <v>-6420.2</v>
      </c>
      <c r="Q21" s="195">
        <v>-381.7</v>
      </c>
      <c r="R21" s="196">
        <v>301270.40000000002</v>
      </c>
      <c r="S21" s="195">
        <v>440.8</v>
      </c>
      <c r="T21" s="196">
        <v>4043.7</v>
      </c>
      <c r="U21" s="196">
        <v>3602.9</v>
      </c>
      <c r="V21" s="196">
        <v>301711.2</v>
      </c>
      <c r="X21" s="196">
        <v>300685.7</v>
      </c>
      <c r="Y21" s="196">
        <v>227190.1</v>
      </c>
      <c r="Z21" s="196">
        <v>73974.5</v>
      </c>
      <c r="AB21" s="196">
        <v>73736.899999999994</v>
      </c>
      <c r="AD21" s="196">
        <v>297420.3</v>
      </c>
      <c r="AE21" s="196">
        <v>172759.4</v>
      </c>
      <c r="AF21" s="196">
        <v>24126.9</v>
      </c>
      <c r="AG21" s="196">
        <v>20266.8</v>
      </c>
    </row>
    <row r="22" spans="1:33">
      <c r="A22" s="195" t="s">
        <v>471</v>
      </c>
      <c r="B22" s="196">
        <v>304349.2</v>
      </c>
      <c r="C22" s="196">
        <v>179878.8</v>
      </c>
      <c r="D22" s="196">
        <v>176987.8</v>
      </c>
      <c r="E22" s="196">
        <v>150001.9</v>
      </c>
      <c r="F22" s="196">
        <v>16542.7</v>
      </c>
      <c r="G22" s="196">
        <v>34390.5</v>
      </c>
      <c r="H22" s="196">
        <v>1924.1</v>
      </c>
      <c r="I22" s="196">
        <v>49719.8</v>
      </c>
      <c r="J22" s="196">
        <v>24683.1</v>
      </c>
      <c r="K22" s="195">
        <v>-334.7</v>
      </c>
      <c r="L22" s="196">
        <v>3264.2</v>
      </c>
      <c r="M22" s="196">
        <v>25148.2</v>
      </c>
      <c r="N22" s="196">
        <v>21884</v>
      </c>
      <c r="O22" s="196">
        <v>-5719.3</v>
      </c>
      <c r="Q22" s="195">
        <v>-118.1</v>
      </c>
      <c r="R22" s="196">
        <v>304231</v>
      </c>
      <c r="S22" s="195">
        <v>456.8</v>
      </c>
      <c r="T22" s="196">
        <v>4293.5</v>
      </c>
      <c r="U22" s="196">
        <v>3836.7</v>
      </c>
      <c r="V22" s="196">
        <v>304687.8</v>
      </c>
      <c r="X22" s="196">
        <v>304517.40000000002</v>
      </c>
      <c r="Y22" s="196">
        <v>231046.8</v>
      </c>
      <c r="Z22" s="196">
        <v>73888.600000000006</v>
      </c>
      <c r="AB22" s="196">
        <v>73780.600000000006</v>
      </c>
      <c r="AD22" s="196">
        <v>299995.3</v>
      </c>
      <c r="AE22" s="196">
        <v>173399.7</v>
      </c>
      <c r="AF22" s="196">
        <v>25129.4</v>
      </c>
      <c r="AG22" s="196">
        <v>21837.1</v>
      </c>
    </row>
    <row r="23" spans="1:33">
      <c r="A23" s="195" t="s">
        <v>475</v>
      </c>
      <c r="B23" s="196">
        <v>307771.8</v>
      </c>
      <c r="C23" s="196">
        <v>181536.1</v>
      </c>
      <c r="D23" s="196">
        <v>178598.3</v>
      </c>
      <c r="E23" s="196">
        <v>151422.6</v>
      </c>
      <c r="F23" s="196">
        <v>16559.5</v>
      </c>
      <c r="G23" s="196">
        <v>35671</v>
      </c>
      <c r="H23" s="196">
        <v>1323</v>
      </c>
      <c r="I23" s="196">
        <v>50221.4</v>
      </c>
      <c r="J23" s="196">
        <v>24362.6</v>
      </c>
      <c r="K23" s="195">
        <v>125.6</v>
      </c>
      <c r="L23" s="196">
        <v>3797.5</v>
      </c>
      <c r="M23" s="196">
        <v>26310.400000000001</v>
      </c>
      <c r="N23" s="196">
        <v>22512.9</v>
      </c>
      <c r="O23" s="196">
        <v>-5824.8</v>
      </c>
      <c r="Q23" s="195">
        <v>330.6</v>
      </c>
      <c r="R23" s="196">
        <v>308102.40000000002</v>
      </c>
      <c r="S23" s="195">
        <v>489.5</v>
      </c>
      <c r="T23" s="196">
        <v>4407.3</v>
      </c>
      <c r="U23" s="196">
        <v>3917.8</v>
      </c>
      <c r="V23" s="196">
        <v>308591.8</v>
      </c>
      <c r="X23" s="196">
        <v>307088</v>
      </c>
      <c r="Y23" s="196">
        <v>233164.3</v>
      </c>
      <c r="Z23" s="196">
        <v>74329.899999999994</v>
      </c>
      <c r="AB23" s="196">
        <v>74974.2</v>
      </c>
      <c r="AD23" s="196">
        <v>303234.90000000002</v>
      </c>
      <c r="AE23" s="196">
        <v>174840.8</v>
      </c>
      <c r="AF23" s="196">
        <v>26290.799999999999</v>
      </c>
      <c r="AG23" s="196">
        <v>22464.6</v>
      </c>
    </row>
    <row r="24" spans="1:33">
      <c r="A24" s="195" t="s">
        <v>469</v>
      </c>
      <c r="B24" s="196">
        <v>312808.90000000002</v>
      </c>
      <c r="C24" s="196">
        <v>182749.8</v>
      </c>
      <c r="D24" s="196">
        <v>179766.7</v>
      </c>
      <c r="E24" s="196">
        <v>152423.5</v>
      </c>
      <c r="F24" s="196">
        <v>16418.099999999999</v>
      </c>
      <c r="G24" s="196">
        <v>36234.800000000003</v>
      </c>
      <c r="H24" s="195">
        <v>590.5</v>
      </c>
      <c r="I24" s="196">
        <v>50943.6</v>
      </c>
      <c r="J24" s="196">
        <v>27282</v>
      </c>
      <c r="K24" s="195">
        <v>-188.4</v>
      </c>
      <c r="L24" s="196">
        <v>4543.6000000000004</v>
      </c>
      <c r="M24" s="196">
        <v>27140.799999999999</v>
      </c>
      <c r="N24" s="196">
        <v>22597.200000000001</v>
      </c>
      <c r="O24" s="196">
        <v>-5765.1</v>
      </c>
      <c r="Q24" s="195">
        <v>238.1</v>
      </c>
      <c r="R24" s="196">
        <v>313047</v>
      </c>
      <c r="S24" s="195">
        <v>643.9</v>
      </c>
      <c r="T24" s="196">
        <v>4675.6000000000004</v>
      </c>
      <c r="U24" s="196">
        <v>4031.6</v>
      </c>
      <c r="V24" s="196">
        <v>313690.90000000002</v>
      </c>
      <c r="X24" s="196">
        <v>310930.5</v>
      </c>
      <c r="Y24" s="196">
        <v>233586.6</v>
      </c>
      <c r="Z24" s="196">
        <v>77952.800000000003</v>
      </c>
      <c r="AB24" s="196">
        <v>78081</v>
      </c>
      <c r="AD24" s="196">
        <v>308107.3</v>
      </c>
      <c r="AE24" s="196">
        <v>175867.4</v>
      </c>
      <c r="AF24" s="196">
        <v>27121.7</v>
      </c>
      <c r="AG24" s="196">
        <v>22547.3</v>
      </c>
    </row>
    <row r="25" spans="1:33">
      <c r="A25" s="195" t="s">
        <v>470</v>
      </c>
      <c r="B25" s="196">
        <v>316263</v>
      </c>
      <c r="C25" s="196">
        <v>184939.9</v>
      </c>
      <c r="D25" s="196">
        <v>181906.4</v>
      </c>
      <c r="E25" s="196">
        <v>154351.5</v>
      </c>
      <c r="F25" s="196">
        <v>16510.8</v>
      </c>
      <c r="G25" s="196">
        <v>37810</v>
      </c>
      <c r="H25" s="196">
        <v>1864.6</v>
      </c>
      <c r="I25" s="196">
        <v>51040.800000000003</v>
      </c>
      <c r="J25" s="196">
        <v>24041.200000000001</v>
      </c>
      <c r="K25" s="195">
        <v>392</v>
      </c>
      <c r="L25" s="196">
        <v>4461.2</v>
      </c>
      <c r="M25" s="196">
        <v>27824.2</v>
      </c>
      <c r="N25" s="196">
        <v>23363</v>
      </c>
      <c r="O25" s="196">
        <v>-4797.5</v>
      </c>
      <c r="Q25" s="195">
        <v>250.7</v>
      </c>
      <c r="R25" s="196">
        <v>316513.7</v>
      </c>
      <c r="S25" s="195">
        <v>530</v>
      </c>
      <c r="T25" s="196">
        <v>4981.5</v>
      </c>
      <c r="U25" s="196">
        <v>4451.5</v>
      </c>
      <c r="V25" s="196">
        <v>317043.59999999998</v>
      </c>
      <c r="X25" s="196">
        <v>314607.7</v>
      </c>
      <c r="Y25" s="196">
        <v>239988.3</v>
      </c>
      <c r="Z25" s="196">
        <v>74943.399999999994</v>
      </c>
      <c r="AB25" s="196">
        <v>77084.2</v>
      </c>
      <c r="AD25" s="196">
        <v>311456.09999999998</v>
      </c>
      <c r="AE25" s="196">
        <v>177913.1</v>
      </c>
      <c r="AF25" s="196">
        <v>27804.7</v>
      </c>
      <c r="AG25" s="196">
        <v>23311.599999999999</v>
      </c>
    </row>
    <row r="26" spans="1:33">
      <c r="A26" s="195" t="s">
        <v>471</v>
      </c>
      <c r="B26" s="196">
        <v>316577</v>
      </c>
      <c r="C26" s="196">
        <v>185103.4</v>
      </c>
      <c r="D26" s="196">
        <v>182033</v>
      </c>
      <c r="E26" s="196">
        <v>154353.70000000001</v>
      </c>
      <c r="F26" s="196">
        <v>16376.7</v>
      </c>
      <c r="G26" s="196">
        <v>39480.1</v>
      </c>
      <c r="H26" s="195">
        <v>51.2</v>
      </c>
      <c r="I26" s="196">
        <v>50634.2</v>
      </c>
      <c r="J26" s="196">
        <v>23715.200000000001</v>
      </c>
      <c r="K26" s="195">
        <v>268.60000000000002</v>
      </c>
      <c r="L26" s="196">
        <v>5695.3</v>
      </c>
      <c r="M26" s="196">
        <v>28606.1</v>
      </c>
      <c r="N26" s="196">
        <v>22910.799999999999</v>
      </c>
      <c r="O26" s="196">
        <v>-4747.7</v>
      </c>
      <c r="Q26" s="195">
        <v>293.5</v>
      </c>
      <c r="R26" s="196">
        <v>316870.5</v>
      </c>
      <c r="S26" s="195">
        <v>917</v>
      </c>
      <c r="T26" s="196">
        <v>5536.1</v>
      </c>
      <c r="U26" s="196">
        <v>4619.1000000000004</v>
      </c>
      <c r="V26" s="196">
        <v>317787.5</v>
      </c>
      <c r="X26" s="196">
        <v>312797</v>
      </c>
      <c r="Y26" s="196">
        <v>238970.4</v>
      </c>
      <c r="Z26" s="196">
        <v>74118.7</v>
      </c>
      <c r="AB26" s="196">
        <v>78584.800000000003</v>
      </c>
      <c r="AD26" s="196">
        <v>311786.40000000002</v>
      </c>
      <c r="AE26" s="196">
        <v>178063.9</v>
      </c>
      <c r="AF26" s="196">
        <v>28586.3</v>
      </c>
      <c r="AG26" s="196">
        <v>22860.400000000001</v>
      </c>
    </row>
    <row r="27" spans="1:33">
      <c r="A27" s="195" t="s">
        <v>476</v>
      </c>
      <c r="B27" s="196">
        <v>324276.09999999998</v>
      </c>
      <c r="C27" s="196">
        <v>187510.5</v>
      </c>
      <c r="D27" s="196">
        <v>184407.4</v>
      </c>
      <c r="E27" s="196">
        <v>156506</v>
      </c>
      <c r="F27" s="196">
        <v>16585.5</v>
      </c>
      <c r="G27" s="196">
        <v>41875.5</v>
      </c>
      <c r="H27" s="196">
        <v>2000</v>
      </c>
      <c r="I27" s="196">
        <v>50826.9</v>
      </c>
      <c r="J27" s="196">
        <v>22650.400000000001</v>
      </c>
      <c r="K27" s="195">
        <v>250.3</v>
      </c>
      <c r="L27" s="196">
        <v>5548.2</v>
      </c>
      <c r="M27" s="196">
        <v>28471.599999999999</v>
      </c>
      <c r="N27" s="196">
        <v>22923.4</v>
      </c>
      <c r="O27" s="196">
        <v>-2971.1</v>
      </c>
      <c r="Q27" s="195">
        <v>170.4</v>
      </c>
      <c r="R27" s="196">
        <v>324446.5</v>
      </c>
      <c r="S27" s="196">
        <v>1035.3</v>
      </c>
      <c r="T27" s="196">
        <v>5793.9</v>
      </c>
      <c r="U27" s="196">
        <v>4758.6000000000004</v>
      </c>
      <c r="V27" s="196">
        <v>325481.8</v>
      </c>
      <c r="X27" s="196">
        <v>320898.90000000002</v>
      </c>
      <c r="Y27" s="196">
        <v>247828.2</v>
      </c>
      <c r="Z27" s="196">
        <v>73155.399999999994</v>
      </c>
      <c r="AB27" s="196">
        <v>80509.600000000006</v>
      </c>
      <c r="AD27" s="196">
        <v>319453.2</v>
      </c>
      <c r="AE27" s="196">
        <v>180457.5</v>
      </c>
      <c r="AF27" s="196">
        <v>28451.7</v>
      </c>
      <c r="AG27" s="196">
        <v>22873</v>
      </c>
    </row>
    <row r="28" spans="1:33">
      <c r="A28" s="195" t="s">
        <v>469</v>
      </c>
      <c r="B28" s="196">
        <v>328831.7</v>
      </c>
      <c r="C28" s="196">
        <v>190297.3</v>
      </c>
      <c r="D28" s="196">
        <v>187178.1</v>
      </c>
      <c r="E28" s="196">
        <v>159038.6</v>
      </c>
      <c r="F28" s="196">
        <v>17203.2</v>
      </c>
      <c r="G28" s="196">
        <v>41642.699999999997</v>
      </c>
      <c r="H28" s="195">
        <v>480.7</v>
      </c>
      <c r="I28" s="196">
        <v>51209.1</v>
      </c>
      <c r="J28" s="196">
        <v>24645.7</v>
      </c>
      <c r="K28" s="195">
        <v>-404.1</v>
      </c>
      <c r="L28" s="196">
        <v>6978.1</v>
      </c>
      <c r="M28" s="196">
        <v>29535.9</v>
      </c>
      <c r="N28" s="196">
        <v>22557.8</v>
      </c>
      <c r="O28" s="196">
        <v>-3221</v>
      </c>
      <c r="Q28" s="195">
        <v>-83</v>
      </c>
      <c r="R28" s="196">
        <v>328748.59999999998</v>
      </c>
      <c r="S28" s="196">
        <v>1370</v>
      </c>
      <c r="T28" s="196">
        <v>6018.9</v>
      </c>
      <c r="U28" s="196">
        <v>4648.8999999999996</v>
      </c>
      <c r="V28" s="196">
        <v>330118.59999999998</v>
      </c>
      <c r="X28" s="196">
        <v>323132.7</v>
      </c>
      <c r="Y28" s="196">
        <v>248094.5</v>
      </c>
      <c r="Z28" s="196">
        <v>75241.3</v>
      </c>
      <c r="AB28" s="196">
        <v>82495</v>
      </c>
      <c r="AD28" s="196">
        <v>324084.5</v>
      </c>
      <c r="AE28" s="196">
        <v>183318.9</v>
      </c>
      <c r="AF28" s="196">
        <v>29511.3</v>
      </c>
      <c r="AG28" s="196">
        <v>22506.6</v>
      </c>
    </row>
    <row r="29" spans="1:33">
      <c r="A29" s="195" t="s">
        <v>470</v>
      </c>
      <c r="B29" s="196">
        <v>335651.9</v>
      </c>
      <c r="C29" s="196">
        <v>190840.9</v>
      </c>
      <c r="D29" s="196">
        <v>187698.7</v>
      </c>
      <c r="E29" s="196">
        <v>159423.9</v>
      </c>
      <c r="F29" s="196">
        <v>17105</v>
      </c>
      <c r="G29" s="196">
        <v>43753.3</v>
      </c>
      <c r="H29" s="196">
        <v>2015.6</v>
      </c>
      <c r="I29" s="196">
        <v>51780.9</v>
      </c>
      <c r="J29" s="196">
        <v>24716.400000000001</v>
      </c>
      <c r="K29" s="195">
        <v>90.4</v>
      </c>
      <c r="L29" s="196">
        <v>7138</v>
      </c>
      <c r="M29" s="196">
        <v>28914.7</v>
      </c>
      <c r="N29" s="196">
        <v>21776.7</v>
      </c>
      <c r="O29" s="196">
        <v>-1788.5</v>
      </c>
      <c r="Q29" s="195">
        <v>55.3</v>
      </c>
      <c r="R29" s="196">
        <v>335707.2</v>
      </c>
      <c r="S29" s="196">
        <v>1355.7</v>
      </c>
      <c r="T29" s="196">
        <v>5742.7</v>
      </c>
      <c r="U29" s="196">
        <v>4387</v>
      </c>
      <c r="V29" s="196">
        <v>337062.9</v>
      </c>
      <c r="X29" s="196">
        <v>329850.7</v>
      </c>
      <c r="Y29" s="196">
        <v>253831.1</v>
      </c>
      <c r="Z29" s="196">
        <v>76181.5</v>
      </c>
      <c r="AB29" s="196">
        <v>84864.9</v>
      </c>
      <c r="AD29" s="196">
        <v>330829.5</v>
      </c>
      <c r="AE29" s="196">
        <v>183870.6</v>
      </c>
      <c r="AF29" s="196">
        <v>28890.6</v>
      </c>
      <c r="AG29" s="196">
        <v>21727.1</v>
      </c>
    </row>
    <row r="30" spans="1:33">
      <c r="A30" s="195" t="s">
        <v>471</v>
      </c>
      <c r="B30" s="196">
        <v>340507</v>
      </c>
      <c r="C30" s="196">
        <v>194915.20000000001</v>
      </c>
      <c r="D30" s="196">
        <v>191730.3</v>
      </c>
      <c r="E30" s="196">
        <v>163168.5</v>
      </c>
      <c r="F30" s="196">
        <v>16755.900000000001</v>
      </c>
      <c r="G30" s="196">
        <v>44556.6</v>
      </c>
      <c r="H30" s="196">
        <v>2189.1999999999998</v>
      </c>
      <c r="I30" s="196">
        <v>52121.5</v>
      </c>
      <c r="J30" s="196">
        <v>24303.8</v>
      </c>
      <c r="K30" s="195">
        <v>399</v>
      </c>
      <c r="L30" s="196">
        <v>7139.3</v>
      </c>
      <c r="M30" s="196">
        <v>28869.3</v>
      </c>
      <c r="N30" s="196">
        <v>21730</v>
      </c>
      <c r="O30" s="196">
        <v>-1873.3</v>
      </c>
      <c r="Q30" s="196">
        <v>1018.1</v>
      </c>
      <c r="R30" s="196">
        <v>341525.1</v>
      </c>
      <c r="S30" s="196">
        <v>1249</v>
      </c>
      <c r="T30" s="196">
        <v>5106.7</v>
      </c>
      <c r="U30" s="196">
        <v>3857.7</v>
      </c>
      <c r="V30" s="196">
        <v>342774.1</v>
      </c>
      <c r="X30" s="196">
        <v>334834.2</v>
      </c>
      <c r="Y30" s="196">
        <v>258665.3</v>
      </c>
      <c r="Z30" s="196">
        <v>76254.8</v>
      </c>
      <c r="AB30" s="196">
        <v>85128</v>
      </c>
      <c r="AD30" s="196">
        <v>335653.4</v>
      </c>
      <c r="AE30" s="196">
        <v>187881.8</v>
      </c>
      <c r="AF30" s="196">
        <v>28845.200000000001</v>
      </c>
      <c r="AG30" s="196">
        <v>21680.5</v>
      </c>
    </row>
    <row r="31" spans="1:33">
      <c r="A31" s="195" t="s">
        <v>477</v>
      </c>
      <c r="B31" s="196">
        <v>341487.3</v>
      </c>
      <c r="C31" s="196">
        <v>195560.5</v>
      </c>
      <c r="D31" s="196">
        <v>192294.7</v>
      </c>
      <c r="E31" s="196">
        <v>163589</v>
      </c>
      <c r="F31" s="196">
        <v>17088</v>
      </c>
      <c r="G31" s="196">
        <v>43722.7</v>
      </c>
      <c r="H31" s="196">
        <v>4121.8999999999996</v>
      </c>
      <c r="I31" s="196">
        <v>52205.1</v>
      </c>
      <c r="J31" s="196">
        <v>24877.599999999999</v>
      </c>
      <c r="K31" s="195">
        <v>-103.7</v>
      </c>
      <c r="L31" s="196">
        <v>5687.1</v>
      </c>
      <c r="M31" s="196">
        <v>27372.400000000001</v>
      </c>
      <c r="N31" s="196">
        <v>21685.3</v>
      </c>
      <c r="O31" s="196">
        <v>-1672.1</v>
      </c>
      <c r="Q31" s="196">
        <v>2361.1</v>
      </c>
      <c r="R31" s="196">
        <v>343848.4</v>
      </c>
      <c r="S31" s="196">
        <v>1142.5999999999999</v>
      </c>
      <c r="T31" s="196">
        <v>5119.8999999999996</v>
      </c>
      <c r="U31" s="196">
        <v>3977.3</v>
      </c>
      <c r="V31" s="196">
        <v>344991</v>
      </c>
      <c r="X31" s="196">
        <v>338243.3</v>
      </c>
      <c r="Y31" s="196">
        <v>261692.7</v>
      </c>
      <c r="Z31" s="196">
        <v>76610.899999999994</v>
      </c>
      <c r="AB31" s="196">
        <v>84962.8</v>
      </c>
      <c r="AD31" s="196">
        <v>336493.2</v>
      </c>
      <c r="AE31" s="196">
        <v>188318.5</v>
      </c>
      <c r="AF31" s="196">
        <v>27349</v>
      </c>
      <c r="AG31" s="196">
        <v>21635.599999999999</v>
      </c>
    </row>
    <row r="32" spans="1:33">
      <c r="A32" s="195" t="s">
        <v>469</v>
      </c>
      <c r="B32" s="196">
        <v>340507.5</v>
      </c>
      <c r="C32" s="196">
        <v>196834.7</v>
      </c>
      <c r="D32" s="196">
        <v>193505.4</v>
      </c>
      <c r="E32" s="196">
        <v>164631.9</v>
      </c>
      <c r="F32" s="196">
        <v>17633.400000000001</v>
      </c>
      <c r="G32" s="196">
        <v>45802.1</v>
      </c>
      <c r="H32" s="196">
        <v>1329.6</v>
      </c>
      <c r="I32" s="196">
        <v>51890.6</v>
      </c>
      <c r="J32" s="196">
        <v>24965.200000000001</v>
      </c>
      <c r="K32" s="196">
        <v>1241</v>
      </c>
      <c r="L32" s="196">
        <v>4890</v>
      </c>
      <c r="M32" s="196">
        <v>27966.7</v>
      </c>
      <c r="N32" s="196">
        <v>23076.799999999999</v>
      </c>
      <c r="O32" s="196">
        <v>-4079.2</v>
      </c>
      <c r="Q32" s="196">
        <v>6232.6</v>
      </c>
      <c r="R32" s="196">
        <v>346740.1</v>
      </c>
      <c r="S32" s="196">
        <v>1380.8</v>
      </c>
      <c r="T32" s="196">
        <v>5106.1000000000004</v>
      </c>
      <c r="U32" s="196">
        <v>3725.2</v>
      </c>
      <c r="V32" s="196">
        <v>348120.9</v>
      </c>
      <c r="X32" s="196">
        <v>338524.7</v>
      </c>
      <c r="Y32" s="196">
        <v>261344.7</v>
      </c>
      <c r="Z32" s="196">
        <v>77282.8</v>
      </c>
      <c r="AB32" s="196">
        <v>87821.4</v>
      </c>
      <c r="AD32" s="196">
        <v>335572.6</v>
      </c>
      <c r="AE32" s="196">
        <v>189525.1</v>
      </c>
      <c r="AF32" s="196">
        <v>27934.9</v>
      </c>
      <c r="AG32" s="196">
        <v>23011.3</v>
      </c>
    </row>
    <row r="33" spans="1:33">
      <c r="A33" s="195" t="s">
        <v>470</v>
      </c>
      <c r="B33" s="196">
        <v>343152.1</v>
      </c>
      <c r="C33" s="196">
        <v>199684.3</v>
      </c>
      <c r="D33" s="196">
        <v>196289.3</v>
      </c>
      <c r="E33" s="196">
        <v>167178.1</v>
      </c>
      <c r="F33" s="196">
        <v>18439.400000000001</v>
      </c>
      <c r="G33" s="196">
        <v>45609.4</v>
      </c>
      <c r="H33" s="196">
        <v>1266.7</v>
      </c>
      <c r="I33" s="196">
        <v>53330.1</v>
      </c>
      <c r="J33" s="196">
        <v>25802</v>
      </c>
      <c r="K33" s="195">
        <v>619.20000000000005</v>
      </c>
      <c r="L33" s="196">
        <v>3518.1</v>
      </c>
      <c r="M33" s="196">
        <v>27340.1</v>
      </c>
      <c r="N33" s="196">
        <v>23822</v>
      </c>
      <c r="O33" s="196">
        <v>-5117.1000000000004</v>
      </c>
      <c r="Q33" s="196">
        <v>8957.7999999999993</v>
      </c>
      <c r="R33" s="196">
        <v>352109.9</v>
      </c>
      <c r="S33" s="196">
        <v>1162.0999999999999</v>
      </c>
      <c r="T33" s="196">
        <v>5021.8999999999996</v>
      </c>
      <c r="U33" s="196">
        <v>3859.8</v>
      </c>
      <c r="V33" s="196">
        <v>353272</v>
      </c>
      <c r="X33" s="196">
        <v>343415.2</v>
      </c>
      <c r="Y33" s="196">
        <v>264410.40000000002</v>
      </c>
      <c r="Z33" s="196">
        <v>79160.800000000003</v>
      </c>
      <c r="AB33" s="196">
        <v>88981.8</v>
      </c>
      <c r="AD33" s="196">
        <v>338172.3</v>
      </c>
      <c r="AE33" s="196">
        <v>192229.1</v>
      </c>
      <c r="AF33" s="196">
        <v>27308.799999999999</v>
      </c>
      <c r="AG33" s="196">
        <v>23755.200000000001</v>
      </c>
    </row>
    <row r="34" spans="1:33">
      <c r="A34" s="195" t="s">
        <v>471</v>
      </c>
      <c r="B34" s="196">
        <v>346751.7</v>
      </c>
      <c r="C34" s="196">
        <v>200219.6</v>
      </c>
      <c r="D34" s="196">
        <v>196795.2</v>
      </c>
      <c r="E34" s="196">
        <v>167538.29999999999</v>
      </c>
      <c r="F34" s="196">
        <v>19064.7</v>
      </c>
      <c r="G34" s="196">
        <v>46324</v>
      </c>
      <c r="H34" s="196">
        <v>1243.2</v>
      </c>
      <c r="I34" s="196">
        <v>55600.6</v>
      </c>
      <c r="J34" s="196">
        <v>26106</v>
      </c>
      <c r="K34" s="195">
        <v>-707.4</v>
      </c>
      <c r="L34" s="196">
        <v>3550.3</v>
      </c>
      <c r="M34" s="196">
        <v>27314.799999999999</v>
      </c>
      <c r="N34" s="196">
        <v>23764.5</v>
      </c>
      <c r="O34" s="196">
        <v>-4649.2</v>
      </c>
      <c r="Q34" s="196">
        <v>8020.6</v>
      </c>
      <c r="R34" s="196">
        <v>354772.3</v>
      </c>
      <c r="S34" s="196">
        <v>1310.9</v>
      </c>
      <c r="T34" s="196">
        <v>5702.1</v>
      </c>
      <c r="U34" s="196">
        <v>4391.2</v>
      </c>
      <c r="V34" s="196">
        <v>356083.20000000001</v>
      </c>
      <c r="X34" s="196">
        <v>346953.2</v>
      </c>
      <c r="Y34" s="196">
        <v>266343.40000000002</v>
      </c>
      <c r="Z34" s="196">
        <v>80824</v>
      </c>
      <c r="AB34" s="196">
        <v>90546.6</v>
      </c>
      <c r="AD34" s="196">
        <v>341706.6</v>
      </c>
      <c r="AE34" s="196">
        <v>192683.2</v>
      </c>
      <c r="AF34" s="196">
        <v>27283.599999999999</v>
      </c>
      <c r="AG34" s="196">
        <v>23697.5</v>
      </c>
    </row>
    <row r="35" spans="1:33">
      <c r="A35" s="195" t="s">
        <v>478</v>
      </c>
      <c r="B35" s="196">
        <v>345435</v>
      </c>
      <c r="C35" s="196">
        <v>203032.9</v>
      </c>
      <c r="D35" s="196">
        <v>199616.3</v>
      </c>
      <c r="E35" s="196">
        <v>170122.8</v>
      </c>
      <c r="F35" s="196">
        <v>19439.5</v>
      </c>
      <c r="G35" s="196">
        <v>45455.8</v>
      </c>
      <c r="H35" s="195">
        <v>-275.10000000000002</v>
      </c>
      <c r="I35" s="196">
        <v>54386.7</v>
      </c>
      <c r="J35" s="196">
        <v>25755.599999999999</v>
      </c>
      <c r="K35" s="195">
        <v>-644.70000000000005</v>
      </c>
      <c r="L35" s="196">
        <v>3807.3</v>
      </c>
      <c r="M35" s="196">
        <v>27151.8</v>
      </c>
      <c r="N35" s="196">
        <v>23344.400000000001</v>
      </c>
      <c r="O35" s="196">
        <v>-5522.9</v>
      </c>
      <c r="Q35" s="196">
        <v>7132.5</v>
      </c>
      <c r="R35" s="196">
        <v>352567.5</v>
      </c>
      <c r="S35" s="196">
        <v>1601</v>
      </c>
      <c r="T35" s="196">
        <v>6440</v>
      </c>
      <c r="U35" s="196">
        <v>4839</v>
      </c>
      <c r="V35" s="196">
        <v>354168.6</v>
      </c>
      <c r="X35" s="196">
        <v>345222.1</v>
      </c>
      <c r="Y35" s="196">
        <v>266014</v>
      </c>
      <c r="Z35" s="196">
        <v>79350.899999999994</v>
      </c>
      <c r="AB35" s="196">
        <v>89557</v>
      </c>
      <c r="AD35" s="196">
        <v>340380.3</v>
      </c>
      <c r="AE35" s="196">
        <v>195438</v>
      </c>
      <c r="AF35" s="196">
        <v>27120.7</v>
      </c>
      <c r="AG35" s="196">
        <v>23277.4</v>
      </c>
    </row>
    <row r="36" spans="1:33">
      <c r="A36" s="195" t="s">
        <v>469</v>
      </c>
      <c r="B36" s="196">
        <v>352589.7</v>
      </c>
      <c r="C36" s="196">
        <v>204944.3</v>
      </c>
      <c r="D36" s="196">
        <v>201549.4</v>
      </c>
      <c r="E36" s="196">
        <v>171844.7</v>
      </c>
      <c r="F36" s="196">
        <v>20829.8</v>
      </c>
      <c r="G36" s="196">
        <v>47211</v>
      </c>
      <c r="H36" s="196">
        <v>1404.5</v>
      </c>
      <c r="I36" s="196">
        <v>55403.3</v>
      </c>
      <c r="J36" s="196">
        <v>25724.799999999999</v>
      </c>
      <c r="K36" s="195">
        <v>-526.1</v>
      </c>
      <c r="L36" s="196">
        <v>2364</v>
      </c>
      <c r="M36" s="196">
        <v>27233</v>
      </c>
      <c r="N36" s="196">
        <v>24869</v>
      </c>
      <c r="O36" s="196">
        <v>-4765.8999999999996</v>
      </c>
      <c r="Q36" s="196">
        <v>6581.9</v>
      </c>
      <c r="R36" s="196">
        <v>359171.6</v>
      </c>
      <c r="S36" s="196">
        <v>1705.5</v>
      </c>
      <c r="T36" s="196">
        <v>6811.5</v>
      </c>
      <c r="U36" s="196">
        <v>5106</v>
      </c>
      <c r="V36" s="196">
        <v>360877.1</v>
      </c>
      <c r="X36" s="196">
        <v>354111.5</v>
      </c>
      <c r="Y36" s="196">
        <v>273794.2</v>
      </c>
      <c r="Z36" s="196">
        <v>80398.600000000006</v>
      </c>
      <c r="AB36" s="196">
        <v>92611.8</v>
      </c>
      <c r="AD36" s="196">
        <v>347472.2</v>
      </c>
      <c r="AE36" s="196">
        <v>197287.4</v>
      </c>
      <c r="AF36" s="196">
        <v>27189.4</v>
      </c>
      <c r="AG36" s="196">
        <v>24744.400000000001</v>
      </c>
    </row>
    <row r="37" spans="1:33">
      <c r="A37" s="195" t="s">
        <v>470</v>
      </c>
      <c r="B37" s="196">
        <v>359479</v>
      </c>
      <c r="C37" s="196">
        <v>207747.1</v>
      </c>
      <c r="D37" s="196">
        <v>204357.2</v>
      </c>
      <c r="E37" s="196">
        <v>174399.8</v>
      </c>
      <c r="F37" s="196">
        <v>22461.1</v>
      </c>
      <c r="G37" s="196">
        <v>48409.8</v>
      </c>
      <c r="H37" s="196">
        <v>1446.2</v>
      </c>
      <c r="I37" s="196">
        <v>55776.800000000003</v>
      </c>
      <c r="J37" s="196">
        <v>27131.3</v>
      </c>
      <c r="K37" s="195">
        <v>-310.39999999999998</v>
      </c>
      <c r="L37" s="196">
        <v>1775.7</v>
      </c>
      <c r="M37" s="196">
        <v>27624.7</v>
      </c>
      <c r="N37" s="196">
        <v>25849</v>
      </c>
      <c r="O37" s="196">
        <v>-4958.6000000000004</v>
      </c>
      <c r="Q37" s="196">
        <v>6218.4</v>
      </c>
      <c r="R37" s="196">
        <v>365697.4</v>
      </c>
      <c r="S37" s="196">
        <v>2648.8</v>
      </c>
      <c r="T37" s="196">
        <v>8338.9</v>
      </c>
      <c r="U37" s="196">
        <v>5690.1</v>
      </c>
      <c r="V37" s="196">
        <v>368346.2</v>
      </c>
      <c r="X37" s="196">
        <v>361711.5</v>
      </c>
      <c r="Y37" s="196">
        <v>279441.8</v>
      </c>
      <c r="Z37" s="196">
        <v>82366.7</v>
      </c>
      <c r="AB37" s="196">
        <v>96517</v>
      </c>
      <c r="AD37" s="196">
        <v>354286.7</v>
      </c>
      <c r="AE37" s="196">
        <v>200034.6</v>
      </c>
      <c r="AF37" s="196">
        <v>27581.200000000001</v>
      </c>
      <c r="AG37" s="196">
        <v>25724.2</v>
      </c>
    </row>
    <row r="38" spans="1:33">
      <c r="A38" s="195" t="s">
        <v>471</v>
      </c>
      <c r="B38" s="196">
        <v>368754.3</v>
      </c>
      <c r="C38" s="196">
        <v>211478.7</v>
      </c>
      <c r="D38" s="196">
        <v>208061.5</v>
      </c>
      <c r="E38" s="196">
        <v>177810.1</v>
      </c>
      <c r="F38" s="196">
        <v>24183.599999999999</v>
      </c>
      <c r="G38" s="196">
        <v>49374</v>
      </c>
      <c r="H38" s="196">
        <v>2419.9</v>
      </c>
      <c r="I38" s="196">
        <v>55684.800000000003</v>
      </c>
      <c r="J38" s="196">
        <v>29105.5</v>
      </c>
      <c r="K38" s="195">
        <v>479.9</v>
      </c>
      <c r="L38" s="196">
        <v>1182.7</v>
      </c>
      <c r="M38" s="196">
        <v>27941.9</v>
      </c>
      <c r="N38" s="196">
        <v>26759.200000000001</v>
      </c>
      <c r="O38" s="196">
        <v>-5154.7</v>
      </c>
      <c r="Q38" s="196">
        <v>6845.4</v>
      </c>
      <c r="R38" s="196">
        <v>375599.8</v>
      </c>
      <c r="S38" s="196">
        <v>2665.7</v>
      </c>
      <c r="T38" s="196">
        <v>8850.1</v>
      </c>
      <c r="U38" s="196">
        <v>6184.4</v>
      </c>
      <c r="V38" s="196">
        <v>378265.4</v>
      </c>
      <c r="X38" s="196">
        <v>371852.4</v>
      </c>
      <c r="Y38" s="196">
        <v>287166.90000000002</v>
      </c>
      <c r="Z38" s="196">
        <v>84792.3</v>
      </c>
      <c r="AB38" s="196">
        <v>100737.1</v>
      </c>
      <c r="AD38" s="196">
        <v>363452.1</v>
      </c>
      <c r="AE38" s="196">
        <v>203664.7</v>
      </c>
      <c r="AF38" s="196">
        <v>27898.2</v>
      </c>
      <c r="AG38" s="196">
        <v>26633.4</v>
      </c>
    </row>
    <row r="39" spans="1:33">
      <c r="A39" s="195" t="s">
        <v>479</v>
      </c>
      <c r="B39" s="196">
        <v>377068.6</v>
      </c>
      <c r="C39" s="196">
        <v>214099.1</v>
      </c>
      <c r="D39" s="196">
        <v>210619.5</v>
      </c>
      <c r="E39" s="196">
        <v>180127.4</v>
      </c>
      <c r="F39" s="196">
        <v>25241.599999999999</v>
      </c>
      <c r="G39" s="196">
        <v>51228.7</v>
      </c>
      <c r="H39" s="196">
        <v>4451.2</v>
      </c>
      <c r="I39" s="196">
        <v>56787.6</v>
      </c>
      <c r="J39" s="196">
        <v>29663.599999999999</v>
      </c>
      <c r="K39" s="195">
        <v>-329.7</v>
      </c>
      <c r="L39" s="195">
        <v>-136.5</v>
      </c>
      <c r="M39" s="196">
        <v>28093</v>
      </c>
      <c r="N39" s="196">
        <v>28229.5</v>
      </c>
      <c r="O39" s="196">
        <v>-3937.1</v>
      </c>
      <c r="Q39" s="196">
        <v>7445.5</v>
      </c>
      <c r="R39" s="196">
        <v>384514</v>
      </c>
      <c r="S39" s="196">
        <v>2378.1</v>
      </c>
      <c r="T39" s="196">
        <v>9145.6</v>
      </c>
      <c r="U39" s="196">
        <v>6767.5</v>
      </c>
      <c r="V39" s="196">
        <v>386892.1</v>
      </c>
      <c r="X39" s="196">
        <v>381789.5</v>
      </c>
      <c r="Y39" s="196">
        <v>295875.09999999998</v>
      </c>
      <c r="Z39" s="196">
        <v>85958.8</v>
      </c>
      <c r="AB39" s="196">
        <v>104186.4</v>
      </c>
      <c r="AD39" s="196">
        <v>371615.2</v>
      </c>
      <c r="AE39" s="196">
        <v>206125.3</v>
      </c>
      <c r="AF39" s="196">
        <v>28048.5</v>
      </c>
      <c r="AG39" s="196">
        <v>28100.2</v>
      </c>
    </row>
    <row r="40" spans="1:33">
      <c r="A40" s="195" t="s">
        <v>469</v>
      </c>
      <c r="B40" s="196">
        <v>377537.7</v>
      </c>
      <c r="C40" s="196">
        <v>217882.9</v>
      </c>
      <c r="D40" s="196">
        <v>214338.2</v>
      </c>
      <c r="E40" s="196">
        <v>183589.4</v>
      </c>
      <c r="F40" s="196">
        <v>24564</v>
      </c>
      <c r="G40" s="196">
        <v>53926.7</v>
      </c>
      <c r="H40" s="196">
        <v>1308.7</v>
      </c>
      <c r="I40" s="196">
        <v>57351.4</v>
      </c>
      <c r="J40" s="196">
        <v>29102.3</v>
      </c>
      <c r="K40" s="195">
        <v>-769.6</v>
      </c>
      <c r="L40" s="196">
        <v>-1063.3</v>
      </c>
      <c r="M40" s="196">
        <v>28538.2</v>
      </c>
      <c r="N40" s="196">
        <v>29601.5</v>
      </c>
      <c r="O40" s="196">
        <v>-4765.5</v>
      </c>
      <c r="Q40" s="196">
        <v>7400</v>
      </c>
      <c r="R40" s="196">
        <v>384937.6</v>
      </c>
      <c r="S40" s="196">
        <v>1950.1</v>
      </c>
      <c r="T40" s="196">
        <v>9164.9</v>
      </c>
      <c r="U40" s="196">
        <v>7214.8</v>
      </c>
      <c r="V40" s="196">
        <v>386887.7</v>
      </c>
      <c r="X40" s="196">
        <v>383111.9</v>
      </c>
      <c r="Y40" s="196">
        <v>297464.5</v>
      </c>
      <c r="Z40" s="196">
        <v>85656.9</v>
      </c>
      <c r="AB40" s="196">
        <v>106150.7</v>
      </c>
      <c r="AD40" s="196">
        <v>372049.3</v>
      </c>
      <c r="AE40" s="196">
        <v>209761</v>
      </c>
      <c r="AF40" s="196">
        <v>28486.400000000001</v>
      </c>
      <c r="AG40" s="196">
        <v>29437.9</v>
      </c>
    </row>
    <row r="41" spans="1:33">
      <c r="A41" s="195" t="s">
        <v>470</v>
      </c>
      <c r="B41" s="196">
        <v>385157.6</v>
      </c>
      <c r="C41" s="196">
        <v>218400.4</v>
      </c>
      <c r="D41" s="196">
        <v>214816.4</v>
      </c>
      <c r="E41" s="196">
        <v>183870.5</v>
      </c>
      <c r="F41" s="196">
        <v>24001.5</v>
      </c>
      <c r="G41" s="196">
        <v>57619</v>
      </c>
      <c r="H41" s="196">
        <v>3161.7</v>
      </c>
      <c r="I41" s="196">
        <v>57808.5</v>
      </c>
      <c r="J41" s="196">
        <v>28471.7</v>
      </c>
      <c r="K41" s="195">
        <v>-705.9</v>
      </c>
      <c r="L41" s="195">
        <v>-868.9</v>
      </c>
      <c r="M41" s="196">
        <v>30208.9</v>
      </c>
      <c r="N41" s="196">
        <v>31077.7</v>
      </c>
      <c r="O41" s="196">
        <v>-2730.5</v>
      </c>
      <c r="Q41" s="196">
        <v>7711.6</v>
      </c>
      <c r="R41" s="196">
        <v>392869.2</v>
      </c>
      <c r="S41" s="196">
        <v>2872.4</v>
      </c>
      <c r="T41" s="196">
        <v>11123.1</v>
      </c>
      <c r="U41" s="196">
        <v>8250.7000000000007</v>
      </c>
      <c r="V41" s="196">
        <v>395741.5</v>
      </c>
      <c r="X41" s="196">
        <v>390284</v>
      </c>
      <c r="Y41" s="196">
        <v>304703.59999999998</v>
      </c>
      <c r="Z41" s="196">
        <v>85484.9</v>
      </c>
      <c r="AB41" s="196">
        <v>109246.3</v>
      </c>
      <c r="AD41" s="196">
        <v>379496.8</v>
      </c>
      <c r="AE41" s="196">
        <v>210125.6</v>
      </c>
      <c r="AF41" s="196">
        <v>30156.3</v>
      </c>
      <c r="AG41" s="196">
        <v>30912.799999999999</v>
      </c>
    </row>
    <row r="42" spans="1:33">
      <c r="A42" s="195" t="s">
        <v>471</v>
      </c>
      <c r="B42" s="196">
        <v>389483</v>
      </c>
      <c r="C42" s="196">
        <v>220596.2</v>
      </c>
      <c r="D42" s="196">
        <v>216988.4</v>
      </c>
      <c r="E42" s="196">
        <v>185826.4</v>
      </c>
      <c r="F42" s="196">
        <v>24715.8</v>
      </c>
      <c r="G42" s="196">
        <v>59616.6</v>
      </c>
      <c r="H42" s="196">
        <v>2518.8000000000002</v>
      </c>
      <c r="I42" s="196">
        <v>58054.2</v>
      </c>
      <c r="J42" s="196">
        <v>27814.2</v>
      </c>
      <c r="K42" s="195">
        <v>-580</v>
      </c>
      <c r="L42" s="195">
        <v>-372.4</v>
      </c>
      <c r="M42" s="196">
        <v>30449.1</v>
      </c>
      <c r="N42" s="196">
        <v>30821.599999999999</v>
      </c>
      <c r="O42" s="196">
        <v>-2880.4</v>
      </c>
      <c r="Q42" s="196">
        <v>8953.2000000000007</v>
      </c>
      <c r="R42" s="196">
        <v>398436.1</v>
      </c>
      <c r="S42" s="196">
        <v>2469.6</v>
      </c>
      <c r="T42" s="196">
        <v>11503.1</v>
      </c>
      <c r="U42" s="196">
        <v>9033.6</v>
      </c>
      <c r="V42" s="196">
        <v>400905.7</v>
      </c>
      <c r="X42" s="196">
        <v>394178.5</v>
      </c>
      <c r="Y42" s="196">
        <v>308899.59999999998</v>
      </c>
      <c r="Z42" s="196">
        <v>85110.9</v>
      </c>
      <c r="AB42" s="196">
        <v>111451.1</v>
      </c>
      <c r="AD42" s="196">
        <v>383691.5</v>
      </c>
      <c r="AE42" s="196">
        <v>212159</v>
      </c>
      <c r="AF42" s="196">
        <v>30396.9</v>
      </c>
      <c r="AG42" s="196">
        <v>30658.3</v>
      </c>
    </row>
    <row r="43" spans="1:33">
      <c r="A43" s="195" t="s">
        <v>480</v>
      </c>
      <c r="B43" s="196">
        <v>400212.7</v>
      </c>
      <c r="C43" s="196">
        <v>227440.1</v>
      </c>
      <c r="D43" s="196">
        <v>223826</v>
      </c>
      <c r="E43" s="196">
        <v>192290.8</v>
      </c>
      <c r="F43" s="196">
        <v>24912.6</v>
      </c>
      <c r="G43" s="196">
        <v>65067.3</v>
      </c>
      <c r="H43" s="196">
        <v>1705</v>
      </c>
      <c r="I43" s="196">
        <v>58572.2</v>
      </c>
      <c r="J43" s="196">
        <v>28203.8</v>
      </c>
      <c r="K43" s="195">
        <v>-88.6</v>
      </c>
      <c r="L43" s="196">
        <v>-2940.4</v>
      </c>
      <c r="M43" s="196">
        <v>31317.8</v>
      </c>
      <c r="N43" s="196">
        <v>34258.199999999997</v>
      </c>
      <c r="O43" s="196">
        <v>-2659.4</v>
      </c>
      <c r="Q43" s="196">
        <v>9460.2999999999993</v>
      </c>
      <c r="R43" s="196">
        <v>409672.9</v>
      </c>
      <c r="S43" s="196">
        <v>2260.1</v>
      </c>
      <c r="T43" s="196">
        <v>12159</v>
      </c>
      <c r="U43" s="196">
        <v>9898.9</v>
      </c>
      <c r="V43" s="196">
        <v>411933</v>
      </c>
      <c r="X43" s="196">
        <v>407588.8</v>
      </c>
      <c r="Y43" s="196">
        <v>321020.40000000002</v>
      </c>
      <c r="Z43" s="196">
        <v>86302.1</v>
      </c>
      <c r="AB43" s="196">
        <v>117981.8</v>
      </c>
      <c r="AD43" s="196">
        <v>394214.9</v>
      </c>
      <c r="AE43" s="196">
        <v>218759.4</v>
      </c>
      <c r="AF43" s="196">
        <v>31265.5</v>
      </c>
      <c r="AG43" s="196">
        <v>34093</v>
      </c>
    </row>
    <row r="44" spans="1:33">
      <c r="A44" s="195" t="s">
        <v>469</v>
      </c>
      <c r="B44" s="196">
        <v>394994.4</v>
      </c>
      <c r="C44" s="196">
        <v>223684.4</v>
      </c>
      <c r="D44" s="196">
        <v>220104.4</v>
      </c>
      <c r="E44" s="196">
        <v>188487.1</v>
      </c>
      <c r="F44" s="196">
        <v>24193.8</v>
      </c>
      <c r="G44" s="196">
        <v>62619.6</v>
      </c>
      <c r="H44" s="196">
        <v>3015.1</v>
      </c>
      <c r="I44" s="196">
        <v>59022.3</v>
      </c>
      <c r="J44" s="196">
        <v>27328.9</v>
      </c>
      <c r="K44" s="195">
        <v>-518.9</v>
      </c>
      <c r="L44" s="196">
        <v>-2534.4</v>
      </c>
      <c r="M44" s="196">
        <v>32104.3</v>
      </c>
      <c r="N44" s="196">
        <v>34638.800000000003</v>
      </c>
      <c r="O44" s="196">
        <v>-1816.2</v>
      </c>
      <c r="Q44" s="196">
        <v>8161.1</v>
      </c>
      <c r="R44" s="196">
        <v>403155.5</v>
      </c>
      <c r="S44" s="196">
        <v>1814</v>
      </c>
      <c r="T44" s="196">
        <v>13411.1</v>
      </c>
      <c r="U44" s="196">
        <v>11597.1</v>
      </c>
      <c r="V44" s="196">
        <v>404969.5</v>
      </c>
      <c r="X44" s="196">
        <v>401541.7</v>
      </c>
      <c r="Y44" s="196">
        <v>315728.8</v>
      </c>
      <c r="Z44" s="196">
        <v>85584.6</v>
      </c>
      <c r="AB44" s="196">
        <v>113875.4</v>
      </c>
      <c r="AD44" s="196">
        <v>388889.1</v>
      </c>
      <c r="AE44" s="196">
        <v>214825.8</v>
      </c>
      <c r="AF44" s="196">
        <v>32037.5</v>
      </c>
      <c r="AG44" s="196">
        <v>34440.400000000001</v>
      </c>
    </row>
    <row r="45" spans="1:33">
      <c r="A45" s="195" t="s">
        <v>470</v>
      </c>
      <c r="B45" s="196">
        <v>401727.1</v>
      </c>
      <c r="C45" s="196">
        <v>228644.3</v>
      </c>
      <c r="D45" s="196">
        <v>225095.6</v>
      </c>
      <c r="E45" s="196">
        <v>193154.4</v>
      </c>
      <c r="F45" s="196">
        <v>24008</v>
      </c>
      <c r="G45" s="196">
        <v>64292.5</v>
      </c>
      <c r="H45" s="196">
        <v>2503.1</v>
      </c>
      <c r="I45" s="196">
        <v>59310.8</v>
      </c>
      <c r="J45" s="196">
        <v>28646.2</v>
      </c>
      <c r="K45" s="195">
        <v>-520.5</v>
      </c>
      <c r="L45" s="196">
        <v>-3180.8</v>
      </c>
      <c r="M45" s="196">
        <v>32533.1</v>
      </c>
      <c r="N45" s="196">
        <v>35714</v>
      </c>
      <c r="O45" s="196">
        <v>-1976.6</v>
      </c>
      <c r="Q45" s="196">
        <v>8156.6</v>
      </c>
      <c r="R45" s="196">
        <v>409883.7</v>
      </c>
      <c r="S45" s="196">
        <v>3595</v>
      </c>
      <c r="T45" s="196">
        <v>15678.2</v>
      </c>
      <c r="U45" s="196">
        <v>12083.2</v>
      </c>
      <c r="V45" s="196">
        <v>413478.6</v>
      </c>
      <c r="X45" s="196">
        <v>409029.6</v>
      </c>
      <c r="Y45" s="196">
        <v>321569.2</v>
      </c>
      <c r="Z45" s="196">
        <v>87235.5</v>
      </c>
      <c r="AB45" s="196">
        <v>116748.5</v>
      </c>
      <c r="AD45" s="196">
        <v>395500.7</v>
      </c>
      <c r="AE45" s="196">
        <v>219614.6</v>
      </c>
      <c r="AF45" s="196">
        <v>32466.7</v>
      </c>
      <c r="AG45" s="196">
        <v>35516.300000000003</v>
      </c>
    </row>
    <row r="46" spans="1:33">
      <c r="A46" s="195" t="s">
        <v>471</v>
      </c>
      <c r="B46" s="196">
        <v>414055.2</v>
      </c>
      <c r="C46" s="196">
        <v>234698.5</v>
      </c>
      <c r="D46" s="196">
        <v>231136</v>
      </c>
      <c r="E46" s="196">
        <v>198842.7</v>
      </c>
      <c r="F46" s="196">
        <v>24232</v>
      </c>
      <c r="G46" s="196">
        <v>67790.100000000006</v>
      </c>
      <c r="H46" s="196">
        <v>4161.1000000000004</v>
      </c>
      <c r="I46" s="196">
        <v>59794.7</v>
      </c>
      <c r="J46" s="196">
        <v>28966.5</v>
      </c>
      <c r="K46" s="195">
        <v>-25.8</v>
      </c>
      <c r="L46" s="196">
        <v>-4181</v>
      </c>
      <c r="M46" s="196">
        <v>32529.3</v>
      </c>
      <c r="N46" s="196">
        <v>36710.300000000003</v>
      </c>
      <c r="O46" s="196">
        <v>-1380.9</v>
      </c>
      <c r="Q46" s="196">
        <v>8433.2999999999993</v>
      </c>
      <c r="R46" s="196">
        <v>422488.5</v>
      </c>
      <c r="S46" s="196">
        <v>4065.5</v>
      </c>
      <c r="T46" s="196">
        <v>17537.599999999999</v>
      </c>
      <c r="U46" s="196">
        <v>13472.1</v>
      </c>
      <c r="V46" s="196">
        <v>426554</v>
      </c>
      <c r="X46" s="196">
        <v>422804.9</v>
      </c>
      <c r="Y46" s="196">
        <v>334166.3</v>
      </c>
      <c r="Z46" s="196">
        <v>88310.6</v>
      </c>
      <c r="AB46" s="196">
        <v>121071.1</v>
      </c>
      <c r="AD46" s="196">
        <v>407792</v>
      </c>
      <c r="AE46" s="196">
        <v>225640.1</v>
      </c>
      <c r="AF46" s="196">
        <v>32463.1</v>
      </c>
      <c r="AG46" s="196">
        <v>36512.9</v>
      </c>
    </row>
    <row r="47" spans="1:33">
      <c r="A47" s="195" t="s">
        <v>481</v>
      </c>
      <c r="B47" s="196">
        <v>411079</v>
      </c>
      <c r="C47" s="196">
        <v>233921.4</v>
      </c>
      <c r="D47" s="196">
        <v>230319.2</v>
      </c>
      <c r="E47" s="196">
        <v>197863.3</v>
      </c>
      <c r="F47" s="196">
        <v>24485.9</v>
      </c>
      <c r="G47" s="196">
        <v>67531.600000000006</v>
      </c>
      <c r="H47" s="196">
        <v>1059.3</v>
      </c>
      <c r="I47" s="196">
        <v>60127.9</v>
      </c>
      <c r="J47" s="196">
        <v>30262.7</v>
      </c>
      <c r="K47" s="195">
        <v>12.1</v>
      </c>
      <c r="L47" s="196">
        <v>-3968.5</v>
      </c>
      <c r="M47" s="196">
        <v>33634.400000000001</v>
      </c>
      <c r="N47" s="196">
        <v>37602.800000000003</v>
      </c>
      <c r="O47" s="196">
        <v>-2353.5</v>
      </c>
      <c r="Q47" s="196">
        <v>7997.8</v>
      </c>
      <c r="R47" s="196">
        <v>419076.8</v>
      </c>
      <c r="S47" s="196">
        <v>4284.3999999999996</v>
      </c>
      <c r="T47" s="196">
        <v>18347.099999999999</v>
      </c>
      <c r="U47" s="196">
        <v>14062.7</v>
      </c>
      <c r="V47" s="196">
        <v>423361.2</v>
      </c>
      <c r="X47" s="196">
        <v>419174.9</v>
      </c>
      <c r="Y47" s="196">
        <v>328934.5</v>
      </c>
      <c r="Z47" s="196">
        <v>90016.6</v>
      </c>
      <c r="AB47" s="196">
        <v>122192.8</v>
      </c>
      <c r="AD47" s="196">
        <v>404900.4</v>
      </c>
      <c r="AE47" s="196">
        <v>224914.2</v>
      </c>
      <c r="AF47" s="196">
        <v>33565.599999999999</v>
      </c>
      <c r="AG47" s="196">
        <v>37398.400000000001</v>
      </c>
    </row>
    <row r="48" spans="1:33">
      <c r="A48" s="195" t="s">
        <v>469</v>
      </c>
      <c r="B48" s="196">
        <v>423493.4</v>
      </c>
      <c r="C48" s="196">
        <v>241485.4</v>
      </c>
      <c r="D48" s="196">
        <v>237815.5</v>
      </c>
      <c r="E48" s="196">
        <v>204975.1</v>
      </c>
      <c r="F48" s="196">
        <v>25009.5</v>
      </c>
      <c r="G48" s="196">
        <v>70536.7</v>
      </c>
      <c r="H48" s="196">
        <v>1943.6</v>
      </c>
      <c r="I48" s="196">
        <v>61113.3</v>
      </c>
      <c r="J48" s="196">
        <v>28986.400000000001</v>
      </c>
      <c r="K48" s="195">
        <v>-234.6</v>
      </c>
      <c r="L48" s="196">
        <v>-3538.6</v>
      </c>
      <c r="M48" s="196">
        <v>34485.4</v>
      </c>
      <c r="N48" s="196">
        <v>38024</v>
      </c>
      <c r="O48" s="196">
        <v>-1808.2</v>
      </c>
      <c r="Q48" s="196">
        <v>7599</v>
      </c>
      <c r="R48" s="196">
        <v>431092.3</v>
      </c>
      <c r="S48" s="196">
        <v>2484</v>
      </c>
      <c r="T48" s="196">
        <v>18764.900000000001</v>
      </c>
      <c r="U48" s="196">
        <v>16280.8</v>
      </c>
      <c r="V48" s="196">
        <v>433576.4</v>
      </c>
      <c r="X48" s="196">
        <v>431323.2</v>
      </c>
      <c r="Y48" s="196">
        <v>341476.9</v>
      </c>
      <c r="Z48" s="196">
        <v>89501.8</v>
      </c>
      <c r="AB48" s="196">
        <v>124731</v>
      </c>
      <c r="AD48" s="196">
        <v>417369.59999999998</v>
      </c>
      <c r="AE48" s="196">
        <v>232621.6</v>
      </c>
      <c r="AF48" s="196">
        <v>34349.699999999997</v>
      </c>
      <c r="AG48" s="196">
        <v>37787.4</v>
      </c>
    </row>
    <row r="49" spans="1:33">
      <c r="A49" s="195" t="s">
        <v>470</v>
      </c>
      <c r="B49" s="196">
        <v>431371.4</v>
      </c>
      <c r="C49" s="196">
        <v>243815.2</v>
      </c>
      <c r="D49" s="196">
        <v>240103.8</v>
      </c>
      <c r="E49" s="196">
        <v>207013.8</v>
      </c>
      <c r="F49" s="196">
        <v>25865.599999999999</v>
      </c>
      <c r="G49" s="196">
        <v>72212.600000000006</v>
      </c>
      <c r="H49" s="196">
        <v>2804.5</v>
      </c>
      <c r="I49" s="196">
        <v>61317.4</v>
      </c>
      <c r="J49" s="196">
        <v>30022.3</v>
      </c>
      <c r="K49" s="195">
        <v>666.3</v>
      </c>
      <c r="L49" s="196">
        <v>-3314.6</v>
      </c>
      <c r="M49" s="196">
        <v>34246.300000000003</v>
      </c>
      <c r="N49" s="196">
        <v>37561</v>
      </c>
      <c r="O49" s="196">
        <v>-2017.9</v>
      </c>
      <c r="Q49" s="196">
        <v>6954</v>
      </c>
      <c r="R49" s="196">
        <v>438325.4</v>
      </c>
      <c r="S49" s="196">
        <v>2406</v>
      </c>
      <c r="T49" s="196">
        <v>17303.5</v>
      </c>
      <c r="U49" s="196">
        <v>14897.5</v>
      </c>
      <c r="V49" s="196">
        <v>440731.4</v>
      </c>
      <c r="X49" s="196">
        <v>439318.7</v>
      </c>
      <c r="Y49" s="196">
        <v>347707.1</v>
      </c>
      <c r="Z49" s="196">
        <v>91266.8</v>
      </c>
      <c r="AB49" s="196">
        <v>128231.3</v>
      </c>
      <c r="AD49" s="196">
        <v>425180.2</v>
      </c>
      <c r="AE49" s="196">
        <v>234972.3</v>
      </c>
      <c r="AF49" s="196">
        <v>34111.1</v>
      </c>
      <c r="AG49" s="196">
        <v>37325</v>
      </c>
    </row>
    <row r="50" spans="1:33">
      <c r="A50" s="195" t="s">
        <v>471</v>
      </c>
      <c r="B50" s="196">
        <v>430372.3</v>
      </c>
      <c r="C50" s="196">
        <v>241579.8</v>
      </c>
      <c r="D50" s="196">
        <v>237810</v>
      </c>
      <c r="E50" s="196">
        <v>204587.7</v>
      </c>
      <c r="F50" s="196">
        <v>25803.3</v>
      </c>
      <c r="G50" s="196">
        <v>73453</v>
      </c>
      <c r="H50" s="196">
        <v>1745.2</v>
      </c>
      <c r="I50" s="196">
        <v>62102.9</v>
      </c>
      <c r="J50" s="196">
        <v>31248.2</v>
      </c>
      <c r="K50" s="195">
        <v>136.19999999999999</v>
      </c>
      <c r="L50" s="196">
        <v>-4145.5</v>
      </c>
      <c r="M50" s="196">
        <v>35509.800000000003</v>
      </c>
      <c r="N50" s="196">
        <v>39655.300000000003</v>
      </c>
      <c r="O50" s="196">
        <v>-1550.9</v>
      </c>
      <c r="Q50" s="196">
        <v>5940.7</v>
      </c>
      <c r="R50" s="196">
        <v>436313</v>
      </c>
      <c r="S50" s="196">
        <v>2368.1</v>
      </c>
      <c r="T50" s="196">
        <v>17113.599999999999</v>
      </c>
      <c r="U50" s="196">
        <v>14745.5</v>
      </c>
      <c r="V50" s="196">
        <v>438681</v>
      </c>
      <c r="X50" s="196">
        <v>438785.5</v>
      </c>
      <c r="Y50" s="196">
        <v>345490.3</v>
      </c>
      <c r="Z50" s="196">
        <v>93021.6</v>
      </c>
      <c r="AB50" s="196">
        <v>130647.4</v>
      </c>
      <c r="AD50" s="196">
        <v>424194.9</v>
      </c>
      <c r="AE50" s="196">
        <v>232664.2</v>
      </c>
      <c r="AF50" s="196">
        <v>35376.1</v>
      </c>
      <c r="AG50" s="196">
        <v>39419.4</v>
      </c>
    </row>
    <row r="51" spans="1:33">
      <c r="A51" s="195" t="s">
        <v>482</v>
      </c>
      <c r="B51" s="196">
        <v>434156</v>
      </c>
      <c r="C51" s="196">
        <v>242430.5</v>
      </c>
      <c r="D51" s="196">
        <v>238567.8</v>
      </c>
      <c r="E51" s="196">
        <v>205141.2</v>
      </c>
      <c r="F51" s="196">
        <v>25609.200000000001</v>
      </c>
      <c r="G51" s="196">
        <v>75627.199999999997</v>
      </c>
      <c r="H51" s="195">
        <v>899.2</v>
      </c>
      <c r="I51" s="196">
        <v>62919.199999999997</v>
      </c>
      <c r="J51" s="196">
        <v>30400.5</v>
      </c>
      <c r="K51" s="196">
        <v>-1111</v>
      </c>
      <c r="L51" s="196">
        <v>-1766.3</v>
      </c>
      <c r="M51" s="196">
        <v>35531.5</v>
      </c>
      <c r="N51" s="196">
        <v>37297.800000000003</v>
      </c>
      <c r="O51" s="195">
        <v>-852.6</v>
      </c>
      <c r="Q51" s="196">
        <v>6843.3</v>
      </c>
      <c r="R51" s="196">
        <v>440999.3</v>
      </c>
      <c r="S51" s="196">
        <v>3493.6</v>
      </c>
      <c r="T51" s="196">
        <v>18478.5</v>
      </c>
      <c r="U51" s="196">
        <v>14984.9</v>
      </c>
      <c r="V51" s="196">
        <v>444492.9</v>
      </c>
      <c r="X51" s="196">
        <v>440131.3</v>
      </c>
      <c r="Y51" s="196">
        <v>347554.7</v>
      </c>
      <c r="Z51" s="196">
        <v>92267.3</v>
      </c>
      <c r="AB51" s="196">
        <v>132062.9</v>
      </c>
      <c r="AD51" s="196">
        <v>427852.3</v>
      </c>
      <c r="AE51" s="196">
        <v>233326.2</v>
      </c>
      <c r="AF51" s="196">
        <v>35398.400000000001</v>
      </c>
      <c r="AG51" s="196">
        <v>37061.300000000003</v>
      </c>
    </row>
    <row r="52" spans="1:33">
      <c r="A52" s="195" t="s">
        <v>469</v>
      </c>
      <c r="B52" s="196">
        <v>439233.8</v>
      </c>
      <c r="C52" s="196">
        <v>245994.6</v>
      </c>
      <c r="D52" s="196">
        <v>242056</v>
      </c>
      <c r="E52" s="196">
        <v>208376.9</v>
      </c>
      <c r="F52" s="196">
        <v>24677.4</v>
      </c>
      <c r="G52" s="196">
        <v>73978.5</v>
      </c>
      <c r="H52" s="196">
        <v>4116.8999999999996</v>
      </c>
      <c r="I52" s="196">
        <v>63211.5</v>
      </c>
      <c r="J52" s="196">
        <v>29342.3</v>
      </c>
      <c r="K52" s="195">
        <v>-110.7</v>
      </c>
      <c r="L52" s="196">
        <v>-1361.7</v>
      </c>
      <c r="M52" s="196">
        <v>35709</v>
      </c>
      <c r="N52" s="196">
        <v>37070.699999999997</v>
      </c>
      <c r="O52" s="195">
        <v>-615</v>
      </c>
      <c r="Q52" s="196">
        <v>7822.5</v>
      </c>
      <c r="R52" s="196">
        <v>447056.3</v>
      </c>
      <c r="S52" s="196">
        <v>2492.6</v>
      </c>
      <c r="T52" s="196">
        <v>18507.7</v>
      </c>
      <c r="U52" s="196">
        <v>16015.1</v>
      </c>
      <c r="V52" s="196">
        <v>449548.9</v>
      </c>
      <c r="X52" s="196">
        <v>444893</v>
      </c>
      <c r="Y52" s="196">
        <v>352561.8</v>
      </c>
      <c r="Z52" s="196">
        <v>91978.5</v>
      </c>
      <c r="AB52" s="196">
        <v>128499.5</v>
      </c>
      <c r="AD52" s="196">
        <v>432531.1</v>
      </c>
      <c r="AE52" s="196">
        <v>236747.6</v>
      </c>
      <c r="AF52" s="196">
        <v>35538.699999999997</v>
      </c>
      <c r="AG52" s="196">
        <v>37086.699999999997</v>
      </c>
    </row>
    <row r="53" spans="1:33">
      <c r="A53" s="195" t="s">
        <v>470</v>
      </c>
      <c r="B53" s="196">
        <v>439251.9</v>
      </c>
      <c r="C53" s="196">
        <v>245676.6</v>
      </c>
      <c r="D53" s="196">
        <v>241673.8</v>
      </c>
      <c r="E53" s="196">
        <v>207836.9</v>
      </c>
      <c r="F53" s="196">
        <v>23346.400000000001</v>
      </c>
      <c r="G53" s="196">
        <v>74004.800000000003</v>
      </c>
      <c r="H53" s="196">
        <v>3685.7</v>
      </c>
      <c r="I53" s="196">
        <v>63917.7</v>
      </c>
      <c r="J53" s="196">
        <v>30758.6</v>
      </c>
      <c r="K53" s="195">
        <v>-316.39999999999998</v>
      </c>
      <c r="L53" s="196">
        <v>-1413.6</v>
      </c>
      <c r="M53" s="196">
        <v>36556.5</v>
      </c>
      <c r="N53" s="196">
        <v>37970.1</v>
      </c>
      <c r="O53" s="195">
        <v>-407.6</v>
      </c>
      <c r="Q53" s="196">
        <v>8359.6</v>
      </c>
      <c r="R53" s="196">
        <v>447611.5</v>
      </c>
      <c r="S53" s="196">
        <v>2895.1</v>
      </c>
      <c r="T53" s="196">
        <v>18869.7</v>
      </c>
      <c r="U53" s="196">
        <v>15974.5</v>
      </c>
      <c r="V53" s="196">
        <v>450506.6</v>
      </c>
      <c r="X53" s="196">
        <v>444782.1</v>
      </c>
      <c r="Y53" s="196">
        <v>350451.8</v>
      </c>
      <c r="Z53" s="196">
        <v>94035.5</v>
      </c>
      <c r="AB53" s="196">
        <v>128697.7</v>
      </c>
      <c r="AD53" s="196">
        <v>432449.8</v>
      </c>
      <c r="AE53" s="196">
        <v>236260.4</v>
      </c>
      <c r="AF53" s="196">
        <v>36385.800000000003</v>
      </c>
      <c r="AG53" s="196">
        <v>37988.1</v>
      </c>
    </row>
    <row r="54" spans="1:33">
      <c r="A54" s="195" t="s">
        <v>471</v>
      </c>
      <c r="B54" s="196">
        <v>441980.9</v>
      </c>
      <c r="C54" s="196">
        <v>248542</v>
      </c>
      <c r="D54" s="196">
        <v>244451.20000000001</v>
      </c>
      <c r="E54" s="196">
        <v>210382.9</v>
      </c>
      <c r="F54" s="196">
        <v>22461.7</v>
      </c>
      <c r="G54" s="196">
        <v>73767.5</v>
      </c>
      <c r="H54" s="196">
        <v>2052.5</v>
      </c>
      <c r="I54" s="196">
        <v>64535.199999999997</v>
      </c>
      <c r="J54" s="196">
        <v>32615.4</v>
      </c>
      <c r="K54" s="195">
        <v>-460.9</v>
      </c>
      <c r="L54" s="195">
        <v>-633.4</v>
      </c>
      <c r="M54" s="196">
        <v>37414.400000000001</v>
      </c>
      <c r="N54" s="196">
        <v>38047.9</v>
      </c>
      <c r="O54" s="195">
        <v>-899</v>
      </c>
      <c r="Q54" s="196">
        <v>8596.4</v>
      </c>
      <c r="R54" s="196">
        <v>450577.3</v>
      </c>
      <c r="S54" s="196">
        <v>2608.3000000000002</v>
      </c>
      <c r="T54" s="196">
        <v>18101.3</v>
      </c>
      <c r="U54" s="196">
        <v>15493</v>
      </c>
      <c r="V54" s="196">
        <v>453185.7</v>
      </c>
      <c r="X54" s="196">
        <v>446572.79999999999</v>
      </c>
      <c r="Y54" s="196">
        <v>349842.7</v>
      </c>
      <c r="Z54" s="196">
        <v>96493.5</v>
      </c>
      <c r="AB54" s="196">
        <v>129393.3</v>
      </c>
      <c r="AD54" s="196">
        <v>435100.3</v>
      </c>
      <c r="AE54" s="196">
        <v>238936.8</v>
      </c>
      <c r="AF54" s="196">
        <v>37245.199999999997</v>
      </c>
      <c r="AG54" s="196">
        <v>38068.9</v>
      </c>
    </row>
    <row r="55" spans="1:33">
      <c r="A55" s="195" t="s">
        <v>483</v>
      </c>
      <c r="B55" s="196">
        <v>442620.8</v>
      </c>
      <c r="C55" s="196">
        <v>251959.5</v>
      </c>
      <c r="D55" s="196">
        <v>247757.8</v>
      </c>
      <c r="E55" s="196">
        <v>213445</v>
      </c>
      <c r="F55" s="196">
        <v>22408.5</v>
      </c>
      <c r="G55" s="196">
        <v>70498.600000000006</v>
      </c>
      <c r="H55" s="196">
        <v>1890.1</v>
      </c>
      <c r="I55" s="196">
        <v>64587.7</v>
      </c>
      <c r="J55" s="196">
        <v>33270.199999999997</v>
      </c>
      <c r="K55" s="195">
        <v>-247</v>
      </c>
      <c r="L55" s="195">
        <v>-14.2</v>
      </c>
      <c r="M55" s="196">
        <v>37581.9</v>
      </c>
      <c r="N55" s="196">
        <v>37596.1</v>
      </c>
      <c r="O55" s="196">
        <v>-1732.6</v>
      </c>
      <c r="Q55" s="196">
        <v>9044.7999999999993</v>
      </c>
      <c r="R55" s="196">
        <v>451665.6</v>
      </c>
      <c r="S55" s="196">
        <v>2943.6</v>
      </c>
      <c r="T55" s="196">
        <v>17492.3</v>
      </c>
      <c r="U55" s="196">
        <v>14548.7</v>
      </c>
      <c r="V55" s="196">
        <v>454609.2</v>
      </c>
      <c r="X55" s="196">
        <v>446576.9</v>
      </c>
      <c r="Y55" s="196">
        <v>349020.9</v>
      </c>
      <c r="Z55" s="196">
        <v>97341.5</v>
      </c>
      <c r="AB55" s="196">
        <v>126440.8</v>
      </c>
      <c r="AD55" s="196">
        <v>435743.9</v>
      </c>
      <c r="AE55" s="196">
        <v>242220.9</v>
      </c>
      <c r="AF55" s="196">
        <v>37411.9</v>
      </c>
      <c r="AG55" s="196">
        <v>37621.199999999997</v>
      </c>
    </row>
    <row r="56" spans="1:33">
      <c r="A56" s="195" t="s">
        <v>469</v>
      </c>
      <c r="B56" s="196">
        <v>442382.2</v>
      </c>
      <c r="C56" s="196">
        <v>250653</v>
      </c>
      <c r="D56" s="196">
        <v>246318</v>
      </c>
      <c r="E56" s="196">
        <v>211868.5</v>
      </c>
      <c r="F56" s="196">
        <v>22917.4</v>
      </c>
      <c r="G56" s="196">
        <v>70290.5</v>
      </c>
      <c r="H56" s="195">
        <v>-140.6</v>
      </c>
      <c r="I56" s="196">
        <v>64810.6</v>
      </c>
      <c r="J56" s="196">
        <v>36202.400000000001</v>
      </c>
      <c r="K56" s="195">
        <v>-334.7</v>
      </c>
      <c r="L56" s="195">
        <v>248</v>
      </c>
      <c r="M56" s="196">
        <v>37831.9</v>
      </c>
      <c r="N56" s="196">
        <v>37584</v>
      </c>
      <c r="O56" s="196">
        <v>-2264.3000000000002</v>
      </c>
      <c r="Q56" s="196">
        <v>8793.5</v>
      </c>
      <c r="R56" s="196">
        <v>451175.7</v>
      </c>
      <c r="S56" s="196">
        <v>3504.1</v>
      </c>
      <c r="T56" s="196">
        <v>17394</v>
      </c>
      <c r="U56" s="196">
        <v>13889.9</v>
      </c>
      <c r="V56" s="196">
        <v>454679.8</v>
      </c>
      <c r="X56" s="196">
        <v>446026.8</v>
      </c>
      <c r="Y56" s="196">
        <v>345315.7</v>
      </c>
      <c r="Z56" s="196">
        <v>100583.6</v>
      </c>
      <c r="AB56" s="196">
        <v>129391</v>
      </c>
      <c r="AD56" s="196">
        <v>435521.1</v>
      </c>
      <c r="AE56" s="196">
        <v>240927</v>
      </c>
      <c r="AF56" s="196">
        <v>37568.400000000001</v>
      </c>
      <c r="AG56" s="196">
        <v>37612.1</v>
      </c>
    </row>
    <row r="57" spans="1:33">
      <c r="A57" s="195" t="s">
        <v>470</v>
      </c>
      <c r="B57" s="196">
        <v>444549.6</v>
      </c>
      <c r="C57" s="196">
        <v>251301.1</v>
      </c>
      <c r="D57" s="196">
        <v>246834</v>
      </c>
      <c r="E57" s="196">
        <v>212202.4</v>
      </c>
      <c r="F57" s="196">
        <v>22734.9</v>
      </c>
      <c r="G57" s="196">
        <v>68787.100000000006</v>
      </c>
      <c r="H57" s="195">
        <v>924.9</v>
      </c>
      <c r="I57" s="196">
        <v>65574.7</v>
      </c>
      <c r="J57" s="196">
        <v>36754.800000000003</v>
      </c>
      <c r="K57" s="195">
        <v>-374.2</v>
      </c>
      <c r="L57" s="196">
        <v>1099.0999999999999</v>
      </c>
      <c r="M57" s="196">
        <v>37979.800000000003</v>
      </c>
      <c r="N57" s="196">
        <v>36880.699999999997</v>
      </c>
      <c r="O57" s="196">
        <v>-2252.8000000000002</v>
      </c>
      <c r="Q57" s="196">
        <v>8331.9</v>
      </c>
      <c r="R57" s="196">
        <v>452881.5</v>
      </c>
      <c r="S57" s="196">
        <v>3506.5</v>
      </c>
      <c r="T57" s="196">
        <v>17016.5</v>
      </c>
      <c r="U57" s="196">
        <v>13510.1</v>
      </c>
      <c r="V57" s="196">
        <v>456388</v>
      </c>
      <c r="X57" s="196">
        <v>447400.7</v>
      </c>
      <c r="Y57" s="196">
        <v>345413.5</v>
      </c>
      <c r="Z57" s="196">
        <v>101881.7</v>
      </c>
      <c r="AB57" s="196">
        <v>128126.6</v>
      </c>
      <c r="AD57" s="196">
        <v>437625.9</v>
      </c>
      <c r="AE57" s="196">
        <v>241412.2</v>
      </c>
      <c r="AF57" s="196">
        <v>37715.1</v>
      </c>
      <c r="AG57" s="196">
        <v>36909.9</v>
      </c>
    </row>
    <row r="58" spans="1:33">
      <c r="A58" s="195" t="s">
        <v>471</v>
      </c>
      <c r="B58" s="196">
        <v>441745.3</v>
      </c>
      <c r="C58" s="196">
        <v>249964.6</v>
      </c>
      <c r="D58" s="196">
        <v>245432.9</v>
      </c>
      <c r="E58" s="196">
        <v>210657.5</v>
      </c>
      <c r="F58" s="196">
        <v>22407.7</v>
      </c>
      <c r="G58" s="196">
        <v>66244.100000000006</v>
      </c>
      <c r="H58" s="196">
        <v>1040.2</v>
      </c>
      <c r="I58" s="196">
        <v>66413.2</v>
      </c>
      <c r="J58" s="196">
        <v>36267.300000000003</v>
      </c>
      <c r="K58" s="195">
        <v>337.7</v>
      </c>
      <c r="L58" s="196">
        <v>1975.6</v>
      </c>
      <c r="M58" s="196">
        <v>38476.800000000003</v>
      </c>
      <c r="N58" s="196">
        <v>36501.199999999997</v>
      </c>
      <c r="O58" s="196">
        <v>-2905</v>
      </c>
      <c r="Q58" s="196">
        <v>8568.2999999999993</v>
      </c>
      <c r="R58" s="196">
        <v>450313.7</v>
      </c>
      <c r="S58" s="196">
        <v>4148.3999999999996</v>
      </c>
      <c r="T58" s="196">
        <v>17127.5</v>
      </c>
      <c r="U58" s="196">
        <v>12979.1</v>
      </c>
      <c r="V58" s="196">
        <v>454462.1</v>
      </c>
      <c r="X58" s="196">
        <v>443567.3</v>
      </c>
      <c r="Y58" s="196">
        <v>340975.2</v>
      </c>
      <c r="Z58" s="196">
        <v>102521.8</v>
      </c>
      <c r="AB58" s="196">
        <v>124638.8</v>
      </c>
      <c r="AD58" s="196">
        <v>434853.4</v>
      </c>
      <c r="AE58" s="196">
        <v>240048.9</v>
      </c>
      <c r="AF58" s="196">
        <v>38212.699999999997</v>
      </c>
      <c r="AG58" s="196">
        <v>36530.400000000001</v>
      </c>
    </row>
    <row r="59" spans="1:33">
      <c r="A59" s="195" t="s">
        <v>484</v>
      </c>
      <c r="B59" s="196">
        <v>446109.7</v>
      </c>
      <c r="C59" s="196">
        <v>253365.2</v>
      </c>
      <c r="D59" s="196">
        <v>248827.5</v>
      </c>
      <c r="E59" s="196">
        <v>213802.3</v>
      </c>
      <c r="F59" s="196">
        <v>21942.6</v>
      </c>
      <c r="G59" s="196">
        <v>68211</v>
      </c>
      <c r="H59" s="196">
        <v>-1588.6</v>
      </c>
      <c r="I59" s="196">
        <v>66599.3</v>
      </c>
      <c r="J59" s="196">
        <v>38468.300000000003</v>
      </c>
      <c r="K59" s="195">
        <v>304.89999999999998</v>
      </c>
      <c r="L59" s="196">
        <v>2206.1999999999998</v>
      </c>
      <c r="M59" s="196">
        <v>38895.9</v>
      </c>
      <c r="N59" s="196">
        <v>36689.699999999997</v>
      </c>
      <c r="O59" s="196">
        <v>-3399.1</v>
      </c>
      <c r="Q59" s="196">
        <v>8690.9</v>
      </c>
      <c r="R59" s="196">
        <v>454800.6</v>
      </c>
      <c r="S59" s="196">
        <v>4253.8</v>
      </c>
      <c r="T59" s="196">
        <v>17130.400000000001</v>
      </c>
      <c r="U59" s="196">
        <v>12876.6</v>
      </c>
      <c r="V59" s="196">
        <v>459054.5</v>
      </c>
      <c r="X59" s="196">
        <v>447769.4</v>
      </c>
      <c r="Y59" s="196">
        <v>342749.8</v>
      </c>
      <c r="Z59" s="196">
        <v>104970.1</v>
      </c>
      <c r="AB59" s="196">
        <v>128413</v>
      </c>
      <c r="AD59" s="196">
        <v>439131.4</v>
      </c>
      <c r="AE59" s="196">
        <v>243376.1</v>
      </c>
      <c r="AF59" s="196">
        <v>38631.599999999999</v>
      </c>
      <c r="AG59" s="196">
        <v>36717.9</v>
      </c>
    </row>
    <row r="60" spans="1:33">
      <c r="A60" s="195" t="s">
        <v>469</v>
      </c>
      <c r="B60" s="196">
        <v>443035.3</v>
      </c>
      <c r="C60" s="196">
        <v>251670</v>
      </c>
      <c r="D60" s="196">
        <v>247122.9</v>
      </c>
      <c r="E60" s="196">
        <v>211952.6</v>
      </c>
      <c r="F60" s="196">
        <v>22210.7</v>
      </c>
      <c r="G60" s="196">
        <v>63580.7</v>
      </c>
      <c r="H60" s="196">
        <v>1019.9</v>
      </c>
      <c r="I60" s="196">
        <v>67268.5</v>
      </c>
      <c r="J60" s="196">
        <v>38997</v>
      </c>
      <c r="K60" s="195">
        <v>-138.69999999999999</v>
      </c>
      <c r="L60" s="196">
        <v>1662.8</v>
      </c>
      <c r="M60" s="196">
        <v>38225.4</v>
      </c>
      <c r="N60" s="196">
        <v>36562.6</v>
      </c>
      <c r="O60" s="196">
        <v>-3235.5</v>
      </c>
      <c r="Q60" s="196">
        <v>8591.2999999999993</v>
      </c>
      <c r="R60" s="196">
        <v>451626.7</v>
      </c>
      <c r="S60" s="196">
        <v>3579</v>
      </c>
      <c r="T60" s="196">
        <v>15529.8</v>
      </c>
      <c r="U60" s="196">
        <v>11950.9</v>
      </c>
      <c r="V60" s="196">
        <v>455205.6</v>
      </c>
      <c r="X60" s="196">
        <v>445284.3</v>
      </c>
      <c r="Y60" s="196">
        <v>339299</v>
      </c>
      <c r="Z60" s="196">
        <v>105962.1</v>
      </c>
      <c r="AB60" s="196">
        <v>124162.3</v>
      </c>
      <c r="AD60" s="196">
        <v>436197.9</v>
      </c>
      <c r="AE60" s="196">
        <v>241631.9</v>
      </c>
      <c r="AF60" s="196">
        <v>37873.1</v>
      </c>
      <c r="AG60" s="196">
        <v>36271.599999999999</v>
      </c>
    </row>
    <row r="61" spans="1:33">
      <c r="A61" s="195" t="s">
        <v>470</v>
      </c>
      <c r="B61" s="196">
        <v>441001.8</v>
      </c>
      <c r="C61" s="196">
        <v>252259.1</v>
      </c>
      <c r="D61" s="196">
        <v>247678.7</v>
      </c>
      <c r="E61" s="196">
        <v>212242.6</v>
      </c>
      <c r="F61" s="196">
        <v>23113</v>
      </c>
      <c r="G61" s="196">
        <v>59991.4</v>
      </c>
      <c r="H61" s="195">
        <v>525</v>
      </c>
      <c r="I61" s="196">
        <v>67953.7</v>
      </c>
      <c r="J61" s="196">
        <v>39910.300000000003</v>
      </c>
      <c r="K61" s="195">
        <v>-109.5</v>
      </c>
      <c r="L61" s="196">
        <v>1345.9</v>
      </c>
      <c r="M61" s="196">
        <v>38229.300000000003</v>
      </c>
      <c r="N61" s="196">
        <v>36883.4</v>
      </c>
      <c r="O61" s="196">
        <v>-3987</v>
      </c>
      <c r="Q61" s="196">
        <v>9477.7000000000007</v>
      </c>
      <c r="R61" s="196">
        <v>450479.5</v>
      </c>
      <c r="S61" s="196">
        <v>3053.6</v>
      </c>
      <c r="T61" s="196">
        <v>14410.1</v>
      </c>
      <c r="U61" s="196">
        <v>11356.5</v>
      </c>
      <c r="V61" s="196">
        <v>453533.1</v>
      </c>
      <c r="X61" s="196">
        <v>443475.5</v>
      </c>
      <c r="Y61" s="196">
        <v>335905.4</v>
      </c>
      <c r="Z61" s="196">
        <v>107584.8</v>
      </c>
      <c r="AB61" s="196">
        <v>121947.3</v>
      </c>
      <c r="AD61" s="196">
        <v>434157.3</v>
      </c>
      <c r="AE61" s="196">
        <v>242186.6</v>
      </c>
      <c r="AF61" s="196">
        <v>37878</v>
      </c>
      <c r="AG61" s="196">
        <v>36593.699999999997</v>
      </c>
    </row>
    <row r="62" spans="1:33">
      <c r="A62" s="195" t="s">
        <v>471</v>
      </c>
      <c r="B62" s="196">
        <v>443412.1</v>
      </c>
      <c r="C62" s="196">
        <v>257257.2</v>
      </c>
      <c r="D62" s="196">
        <v>252668.6</v>
      </c>
      <c r="E62" s="196">
        <v>217003.1</v>
      </c>
      <c r="F62" s="196">
        <v>24494.2</v>
      </c>
      <c r="G62" s="196">
        <v>56736.800000000003</v>
      </c>
      <c r="H62" s="196">
        <v>1211</v>
      </c>
      <c r="I62" s="196">
        <v>68186.399999999994</v>
      </c>
      <c r="J62" s="196">
        <v>40213</v>
      </c>
      <c r="K62" s="195">
        <v>282.3</v>
      </c>
      <c r="L62" s="195">
        <v>-31.7</v>
      </c>
      <c r="M62" s="196">
        <v>37434.800000000003</v>
      </c>
      <c r="N62" s="196">
        <v>37466.6</v>
      </c>
      <c r="O62" s="196">
        <v>-4937.1000000000004</v>
      </c>
      <c r="Q62" s="196">
        <v>10250</v>
      </c>
      <c r="R62" s="196">
        <v>453662.1</v>
      </c>
      <c r="S62" s="196">
        <v>4023.5</v>
      </c>
      <c r="T62" s="196">
        <v>15765.7</v>
      </c>
      <c r="U62" s="196">
        <v>11742.2</v>
      </c>
      <c r="V62" s="196">
        <v>457685.6</v>
      </c>
      <c r="X62" s="196">
        <v>447408.3</v>
      </c>
      <c r="Y62" s="196">
        <v>339126.1</v>
      </c>
      <c r="Z62" s="196">
        <v>108292.6</v>
      </c>
      <c r="AB62" s="196">
        <v>119935.9</v>
      </c>
      <c r="AD62" s="196">
        <v>436516</v>
      </c>
      <c r="AE62" s="196">
        <v>247115</v>
      </c>
      <c r="AF62" s="196">
        <v>37081.800000000003</v>
      </c>
      <c r="AG62" s="196">
        <v>37176.5</v>
      </c>
    </row>
    <row r="63" spans="1:33">
      <c r="A63" s="195" t="s">
        <v>485</v>
      </c>
      <c r="B63" s="196">
        <v>447185.7</v>
      </c>
      <c r="C63" s="196">
        <v>257578.8</v>
      </c>
      <c r="D63" s="196">
        <v>253127.7</v>
      </c>
      <c r="E63" s="196">
        <v>217305.5</v>
      </c>
      <c r="F63" s="196">
        <v>22996.1</v>
      </c>
      <c r="G63" s="196">
        <v>58663.9</v>
      </c>
      <c r="H63" s="196">
        <v>3065.6</v>
      </c>
      <c r="I63" s="196">
        <v>68733.7</v>
      </c>
      <c r="J63" s="196">
        <v>40134.400000000001</v>
      </c>
      <c r="K63" s="196">
        <v>-1114.5999999999999</v>
      </c>
      <c r="L63" s="195">
        <v>223.7</v>
      </c>
      <c r="M63" s="196">
        <v>39120.699999999997</v>
      </c>
      <c r="N63" s="196">
        <v>38897</v>
      </c>
      <c r="O63" s="196">
        <v>-3096</v>
      </c>
      <c r="Q63" s="196">
        <v>11175.6</v>
      </c>
      <c r="R63" s="196">
        <v>458361.3</v>
      </c>
      <c r="S63" s="196">
        <v>3847.4</v>
      </c>
      <c r="T63" s="196">
        <v>15035.9</v>
      </c>
      <c r="U63" s="196">
        <v>11188.6</v>
      </c>
      <c r="V63" s="196">
        <v>462208.7</v>
      </c>
      <c r="X63" s="196">
        <v>450593.2</v>
      </c>
      <c r="Y63" s="196">
        <v>342398.8</v>
      </c>
      <c r="Z63" s="196">
        <v>108185.1</v>
      </c>
      <c r="AB63" s="196">
        <v>120617.60000000001</v>
      </c>
      <c r="AD63" s="196">
        <v>440364.2</v>
      </c>
      <c r="AE63" s="196">
        <v>247645.3</v>
      </c>
      <c r="AF63" s="196">
        <v>38768.1</v>
      </c>
      <c r="AG63" s="196">
        <v>38586.1</v>
      </c>
    </row>
    <row r="64" spans="1:33">
      <c r="A64" s="195" t="s">
        <v>469</v>
      </c>
      <c r="B64" s="196">
        <v>442438</v>
      </c>
      <c r="C64" s="196">
        <v>257438.3</v>
      </c>
      <c r="D64" s="196">
        <v>252968.9</v>
      </c>
      <c r="E64" s="196">
        <v>216959.8</v>
      </c>
      <c r="F64" s="196">
        <v>24151.599999999999</v>
      </c>
      <c r="G64" s="196">
        <v>58136.5</v>
      </c>
      <c r="H64" s="196">
        <v>-3319.2</v>
      </c>
      <c r="I64" s="196">
        <v>69847.8</v>
      </c>
      <c r="J64" s="196">
        <v>41222.9</v>
      </c>
      <c r="K64" s="195">
        <v>343.2</v>
      </c>
      <c r="L64" s="195">
        <v>-251.3</v>
      </c>
      <c r="M64" s="196">
        <v>39280.300000000003</v>
      </c>
      <c r="N64" s="196">
        <v>39531.599999999999</v>
      </c>
      <c r="O64" s="196">
        <v>-5131.8</v>
      </c>
      <c r="Q64" s="196">
        <v>10391.799999999999</v>
      </c>
      <c r="R64" s="196">
        <v>452829.8</v>
      </c>
      <c r="S64" s="196">
        <v>3650.5</v>
      </c>
      <c r="T64" s="196">
        <v>15060.9</v>
      </c>
      <c r="U64" s="196">
        <v>11410.4</v>
      </c>
      <c r="V64" s="196">
        <v>456480.3</v>
      </c>
      <c r="X64" s="196">
        <v>446054.9</v>
      </c>
      <c r="Y64" s="196">
        <v>335177.40000000002</v>
      </c>
      <c r="Z64" s="196">
        <v>110969.9</v>
      </c>
      <c r="AB64" s="196">
        <v>122108.4</v>
      </c>
      <c r="AD64" s="196">
        <v>435614.2</v>
      </c>
      <c r="AE64" s="196">
        <v>247488.1</v>
      </c>
      <c r="AF64" s="196">
        <v>38922.800000000003</v>
      </c>
      <c r="AG64" s="196">
        <v>39297.699999999997</v>
      </c>
    </row>
    <row r="65" spans="1:33">
      <c r="A65" s="195" t="s">
        <v>470</v>
      </c>
      <c r="B65" s="196">
        <v>451099.2</v>
      </c>
      <c r="C65" s="196">
        <v>262344.90000000002</v>
      </c>
      <c r="D65" s="196">
        <v>257858.4</v>
      </c>
      <c r="E65" s="196">
        <v>221589.2</v>
      </c>
      <c r="F65" s="196">
        <v>26386.5</v>
      </c>
      <c r="G65" s="196">
        <v>57966.1</v>
      </c>
      <c r="H65" s="195">
        <v>-604.5</v>
      </c>
      <c r="I65" s="196">
        <v>70272.2</v>
      </c>
      <c r="J65" s="196">
        <v>39702.300000000003</v>
      </c>
      <c r="K65" s="195">
        <v>220.2</v>
      </c>
      <c r="L65" s="195">
        <v>-392.3</v>
      </c>
      <c r="M65" s="196">
        <v>40054.5</v>
      </c>
      <c r="N65" s="196">
        <v>40446.800000000003</v>
      </c>
      <c r="O65" s="196">
        <v>-4796.2</v>
      </c>
      <c r="Q65" s="196">
        <v>9433.7999999999993</v>
      </c>
      <c r="R65" s="196">
        <v>460533</v>
      </c>
      <c r="S65" s="196">
        <v>3378.5</v>
      </c>
      <c r="T65" s="196">
        <v>15256.5</v>
      </c>
      <c r="U65" s="196">
        <v>11878</v>
      </c>
      <c r="V65" s="196">
        <v>463911.5</v>
      </c>
      <c r="X65" s="196">
        <v>454895.2</v>
      </c>
      <c r="Y65" s="196">
        <v>345108.4</v>
      </c>
      <c r="Z65" s="196">
        <v>109793.3</v>
      </c>
      <c r="AB65" s="196">
        <v>122509.9</v>
      </c>
      <c r="AD65" s="196">
        <v>444174.5</v>
      </c>
      <c r="AE65" s="196">
        <v>252299.4</v>
      </c>
      <c r="AF65" s="196">
        <v>39695.4</v>
      </c>
      <c r="AG65" s="196">
        <v>40215.800000000003</v>
      </c>
    </row>
    <row r="66" spans="1:33">
      <c r="A66" s="195" t="s">
        <v>471</v>
      </c>
      <c r="B66" s="196">
        <v>446326</v>
      </c>
      <c r="C66" s="196">
        <v>259882.2</v>
      </c>
      <c r="D66" s="196">
        <v>255365.9</v>
      </c>
      <c r="E66" s="196">
        <v>218950.8</v>
      </c>
      <c r="F66" s="196">
        <v>25165.9</v>
      </c>
      <c r="G66" s="196">
        <v>58767.4</v>
      </c>
      <c r="H66" s="196">
        <v>-1743.2</v>
      </c>
      <c r="I66" s="196">
        <v>70338.100000000006</v>
      </c>
      <c r="J66" s="196">
        <v>38928.699999999997</v>
      </c>
      <c r="K66" s="195">
        <v>266.5</v>
      </c>
      <c r="L66" s="195">
        <v>-674.2</v>
      </c>
      <c r="M66" s="196">
        <v>40218.699999999997</v>
      </c>
      <c r="N66" s="196">
        <v>40892.9</v>
      </c>
      <c r="O66" s="196">
        <v>-4605.5</v>
      </c>
      <c r="Q66" s="196">
        <v>9613.9</v>
      </c>
      <c r="R66" s="196">
        <v>455939.9</v>
      </c>
      <c r="S66" s="196">
        <v>3756.3</v>
      </c>
      <c r="T66" s="196">
        <v>16003.4</v>
      </c>
      <c r="U66" s="196">
        <v>12247.1</v>
      </c>
      <c r="V66" s="196">
        <v>459696.2</v>
      </c>
      <c r="X66" s="196">
        <v>450173.6</v>
      </c>
      <c r="Y66" s="196">
        <v>341102.5</v>
      </c>
      <c r="Z66" s="196">
        <v>109089.7</v>
      </c>
      <c r="AB66" s="196">
        <v>121546</v>
      </c>
      <c r="AD66" s="196">
        <v>439381.3</v>
      </c>
      <c r="AE66" s="196">
        <v>249798.7</v>
      </c>
      <c r="AF66" s="196">
        <v>39861.1</v>
      </c>
      <c r="AG66" s="196">
        <v>40665.9</v>
      </c>
    </row>
    <row r="67" spans="1:33">
      <c r="A67" s="195" t="s">
        <v>486</v>
      </c>
      <c r="B67" s="196">
        <v>448958.1</v>
      </c>
      <c r="C67" s="196">
        <v>259522.9</v>
      </c>
      <c r="D67" s="196">
        <v>254958.5</v>
      </c>
      <c r="E67" s="196">
        <v>218370.3</v>
      </c>
      <c r="F67" s="196">
        <v>24271.4</v>
      </c>
      <c r="G67" s="196">
        <v>59012.9</v>
      </c>
      <c r="H67" s="196">
        <v>2309.8000000000002</v>
      </c>
      <c r="I67" s="196">
        <v>71794.8</v>
      </c>
      <c r="J67" s="196">
        <v>37124.300000000003</v>
      </c>
      <c r="K67" s="195">
        <v>-948.8</v>
      </c>
      <c r="L67" s="196">
        <v>-1237.8</v>
      </c>
      <c r="M67" s="196">
        <v>40683.599999999999</v>
      </c>
      <c r="N67" s="196">
        <v>41921.4</v>
      </c>
      <c r="O67" s="196">
        <v>-2891.4</v>
      </c>
      <c r="Q67" s="196">
        <v>9495.5</v>
      </c>
      <c r="R67" s="196">
        <v>458453.5</v>
      </c>
      <c r="S67" s="196">
        <v>3674.1</v>
      </c>
      <c r="T67" s="196">
        <v>16139.3</v>
      </c>
      <c r="U67" s="196">
        <v>12465.2</v>
      </c>
      <c r="V67" s="196">
        <v>462127.7</v>
      </c>
      <c r="X67" s="196">
        <v>453225.6</v>
      </c>
      <c r="Y67" s="196">
        <v>344994</v>
      </c>
      <c r="Z67" s="196">
        <v>108209.1</v>
      </c>
      <c r="AB67" s="196">
        <v>119319.1</v>
      </c>
      <c r="AD67" s="196">
        <v>441865.7</v>
      </c>
      <c r="AE67" s="196">
        <v>249345.8</v>
      </c>
      <c r="AF67" s="196">
        <v>40323.800000000003</v>
      </c>
      <c r="AG67" s="196">
        <v>41696.5</v>
      </c>
    </row>
    <row r="68" spans="1:33">
      <c r="A68" s="195" t="s">
        <v>469</v>
      </c>
      <c r="B68" s="196">
        <v>455357.9</v>
      </c>
      <c r="C68" s="196">
        <v>263776</v>
      </c>
      <c r="D68" s="196">
        <v>259147.5</v>
      </c>
      <c r="E68" s="196">
        <v>222334.3</v>
      </c>
      <c r="F68" s="196">
        <v>23502.9</v>
      </c>
      <c r="G68" s="196">
        <v>61462.400000000001</v>
      </c>
      <c r="H68" s="195">
        <v>888.3</v>
      </c>
      <c r="I68" s="196">
        <v>72417</v>
      </c>
      <c r="J68" s="196">
        <v>38416</v>
      </c>
      <c r="K68" s="195">
        <v>-118.7</v>
      </c>
      <c r="L68" s="196">
        <v>-1615.9</v>
      </c>
      <c r="M68" s="196">
        <v>41368.199999999997</v>
      </c>
      <c r="N68" s="196">
        <v>42984.1</v>
      </c>
      <c r="O68" s="196">
        <v>-3370.1</v>
      </c>
      <c r="Q68" s="196">
        <v>9823.7000000000007</v>
      </c>
      <c r="R68" s="196">
        <v>465181.6</v>
      </c>
      <c r="S68" s="196">
        <v>2974.7</v>
      </c>
      <c r="T68" s="196">
        <v>15285.4</v>
      </c>
      <c r="U68" s="196">
        <v>12310.7</v>
      </c>
      <c r="V68" s="196">
        <v>468156.2</v>
      </c>
      <c r="X68" s="196">
        <v>459952.5</v>
      </c>
      <c r="Y68" s="196">
        <v>349480.2</v>
      </c>
      <c r="Z68" s="196">
        <v>110466.2</v>
      </c>
      <c r="AB68" s="196">
        <v>122446.8</v>
      </c>
      <c r="AD68" s="196">
        <v>448035.2</v>
      </c>
      <c r="AE68" s="196">
        <v>253496.4</v>
      </c>
      <c r="AF68" s="196">
        <v>41019.199999999997</v>
      </c>
      <c r="AG68" s="196">
        <v>42847.4</v>
      </c>
    </row>
    <row r="69" spans="1:33">
      <c r="A69" s="195" t="s">
        <v>470</v>
      </c>
      <c r="B69" s="196">
        <v>458568.8</v>
      </c>
      <c r="C69" s="196">
        <v>264741.59999999998</v>
      </c>
      <c r="D69" s="196">
        <v>260052.5</v>
      </c>
      <c r="E69" s="196">
        <v>223061.9</v>
      </c>
      <c r="F69" s="196">
        <v>22925.4</v>
      </c>
      <c r="G69" s="196">
        <v>60486.8</v>
      </c>
      <c r="H69" s="196">
        <v>2150.4</v>
      </c>
      <c r="I69" s="196">
        <v>73417.3</v>
      </c>
      <c r="J69" s="196">
        <v>41658.300000000003</v>
      </c>
      <c r="K69" s="195">
        <v>-246.8</v>
      </c>
      <c r="L69" s="196">
        <v>-3750</v>
      </c>
      <c r="M69" s="196">
        <v>41697.599999999999</v>
      </c>
      <c r="N69" s="196">
        <v>45447.6</v>
      </c>
      <c r="O69" s="196">
        <v>-2814.1</v>
      </c>
      <c r="Q69" s="196">
        <v>10336.200000000001</v>
      </c>
      <c r="R69" s="196">
        <v>468905</v>
      </c>
      <c r="S69" s="196">
        <v>4270.8999999999996</v>
      </c>
      <c r="T69" s="196">
        <v>19205.400000000001</v>
      </c>
      <c r="U69" s="196">
        <v>14934.5</v>
      </c>
      <c r="V69" s="196">
        <v>473175.8</v>
      </c>
      <c r="X69" s="196">
        <v>464900.5</v>
      </c>
      <c r="Y69" s="196">
        <v>350271.9</v>
      </c>
      <c r="Z69" s="196">
        <v>114700.1</v>
      </c>
      <c r="AB69" s="196">
        <v>123919.7</v>
      </c>
      <c r="AD69" s="196">
        <v>451082</v>
      </c>
      <c r="AE69" s="196">
        <v>254351.5</v>
      </c>
      <c r="AF69" s="196">
        <v>41347.800000000003</v>
      </c>
      <c r="AG69" s="196">
        <v>45322.400000000001</v>
      </c>
    </row>
    <row r="70" spans="1:33">
      <c r="A70" s="195" t="s">
        <v>471</v>
      </c>
      <c r="B70" s="196">
        <v>458595.3</v>
      </c>
      <c r="C70" s="196">
        <v>266672.09999999998</v>
      </c>
      <c r="D70" s="196">
        <v>261959.8</v>
      </c>
      <c r="E70" s="196">
        <v>224764</v>
      </c>
      <c r="F70" s="196">
        <v>23527.599999999999</v>
      </c>
      <c r="G70" s="196">
        <v>60546.400000000001</v>
      </c>
      <c r="H70" s="196">
        <v>1263.4000000000001</v>
      </c>
      <c r="I70" s="196">
        <v>73684.399999999994</v>
      </c>
      <c r="J70" s="196">
        <v>41732.5</v>
      </c>
      <c r="K70" s="195">
        <v>-146.5</v>
      </c>
      <c r="L70" s="196">
        <v>-5979.3</v>
      </c>
      <c r="M70" s="196">
        <v>41577.9</v>
      </c>
      <c r="N70" s="196">
        <v>47557.2</v>
      </c>
      <c r="O70" s="196">
        <v>-2705.3</v>
      </c>
      <c r="Q70" s="196">
        <v>10810.6</v>
      </c>
      <c r="R70" s="196">
        <v>469405.9</v>
      </c>
      <c r="S70" s="196">
        <v>4724.1000000000004</v>
      </c>
      <c r="T70" s="196">
        <v>20153.8</v>
      </c>
      <c r="U70" s="196">
        <v>15429.7</v>
      </c>
      <c r="V70" s="196">
        <v>474130</v>
      </c>
      <c r="X70" s="196">
        <v>466756.2</v>
      </c>
      <c r="Y70" s="196">
        <v>351742.1</v>
      </c>
      <c r="Z70" s="196">
        <v>115080.4</v>
      </c>
      <c r="AB70" s="196">
        <v>124594.9</v>
      </c>
      <c r="AD70" s="196">
        <v>451015.3</v>
      </c>
      <c r="AE70" s="196">
        <v>256230.6</v>
      </c>
      <c r="AF70" s="196">
        <v>41227.599999999999</v>
      </c>
      <c r="AG70" s="196">
        <v>47443.3</v>
      </c>
    </row>
    <row r="71" spans="1:33">
      <c r="A71" s="195" t="s">
        <v>487</v>
      </c>
      <c r="B71" s="196">
        <v>462121.6</v>
      </c>
      <c r="C71" s="196">
        <v>268102.90000000002</v>
      </c>
      <c r="D71" s="196">
        <v>263403.40000000002</v>
      </c>
      <c r="E71" s="196">
        <v>226005.4</v>
      </c>
      <c r="F71" s="196">
        <v>24574.400000000001</v>
      </c>
      <c r="G71" s="196">
        <v>58806.7</v>
      </c>
      <c r="H71" s="196">
        <v>1191.9000000000001</v>
      </c>
      <c r="I71" s="196">
        <v>74787.600000000006</v>
      </c>
      <c r="J71" s="196">
        <v>44015.6</v>
      </c>
      <c r="K71" s="195">
        <v>279.5</v>
      </c>
      <c r="L71" s="196">
        <v>-6627.3</v>
      </c>
      <c r="M71" s="196">
        <v>42582.7</v>
      </c>
      <c r="N71" s="196">
        <v>49210.1</v>
      </c>
      <c r="O71" s="196">
        <v>-3009.7</v>
      </c>
      <c r="Q71" s="196">
        <v>10509.5</v>
      </c>
      <c r="R71" s="196">
        <v>472631.1</v>
      </c>
      <c r="S71" s="196">
        <v>4680.3</v>
      </c>
      <c r="T71" s="196">
        <v>11995.4</v>
      </c>
      <c r="U71" s="196">
        <v>7315.1</v>
      </c>
      <c r="V71" s="196">
        <v>477311.4</v>
      </c>
      <c r="X71" s="196">
        <v>470687.4</v>
      </c>
      <c r="Y71" s="196">
        <v>352121</v>
      </c>
      <c r="Z71" s="196">
        <v>118683.3</v>
      </c>
      <c r="AB71" s="196">
        <v>125846</v>
      </c>
      <c r="AD71" s="196">
        <v>454443</v>
      </c>
      <c r="AE71" s="196">
        <v>257630.6</v>
      </c>
      <c r="AF71" s="196">
        <v>42227</v>
      </c>
      <c r="AG71" s="196">
        <v>49106.8</v>
      </c>
    </row>
    <row r="72" spans="1:33">
      <c r="A72" s="195" t="s">
        <v>469</v>
      </c>
      <c r="B72" s="196">
        <v>466854.1</v>
      </c>
      <c r="C72" s="196">
        <v>268834.90000000002</v>
      </c>
      <c r="D72" s="196">
        <v>264141.7</v>
      </c>
      <c r="E72" s="196">
        <v>226534.39999999999</v>
      </c>
      <c r="F72" s="196">
        <v>25913</v>
      </c>
      <c r="G72" s="196">
        <v>61025</v>
      </c>
      <c r="H72" s="196">
        <v>3568.2</v>
      </c>
      <c r="I72" s="196">
        <v>74686</v>
      </c>
      <c r="J72" s="196">
        <v>43302.400000000001</v>
      </c>
      <c r="K72" s="195">
        <v>-172.9</v>
      </c>
      <c r="L72" s="196">
        <v>-8308.4</v>
      </c>
      <c r="M72" s="196">
        <v>42607</v>
      </c>
      <c r="N72" s="196">
        <v>50915.4</v>
      </c>
      <c r="O72" s="196">
        <v>-1994.1</v>
      </c>
      <c r="Q72" s="196">
        <v>9749.4</v>
      </c>
      <c r="R72" s="196">
        <v>476603.5</v>
      </c>
      <c r="S72" s="196">
        <v>5527.5</v>
      </c>
      <c r="T72" s="196">
        <v>12383.9</v>
      </c>
      <c r="U72" s="196">
        <v>6856.4</v>
      </c>
      <c r="V72" s="196">
        <v>482131</v>
      </c>
      <c r="X72" s="196">
        <v>476900.7</v>
      </c>
      <c r="Y72" s="196">
        <v>359312.1</v>
      </c>
      <c r="Z72" s="196">
        <v>117650.7</v>
      </c>
      <c r="AB72" s="196">
        <v>128737.60000000001</v>
      </c>
      <c r="AD72" s="196">
        <v>459148.9</v>
      </c>
      <c r="AE72" s="196">
        <v>258397.5</v>
      </c>
      <c r="AF72" s="196">
        <v>42234.1</v>
      </c>
      <c r="AG72" s="196">
        <v>50832.2</v>
      </c>
    </row>
    <row r="73" spans="1:33">
      <c r="A73" s="195" t="s">
        <v>470</v>
      </c>
      <c r="B73" s="196">
        <v>467043.6</v>
      </c>
      <c r="C73" s="196">
        <v>269666.3</v>
      </c>
      <c r="D73" s="196">
        <v>264962.8</v>
      </c>
      <c r="E73" s="196">
        <v>227132.5</v>
      </c>
      <c r="F73" s="196">
        <v>26977.8</v>
      </c>
      <c r="G73" s="196">
        <v>62665.2</v>
      </c>
      <c r="H73" s="196">
        <v>1430.8</v>
      </c>
      <c r="I73" s="196">
        <v>74712.100000000006</v>
      </c>
      <c r="J73" s="196">
        <v>41152.699999999997</v>
      </c>
      <c r="K73" s="195">
        <v>-60.5</v>
      </c>
      <c r="L73" s="196">
        <v>-7372.8</v>
      </c>
      <c r="M73" s="196">
        <v>43905.8</v>
      </c>
      <c r="N73" s="196">
        <v>51278.6</v>
      </c>
      <c r="O73" s="196">
        <v>-2127.9</v>
      </c>
      <c r="Q73" s="196">
        <v>8931.7000000000007</v>
      </c>
      <c r="R73" s="196">
        <v>475975.4</v>
      </c>
      <c r="S73" s="196">
        <v>5581.7</v>
      </c>
      <c r="T73" s="196">
        <v>12180.6</v>
      </c>
      <c r="U73" s="196">
        <v>6598.9</v>
      </c>
      <c r="V73" s="196">
        <v>481557.1</v>
      </c>
      <c r="X73" s="196">
        <v>476059</v>
      </c>
      <c r="Y73" s="196">
        <v>360523.3</v>
      </c>
      <c r="Z73" s="196">
        <v>115559.4</v>
      </c>
      <c r="AB73" s="196">
        <v>129419</v>
      </c>
      <c r="AD73" s="196">
        <v>459266</v>
      </c>
      <c r="AE73" s="196">
        <v>259147.5</v>
      </c>
      <c r="AF73" s="196">
        <v>43526.1</v>
      </c>
      <c r="AG73" s="196">
        <v>51197.2</v>
      </c>
    </row>
    <row r="74" spans="1:33">
      <c r="A74" s="195" t="s">
        <v>471</v>
      </c>
      <c r="B74" s="196">
        <v>473996</v>
      </c>
      <c r="C74" s="196">
        <v>272481.2</v>
      </c>
      <c r="D74" s="196">
        <v>267793.5</v>
      </c>
      <c r="E74" s="196">
        <v>229725.3</v>
      </c>
      <c r="F74" s="196">
        <v>27617.5</v>
      </c>
      <c r="G74" s="196">
        <v>63326.400000000001</v>
      </c>
      <c r="H74" s="196">
        <v>2862.9</v>
      </c>
      <c r="I74" s="196">
        <v>75824.7</v>
      </c>
      <c r="J74" s="196">
        <v>40073.1</v>
      </c>
      <c r="K74" s="195">
        <v>-120.3</v>
      </c>
      <c r="L74" s="196">
        <v>-6181.3</v>
      </c>
      <c r="M74" s="196">
        <v>45871.9</v>
      </c>
      <c r="N74" s="196">
        <v>52053.2</v>
      </c>
      <c r="O74" s="196">
        <v>-1888.3</v>
      </c>
      <c r="Q74" s="196">
        <v>8442.9</v>
      </c>
      <c r="R74" s="196">
        <v>482438.9</v>
      </c>
      <c r="S74" s="196">
        <v>5998.3</v>
      </c>
      <c r="T74" s="196">
        <v>12676.3</v>
      </c>
      <c r="U74" s="196">
        <v>6678</v>
      </c>
      <c r="V74" s="196">
        <v>488437.2</v>
      </c>
      <c r="X74" s="196">
        <v>481808.7</v>
      </c>
      <c r="Y74" s="196">
        <v>366263.1</v>
      </c>
      <c r="Z74" s="196">
        <v>115544.2</v>
      </c>
      <c r="AB74" s="196">
        <v>129684.4</v>
      </c>
      <c r="AD74" s="196">
        <v>466117.9</v>
      </c>
      <c r="AE74" s="196">
        <v>261889.2</v>
      </c>
      <c r="AF74" s="196">
        <v>45483.199999999997</v>
      </c>
      <c r="AG74" s="196">
        <v>51976.5</v>
      </c>
    </row>
    <row r="75" spans="1:33">
      <c r="A75" s="195" t="s">
        <v>488</v>
      </c>
      <c r="B75" s="196">
        <v>477524</v>
      </c>
      <c r="C75" s="196">
        <v>278287.2</v>
      </c>
      <c r="D75" s="196">
        <v>273640.7</v>
      </c>
      <c r="E75" s="196">
        <v>235338.1</v>
      </c>
      <c r="F75" s="196">
        <v>26484.7</v>
      </c>
      <c r="G75" s="196">
        <v>65794.399999999994</v>
      </c>
      <c r="H75" s="195">
        <v>-272</v>
      </c>
      <c r="I75" s="196">
        <v>75540.399999999994</v>
      </c>
      <c r="J75" s="196">
        <v>39206.199999999997</v>
      </c>
      <c r="K75" s="195">
        <v>-225.9</v>
      </c>
      <c r="L75" s="196">
        <v>-5247</v>
      </c>
      <c r="M75" s="196">
        <v>47214.1</v>
      </c>
      <c r="N75" s="196">
        <v>52461</v>
      </c>
      <c r="O75" s="196">
        <v>-2044</v>
      </c>
      <c r="Q75" s="196">
        <v>7709.4</v>
      </c>
      <c r="R75" s="196">
        <v>485233.3</v>
      </c>
      <c r="S75" s="196">
        <v>6586.5</v>
      </c>
      <c r="T75" s="196">
        <v>13506.3</v>
      </c>
      <c r="U75" s="196">
        <v>6919.7</v>
      </c>
      <c r="V75" s="196">
        <v>491819.9</v>
      </c>
      <c r="X75" s="196">
        <v>484347.3</v>
      </c>
      <c r="Y75" s="196">
        <v>369991.9</v>
      </c>
      <c r="Z75" s="196">
        <v>114334</v>
      </c>
      <c r="AB75" s="196">
        <v>130417.1</v>
      </c>
      <c r="AD75" s="196">
        <v>469507.4</v>
      </c>
      <c r="AE75" s="196">
        <v>267569.3</v>
      </c>
      <c r="AF75" s="196">
        <v>46815.7</v>
      </c>
      <c r="AG75" s="196">
        <v>52383.6</v>
      </c>
    </row>
    <row r="76" spans="1:33">
      <c r="A76" s="195" t="s">
        <v>469</v>
      </c>
      <c r="B76" s="196">
        <v>472991.8</v>
      </c>
      <c r="C76" s="196">
        <v>268674.5</v>
      </c>
      <c r="D76" s="196">
        <v>264140.2</v>
      </c>
      <c r="E76" s="196">
        <v>225709</v>
      </c>
      <c r="F76" s="196">
        <v>23517.3</v>
      </c>
      <c r="G76" s="196">
        <v>66469.8</v>
      </c>
      <c r="H76" s="196">
        <v>2869.5</v>
      </c>
      <c r="I76" s="196">
        <v>75756.100000000006</v>
      </c>
      <c r="J76" s="196">
        <v>39454.5</v>
      </c>
      <c r="K76" s="195">
        <v>-210.4</v>
      </c>
      <c r="L76" s="196">
        <v>-2390.3000000000002</v>
      </c>
      <c r="M76" s="196">
        <v>49191.9</v>
      </c>
      <c r="N76" s="196">
        <v>51582.3</v>
      </c>
      <c r="O76" s="196">
        <v>-1149.0999999999999</v>
      </c>
      <c r="Q76" s="196">
        <v>7911.9</v>
      </c>
      <c r="R76" s="196">
        <v>480903.7</v>
      </c>
      <c r="S76" s="196">
        <v>6712.6</v>
      </c>
      <c r="T76" s="196">
        <v>13542.7</v>
      </c>
      <c r="U76" s="196">
        <v>6830.1</v>
      </c>
      <c r="V76" s="196">
        <v>487616.3</v>
      </c>
      <c r="X76" s="196">
        <v>476840.4</v>
      </c>
      <c r="Y76" s="196">
        <v>362048.7</v>
      </c>
      <c r="Z76" s="196">
        <v>114809.1</v>
      </c>
      <c r="AB76" s="196">
        <v>128631.7</v>
      </c>
      <c r="AD76" s="196">
        <v>465019.9</v>
      </c>
      <c r="AE76" s="196">
        <v>258049.5</v>
      </c>
      <c r="AF76" s="196">
        <v>48782.7</v>
      </c>
      <c r="AG76" s="196">
        <v>51489.7</v>
      </c>
    </row>
    <row r="77" spans="1:33">
      <c r="A77" s="195" t="s">
        <v>470</v>
      </c>
      <c r="B77" s="196">
        <v>474956.2</v>
      </c>
      <c r="C77" s="196">
        <v>270881.40000000002</v>
      </c>
      <c r="D77" s="196">
        <v>266439.8</v>
      </c>
      <c r="E77" s="196">
        <v>227826.5</v>
      </c>
      <c r="F77" s="196">
        <v>21833.9</v>
      </c>
      <c r="G77" s="196">
        <v>67133</v>
      </c>
      <c r="H77" s="196">
        <v>4023.6</v>
      </c>
      <c r="I77" s="196">
        <v>75403.600000000006</v>
      </c>
      <c r="J77" s="196">
        <v>39794.9</v>
      </c>
      <c r="K77" s="195">
        <v>-22.7</v>
      </c>
      <c r="L77" s="196">
        <v>-3016.9</v>
      </c>
      <c r="M77" s="196">
        <v>48467.8</v>
      </c>
      <c r="N77" s="196">
        <v>51484.7</v>
      </c>
      <c r="O77" s="196">
        <v>-1074.5999999999999</v>
      </c>
      <c r="Q77" s="196">
        <v>8092.2</v>
      </c>
      <c r="R77" s="196">
        <v>483048.4</v>
      </c>
      <c r="S77" s="196">
        <v>5729.8</v>
      </c>
      <c r="T77" s="196">
        <v>12643.8</v>
      </c>
      <c r="U77" s="196">
        <v>6914</v>
      </c>
      <c r="V77" s="196">
        <v>488778.3</v>
      </c>
      <c r="X77" s="196">
        <v>479519.9</v>
      </c>
      <c r="Y77" s="196">
        <v>364621.7</v>
      </c>
      <c r="Z77" s="196">
        <v>114910.39999999999</v>
      </c>
      <c r="AB77" s="196">
        <v>128093.8</v>
      </c>
      <c r="AD77" s="196">
        <v>466843.2</v>
      </c>
      <c r="AE77" s="196">
        <v>260183.8</v>
      </c>
      <c r="AF77" s="196">
        <v>48062.9</v>
      </c>
      <c r="AG77" s="196">
        <v>51391.6</v>
      </c>
    </row>
    <row r="78" spans="1:33">
      <c r="A78" s="195" t="s">
        <v>471</v>
      </c>
      <c r="B78" s="196">
        <v>474533.9</v>
      </c>
      <c r="C78" s="196">
        <v>270576.5</v>
      </c>
      <c r="D78" s="196">
        <v>266061.8</v>
      </c>
      <c r="E78" s="196">
        <v>227283.7</v>
      </c>
      <c r="F78" s="196">
        <v>20804</v>
      </c>
      <c r="G78" s="196">
        <v>68062.3</v>
      </c>
      <c r="H78" s="196">
        <v>3743</v>
      </c>
      <c r="I78" s="196">
        <v>75667.600000000006</v>
      </c>
      <c r="J78" s="196">
        <v>37618</v>
      </c>
      <c r="K78" s="195">
        <v>58</v>
      </c>
      <c r="L78" s="195">
        <v>-926.6</v>
      </c>
      <c r="M78" s="196">
        <v>49549.599999999999</v>
      </c>
      <c r="N78" s="196">
        <v>50476.2</v>
      </c>
      <c r="O78" s="196">
        <v>-1069</v>
      </c>
      <c r="Q78" s="196">
        <v>8925.1</v>
      </c>
      <c r="R78" s="196">
        <v>483458.9</v>
      </c>
      <c r="S78" s="196">
        <v>7159</v>
      </c>
      <c r="T78" s="196">
        <v>14525.1</v>
      </c>
      <c r="U78" s="196">
        <v>7366.1</v>
      </c>
      <c r="V78" s="196">
        <v>490617.9</v>
      </c>
      <c r="X78" s="196">
        <v>477048.6</v>
      </c>
      <c r="Y78" s="196">
        <v>364000</v>
      </c>
      <c r="Z78" s="196">
        <v>113041.9</v>
      </c>
      <c r="AB78" s="196">
        <v>126051.9</v>
      </c>
      <c r="AD78" s="196">
        <v>466347</v>
      </c>
      <c r="AE78" s="196">
        <v>259715.6</v>
      </c>
      <c r="AF78" s="196">
        <v>49137.599999999999</v>
      </c>
      <c r="AG78" s="196">
        <v>50380.3</v>
      </c>
    </row>
    <row r="79" spans="1:33">
      <c r="A79" s="195" t="s">
        <v>489</v>
      </c>
      <c r="B79" s="196">
        <v>465515.3</v>
      </c>
      <c r="C79" s="196">
        <v>268472.90000000002</v>
      </c>
      <c r="D79" s="196">
        <v>263715.20000000001</v>
      </c>
      <c r="E79" s="196">
        <v>224775.1</v>
      </c>
      <c r="F79" s="196">
        <v>20679.099999999999</v>
      </c>
      <c r="G79" s="196">
        <v>65599.100000000006</v>
      </c>
      <c r="H79" s="196">
        <v>3007.5</v>
      </c>
      <c r="I79" s="196">
        <v>75743</v>
      </c>
      <c r="J79" s="196">
        <v>35150.699999999997</v>
      </c>
      <c r="K79" s="195">
        <v>-46.1</v>
      </c>
      <c r="L79" s="196">
        <v>-1855.1</v>
      </c>
      <c r="M79" s="196">
        <v>48124</v>
      </c>
      <c r="N79" s="196">
        <v>49979.1</v>
      </c>
      <c r="O79" s="196">
        <v>-1235.9000000000001</v>
      </c>
      <c r="Q79" s="196">
        <v>9895.9</v>
      </c>
      <c r="R79" s="196">
        <v>475411.1</v>
      </c>
      <c r="S79" s="196">
        <v>6361</v>
      </c>
      <c r="T79" s="196">
        <v>13354.1</v>
      </c>
      <c r="U79" s="196">
        <v>6993.1</v>
      </c>
      <c r="V79" s="196">
        <v>481772.1</v>
      </c>
      <c r="X79" s="196">
        <v>468897.2</v>
      </c>
      <c r="Y79" s="196">
        <v>358296</v>
      </c>
      <c r="Z79" s="196">
        <v>110587.1</v>
      </c>
      <c r="AB79" s="196">
        <v>121002</v>
      </c>
      <c r="AD79" s="196">
        <v>457281</v>
      </c>
      <c r="AE79" s="196">
        <v>257285.5</v>
      </c>
      <c r="AF79" s="196">
        <v>47721.8</v>
      </c>
      <c r="AG79" s="196">
        <v>49882.6</v>
      </c>
    </row>
    <row r="80" spans="1:33">
      <c r="A80" s="195" t="s">
        <v>469</v>
      </c>
      <c r="B80" s="196">
        <v>463088.4</v>
      </c>
      <c r="C80" s="196">
        <v>268110.59999999998</v>
      </c>
      <c r="D80" s="196">
        <v>263076.09999999998</v>
      </c>
      <c r="E80" s="196">
        <v>223974.3</v>
      </c>
      <c r="F80" s="196">
        <v>20206</v>
      </c>
      <c r="G80" s="196">
        <v>64032.9</v>
      </c>
      <c r="H80" s="196">
        <v>1513</v>
      </c>
      <c r="I80" s="196">
        <v>76491.399999999994</v>
      </c>
      <c r="J80" s="196">
        <v>34796.9</v>
      </c>
      <c r="K80" s="195">
        <v>58.3</v>
      </c>
      <c r="L80" s="195">
        <v>-340.6</v>
      </c>
      <c r="M80" s="196">
        <v>47306.2</v>
      </c>
      <c r="N80" s="196">
        <v>47646.8</v>
      </c>
      <c r="O80" s="196">
        <v>-1780.1</v>
      </c>
      <c r="Q80" s="196">
        <v>9742.9</v>
      </c>
      <c r="R80" s="196">
        <v>472831.3</v>
      </c>
      <c r="S80" s="196">
        <v>6119.1</v>
      </c>
      <c r="T80" s="196">
        <v>13579.9</v>
      </c>
      <c r="U80" s="196">
        <v>7460.8</v>
      </c>
      <c r="V80" s="196">
        <v>478950.40000000002</v>
      </c>
      <c r="X80" s="196">
        <v>465168.2</v>
      </c>
      <c r="Y80" s="196">
        <v>354125.4</v>
      </c>
      <c r="Z80" s="196">
        <v>111043.9</v>
      </c>
      <c r="AB80" s="196">
        <v>118579.8</v>
      </c>
      <c r="AD80" s="196">
        <v>454710.6</v>
      </c>
      <c r="AE80" s="196">
        <v>256475.1</v>
      </c>
      <c r="AF80" s="196">
        <v>46918.7</v>
      </c>
      <c r="AG80" s="196">
        <v>47557</v>
      </c>
    </row>
    <row r="81" spans="1:33">
      <c r="A81" s="195" t="s">
        <v>470</v>
      </c>
      <c r="B81" s="196">
        <v>464427.9</v>
      </c>
      <c r="C81" s="196">
        <v>271434.5</v>
      </c>
      <c r="D81" s="196">
        <v>266199.2</v>
      </c>
      <c r="E81" s="196">
        <v>226903.7</v>
      </c>
      <c r="F81" s="196">
        <v>19642.8</v>
      </c>
      <c r="G81" s="196">
        <v>62806.5</v>
      </c>
      <c r="H81" s="195">
        <v>127.8</v>
      </c>
      <c r="I81" s="196">
        <v>76645.2</v>
      </c>
      <c r="J81" s="196">
        <v>36514.400000000001</v>
      </c>
      <c r="K81" s="195">
        <v>-188.8</v>
      </c>
      <c r="L81" s="195">
        <v>-573</v>
      </c>
      <c r="M81" s="196">
        <v>47354.6</v>
      </c>
      <c r="N81" s="196">
        <v>47927.6</v>
      </c>
      <c r="O81" s="196">
        <v>-1981.5</v>
      </c>
      <c r="Q81" s="196">
        <v>9553.9</v>
      </c>
      <c r="R81" s="196">
        <v>473981.8</v>
      </c>
      <c r="S81" s="196">
        <v>6758.8</v>
      </c>
      <c r="T81" s="196">
        <v>13606.9</v>
      </c>
      <c r="U81" s="196">
        <v>6848</v>
      </c>
      <c r="V81" s="196">
        <v>480740.6</v>
      </c>
      <c r="X81" s="196">
        <v>466739.8</v>
      </c>
      <c r="Y81" s="196">
        <v>353997.6</v>
      </c>
      <c r="Z81" s="196">
        <v>112759.7</v>
      </c>
      <c r="AB81" s="196">
        <v>118405.1</v>
      </c>
      <c r="AD81" s="196">
        <v>456021.3</v>
      </c>
      <c r="AE81" s="196">
        <v>259541.1</v>
      </c>
      <c r="AF81" s="196">
        <v>46966.3</v>
      </c>
      <c r="AG81" s="196">
        <v>47837.9</v>
      </c>
    </row>
    <row r="82" spans="1:33">
      <c r="A82" s="195" t="s">
        <v>471</v>
      </c>
      <c r="B82" s="196">
        <v>466973</v>
      </c>
      <c r="C82" s="196">
        <v>272259.8</v>
      </c>
      <c r="D82" s="196">
        <v>266887.59999999998</v>
      </c>
      <c r="E82" s="196">
        <v>227416.1</v>
      </c>
      <c r="F82" s="196">
        <v>18944.099999999999</v>
      </c>
      <c r="G82" s="196">
        <v>58966.6</v>
      </c>
      <c r="H82" s="196">
        <v>1819.3</v>
      </c>
      <c r="I82" s="196">
        <v>77264</v>
      </c>
      <c r="J82" s="196">
        <v>40605.300000000003</v>
      </c>
      <c r="K82" s="195">
        <v>-364.8</v>
      </c>
      <c r="L82" s="195">
        <v>-174.6</v>
      </c>
      <c r="M82" s="196">
        <v>46466.1</v>
      </c>
      <c r="N82" s="196">
        <v>46640.7</v>
      </c>
      <c r="O82" s="196">
        <v>-2346.6999999999998</v>
      </c>
      <c r="Q82" s="196">
        <v>10131</v>
      </c>
      <c r="R82" s="196">
        <v>477104</v>
      </c>
      <c r="S82" s="196">
        <v>6668</v>
      </c>
      <c r="T82" s="196">
        <v>12138.8</v>
      </c>
      <c r="U82" s="196">
        <v>5470.7</v>
      </c>
      <c r="V82" s="196">
        <v>483772.1</v>
      </c>
      <c r="X82" s="196">
        <v>469131.2</v>
      </c>
      <c r="Y82" s="196">
        <v>351841.8</v>
      </c>
      <c r="Z82" s="196">
        <v>117354.3</v>
      </c>
      <c r="AB82" s="196">
        <v>117652.1</v>
      </c>
      <c r="AD82" s="196">
        <v>458563.2</v>
      </c>
      <c r="AE82" s="196">
        <v>260223.9</v>
      </c>
      <c r="AF82" s="196">
        <v>46084.6</v>
      </c>
      <c r="AG82" s="196">
        <v>46550</v>
      </c>
    </row>
    <row r="83" spans="1:33">
      <c r="A83" s="195" t="s">
        <v>490</v>
      </c>
      <c r="B83" s="196">
        <v>462944.5</v>
      </c>
      <c r="C83" s="196">
        <v>271893.2</v>
      </c>
      <c r="D83" s="196">
        <v>266444.90000000002</v>
      </c>
      <c r="E83" s="196">
        <v>226746.1</v>
      </c>
      <c r="F83" s="196">
        <v>18839.400000000001</v>
      </c>
      <c r="G83" s="196">
        <v>60654.5</v>
      </c>
      <c r="H83" s="196">
        <v>-3513.9</v>
      </c>
      <c r="I83" s="196">
        <v>78269</v>
      </c>
      <c r="J83" s="196">
        <v>40679.300000000003</v>
      </c>
      <c r="K83" s="195">
        <v>-292.89999999999998</v>
      </c>
      <c r="L83" s="196">
        <v>-1240.5</v>
      </c>
      <c r="M83" s="196">
        <v>46536.800000000003</v>
      </c>
      <c r="N83" s="196">
        <v>47777.3</v>
      </c>
      <c r="O83" s="196">
        <v>-2343.5</v>
      </c>
      <c r="Q83" s="196">
        <v>10681.3</v>
      </c>
      <c r="R83" s="196">
        <v>473625.8</v>
      </c>
      <c r="S83" s="196">
        <v>5845.5</v>
      </c>
      <c r="T83" s="196">
        <v>11515.4</v>
      </c>
      <c r="U83" s="196">
        <v>5669.9</v>
      </c>
      <c r="V83" s="196">
        <v>479471.3</v>
      </c>
      <c r="X83" s="196">
        <v>465956.7</v>
      </c>
      <c r="Y83" s="196">
        <v>347586.8</v>
      </c>
      <c r="Z83" s="196">
        <v>118461.6</v>
      </c>
      <c r="AB83" s="196">
        <v>119385.4</v>
      </c>
      <c r="AD83" s="196">
        <v>454440.2</v>
      </c>
      <c r="AE83" s="196">
        <v>259684.2</v>
      </c>
      <c r="AF83" s="196">
        <v>46153.4</v>
      </c>
      <c r="AG83" s="196">
        <v>47685</v>
      </c>
    </row>
    <row r="84" spans="1:33">
      <c r="A84" s="195" t="s">
        <v>469</v>
      </c>
      <c r="B84" s="196">
        <v>464848.2</v>
      </c>
      <c r="C84" s="196">
        <v>273203.59999999998</v>
      </c>
      <c r="D84" s="196">
        <v>267597.3</v>
      </c>
      <c r="E84" s="196">
        <v>227641.9</v>
      </c>
      <c r="F84" s="196">
        <v>20269.5</v>
      </c>
      <c r="G84" s="196">
        <v>59787.5</v>
      </c>
      <c r="H84" s="196">
        <v>-3230.9</v>
      </c>
      <c r="I84" s="196">
        <v>79150.100000000006</v>
      </c>
      <c r="J84" s="196">
        <v>40000.1</v>
      </c>
      <c r="K84" s="195">
        <v>-119.8</v>
      </c>
      <c r="L84" s="196">
        <v>-1781.7</v>
      </c>
      <c r="M84" s="196">
        <v>47021.5</v>
      </c>
      <c r="N84" s="196">
        <v>48803.3</v>
      </c>
      <c r="O84" s="196">
        <v>-2430.1</v>
      </c>
      <c r="Q84" s="196">
        <v>9921.2000000000007</v>
      </c>
      <c r="R84" s="196">
        <v>474769.3</v>
      </c>
      <c r="S84" s="196">
        <v>6224.5</v>
      </c>
      <c r="T84" s="196">
        <v>11030.3</v>
      </c>
      <c r="U84" s="196">
        <v>4805.8</v>
      </c>
      <c r="V84" s="196">
        <v>480993.8</v>
      </c>
      <c r="X84" s="196">
        <v>468306.5</v>
      </c>
      <c r="Y84" s="196">
        <v>349631.1</v>
      </c>
      <c r="Z84" s="196">
        <v>118765.1</v>
      </c>
      <c r="AB84" s="196">
        <v>119159.6</v>
      </c>
      <c r="AD84" s="196">
        <v>456284.8</v>
      </c>
      <c r="AE84" s="196">
        <v>260650.1</v>
      </c>
      <c r="AF84" s="196">
        <v>46680.4</v>
      </c>
      <c r="AG84" s="196">
        <v>48734.8</v>
      </c>
    </row>
    <row r="85" spans="1:33">
      <c r="A85" s="195" t="s">
        <v>470</v>
      </c>
      <c r="B85" s="196">
        <v>464035.6</v>
      </c>
      <c r="C85" s="196">
        <v>273896.90000000002</v>
      </c>
      <c r="D85" s="196">
        <v>268111.59999999998</v>
      </c>
      <c r="E85" s="196">
        <v>227902.8</v>
      </c>
      <c r="F85" s="196">
        <v>20634.5</v>
      </c>
      <c r="G85" s="196">
        <v>61478.2</v>
      </c>
      <c r="H85" s="196">
        <v>-4209.3999999999996</v>
      </c>
      <c r="I85" s="196">
        <v>79793.600000000006</v>
      </c>
      <c r="J85" s="196">
        <v>35827.9</v>
      </c>
      <c r="K85" s="195">
        <v>-68.8</v>
      </c>
      <c r="L85" s="196">
        <v>-1348.2</v>
      </c>
      <c r="M85" s="196">
        <v>48987</v>
      </c>
      <c r="N85" s="196">
        <v>50335.1</v>
      </c>
      <c r="O85" s="196">
        <v>-1969.1</v>
      </c>
      <c r="Q85" s="196">
        <v>9001.7999999999993</v>
      </c>
      <c r="R85" s="196">
        <v>473037.4</v>
      </c>
      <c r="S85" s="196">
        <v>6124.3</v>
      </c>
      <c r="T85" s="196">
        <v>10477</v>
      </c>
      <c r="U85" s="196">
        <v>4352.8</v>
      </c>
      <c r="V85" s="196">
        <v>479161.7</v>
      </c>
      <c r="X85" s="196">
        <v>466706.4</v>
      </c>
      <c r="Y85" s="196">
        <v>351455.7</v>
      </c>
      <c r="Z85" s="196">
        <v>115301.8</v>
      </c>
      <c r="AB85" s="196">
        <v>117294.7</v>
      </c>
      <c r="AD85" s="196">
        <v>455477.8</v>
      </c>
      <c r="AE85" s="196">
        <v>261088.8</v>
      </c>
      <c r="AF85" s="196">
        <v>48637.9</v>
      </c>
      <c r="AG85" s="196">
        <v>50266.8</v>
      </c>
    </row>
    <row r="86" spans="1:33">
      <c r="A86" s="195" t="s">
        <v>471</v>
      </c>
      <c r="B86" s="196">
        <v>466528.9</v>
      </c>
      <c r="C86" s="196">
        <v>274608.5</v>
      </c>
      <c r="D86" s="196">
        <v>268858.2</v>
      </c>
      <c r="E86" s="196">
        <v>228403.20000000001</v>
      </c>
      <c r="F86" s="196">
        <v>19604.8</v>
      </c>
      <c r="G86" s="196">
        <v>61137.3</v>
      </c>
      <c r="H86" s="196">
        <v>-3718.8</v>
      </c>
      <c r="I86" s="196">
        <v>80167.399999999994</v>
      </c>
      <c r="J86" s="196">
        <v>38246.300000000003</v>
      </c>
      <c r="K86" s="195">
        <v>-288</v>
      </c>
      <c r="L86" s="196">
        <v>-1490.3</v>
      </c>
      <c r="M86" s="196">
        <v>49979.6</v>
      </c>
      <c r="N86" s="196">
        <v>51469.9</v>
      </c>
      <c r="O86" s="196">
        <v>-1738.2</v>
      </c>
      <c r="Q86" s="196">
        <v>9679.7999999999993</v>
      </c>
      <c r="R86" s="196">
        <v>476208.7</v>
      </c>
      <c r="S86" s="196">
        <v>5794.3</v>
      </c>
      <c r="T86" s="196">
        <v>10048.799999999999</v>
      </c>
      <c r="U86" s="196">
        <v>4254.5</v>
      </c>
      <c r="V86" s="196">
        <v>482002.9</v>
      </c>
      <c r="X86" s="196">
        <v>469193.7</v>
      </c>
      <c r="Y86" s="196">
        <v>351333.6</v>
      </c>
      <c r="Z86" s="196">
        <v>117937</v>
      </c>
      <c r="AB86" s="196">
        <v>118284.9</v>
      </c>
      <c r="AD86" s="196">
        <v>457879.1</v>
      </c>
      <c r="AE86" s="196">
        <v>261787.1</v>
      </c>
      <c r="AF86" s="196">
        <v>49628.800000000003</v>
      </c>
      <c r="AG86" s="196">
        <v>51402.9</v>
      </c>
    </row>
    <row r="87" spans="1:33">
      <c r="A87" s="195" t="s">
        <v>491</v>
      </c>
      <c r="B87" s="196">
        <v>474173.4</v>
      </c>
      <c r="C87" s="196">
        <v>275152.5</v>
      </c>
      <c r="D87" s="196">
        <v>269662.7</v>
      </c>
      <c r="E87" s="196">
        <v>228957</v>
      </c>
      <c r="F87" s="196">
        <v>19837.599999999999</v>
      </c>
      <c r="G87" s="196">
        <v>64860.1</v>
      </c>
      <c r="H87" s="196">
        <v>-1588.5</v>
      </c>
      <c r="I87" s="196">
        <v>81180.3</v>
      </c>
      <c r="J87" s="196">
        <v>35563.699999999997</v>
      </c>
      <c r="K87" s="195">
        <v>121.4</v>
      </c>
      <c r="L87" s="195">
        <v>622</v>
      </c>
      <c r="M87" s="196">
        <v>52611.199999999997</v>
      </c>
      <c r="N87" s="196">
        <v>51989.2</v>
      </c>
      <c r="O87" s="196">
        <v>-1575.6</v>
      </c>
      <c r="Q87" s="196">
        <v>8341.1</v>
      </c>
      <c r="R87" s="196">
        <v>482514.5</v>
      </c>
      <c r="S87" s="196">
        <v>5751.4</v>
      </c>
      <c r="T87" s="196">
        <v>10573.1</v>
      </c>
      <c r="U87" s="196">
        <v>4821.7</v>
      </c>
      <c r="V87" s="196">
        <v>488265.9</v>
      </c>
      <c r="X87" s="196">
        <v>474795.8</v>
      </c>
      <c r="Y87" s="196">
        <v>358241.4</v>
      </c>
      <c r="Z87" s="196">
        <v>116573.2</v>
      </c>
      <c r="AB87" s="196">
        <v>119825.5</v>
      </c>
      <c r="AD87" s="196">
        <v>465369.1</v>
      </c>
      <c r="AE87" s="196">
        <v>262501</v>
      </c>
      <c r="AF87" s="196">
        <v>52255.5</v>
      </c>
      <c r="AG87" s="196">
        <v>51924.9</v>
      </c>
    </row>
    <row r="88" spans="1:33">
      <c r="A88" s="195" t="s">
        <v>469</v>
      </c>
      <c r="B88" s="196">
        <v>475085.7</v>
      </c>
      <c r="C88" s="196">
        <v>274000.59999999998</v>
      </c>
      <c r="D88" s="196">
        <v>268864.7</v>
      </c>
      <c r="E88" s="196">
        <v>227912</v>
      </c>
      <c r="F88" s="196">
        <v>20251.2</v>
      </c>
      <c r="G88" s="196">
        <v>62245.3</v>
      </c>
      <c r="H88" s="196">
        <v>1111.7</v>
      </c>
      <c r="I88" s="196">
        <v>82757.2</v>
      </c>
      <c r="J88" s="196">
        <v>35952.9</v>
      </c>
      <c r="K88" s="195">
        <v>-10.7</v>
      </c>
      <c r="L88" s="195">
        <v>20.7</v>
      </c>
      <c r="M88" s="196">
        <v>54244.3</v>
      </c>
      <c r="N88" s="196">
        <v>54223.6</v>
      </c>
      <c r="O88" s="196">
        <v>-1243.0999999999999</v>
      </c>
      <c r="Q88" s="196">
        <v>8788.2999999999993</v>
      </c>
      <c r="R88" s="196">
        <v>483874</v>
      </c>
      <c r="S88" s="196">
        <v>6045.7</v>
      </c>
      <c r="T88" s="196">
        <v>10542.7</v>
      </c>
      <c r="U88" s="196">
        <v>4497</v>
      </c>
      <c r="V88" s="196">
        <v>489919.7</v>
      </c>
      <c r="X88" s="196">
        <v>475928.6</v>
      </c>
      <c r="Y88" s="196">
        <v>357526.1</v>
      </c>
      <c r="Z88" s="196">
        <v>118454.3</v>
      </c>
      <c r="AB88" s="196">
        <v>117860.8</v>
      </c>
      <c r="AD88" s="196">
        <v>466230.5</v>
      </c>
      <c r="AE88" s="196">
        <v>261693.9</v>
      </c>
      <c r="AF88" s="196">
        <v>53925</v>
      </c>
      <c r="AG88" s="196">
        <v>54180.6</v>
      </c>
    </row>
    <row r="89" spans="1:33">
      <c r="A89" s="195" t="s">
        <v>470</v>
      </c>
      <c r="B89" s="196">
        <v>473692</v>
      </c>
      <c r="C89" s="196">
        <v>273120.7</v>
      </c>
      <c r="D89" s="196">
        <v>268238.5</v>
      </c>
      <c r="E89" s="196">
        <v>227032.8</v>
      </c>
      <c r="F89" s="196">
        <v>19743.8</v>
      </c>
      <c r="G89" s="196">
        <v>64598.1</v>
      </c>
      <c r="H89" s="196">
        <v>-1003.7</v>
      </c>
      <c r="I89" s="196">
        <v>83534.5</v>
      </c>
      <c r="J89" s="196">
        <v>35078.300000000003</v>
      </c>
      <c r="K89" s="195">
        <v>-56.3</v>
      </c>
      <c r="L89" s="195">
        <v>-462</v>
      </c>
      <c r="M89" s="196">
        <v>55152</v>
      </c>
      <c r="N89" s="196">
        <v>55614</v>
      </c>
      <c r="O89" s="195">
        <v>-861.3</v>
      </c>
      <c r="Q89" s="196">
        <v>8239.4</v>
      </c>
      <c r="R89" s="196">
        <v>481931.4</v>
      </c>
      <c r="S89" s="196">
        <v>6130.9</v>
      </c>
      <c r="T89" s="196">
        <v>11002.6</v>
      </c>
      <c r="U89" s="196">
        <v>4871.7</v>
      </c>
      <c r="V89" s="196">
        <v>488062.3</v>
      </c>
      <c r="X89" s="196">
        <v>474741.1</v>
      </c>
      <c r="Y89" s="196">
        <v>356457.2</v>
      </c>
      <c r="Z89" s="196">
        <v>118339.4</v>
      </c>
      <c r="AB89" s="196">
        <v>118999.3</v>
      </c>
      <c r="AD89" s="196">
        <v>464751.8</v>
      </c>
      <c r="AE89" s="196">
        <v>261225.2</v>
      </c>
      <c r="AF89" s="196">
        <v>54832</v>
      </c>
      <c r="AG89" s="196">
        <v>55574.400000000001</v>
      </c>
    </row>
    <row r="90" spans="1:33">
      <c r="A90" s="195" t="s">
        <v>471</v>
      </c>
      <c r="B90" s="196">
        <v>477103.8</v>
      </c>
      <c r="C90" s="196">
        <v>275214.5</v>
      </c>
      <c r="D90" s="196">
        <v>270361.2</v>
      </c>
      <c r="E90" s="196">
        <v>228889.9</v>
      </c>
      <c r="F90" s="196">
        <v>20246.900000000001</v>
      </c>
      <c r="G90" s="196">
        <v>66885.600000000006</v>
      </c>
      <c r="H90" s="195">
        <v>-223.4</v>
      </c>
      <c r="I90" s="196">
        <v>84408.5</v>
      </c>
      <c r="J90" s="196">
        <v>33934.199999999997</v>
      </c>
      <c r="K90" s="195">
        <v>5</v>
      </c>
      <c r="L90" s="196">
        <v>-2924.9</v>
      </c>
      <c r="M90" s="196">
        <v>54805.3</v>
      </c>
      <c r="N90" s="196">
        <v>57730.2</v>
      </c>
      <c r="O90" s="195">
        <v>-442.6</v>
      </c>
      <c r="Q90" s="196">
        <v>8828.4</v>
      </c>
      <c r="R90" s="196">
        <v>485932.2</v>
      </c>
      <c r="S90" s="196">
        <v>6883.7</v>
      </c>
      <c r="T90" s="196">
        <v>12191.9</v>
      </c>
      <c r="U90" s="196">
        <v>5308.2</v>
      </c>
      <c r="V90" s="196">
        <v>492815.9</v>
      </c>
      <c r="X90" s="196">
        <v>480328.4</v>
      </c>
      <c r="Y90" s="196">
        <v>362229.3</v>
      </c>
      <c r="Z90" s="196">
        <v>118122.3</v>
      </c>
      <c r="AB90" s="196">
        <v>120756.2</v>
      </c>
      <c r="AD90" s="196">
        <v>467949.7</v>
      </c>
      <c r="AE90" s="196">
        <v>263554.3</v>
      </c>
      <c r="AF90" s="196">
        <v>54487.6</v>
      </c>
      <c r="AG90" s="196">
        <v>57694.5</v>
      </c>
    </row>
    <row r="91" spans="1:33">
      <c r="A91" s="195" t="s">
        <v>492</v>
      </c>
      <c r="B91" s="196">
        <v>480167.8</v>
      </c>
      <c r="C91" s="196">
        <v>277667.7</v>
      </c>
      <c r="D91" s="196">
        <v>272631.7</v>
      </c>
      <c r="E91" s="196">
        <v>230909.1</v>
      </c>
      <c r="F91" s="196">
        <v>20091.900000000001</v>
      </c>
      <c r="G91" s="196">
        <v>65872.7</v>
      </c>
      <c r="H91" s="196">
        <v>1698.6</v>
      </c>
      <c r="I91" s="196">
        <v>84929.600000000006</v>
      </c>
      <c r="J91" s="196">
        <v>35442</v>
      </c>
      <c r="K91" s="195">
        <v>-58.2</v>
      </c>
      <c r="L91" s="196">
        <v>-4962.5</v>
      </c>
      <c r="M91" s="196">
        <v>52746.5</v>
      </c>
      <c r="N91" s="196">
        <v>57709</v>
      </c>
      <c r="O91" s="195">
        <v>-514</v>
      </c>
      <c r="Q91" s="196">
        <v>8738.5</v>
      </c>
      <c r="R91" s="196">
        <v>488906.4</v>
      </c>
      <c r="S91" s="196">
        <v>7478.6</v>
      </c>
      <c r="T91" s="196">
        <v>12824.7</v>
      </c>
      <c r="U91" s="196">
        <v>5346.1</v>
      </c>
      <c r="V91" s="196">
        <v>496385</v>
      </c>
      <c r="X91" s="196">
        <v>485439.6</v>
      </c>
      <c r="Y91" s="196">
        <v>365391.8</v>
      </c>
      <c r="Z91" s="196">
        <v>120086.6</v>
      </c>
      <c r="AB91" s="196">
        <v>120996.1</v>
      </c>
      <c r="AD91" s="196">
        <v>470820.4</v>
      </c>
      <c r="AE91" s="196">
        <v>265999.90000000002</v>
      </c>
      <c r="AF91" s="196">
        <v>52433.1</v>
      </c>
      <c r="AG91" s="196">
        <v>57675.8</v>
      </c>
    </row>
    <row r="92" spans="1:33">
      <c r="A92" s="195" t="s">
        <v>469</v>
      </c>
      <c r="B92" s="196">
        <v>479278.5</v>
      </c>
      <c r="C92" s="196">
        <v>279570.90000000002</v>
      </c>
      <c r="D92" s="196">
        <v>274308.09999999998</v>
      </c>
      <c r="E92" s="196">
        <v>232349.2</v>
      </c>
      <c r="F92" s="196">
        <v>18728.2</v>
      </c>
      <c r="G92" s="196">
        <v>65376.6</v>
      </c>
      <c r="H92" s="196">
        <v>1955.9</v>
      </c>
      <c r="I92" s="196">
        <v>86376.8</v>
      </c>
      <c r="J92" s="196">
        <v>33495.599999999999</v>
      </c>
      <c r="K92" s="195">
        <v>-278.8</v>
      </c>
      <c r="L92" s="196">
        <v>-5340.8</v>
      </c>
      <c r="M92" s="196">
        <v>50830.2</v>
      </c>
      <c r="N92" s="196">
        <v>56171</v>
      </c>
      <c r="O92" s="195">
        <v>-605.9</v>
      </c>
      <c r="Q92" s="196">
        <v>7788.8</v>
      </c>
      <c r="R92" s="196">
        <v>487067.3</v>
      </c>
      <c r="S92" s="196">
        <v>7642</v>
      </c>
      <c r="T92" s="196">
        <v>13207.2</v>
      </c>
      <c r="U92" s="196">
        <v>5565.2</v>
      </c>
      <c r="V92" s="196">
        <v>494709.3</v>
      </c>
      <c r="X92" s="196">
        <v>485125.9</v>
      </c>
      <c r="Y92" s="196">
        <v>365712.6</v>
      </c>
      <c r="Z92" s="196">
        <v>119441.3</v>
      </c>
      <c r="AB92" s="196">
        <v>117334.39999999999</v>
      </c>
      <c r="AD92" s="196">
        <v>469760.4</v>
      </c>
      <c r="AE92" s="196">
        <v>267845.90000000002</v>
      </c>
      <c r="AF92" s="196">
        <v>50510.1</v>
      </c>
      <c r="AG92" s="196">
        <v>56104.7</v>
      </c>
    </row>
    <row r="93" spans="1:33">
      <c r="A93" s="195" t="s">
        <v>470</v>
      </c>
      <c r="B93" s="196">
        <v>473977.3</v>
      </c>
      <c r="C93" s="196">
        <v>278445.09999999998</v>
      </c>
      <c r="D93" s="196">
        <v>273047.09999999998</v>
      </c>
      <c r="E93" s="196">
        <v>230852.6</v>
      </c>
      <c r="F93" s="196">
        <v>18623.099999999999</v>
      </c>
      <c r="G93" s="196">
        <v>64847.7</v>
      </c>
      <c r="H93" s="196">
        <v>-1746.4</v>
      </c>
      <c r="I93" s="196">
        <v>86652.2</v>
      </c>
      <c r="J93" s="196">
        <v>33336</v>
      </c>
      <c r="K93" s="195">
        <v>-293.5</v>
      </c>
      <c r="L93" s="196">
        <v>-5067.3</v>
      </c>
      <c r="M93" s="196">
        <v>49645.9</v>
      </c>
      <c r="N93" s="196">
        <v>54713.2</v>
      </c>
      <c r="O93" s="195">
        <v>-819.7</v>
      </c>
      <c r="Q93" s="196">
        <v>7734.7</v>
      </c>
      <c r="R93" s="196">
        <v>481712</v>
      </c>
      <c r="S93" s="196">
        <v>8080.9</v>
      </c>
      <c r="T93" s="196">
        <v>13238.1</v>
      </c>
      <c r="U93" s="196">
        <v>5157.1000000000004</v>
      </c>
      <c r="V93" s="196">
        <v>489792.9</v>
      </c>
      <c r="X93" s="196">
        <v>479673.4</v>
      </c>
      <c r="Y93" s="196">
        <v>360178.9</v>
      </c>
      <c r="Z93" s="196">
        <v>119549.2</v>
      </c>
      <c r="AB93" s="196">
        <v>116534.5</v>
      </c>
      <c r="AD93" s="196">
        <v>464324.6</v>
      </c>
      <c r="AE93" s="196">
        <v>266684.79999999999</v>
      </c>
      <c r="AF93" s="196">
        <v>49327.5</v>
      </c>
      <c r="AG93" s="196">
        <v>54644.1</v>
      </c>
    </row>
    <row r="94" spans="1:33">
      <c r="A94" s="195" t="s">
        <v>471</v>
      </c>
      <c r="B94" s="196">
        <v>473374.1</v>
      </c>
      <c r="C94" s="196">
        <v>279812.59999999998</v>
      </c>
      <c r="D94" s="196">
        <v>274388</v>
      </c>
      <c r="E94" s="196">
        <v>231958.8</v>
      </c>
      <c r="F94" s="196">
        <v>18684.8</v>
      </c>
      <c r="G94" s="196">
        <v>61177.2</v>
      </c>
      <c r="H94" s="195">
        <v>-801.2</v>
      </c>
      <c r="I94" s="196">
        <v>87758.399999999994</v>
      </c>
      <c r="J94" s="196">
        <v>32478.6</v>
      </c>
      <c r="K94" s="195">
        <v>10.199999999999999</v>
      </c>
      <c r="L94" s="196">
        <v>-4441.7</v>
      </c>
      <c r="M94" s="196">
        <v>48639.8</v>
      </c>
      <c r="N94" s="196">
        <v>53081.5</v>
      </c>
      <c r="O94" s="196">
        <v>-1304.9000000000001</v>
      </c>
      <c r="Q94" s="196">
        <v>9097.4</v>
      </c>
      <c r="R94" s="196">
        <v>482471.5</v>
      </c>
      <c r="S94" s="196">
        <v>9260.5</v>
      </c>
      <c r="T94" s="196">
        <v>13950.4</v>
      </c>
      <c r="U94" s="196">
        <v>4689.8999999999996</v>
      </c>
      <c r="V94" s="196">
        <v>491732.1</v>
      </c>
      <c r="X94" s="196">
        <v>478681.5</v>
      </c>
      <c r="Y94" s="196">
        <v>358714</v>
      </c>
      <c r="Z94" s="196">
        <v>120034</v>
      </c>
      <c r="AB94" s="196">
        <v>111974.5</v>
      </c>
      <c r="AD94" s="196">
        <v>463561.6</v>
      </c>
      <c r="AE94" s="196">
        <v>268023.59999999998</v>
      </c>
      <c r="AF94" s="196">
        <v>48322.3</v>
      </c>
      <c r="AG94" s="196">
        <v>53007.9</v>
      </c>
    </row>
    <row r="95" spans="1:33">
      <c r="A95" s="195" t="s">
        <v>493</v>
      </c>
      <c r="B95" s="196">
        <v>472352.6</v>
      </c>
      <c r="C95" s="196">
        <v>279791.5</v>
      </c>
      <c r="D95" s="196">
        <v>274452</v>
      </c>
      <c r="E95" s="196">
        <v>231784.1</v>
      </c>
      <c r="F95" s="196">
        <v>18448.099999999999</v>
      </c>
      <c r="G95" s="196">
        <v>60551.4</v>
      </c>
      <c r="H95" s="196">
        <v>-3278.8</v>
      </c>
      <c r="I95" s="196">
        <v>87948.1</v>
      </c>
      <c r="J95" s="196">
        <v>32578.2</v>
      </c>
      <c r="K95" s="195">
        <v>-147.6</v>
      </c>
      <c r="L95" s="196">
        <v>-2395</v>
      </c>
      <c r="M95" s="196">
        <v>51096.4</v>
      </c>
      <c r="N95" s="196">
        <v>53491.4</v>
      </c>
      <c r="O95" s="196">
        <v>-1143.4000000000001</v>
      </c>
      <c r="Q95" s="196">
        <v>8813.1</v>
      </c>
      <c r="R95" s="196">
        <v>481165.7</v>
      </c>
      <c r="S95" s="196">
        <v>8380.7999999999993</v>
      </c>
      <c r="T95" s="196">
        <v>12812.5</v>
      </c>
      <c r="U95" s="196">
        <v>4431.7</v>
      </c>
      <c r="V95" s="196">
        <v>489546.5</v>
      </c>
      <c r="X95" s="196">
        <v>475519.3</v>
      </c>
      <c r="Y95" s="196">
        <v>355379.20000000001</v>
      </c>
      <c r="Z95" s="196">
        <v>120215.9</v>
      </c>
      <c r="AB95" s="196">
        <v>111204.7</v>
      </c>
      <c r="AD95" s="196">
        <v>462383.5</v>
      </c>
      <c r="AE95" s="196">
        <v>268074.5</v>
      </c>
      <c r="AF95" s="196">
        <v>50772.6</v>
      </c>
      <c r="AG95" s="196">
        <v>53415.9</v>
      </c>
    </row>
    <row r="96" spans="1:33">
      <c r="A96" s="195" t="s">
        <v>469</v>
      </c>
      <c r="B96" s="196">
        <v>477315.8</v>
      </c>
      <c r="C96" s="196">
        <v>281836</v>
      </c>
      <c r="D96" s="196">
        <v>276647.59999999998</v>
      </c>
      <c r="E96" s="196">
        <v>233750.39999999999</v>
      </c>
      <c r="F96" s="196">
        <v>18557.099999999999</v>
      </c>
      <c r="G96" s="196">
        <v>59959.4</v>
      </c>
      <c r="H96" s="196">
        <v>-2398.9</v>
      </c>
      <c r="I96" s="196">
        <v>88580.6</v>
      </c>
      <c r="J96" s="196">
        <v>32173.5</v>
      </c>
      <c r="K96" s="195">
        <v>-50.4</v>
      </c>
      <c r="L96" s="195">
        <v>-301.60000000000002</v>
      </c>
      <c r="M96" s="196">
        <v>54558.7</v>
      </c>
      <c r="N96" s="196">
        <v>54860.3</v>
      </c>
      <c r="O96" s="196">
        <v>-1039.8</v>
      </c>
      <c r="Q96" s="196">
        <v>8002.3</v>
      </c>
      <c r="R96" s="196">
        <v>485318.1</v>
      </c>
      <c r="S96" s="196">
        <v>8115.9</v>
      </c>
      <c r="T96" s="196">
        <v>12645</v>
      </c>
      <c r="U96" s="196">
        <v>4529.1000000000004</v>
      </c>
      <c r="V96" s="196">
        <v>493434</v>
      </c>
      <c r="X96" s="196">
        <v>478264.5</v>
      </c>
      <c r="Y96" s="196">
        <v>357801.5</v>
      </c>
      <c r="Z96" s="196">
        <v>120532.5</v>
      </c>
      <c r="AB96" s="196">
        <v>110313.2</v>
      </c>
      <c r="AD96" s="196">
        <v>467158.8</v>
      </c>
      <c r="AE96" s="196">
        <v>270307.09999999998</v>
      </c>
      <c r="AF96" s="196">
        <v>54209.5</v>
      </c>
      <c r="AG96" s="196">
        <v>55019.7</v>
      </c>
    </row>
    <row r="97" spans="1:33">
      <c r="A97" s="195" t="s">
        <v>470</v>
      </c>
      <c r="B97" s="196">
        <v>480363.2</v>
      </c>
      <c r="C97" s="196">
        <v>283688.2</v>
      </c>
      <c r="D97" s="196">
        <v>278601.5</v>
      </c>
      <c r="E97" s="196">
        <v>235489.6</v>
      </c>
      <c r="F97" s="196">
        <v>18405.099999999999</v>
      </c>
      <c r="G97" s="196">
        <v>61559.5</v>
      </c>
      <c r="H97" s="196">
        <v>-2038.8</v>
      </c>
      <c r="I97" s="196">
        <v>89153.2</v>
      </c>
      <c r="J97" s="196">
        <v>31916.5</v>
      </c>
      <c r="K97" s="195">
        <v>-53.3</v>
      </c>
      <c r="L97" s="196">
        <v>-1500.4</v>
      </c>
      <c r="M97" s="196">
        <v>55031.3</v>
      </c>
      <c r="N97" s="196">
        <v>56531.7</v>
      </c>
      <c r="O97" s="195">
        <v>-766.8</v>
      </c>
      <c r="Q97" s="196">
        <v>7867.4</v>
      </c>
      <c r="R97" s="196">
        <v>488230.6</v>
      </c>
      <c r="S97" s="196">
        <v>7761.5</v>
      </c>
      <c r="T97" s="196">
        <v>12513.3</v>
      </c>
      <c r="U97" s="196">
        <v>4751.8999999999996</v>
      </c>
      <c r="V97" s="196">
        <v>495992.1</v>
      </c>
      <c r="X97" s="196">
        <v>482325.4</v>
      </c>
      <c r="Y97" s="196">
        <v>361526.6</v>
      </c>
      <c r="Z97" s="196">
        <v>120859.6</v>
      </c>
      <c r="AB97" s="196">
        <v>111572.2</v>
      </c>
      <c r="AD97" s="196">
        <v>470205</v>
      </c>
      <c r="AE97" s="196">
        <v>272254.09999999998</v>
      </c>
      <c r="AF97" s="196">
        <v>54680.7</v>
      </c>
      <c r="AG97" s="196">
        <v>56693.3</v>
      </c>
    </row>
    <row r="98" spans="1:33">
      <c r="A98" s="195" t="s">
        <v>471</v>
      </c>
      <c r="B98" s="196">
        <v>482168.3</v>
      </c>
      <c r="C98" s="196">
        <v>283013.90000000002</v>
      </c>
      <c r="D98" s="196">
        <v>277892.3</v>
      </c>
      <c r="E98" s="196">
        <v>234559.3</v>
      </c>
      <c r="F98" s="196">
        <v>18058.7</v>
      </c>
      <c r="G98" s="196">
        <v>62197.9</v>
      </c>
      <c r="H98" s="195">
        <v>-43.8</v>
      </c>
      <c r="I98" s="196">
        <v>89032.4</v>
      </c>
      <c r="J98" s="196">
        <v>31266.6</v>
      </c>
      <c r="K98" s="195">
        <v>-201.1</v>
      </c>
      <c r="L98" s="195">
        <v>-598.9</v>
      </c>
      <c r="M98" s="196">
        <v>56834.7</v>
      </c>
      <c r="N98" s="196">
        <v>57433.599999999999</v>
      </c>
      <c r="O98" s="195">
        <v>-557.4</v>
      </c>
      <c r="Q98" s="196">
        <v>7970.3</v>
      </c>
      <c r="R98" s="196">
        <v>490138.6</v>
      </c>
      <c r="S98" s="196">
        <v>7005.3</v>
      </c>
      <c r="T98" s="196">
        <v>11661.4</v>
      </c>
      <c r="U98" s="196">
        <v>4656</v>
      </c>
      <c r="V98" s="196">
        <v>497143.9</v>
      </c>
      <c r="X98" s="196">
        <v>483124.8</v>
      </c>
      <c r="Y98" s="196">
        <v>363175</v>
      </c>
      <c r="Z98" s="196">
        <v>119998.2</v>
      </c>
      <c r="AB98" s="196">
        <v>111276.6</v>
      </c>
      <c r="AD98" s="196">
        <v>471943.5</v>
      </c>
      <c r="AE98" s="196">
        <v>271483.7</v>
      </c>
      <c r="AF98" s="196">
        <v>56481.4</v>
      </c>
      <c r="AG98" s="196">
        <v>57594.8</v>
      </c>
    </row>
    <row r="99" spans="1:33">
      <c r="A99" s="195" t="s">
        <v>494</v>
      </c>
      <c r="B99" s="196">
        <v>479464.5</v>
      </c>
      <c r="C99" s="196">
        <v>281807.40000000002</v>
      </c>
      <c r="D99" s="196">
        <v>276515.59999999998</v>
      </c>
      <c r="E99" s="196">
        <v>232953.3</v>
      </c>
      <c r="F99" s="196">
        <v>17890.099999999999</v>
      </c>
      <c r="G99" s="196">
        <v>62299.8</v>
      </c>
      <c r="H99" s="195">
        <v>-932.8</v>
      </c>
      <c r="I99" s="196">
        <v>89294.2</v>
      </c>
      <c r="J99" s="196">
        <v>29969.5</v>
      </c>
      <c r="K99" s="195">
        <v>-106.4</v>
      </c>
      <c r="L99" s="195">
        <v>-333.3</v>
      </c>
      <c r="M99" s="196">
        <v>57565</v>
      </c>
      <c r="N99" s="196">
        <v>57898.3</v>
      </c>
      <c r="O99" s="195">
        <v>-424</v>
      </c>
      <c r="Q99" s="196">
        <v>6346.6</v>
      </c>
      <c r="R99" s="196">
        <v>485811.1</v>
      </c>
      <c r="S99" s="196">
        <v>7680.3</v>
      </c>
      <c r="T99" s="196">
        <v>12026.7</v>
      </c>
      <c r="U99" s="196">
        <v>4346.3999999999996</v>
      </c>
      <c r="V99" s="196">
        <v>493491.3</v>
      </c>
      <c r="X99" s="196">
        <v>480044.2</v>
      </c>
      <c r="Y99" s="196">
        <v>361020.6</v>
      </c>
      <c r="Z99" s="196">
        <v>119074.6</v>
      </c>
      <c r="AB99" s="196">
        <v>109967.9</v>
      </c>
      <c r="AD99" s="196">
        <v>469144.3</v>
      </c>
      <c r="AE99" s="196">
        <v>270067.7</v>
      </c>
      <c r="AF99" s="196">
        <v>57210.9</v>
      </c>
      <c r="AG99" s="196">
        <v>58057.2</v>
      </c>
    </row>
    <row r="100" spans="1:33">
      <c r="A100" s="195" t="s">
        <v>469</v>
      </c>
      <c r="B100" s="196">
        <v>485539.6</v>
      </c>
      <c r="C100" s="196">
        <v>283330.5</v>
      </c>
      <c r="D100" s="196">
        <v>277831.90000000002</v>
      </c>
      <c r="E100" s="196">
        <v>234042.2</v>
      </c>
      <c r="F100" s="196">
        <v>18034.7</v>
      </c>
      <c r="G100" s="196">
        <v>64163.5</v>
      </c>
      <c r="H100" s="195">
        <v>-855.6</v>
      </c>
      <c r="I100" s="196">
        <v>90405.6</v>
      </c>
      <c r="J100" s="196">
        <v>29898.3</v>
      </c>
      <c r="K100" s="195">
        <v>46.1</v>
      </c>
      <c r="L100" s="196">
        <v>1238.7</v>
      </c>
      <c r="M100" s="196">
        <v>57765.8</v>
      </c>
      <c r="N100" s="196">
        <v>56527.1</v>
      </c>
      <c r="O100" s="195">
        <v>-722.1</v>
      </c>
      <c r="Q100" s="196">
        <v>7436.2</v>
      </c>
      <c r="R100" s="196">
        <v>492975.8</v>
      </c>
      <c r="S100" s="196">
        <v>7950.7</v>
      </c>
      <c r="T100" s="196">
        <v>11993.4</v>
      </c>
      <c r="U100" s="196">
        <v>4042.7</v>
      </c>
      <c r="V100" s="196">
        <v>500926.5</v>
      </c>
      <c r="X100" s="196">
        <v>484839.5</v>
      </c>
      <c r="Y100" s="196">
        <v>364654.6</v>
      </c>
      <c r="Z100" s="196">
        <v>120238.5</v>
      </c>
      <c r="AB100" s="196">
        <v>111945.60000000001</v>
      </c>
      <c r="AD100" s="196">
        <v>475448.6</v>
      </c>
      <c r="AE100" s="196">
        <v>271370.7</v>
      </c>
      <c r="AF100" s="196">
        <v>57433.8</v>
      </c>
      <c r="AG100" s="196">
        <v>56386.9</v>
      </c>
    </row>
    <row r="101" spans="1:33">
      <c r="A101" s="195" t="s">
        <v>470</v>
      </c>
      <c r="B101" s="196">
        <v>487543.2</v>
      </c>
      <c r="C101" s="196">
        <v>282990.09999999998</v>
      </c>
      <c r="D101" s="196">
        <v>277345.3</v>
      </c>
      <c r="E101" s="196">
        <v>233288.9</v>
      </c>
      <c r="F101" s="196">
        <v>18495.400000000001</v>
      </c>
      <c r="G101" s="196">
        <v>63473.8</v>
      </c>
      <c r="H101" s="196">
        <v>1353.1</v>
      </c>
      <c r="I101" s="196">
        <v>90677.2</v>
      </c>
      <c r="J101" s="196">
        <v>29067.4</v>
      </c>
      <c r="K101" s="195">
        <v>-144.19999999999999</v>
      </c>
      <c r="L101" s="196">
        <v>2206.1</v>
      </c>
      <c r="M101" s="196">
        <v>59931.5</v>
      </c>
      <c r="N101" s="196">
        <v>57725.5</v>
      </c>
      <c r="O101" s="195">
        <v>-575.79999999999995</v>
      </c>
      <c r="Q101" s="196">
        <v>7231.2</v>
      </c>
      <c r="R101" s="196">
        <v>494774.4</v>
      </c>
      <c r="S101" s="196">
        <v>9235.4</v>
      </c>
      <c r="T101" s="196">
        <v>13293</v>
      </c>
      <c r="U101" s="196">
        <v>4057.6</v>
      </c>
      <c r="V101" s="196">
        <v>504009.8</v>
      </c>
      <c r="X101" s="196">
        <v>485747.20000000001</v>
      </c>
      <c r="Y101" s="196">
        <v>366232.3</v>
      </c>
      <c r="Z101" s="196">
        <v>119562.4</v>
      </c>
      <c r="AB101" s="196">
        <v>110872.6</v>
      </c>
      <c r="AD101" s="196">
        <v>477538.2</v>
      </c>
      <c r="AE101" s="196">
        <v>270941.59999999998</v>
      </c>
      <c r="AF101" s="196">
        <v>59599.1</v>
      </c>
      <c r="AG101" s="196">
        <v>57595.1</v>
      </c>
    </row>
    <row r="102" spans="1:33">
      <c r="A102" s="195" t="s">
        <v>471</v>
      </c>
      <c r="B102" s="196">
        <v>492597.1</v>
      </c>
      <c r="C102" s="196">
        <v>286139.90000000002</v>
      </c>
      <c r="D102" s="196">
        <v>280437.09999999998</v>
      </c>
      <c r="E102" s="196">
        <v>236204.5</v>
      </c>
      <c r="F102" s="196">
        <v>18044.900000000001</v>
      </c>
      <c r="G102" s="196">
        <v>66818</v>
      </c>
      <c r="H102" s="195">
        <v>-502.4</v>
      </c>
      <c r="I102" s="196">
        <v>91018.1</v>
      </c>
      <c r="J102" s="196">
        <v>28085.7</v>
      </c>
      <c r="K102" s="195">
        <v>-490.5</v>
      </c>
      <c r="L102" s="196">
        <v>3737.3</v>
      </c>
      <c r="M102" s="196">
        <v>62811.4</v>
      </c>
      <c r="N102" s="196">
        <v>59074.1</v>
      </c>
      <c r="O102" s="195">
        <v>-253.9</v>
      </c>
      <c r="Q102" s="196">
        <v>7218</v>
      </c>
      <c r="R102" s="196">
        <v>499815.1</v>
      </c>
      <c r="S102" s="196">
        <v>7800.6</v>
      </c>
      <c r="T102" s="196">
        <v>11760.1</v>
      </c>
      <c r="U102" s="196">
        <v>3959.6</v>
      </c>
      <c r="V102" s="196">
        <v>507615.7</v>
      </c>
      <c r="X102" s="196">
        <v>489174</v>
      </c>
      <c r="Y102" s="196">
        <v>370515.4</v>
      </c>
      <c r="Z102" s="196">
        <v>118692.2</v>
      </c>
      <c r="AB102" s="196">
        <v>112913.9</v>
      </c>
      <c r="AD102" s="196">
        <v>482624.5</v>
      </c>
      <c r="AE102" s="196">
        <v>274060.90000000002</v>
      </c>
      <c r="AF102" s="196">
        <v>62478.3</v>
      </c>
      <c r="AG102" s="196">
        <v>58960.7</v>
      </c>
    </row>
    <row r="103" spans="1:33">
      <c r="A103" s="195" t="s">
        <v>495</v>
      </c>
      <c r="B103" s="196">
        <v>497221.1</v>
      </c>
      <c r="C103" s="196">
        <v>287261.40000000002</v>
      </c>
      <c r="D103" s="196">
        <v>281596.5</v>
      </c>
      <c r="E103" s="196">
        <v>237136.1</v>
      </c>
      <c r="F103" s="196">
        <v>18142</v>
      </c>
      <c r="G103" s="196">
        <v>64068.800000000003</v>
      </c>
      <c r="H103" s="196">
        <v>2421.6999999999998</v>
      </c>
      <c r="I103" s="196">
        <v>91581</v>
      </c>
      <c r="J103" s="196">
        <v>29038.9</v>
      </c>
      <c r="K103" s="195">
        <v>-410.3</v>
      </c>
      <c r="L103" s="196">
        <v>5385.2</v>
      </c>
      <c r="M103" s="196">
        <v>65980.600000000006</v>
      </c>
      <c r="N103" s="196">
        <v>60595.4</v>
      </c>
      <c r="O103" s="195">
        <v>-267.7</v>
      </c>
      <c r="Q103" s="196">
        <v>6022.3</v>
      </c>
      <c r="R103" s="196">
        <v>503243.4</v>
      </c>
      <c r="S103" s="196">
        <v>8730.2000000000007</v>
      </c>
      <c r="T103" s="196">
        <v>12917.3</v>
      </c>
      <c r="U103" s="196">
        <v>4187.1000000000004</v>
      </c>
      <c r="V103" s="196">
        <v>511973.6</v>
      </c>
      <c r="X103" s="196">
        <v>492090.3</v>
      </c>
      <c r="Y103" s="196">
        <v>371883.6</v>
      </c>
      <c r="Z103" s="196">
        <v>120246.2</v>
      </c>
      <c r="AB103" s="196">
        <v>111135.2</v>
      </c>
      <c r="AD103" s="196">
        <v>487220.4</v>
      </c>
      <c r="AE103" s="196">
        <v>275270.90000000002</v>
      </c>
      <c r="AF103" s="196">
        <v>65647.7</v>
      </c>
      <c r="AG103" s="196">
        <v>60501.8</v>
      </c>
    </row>
    <row r="104" spans="1:33">
      <c r="A104" s="195" t="s">
        <v>469</v>
      </c>
      <c r="B104" s="196">
        <v>497599.2</v>
      </c>
      <c r="C104" s="196">
        <v>287068.59999999998</v>
      </c>
      <c r="D104" s="196">
        <v>281461.40000000002</v>
      </c>
      <c r="E104" s="196">
        <v>236783.6</v>
      </c>
      <c r="F104" s="196">
        <v>18530.400000000001</v>
      </c>
      <c r="G104" s="196">
        <v>66188.399999999994</v>
      </c>
      <c r="H104" s="196">
        <v>1348.3</v>
      </c>
      <c r="I104" s="196">
        <v>91523.5</v>
      </c>
      <c r="J104" s="196">
        <v>26805.5</v>
      </c>
      <c r="K104" s="195">
        <v>-76.400000000000006</v>
      </c>
      <c r="L104" s="196">
        <v>6441.1</v>
      </c>
      <c r="M104" s="196">
        <v>68021</v>
      </c>
      <c r="N104" s="196">
        <v>61579.9</v>
      </c>
      <c r="O104" s="195">
        <v>-230.2</v>
      </c>
      <c r="Q104" s="196">
        <v>4613.2</v>
      </c>
      <c r="R104" s="196">
        <v>502212.3</v>
      </c>
      <c r="S104" s="196">
        <v>9195</v>
      </c>
      <c r="T104" s="196">
        <v>13526.3</v>
      </c>
      <c r="U104" s="196">
        <v>4331.3</v>
      </c>
      <c r="V104" s="196">
        <v>511407.3</v>
      </c>
      <c r="X104" s="196">
        <v>491346.3</v>
      </c>
      <c r="Y104" s="196">
        <v>373119.8</v>
      </c>
      <c r="Z104" s="196">
        <v>118246.39999999999</v>
      </c>
      <c r="AB104" s="196">
        <v>111473.9</v>
      </c>
      <c r="AD104" s="196">
        <v>487707.8</v>
      </c>
      <c r="AE104" s="196">
        <v>275182</v>
      </c>
      <c r="AF104" s="196">
        <v>67793.5</v>
      </c>
      <c r="AG104" s="196">
        <v>61507.4</v>
      </c>
    </row>
    <row r="105" spans="1:33">
      <c r="A105" s="195" t="s">
        <v>470</v>
      </c>
      <c r="B105" s="196">
        <v>498296.9</v>
      </c>
      <c r="C105" s="196">
        <v>287285.3</v>
      </c>
      <c r="D105" s="196">
        <v>281696.3</v>
      </c>
      <c r="E105" s="196">
        <v>236793.60000000001</v>
      </c>
      <c r="F105" s="196">
        <v>18597.599999999999</v>
      </c>
      <c r="G105" s="196">
        <v>66834.2</v>
      </c>
      <c r="H105" s="196">
        <v>2061.1</v>
      </c>
      <c r="I105" s="196">
        <v>91950.2</v>
      </c>
      <c r="J105" s="196">
        <v>26235.7</v>
      </c>
      <c r="K105" s="195">
        <v>-62.3</v>
      </c>
      <c r="L105" s="196">
        <v>5482.6</v>
      </c>
      <c r="M105" s="196">
        <v>68371.3</v>
      </c>
      <c r="N105" s="196">
        <v>62888.7</v>
      </c>
      <c r="O105" s="195">
        <v>-87.4</v>
      </c>
      <c r="Q105" s="196">
        <v>4476.3999999999996</v>
      </c>
      <c r="R105" s="196">
        <v>502773.4</v>
      </c>
      <c r="S105" s="196">
        <v>9823.7999999999993</v>
      </c>
      <c r="T105" s="196">
        <v>14396.8</v>
      </c>
      <c r="U105" s="196">
        <v>4572.8999999999996</v>
      </c>
      <c r="V105" s="196">
        <v>512597.2</v>
      </c>
      <c r="X105" s="196">
        <v>492871.5</v>
      </c>
      <c r="Y105" s="196">
        <v>374762</v>
      </c>
      <c r="Z105" s="196">
        <v>118124</v>
      </c>
      <c r="AB105" s="196">
        <v>111627.4</v>
      </c>
      <c r="AD105" s="196">
        <v>488463.6</v>
      </c>
      <c r="AE105" s="196">
        <v>275447.40000000002</v>
      </c>
      <c r="AF105" s="196">
        <v>68144.2</v>
      </c>
      <c r="AG105" s="196">
        <v>62823.7</v>
      </c>
    </row>
    <row r="106" spans="1:33">
      <c r="A106" s="195" t="s">
        <v>471</v>
      </c>
      <c r="B106" s="196">
        <v>496985</v>
      </c>
      <c r="C106" s="196">
        <v>285635</v>
      </c>
      <c r="D106" s="196">
        <v>280024.09999999998</v>
      </c>
      <c r="E106" s="196">
        <v>234903.1</v>
      </c>
      <c r="F106" s="196">
        <v>18471.8</v>
      </c>
      <c r="G106" s="196">
        <v>68254.7</v>
      </c>
      <c r="H106" s="196">
        <v>2435.3000000000002</v>
      </c>
      <c r="I106" s="196">
        <v>91798.2</v>
      </c>
      <c r="J106" s="196">
        <v>25615.8</v>
      </c>
      <c r="K106" s="195">
        <v>52.9</v>
      </c>
      <c r="L106" s="196">
        <v>4618.8999999999996</v>
      </c>
      <c r="M106" s="196">
        <v>69143.600000000006</v>
      </c>
      <c r="N106" s="196">
        <v>64524.7</v>
      </c>
      <c r="O106" s="195">
        <v>102.5</v>
      </c>
      <c r="Q106" s="196">
        <v>4609.7</v>
      </c>
      <c r="R106" s="196">
        <v>501594.7</v>
      </c>
      <c r="S106" s="196">
        <v>9990.6</v>
      </c>
      <c r="T106" s="196">
        <v>14881.6</v>
      </c>
      <c r="U106" s="196">
        <v>4891</v>
      </c>
      <c r="V106" s="196">
        <v>511585.3</v>
      </c>
      <c r="X106" s="196">
        <v>492232.6</v>
      </c>
      <c r="Y106" s="196">
        <v>374793.4</v>
      </c>
      <c r="Z106" s="196">
        <v>117448.9</v>
      </c>
      <c r="AB106" s="196">
        <v>112330.1</v>
      </c>
      <c r="AD106" s="196">
        <v>487128.7</v>
      </c>
      <c r="AE106" s="196">
        <v>273755.40000000002</v>
      </c>
      <c r="AF106" s="196">
        <v>68917.7</v>
      </c>
      <c r="AG106" s="196">
        <v>64460.800000000003</v>
      </c>
    </row>
    <row r="107" spans="1:33">
      <c r="A107" s="195" t="s">
        <v>496</v>
      </c>
      <c r="B107" s="196">
        <v>498011.3</v>
      </c>
      <c r="C107" s="196">
        <v>288523.2</v>
      </c>
      <c r="D107" s="196">
        <v>282848.7</v>
      </c>
      <c r="E107" s="196">
        <v>237530.3</v>
      </c>
      <c r="F107" s="196">
        <v>18235.400000000001</v>
      </c>
      <c r="G107" s="196">
        <v>68818.8</v>
      </c>
      <c r="H107" s="195">
        <v>-104.6</v>
      </c>
      <c r="I107" s="196">
        <v>92620.2</v>
      </c>
      <c r="J107" s="196">
        <v>24966.6</v>
      </c>
      <c r="K107" s="195">
        <v>114.2</v>
      </c>
      <c r="L107" s="196">
        <v>4852.6000000000004</v>
      </c>
      <c r="M107" s="196">
        <v>68312.600000000006</v>
      </c>
      <c r="N107" s="196">
        <v>63460.1</v>
      </c>
      <c r="O107" s="195">
        <v>-15</v>
      </c>
      <c r="Q107" s="196">
        <v>3198.4</v>
      </c>
      <c r="R107" s="196">
        <v>501209.7</v>
      </c>
      <c r="S107" s="196">
        <v>10094.200000000001</v>
      </c>
      <c r="T107" s="196">
        <v>15592.6</v>
      </c>
      <c r="U107" s="196">
        <v>5498.4</v>
      </c>
      <c r="V107" s="196">
        <v>511303.9</v>
      </c>
      <c r="X107" s="196">
        <v>493144.2</v>
      </c>
      <c r="Y107" s="196">
        <v>375476.6</v>
      </c>
      <c r="Z107" s="196">
        <v>117678.8</v>
      </c>
      <c r="AB107" s="196">
        <v>112011.8</v>
      </c>
      <c r="AD107" s="196">
        <v>487630.3</v>
      </c>
      <c r="AE107" s="196">
        <v>276096.5</v>
      </c>
      <c r="AF107" s="196">
        <v>68084.800000000003</v>
      </c>
      <c r="AG107" s="196">
        <v>63389.8</v>
      </c>
    </row>
    <row r="108" spans="1:33">
      <c r="A108" s="195" t="s">
        <v>469</v>
      </c>
      <c r="B108" s="196">
        <v>504557.2</v>
      </c>
      <c r="C108" s="196">
        <v>290467.3</v>
      </c>
      <c r="D108" s="196">
        <v>284716.59999999998</v>
      </c>
      <c r="E108" s="196">
        <v>239190.9</v>
      </c>
      <c r="F108" s="196">
        <v>17945.5</v>
      </c>
      <c r="G108" s="196">
        <v>70948.5</v>
      </c>
      <c r="H108" s="196">
        <v>2215.6</v>
      </c>
      <c r="I108" s="196">
        <v>92335</v>
      </c>
      <c r="J108" s="196">
        <v>23997.5</v>
      </c>
      <c r="K108" s="195">
        <v>-28.5</v>
      </c>
      <c r="L108" s="196">
        <v>6702.9</v>
      </c>
      <c r="M108" s="196">
        <v>71035</v>
      </c>
      <c r="N108" s="196">
        <v>64332</v>
      </c>
      <c r="O108" s="195">
        <v>-26.5</v>
      </c>
      <c r="Q108" s="195">
        <v>694.6</v>
      </c>
      <c r="R108" s="196">
        <v>505251.7</v>
      </c>
      <c r="S108" s="196">
        <v>11348.6</v>
      </c>
      <c r="T108" s="196">
        <v>17085.400000000001</v>
      </c>
      <c r="U108" s="196">
        <v>5736.9</v>
      </c>
      <c r="V108" s="196">
        <v>516600.3</v>
      </c>
      <c r="X108" s="196">
        <v>497900.79999999999</v>
      </c>
      <c r="Y108" s="196">
        <v>381577.5</v>
      </c>
      <c r="Z108" s="196">
        <v>116318.1</v>
      </c>
      <c r="AB108" s="196">
        <v>112901.6</v>
      </c>
      <c r="AD108" s="196">
        <v>494181.6</v>
      </c>
      <c r="AE108" s="196">
        <v>277942.8</v>
      </c>
      <c r="AF108" s="196">
        <v>70832</v>
      </c>
      <c r="AG108" s="196">
        <v>64262</v>
      </c>
    </row>
    <row r="109" spans="1:33">
      <c r="A109" s="195" t="s">
        <v>470</v>
      </c>
      <c r="B109" s="196">
        <v>506361.5</v>
      </c>
      <c r="C109" s="196">
        <v>292335.3</v>
      </c>
      <c r="D109" s="196">
        <v>286520.40000000002</v>
      </c>
      <c r="E109" s="196">
        <v>240767.5</v>
      </c>
      <c r="F109" s="196">
        <v>18343.3</v>
      </c>
      <c r="G109" s="196">
        <v>71487.7</v>
      </c>
      <c r="H109" s="195">
        <v>501.3</v>
      </c>
      <c r="I109" s="196">
        <v>92238.1</v>
      </c>
      <c r="J109" s="196">
        <v>24488.6</v>
      </c>
      <c r="K109" s="195">
        <v>13.6</v>
      </c>
      <c r="L109" s="196">
        <v>6883.2</v>
      </c>
      <c r="M109" s="196">
        <v>73247.3</v>
      </c>
      <c r="N109" s="196">
        <v>66364.100000000006</v>
      </c>
      <c r="O109" s="195">
        <v>70.3</v>
      </c>
      <c r="Q109" s="195">
        <v>-992.5</v>
      </c>
      <c r="R109" s="196">
        <v>505369</v>
      </c>
      <c r="S109" s="196">
        <v>12694</v>
      </c>
      <c r="T109" s="196">
        <v>18047</v>
      </c>
      <c r="U109" s="196">
        <v>5353</v>
      </c>
      <c r="V109" s="196">
        <v>518063</v>
      </c>
      <c r="X109" s="196">
        <v>499410.2</v>
      </c>
      <c r="Y109" s="196">
        <v>382667.5</v>
      </c>
      <c r="Z109" s="196">
        <v>116739.4</v>
      </c>
      <c r="AB109" s="196">
        <v>114321</v>
      </c>
      <c r="AD109" s="196">
        <v>495987.7</v>
      </c>
      <c r="AE109" s="196">
        <v>279710.40000000002</v>
      </c>
      <c r="AF109" s="196">
        <v>73044.100000000006</v>
      </c>
      <c r="AG109" s="196">
        <v>66290.5</v>
      </c>
    </row>
    <row r="110" spans="1:33">
      <c r="A110" s="195" t="s">
        <v>471</v>
      </c>
      <c r="B110" s="196">
        <v>507251.4</v>
      </c>
      <c r="C110" s="196">
        <v>293430.40000000002</v>
      </c>
      <c r="D110" s="196">
        <v>287574</v>
      </c>
      <c r="E110" s="196">
        <v>241596.5</v>
      </c>
      <c r="F110" s="196">
        <v>18568.3</v>
      </c>
      <c r="G110" s="196">
        <v>69354.8</v>
      </c>
      <c r="H110" s="195">
        <v>84.2</v>
      </c>
      <c r="I110" s="196">
        <v>92524.5</v>
      </c>
      <c r="J110" s="196">
        <v>23607.200000000001</v>
      </c>
      <c r="K110" s="195">
        <v>-3.5</v>
      </c>
      <c r="L110" s="196">
        <v>9714.2999999999993</v>
      </c>
      <c r="M110" s="196">
        <v>75718</v>
      </c>
      <c r="N110" s="196">
        <v>66003.7</v>
      </c>
      <c r="O110" s="195">
        <v>-28.8</v>
      </c>
      <c r="Q110" s="196">
        <v>-2677</v>
      </c>
      <c r="R110" s="196">
        <v>504574.4</v>
      </c>
      <c r="S110" s="196">
        <v>13580.6</v>
      </c>
      <c r="T110" s="196">
        <v>19843.099999999999</v>
      </c>
      <c r="U110" s="196">
        <v>6262.6</v>
      </c>
      <c r="V110" s="196">
        <v>518155</v>
      </c>
      <c r="X110" s="196">
        <v>497573.1</v>
      </c>
      <c r="Y110" s="196">
        <v>381433.2</v>
      </c>
      <c r="Z110" s="196">
        <v>116137</v>
      </c>
      <c r="AB110" s="196">
        <v>111527.7</v>
      </c>
      <c r="AD110" s="196">
        <v>496708.1</v>
      </c>
      <c r="AE110" s="196">
        <v>280675.90000000002</v>
      </c>
      <c r="AF110" s="196">
        <v>75515</v>
      </c>
      <c r="AG110" s="196">
        <v>65931.3</v>
      </c>
    </row>
    <row r="111" spans="1:33">
      <c r="A111" s="195" t="s">
        <v>497</v>
      </c>
      <c r="B111" s="196">
        <v>509431.8</v>
      </c>
      <c r="C111" s="196">
        <v>294073.5</v>
      </c>
      <c r="D111" s="196">
        <v>288203.5</v>
      </c>
      <c r="E111" s="196">
        <v>242006.8</v>
      </c>
      <c r="F111" s="196">
        <v>18451.2</v>
      </c>
      <c r="G111" s="196">
        <v>70400</v>
      </c>
      <c r="H111" s="195">
        <v>46.4</v>
      </c>
      <c r="I111" s="196">
        <v>92152.6</v>
      </c>
      <c r="J111" s="196">
        <v>24280.7</v>
      </c>
      <c r="K111" s="195">
        <v>40.4</v>
      </c>
      <c r="L111" s="196">
        <v>10011</v>
      </c>
      <c r="M111" s="196">
        <v>77115.7</v>
      </c>
      <c r="N111" s="196">
        <v>67104.7</v>
      </c>
      <c r="O111" s="195">
        <v>-24</v>
      </c>
      <c r="Q111" s="196">
        <v>-4751.3999999999996</v>
      </c>
      <c r="R111" s="196">
        <v>504680.4</v>
      </c>
      <c r="S111" s="196">
        <v>14878.9</v>
      </c>
      <c r="T111" s="196">
        <v>21412.5</v>
      </c>
      <c r="U111" s="196">
        <v>6533.6</v>
      </c>
      <c r="V111" s="196">
        <v>519559.3</v>
      </c>
      <c r="X111" s="196">
        <v>499446.6</v>
      </c>
      <c r="Y111" s="196">
        <v>382966.1</v>
      </c>
      <c r="Z111" s="196">
        <v>116479.1</v>
      </c>
      <c r="AB111" s="196">
        <v>113131.7</v>
      </c>
      <c r="AD111" s="196">
        <v>498769.9</v>
      </c>
      <c r="AE111" s="196">
        <v>281260.79999999999</v>
      </c>
      <c r="AF111" s="196">
        <v>76912.3</v>
      </c>
      <c r="AG111" s="196">
        <v>67035.399999999994</v>
      </c>
    </row>
    <row r="112" spans="1:33">
      <c r="A112" s="195" t="s">
        <v>469</v>
      </c>
      <c r="B112" s="196">
        <v>511605.6</v>
      </c>
      <c r="C112" s="196">
        <v>295033.7</v>
      </c>
      <c r="D112" s="196">
        <v>289115.3</v>
      </c>
      <c r="E112" s="196">
        <v>242694.9</v>
      </c>
      <c r="F112" s="196">
        <v>18247</v>
      </c>
      <c r="G112" s="196">
        <v>72769.3</v>
      </c>
      <c r="H112" s="195">
        <v>-740</v>
      </c>
      <c r="I112" s="196">
        <v>92627</v>
      </c>
      <c r="J112" s="196">
        <v>23358.5</v>
      </c>
      <c r="K112" s="195">
        <v>-18.5</v>
      </c>
      <c r="L112" s="196">
        <v>10341.700000000001</v>
      </c>
      <c r="M112" s="196">
        <v>78632.800000000003</v>
      </c>
      <c r="N112" s="196">
        <v>68291.199999999997</v>
      </c>
      <c r="O112" s="195">
        <v>-13</v>
      </c>
      <c r="Q112" s="196">
        <v>-4929.6000000000004</v>
      </c>
      <c r="R112" s="196">
        <v>506676</v>
      </c>
      <c r="S112" s="196">
        <v>13697</v>
      </c>
      <c r="T112" s="196">
        <v>20937.599999999999</v>
      </c>
      <c r="U112" s="196">
        <v>7240.6</v>
      </c>
      <c r="V112" s="196">
        <v>520373</v>
      </c>
      <c r="X112" s="196">
        <v>501275.8</v>
      </c>
      <c r="Y112" s="196">
        <v>385306.9</v>
      </c>
      <c r="Z112" s="196">
        <v>115968.7</v>
      </c>
      <c r="AB112" s="196">
        <v>114375.7</v>
      </c>
      <c r="AD112" s="196">
        <v>501056</v>
      </c>
      <c r="AE112" s="196">
        <v>282177</v>
      </c>
      <c r="AF112" s="196">
        <v>78436.7</v>
      </c>
      <c r="AG112" s="196">
        <v>68215.5</v>
      </c>
    </row>
    <row r="113" spans="1:33">
      <c r="A113" s="195" t="s">
        <v>470</v>
      </c>
      <c r="B113" s="196">
        <v>511241</v>
      </c>
      <c r="C113" s="196">
        <v>292258.2</v>
      </c>
      <c r="D113" s="196">
        <v>286278.40000000002</v>
      </c>
      <c r="E113" s="196">
        <v>239638.2</v>
      </c>
      <c r="F113" s="196">
        <v>18365.3</v>
      </c>
      <c r="G113" s="196">
        <v>73215.3</v>
      </c>
      <c r="H113" s="195">
        <v>651.20000000000005</v>
      </c>
      <c r="I113" s="196">
        <v>92633.7</v>
      </c>
      <c r="J113" s="196">
        <v>22021.7</v>
      </c>
      <c r="K113" s="195">
        <v>48.3</v>
      </c>
      <c r="L113" s="196">
        <v>12044.6</v>
      </c>
      <c r="M113" s="196">
        <v>80241.3</v>
      </c>
      <c r="N113" s="196">
        <v>68196.7</v>
      </c>
      <c r="O113" s="195">
        <v>2.8</v>
      </c>
      <c r="Q113" s="196">
        <v>-6164.8</v>
      </c>
      <c r="R113" s="196">
        <v>505076.1</v>
      </c>
      <c r="S113" s="196">
        <v>14605.3</v>
      </c>
      <c r="T113" s="196">
        <v>21702.9</v>
      </c>
      <c r="U113" s="196">
        <v>7097.6</v>
      </c>
      <c r="V113" s="196">
        <v>519681.4</v>
      </c>
      <c r="X113" s="196">
        <v>499192.1</v>
      </c>
      <c r="Y113" s="196">
        <v>384491.1</v>
      </c>
      <c r="Z113" s="196">
        <v>114701.8</v>
      </c>
      <c r="AB113" s="196">
        <v>113602.8</v>
      </c>
      <c r="AD113" s="196">
        <v>500847.5</v>
      </c>
      <c r="AE113" s="196">
        <v>279384.8</v>
      </c>
      <c r="AF113" s="196">
        <v>80045.399999999994</v>
      </c>
      <c r="AG113" s="196">
        <v>68122</v>
      </c>
    </row>
    <row r="114" spans="1:33">
      <c r="A114" s="195" t="s">
        <v>471</v>
      </c>
      <c r="B114" s="196">
        <v>517758.7</v>
      </c>
      <c r="C114" s="196">
        <v>295901.2</v>
      </c>
      <c r="D114" s="196">
        <v>289929.7</v>
      </c>
      <c r="E114" s="196">
        <v>243057</v>
      </c>
      <c r="F114" s="196">
        <v>18475.900000000001</v>
      </c>
      <c r="G114" s="196">
        <v>75789.5</v>
      </c>
      <c r="H114" s="195">
        <v>210.6</v>
      </c>
      <c r="I114" s="196">
        <v>92422.1</v>
      </c>
      <c r="J114" s="196">
        <v>22189.7</v>
      </c>
      <c r="K114" s="195">
        <v>19</v>
      </c>
      <c r="L114" s="196">
        <v>12725.1</v>
      </c>
      <c r="M114" s="196">
        <v>81076.2</v>
      </c>
      <c r="N114" s="196">
        <v>68351.100000000006</v>
      </c>
      <c r="O114" s="195">
        <v>25.6</v>
      </c>
      <c r="Q114" s="196">
        <v>-5656.1</v>
      </c>
      <c r="R114" s="196">
        <v>512102.6</v>
      </c>
      <c r="S114" s="196">
        <v>15366.9</v>
      </c>
      <c r="T114" s="196">
        <v>23293.5</v>
      </c>
      <c r="U114" s="196">
        <v>7926.6</v>
      </c>
      <c r="V114" s="196">
        <v>527469.5</v>
      </c>
      <c r="X114" s="196">
        <v>505008.8</v>
      </c>
      <c r="Y114" s="196">
        <v>390385</v>
      </c>
      <c r="Z114" s="196">
        <v>114625.2</v>
      </c>
      <c r="AB114" s="196">
        <v>116454.1</v>
      </c>
      <c r="AD114" s="196">
        <v>507443.9</v>
      </c>
      <c r="AE114" s="196">
        <v>283051.09999999998</v>
      </c>
      <c r="AF114" s="196">
        <v>80879.5</v>
      </c>
      <c r="AG114" s="196">
        <v>68275.7</v>
      </c>
    </row>
    <row r="115" spans="1:33">
      <c r="A115" s="195" t="s">
        <v>498</v>
      </c>
      <c r="B115" s="196">
        <v>522887.4</v>
      </c>
      <c r="C115" s="196">
        <v>296979</v>
      </c>
      <c r="D115" s="196">
        <v>291087.7</v>
      </c>
      <c r="E115" s="196">
        <v>243992</v>
      </c>
      <c r="F115" s="196">
        <v>18269.400000000001</v>
      </c>
      <c r="G115" s="196">
        <v>76823.7</v>
      </c>
      <c r="H115" s="196">
        <v>1762.8</v>
      </c>
      <c r="I115" s="196">
        <v>92862.1</v>
      </c>
      <c r="J115" s="196">
        <v>22014.7</v>
      </c>
      <c r="K115" s="195">
        <v>-100.7</v>
      </c>
      <c r="L115" s="196">
        <v>14149.1</v>
      </c>
      <c r="M115" s="196">
        <v>83110.899999999994</v>
      </c>
      <c r="N115" s="196">
        <v>68961.8</v>
      </c>
      <c r="O115" s="195">
        <v>127.2</v>
      </c>
      <c r="Q115" s="196">
        <v>-6416.5</v>
      </c>
      <c r="R115" s="196">
        <v>516470.8</v>
      </c>
      <c r="S115" s="196">
        <v>16896.099999999999</v>
      </c>
      <c r="T115" s="196">
        <v>25365.5</v>
      </c>
      <c r="U115" s="196">
        <v>8469.4</v>
      </c>
      <c r="V115" s="196">
        <v>533366.9</v>
      </c>
      <c r="X115" s="196">
        <v>508638</v>
      </c>
      <c r="Y115" s="196">
        <v>393897.4</v>
      </c>
      <c r="Z115" s="196">
        <v>114742.39999999999</v>
      </c>
      <c r="AB115" s="196">
        <v>117093.9</v>
      </c>
      <c r="AD115" s="196">
        <v>512594</v>
      </c>
      <c r="AE115" s="196">
        <v>284225.8</v>
      </c>
      <c r="AF115" s="196">
        <v>82912.3</v>
      </c>
      <c r="AG115" s="196">
        <v>68884.600000000006</v>
      </c>
    </row>
    <row r="116" spans="1:33">
      <c r="A116" s="195" t="s">
        <v>469</v>
      </c>
      <c r="B116" s="196">
        <v>523701.4</v>
      </c>
      <c r="C116" s="196">
        <v>297737.7</v>
      </c>
      <c r="D116" s="196">
        <v>291940</v>
      </c>
      <c r="E116" s="196">
        <v>244627.8</v>
      </c>
      <c r="F116" s="196">
        <v>17912.3</v>
      </c>
      <c r="G116" s="196">
        <v>75827.3</v>
      </c>
      <c r="H116" s="196">
        <v>1766.4</v>
      </c>
      <c r="I116" s="196">
        <v>93561.2</v>
      </c>
      <c r="J116" s="196">
        <v>21471.1</v>
      </c>
      <c r="K116" s="195">
        <v>83.6</v>
      </c>
      <c r="L116" s="196">
        <v>15220.5</v>
      </c>
      <c r="M116" s="196">
        <v>85156.2</v>
      </c>
      <c r="N116" s="196">
        <v>69935.7</v>
      </c>
      <c r="O116" s="195">
        <v>121.1</v>
      </c>
      <c r="Q116" s="196">
        <v>-7341.2</v>
      </c>
      <c r="R116" s="196">
        <v>516360.2</v>
      </c>
      <c r="S116" s="196">
        <v>17959.400000000001</v>
      </c>
      <c r="T116" s="196">
        <v>26572.7</v>
      </c>
      <c r="U116" s="196">
        <v>8613.2999999999993</v>
      </c>
      <c r="V116" s="196">
        <v>534319.6</v>
      </c>
      <c r="X116" s="196">
        <v>508393.9</v>
      </c>
      <c r="Y116" s="196">
        <v>393297.7</v>
      </c>
      <c r="Z116" s="196">
        <v>115097.60000000001</v>
      </c>
      <c r="AB116" s="196">
        <v>115184.4</v>
      </c>
      <c r="AD116" s="196">
        <v>513626.4</v>
      </c>
      <c r="AE116" s="196">
        <v>285193.59999999998</v>
      </c>
      <c r="AF116" s="196">
        <v>84947.1</v>
      </c>
      <c r="AG116" s="196">
        <v>69824.7</v>
      </c>
    </row>
    <row r="117" spans="1:33">
      <c r="A117" s="195" t="s">
        <v>470</v>
      </c>
      <c r="B117" s="196">
        <v>521724.4</v>
      </c>
      <c r="C117" s="196">
        <v>296455.7</v>
      </c>
      <c r="D117" s="196">
        <v>290729.7</v>
      </c>
      <c r="E117" s="196">
        <v>243266.2</v>
      </c>
      <c r="F117" s="196">
        <v>16319.2</v>
      </c>
      <c r="G117" s="196">
        <v>75472.800000000003</v>
      </c>
      <c r="H117" s="195">
        <v>994.8</v>
      </c>
      <c r="I117" s="196">
        <v>93360.3</v>
      </c>
      <c r="J117" s="196">
        <v>21270.3</v>
      </c>
      <c r="K117" s="195">
        <v>24.4</v>
      </c>
      <c r="L117" s="196">
        <v>17650.5</v>
      </c>
      <c r="M117" s="196">
        <v>86901.5</v>
      </c>
      <c r="N117" s="196">
        <v>69251</v>
      </c>
      <c r="O117" s="195">
        <v>176.4</v>
      </c>
      <c r="Q117" s="196">
        <v>-8567</v>
      </c>
      <c r="R117" s="196">
        <v>513157.4</v>
      </c>
      <c r="S117" s="196">
        <v>16814.099999999999</v>
      </c>
      <c r="T117" s="196">
        <v>26678.7</v>
      </c>
      <c r="U117" s="196">
        <v>9864.6</v>
      </c>
      <c r="V117" s="196">
        <v>529971.6</v>
      </c>
      <c r="X117" s="196">
        <v>503856.7</v>
      </c>
      <c r="Y117" s="196">
        <v>389235.1</v>
      </c>
      <c r="Z117" s="196">
        <v>114622.2</v>
      </c>
      <c r="AB117" s="196">
        <v>113003.9</v>
      </c>
      <c r="AD117" s="196">
        <v>511933</v>
      </c>
      <c r="AE117" s="196">
        <v>284152.59999999998</v>
      </c>
      <c r="AF117" s="196">
        <v>86692.5</v>
      </c>
      <c r="AG117" s="196">
        <v>69139.5</v>
      </c>
    </row>
    <row r="118" spans="1:33">
      <c r="A118" s="195" t="s">
        <v>471</v>
      </c>
      <c r="B118" s="196">
        <v>526165.4</v>
      </c>
      <c r="C118" s="196">
        <v>296842.09999999998</v>
      </c>
      <c r="D118" s="196">
        <v>291155.8</v>
      </c>
      <c r="E118" s="196">
        <v>243535.9</v>
      </c>
      <c r="F118" s="196">
        <v>14016.8</v>
      </c>
      <c r="G118" s="196">
        <v>77820.2</v>
      </c>
      <c r="H118" s="196">
        <v>2137.6999999999998</v>
      </c>
      <c r="I118" s="196">
        <v>94130.2</v>
      </c>
      <c r="J118" s="196">
        <v>21629.8</v>
      </c>
      <c r="K118" s="195">
        <v>-18.2</v>
      </c>
      <c r="L118" s="196">
        <v>19408.900000000001</v>
      </c>
      <c r="M118" s="196">
        <v>89443.9</v>
      </c>
      <c r="N118" s="196">
        <v>70035</v>
      </c>
      <c r="O118" s="195">
        <v>197.9</v>
      </c>
      <c r="Q118" s="196">
        <v>-12966</v>
      </c>
      <c r="R118" s="196">
        <v>513199.4</v>
      </c>
      <c r="S118" s="196">
        <v>18459.5</v>
      </c>
      <c r="T118" s="196">
        <v>27887.4</v>
      </c>
      <c r="U118" s="196">
        <v>9427.9</v>
      </c>
      <c r="V118" s="196">
        <v>531658.9</v>
      </c>
      <c r="X118" s="196">
        <v>506492.5</v>
      </c>
      <c r="Y118" s="196">
        <v>390788.8</v>
      </c>
      <c r="Z118" s="196">
        <v>115703.3</v>
      </c>
      <c r="AB118" s="196">
        <v>113352.3</v>
      </c>
      <c r="AD118" s="196">
        <v>516557.8</v>
      </c>
      <c r="AE118" s="196">
        <v>284697.40000000002</v>
      </c>
      <c r="AF118" s="196">
        <v>89235.5</v>
      </c>
      <c r="AG118" s="196">
        <v>69925.8</v>
      </c>
    </row>
    <row r="119" spans="1:33">
      <c r="A119" s="195" t="s">
        <v>499</v>
      </c>
      <c r="B119" s="196">
        <v>529627.4</v>
      </c>
      <c r="C119" s="196">
        <v>298708</v>
      </c>
      <c r="D119" s="196">
        <v>293033.3</v>
      </c>
      <c r="E119" s="196">
        <v>245215.3</v>
      </c>
      <c r="F119" s="196">
        <v>14569.7</v>
      </c>
      <c r="G119" s="196">
        <v>78561.100000000006</v>
      </c>
      <c r="H119" s="196">
        <v>1779.6</v>
      </c>
      <c r="I119" s="196">
        <v>94044</v>
      </c>
      <c r="J119" s="196">
        <v>20824.599999999999</v>
      </c>
      <c r="K119" s="195">
        <v>48.1</v>
      </c>
      <c r="L119" s="196">
        <v>20923.2</v>
      </c>
      <c r="M119" s="196">
        <v>91997.2</v>
      </c>
      <c r="N119" s="196">
        <v>71074</v>
      </c>
      <c r="O119" s="195">
        <v>169.2</v>
      </c>
      <c r="Q119" s="196">
        <v>-15605.9</v>
      </c>
      <c r="R119" s="196">
        <v>514021.5</v>
      </c>
      <c r="S119" s="196">
        <v>18394.5</v>
      </c>
      <c r="T119" s="196">
        <v>26562.3</v>
      </c>
      <c r="U119" s="196">
        <v>8167.7</v>
      </c>
      <c r="V119" s="196">
        <v>532416.1</v>
      </c>
      <c r="X119" s="196">
        <v>508429.5</v>
      </c>
      <c r="Y119" s="196">
        <v>393564.4</v>
      </c>
      <c r="Z119" s="196">
        <v>114871.2</v>
      </c>
      <c r="AB119" s="196">
        <v>113805.8</v>
      </c>
      <c r="AD119" s="196">
        <v>520063</v>
      </c>
      <c r="AE119" s="196">
        <v>286616.3</v>
      </c>
      <c r="AF119" s="196">
        <v>91789.2</v>
      </c>
      <c r="AG119" s="196">
        <v>70966.7</v>
      </c>
    </row>
    <row r="120" spans="1:33">
      <c r="A120" s="195" t="s">
        <v>469</v>
      </c>
      <c r="B120" s="196">
        <v>523494</v>
      </c>
      <c r="C120" s="196">
        <v>294543.2</v>
      </c>
      <c r="D120" s="196">
        <v>288932.5</v>
      </c>
      <c r="E120" s="196">
        <v>240928.8</v>
      </c>
      <c r="F120" s="196">
        <v>15346.2</v>
      </c>
      <c r="G120" s="196">
        <v>76194</v>
      </c>
      <c r="H120" s="196">
        <v>3014.8</v>
      </c>
      <c r="I120" s="196">
        <v>92997.4</v>
      </c>
      <c r="J120" s="196">
        <v>19533.3</v>
      </c>
      <c r="K120" s="195">
        <v>43.7</v>
      </c>
      <c r="L120" s="196">
        <v>21343.9</v>
      </c>
      <c r="M120" s="196">
        <v>90147.1</v>
      </c>
      <c r="N120" s="196">
        <v>68803.199999999997</v>
      </c>
      <c r="O120" s="195">
        <v>477.6</v>
      </c>
      <c r="Q120" s="196">
        <v>-18190.7</v>
      </c>
      <c r="R120" s="196">
        <v>505303.3</v>
      </c>
      <c r="S120" s="196">
        <v>16488.3</v>
      </c>
      <c r="T120" s="196">
        <v>25165.8</v>
      </c>
      <c r="U120" s="196">
        <v>8677.5</v>
      </c>
      <c r="V120" s="196">
        <v>521791.7</v>
      </c>
      <c r="X120" s="196">
        <v>501630.1</v>
      </c>
      <c r="Y120" s="196">
        <v>389144.5</v>
      </c>
      <c r="Z120" s="196">
        <v>112495.3</v>
      </c>
      <c r="AB120" s="196">
        <v>110938.1</v>
      </c>
      <c r="AD120" s="196">
        <v>514115.2</v>
      </c>
      <c r="AE120" s="196">
        <v>282915.7</v>
      </c>
      <c r="AF120" s="196">
        <v>89893.9</v>
      </c>
      <c r="AG120" s="196">
        <v>68841</v>
      </c>
    </row>
    <row r="121" spans="1:33">
      <c r="A121" s="195" t="s">
        <v>470</v>
      </c>
      <c r="B121" s="196">
        <v>518011</v>
      </c>
      <c r="C121" s="196">
        <v>293835.59999999998</v>
      </c>
      <c r="D121" s="196">
        <v>288293.90000000002</v>
      </c>
      <c r="E121" s="196">
        <v>240105.4</v>
      </c>
      <c r="F121" s="196">
        <v>15950.7</v>
      </c>
      <c r="G121" s="196">
        <v>74122.100000000006</v>
      </c>
      <c r="H121" s="195">
        <v>-175.2</v>
      </c>
      <c r="I121" s="196">
        <v>92953.2</v>
      </c>
      <c r="J121" s="196">
        <v>19728</v>
      </c>
      <c r="K121" s="195">
        <v>23.3</v>
      </c>
      <c r="L121" s="196">
        <v>21317</v>
      </c>
      <c r="M121" s="196">
        <v>90294.5</v>
      </c>
      <c r="N121" s="196">
        <v>68977.5</v>
      </c>
      <c r="O121" s="195">
        <v>256.39999999999998</v>
      </c>
      <c r="Q121" s="196">
        <v>-21741.8</v>
      </c>
      <c r="R121" s="196">
        <v>496269.2</v>
      </c>
      <c r="S121" s="196">
        <v>17144.8</v>
      </c>
      <c r="T121" s="196">
        <v>25072</v>
      </c>
      <c r="U121" s="196">
        <v>7927.2</v>
      </c>
      <c r="V121" s="196">
        <v>513414</v>
      </c>
      <c r="X121" s="196">
        <v>496237.3</v>
      </c>
      <c r="Y121" s="196">
        <v>383610.7</v>
      </c>
      <c r="Z121" s="196">
        <v>112626.8</v>
      </c>
      <c r="AB121" s="196">
        <v>109714.9</v>
      </c>
      <c r="AD121" s="196">
        <v>508871.1</v>
      </c>
      <c r="AE121" s="196">
        <v>282444.79999999999</v>
      </c>
      <c r="AF121" s="196">
        <v>90042.6</v>
      </c>
      <c r="AG121" s="196">
        <v>69014.899999999994</v>
      </c>
    </row>
    <row r="122" spans="1:33">
      <c r="A122" s="195" t="s">
        <v>471</v>
      </c>
      <c r="B122" s="196">
        <v>500944.9</v>
      </c>
      <c r="C122" s="196">
        <v>290140.09999999998</v>
      </c>
      <c r="D122" s="196">
        <v>284563.8</v>
      </c>
      <c r="E122" s="196">
        <v>236219.7</v>
      </c>
      <c r="F122" s="196">
        <v>15985.7</v>
      </c>
      <c r="G122" s="196">
        <v>68317.7</v>
      </c>
      <c r="H122" s="196">
        <v>6518.7</v>
      </c>
      <c r="I122" s="196">
        <v>93371.5</v>
      </c>
      <c r="J122" s="196">
        <v>19698.599999999999</v>
      </c>
      <c r="K122" s="195">
        <v>109.2</v>
      </c>
      <c r="L122" s="196">
        <v>7357.1</v>
      </c>
      <c r="M122" s="196">
        <v>77681.3</v>
      </c>
      <c r="N122" s="196">
        <v>70324.2</v>
      </c>
      <c r="O122" s="195">
        <v>-553.5</v>
      </c>
      <c r="Q122" s="196">
        <v>-11931.9</v>
      </c>
      <c r="R122" s="196">
        <v>489013</v>
      </c>
      <c r="S122" s="196">
        <v>15089.1</v>
      </c>
      <c r="T122" s="196">
        <v>22669.7</v>
      </c>
      <c r="U122" s="196">
        <v>7580.6</v>
      </c>
      <c r="V122" s="196">
        <v>504102.1</v>
      </c>
      <c r="X122" s="196">
        <v>494364.8</v>
      </c>
      <c r="Y122" s="196">
        <v>381236.3</v>
      </c>
      <c r="Z122" s="196">
        <v>113121.5</v>
      </c>
      <c r="AB122" s="196">
        <v>104004</v>
      </c>
      <c r="AD122" s="196">
        <v>491845.7</v>
      </c>
      <c r="AE122" s="196">
        <v>278708.2</v>
      </c>
      <c r="AF122" s="196">
        <v>77427.5</v>
      </c>
      <c r="AG122" s="196">
        <v>70360.899999999994</v>
      </c>
    </row>
    <row r="123" spans="1:33">
      <c r="A123" s="195" t="s">
        <v>500</v>
      </c>
      <c r="B123" s="196">
        <v>480821.6</v>
      </c>
      <c r="C123" s="196">
        <v>287609.09999999998</v>
      </c>
      <c r="D123" s="196">
        <v>281900.90000000002</v>
      </c>
      <c r="E123" s="196">
        <v>233425.2</v>
      </c>
      <c r="F123" s="196">
        <v>14693.7</v>
      </c>
      <c r="G123" s="196">
        <v>66511.899999999994</v>
      </c>
      <c r="H123" s="196">
        <v>-2445.1999999999998</v>
      </c>
      <c r="I123" s="196">
        <v>94206.399999999994</v>
      </c>
      <c r="J123" s="196">
        <v>20350.8</v>
      </c>
      <c r="K123" s="195">
        <v>-30.1</v>
      </c>
      <c r="L123" s="195">
        <v>-982</v>
      </c>
      <c r="M123" s="196">
        <v>57909.9</v>
      </c>
      <c r="N123" s="196">
        <v>58891.9</v>
      </c>
      <c r="O123" s="195">
        <v>906.9</v>
      </c>
      <c r="Q123" s="196">
        <v>-3821.3</v>
      </c>
      <c r="R123" s="196">
        <v>477000.3</v>
      </c>
      <c r="S123" s="196">
        <v>13302.7</v>
      </c>
      <c r="T123" s="196">
        <v>20593.3</v>
      </c>
      <c r="U123" s="196">
        <v>7290.6</v>
      </c>
      <c r="V123" s="196">
        <v>490303</v>
      </c>
      <c r="X123" s="196">
        <v>480507.5</v>
      </c>
      <c r="Y123" s="196">
        <v>366002</v>
      </c>
      <c r="Z123" s="196">
        <v>114440.5</v>
      </c>
      <c r="AB123" s="196">
        <v>101601.2</v>
      </c>
      <c r="AD123" s="196">
        <v>471725</v>
      </c>
      <c r="AE123" s="196">
        <v>276024.3</v>
      </c>
      <c r="AF123" s="196">
        <v>57642.7</v>
      </c>
      <c r="AG123" s="196">
        <v>58920.800000000003</v>
      </c>
    </row>
    <row r="124" spans="1:33">
      <c r="A124" s="195" t="s">
        <v>469</v>
      </c>
      <c r="B124" s="196">
        <v>489193</v>
      </c>
      <c r="C124" s="196">
        <v>292446</v>
      </c>
      <c r="D124" s="196">
        <v>286585</v>
      </c>
      <c r="E124" s="196">
        <v>237964.7</v>
      </c>
      <c r="F124" s="196">
        <v>13146.3</v>
      </c>
      <c r="G124" s="196">
        <v>63014.1</v>
      </c>
      <c r="H124" s="196">
        <v>-4869.6000000000004</v>
      </c>
      <c r="I124" s="196">
        <v>95001.3</v>
      </c>
      <c r="J124" s="196">
        <v>21900.9</v>
      </c>
      <c r="K124" s="195">
        <v>-56.5</v>
      </c>
      <c r="L124" s="196">
        <v>6865.9</v>
      </c>
      <c r="M124" s="196">
        <v>63270.7</v>
      </c>
      <c r="N124" s="196">
        <v>56404.800000000003</v>
      </c>
      <c r="O124" s="196">
        <v>1744.7</v>
      </c>
      <c r="Q124" s="196">
        <v>-3994.8</v>
      </c>
      <c r="R124" s="196">
        <v>485198.2</v>
      </c>
      <c r="S124" s="196">
        <v>14453.5</v>
      </c>
      <c r="T124" s="196">
        <v>20461.2</v>
      </c>
      <c r="U124" s="196">
        <v>6007.8</v>
      </c>
      <c r="V124" s="196">
        <v>499651.7</v>
      </c>
      <c r="X124" s="196">
        <v>480010.3</v>
      </c>
      <c r="Y124" s="196">
        <v>363084.2</v>
      </c>
      <c r="Z124" s="196">
        <v>116827.5</v>
      </c>
      <c r="AB124" s="196">
        <v>98204.6</v>
      </c>
      <c r="AD124" s="196">
        <v>479904.2</v>
      </c>
      <c r="AE124" s="196">
        <v>280624.3</v>
      </c>
      <c r="AF124" s="196">
        <v>62956.4</v>
      </c>
      <c r="AG124" s="196">
        <v>56431.199999999997</v>
      </c>
    </row>
    <row r="125" spans="1:33">
      <c r="A125" s="195" t="s">
        <v>470</v>
      </c>
      <c r="B125" s="196">
        <v>489628.6</v>
      </c>
      <c r="C125" s="196">
        <v>292402.2</v>
      </c>
      <c r="D125" s="196">
        <v>286437.3</v>
      </c>
      <c r="E125" s="196">
        <v>237700.9</v>
      </c>
      <c r="F125" s="196">
        <v>12177.6</v>
      </c>
      <c r="G125" s="196">
        <v>62593.9</v>
      </c>
      <c r="H125" s="196">
        <v>-6426.4</v>
      </c>
      <c r="I125" s="196">
        <v>96222.9</v>
      </c>
      <c r="J125" s="196">
        <v>21730.2</v>
      </c>
      <c r="K125" s="195">
        <v>-51.3</v>
      </c>
      <c r="L125" s="196">
        <v>10078.5</v>
      </c>
      <c r="M125" s="196">
        <v>69373.600000000006</v>
      </c>
      <c r="N125" s="196">
        <v>59295.1</v>
      </c>
      <c r="O125" s="195">
        <v>901</v>
      </c>
      <c r="Q125" s="196">
        <v>-6508</v>
      </c>
      <c r="R125" s="196">
        <v>483120.6</v>
      </c>
      <c r="S125" s="196">
        <v>13321.4</v>
      </c>
      <c r="T125" s="196">
        <v>18965</v>
      </c>
      <c r="U125" s="196">
        <v>5643.6</v>
      </c>
      <c r="V125" s="196">
        <v>496441.9</v>
      </c>
      <c r="X125" s="196">
        <v>477915.1</v>
      </c>
      <c r="Y125" s="196">
        <v>359937.1</v>
      </c>
      <c r="Z125" s="196">
        <v>117857.9</v>
      </c>
      <c r="AB125" s="196">
        <v>96615.9</v>
      </c>
      <c r="AD125" s="196">
        <v>480307.8</v>
      </c>
      <c r="AE125" s="196">
        <v>280457.40000000002</v>
      </c>
      <c r="AF125" s="196">
        <v>69059.399999999994</v>
      </c>
      <c r="AG125" s="196">
        <v>59322</v>
      </c>
    </row>
    <row r="126" spans="1:33">
      <c r="A126" s="195" t="s">
        <v>471</v>
      </c>
      <c r="B126" s="196">
        <v>498087</v>
      </c>
      <c r="C126" s="196">
        <v>296433.90000000002</v>
      </c>
      <c r="D126" s="196">
        <v>290369</v>
      </c>
      <c r="E126" s="196">
        <v>241490.4</v>
      </c>
      <c r="F126" s="196">
        <v>11723.3</v>
      </c>
      <c r="G126" s="196">
        <v>62733.9</v>
      </c>
      <c r="H126" s="196">
        <v>-5775.7</v>
      </c>
      <c r="I126" s="196">
        <v>96573.3</v>
      </c>
      <c r="J126" s="196">
        <v>22053.4</v>
      </c>
      <c r="K126" s="195">
        <v>-22.4</v>
      </c>
      <c r="L126" s="196">
        <v>13546.4</v>
      </c>
      <c r="M126" s="196">
        <v>74136.2</v>
      </c>
      <c r="N126" s="196">
        <v>60589.8</v>
      </c>
      <c r="O126" s="195">
        <v>820.8</v>
      </c>
      <c r="Q126" s="196">
        <v>-8252.9</v>
      </c>
      <c r="R126" s="196">
        <v>489834.1</v>
      </c>
      <c r="S126" s="196">
        <v>11941.6</v>
      </c>
      <c r="T126" s="196">
        <v>17049.599999999999</v>
      </c>
      <c r="U126" s="196">
        <v>5108.1000000000004</v>
      </c>
      <c r="V126" s="196">
        <v>501775.7</v>
      </c>
      <c r="X126" s="196">
        <v>483003.2</v>
      </c>
      <c r="Y126" s="196">
        <v>364302.9</v>
      </c>
      <c r="Z126" s="196">
        <v>118582.8</v>
      </c>
      <c r="AB126" s="196">
        <v>96618</v>
      </c>
      <c r="AD126" s="196">
        <v>488779.9</v>
      </c>
      <c r="AE126" s="196">
        <v>284416.90000000002</v>
      </c>
      <c r="AF126" s="196">
        <v>73821.7</v>
      </c>
      <c r="AG126" s="196">
        <v>60617.2</v>
      </c>
    </row>
    <row r="127" spans="1:33">
      <c r="A127" s="195" t="s">
        <v>501</v>
      </c>
      <c r="B127" s="196">
        <v>505200.3</v>
      </c>
      <c r="C127" s="196">
        <v>298523.90000000002</v>
      </c>
      <c r="D127" s="196">
        <v>292364.3</v>
      </c>
      <c r="E127" s="196">
        <v>243343.9</v>
      </c>
      <c r="F127" s="196">
        <v>12045.4</v>
      </c>
      <c r="G127" s="196">
        <v>61874.7</v>
      </c>
      <c r="H127" s="196">
        <v>-3068.1</v>
      </c>
      <c r="I127" s="196">
        <v>95872.7</v>
      </c>
      <c r="J127" s="196">
        <v>22671.9</v>
      </c>
      <c r="K127" s="195">
        <v>17.8</v>
      </c>
      <c r="L127" s="196">
        <v>16765.5</v>
      </c>
      <c r="M127" s="196">
        <v>78967.199999999997</v>
      </c>
      <c r="N127" s="196">
        <v>62201.7</v>
      </c>
      <c r="O127" s="195">
        <v>496.6</v>
      </c>
      <c r="Q127" s="196">
        <v>-9928.9</v>
      </c>
      <c r="R127" s="196">
        <v>495271.4</v>
      </c>
      <c r="S127" s="196">
        <v>14108.8</v>
      </c>
      <c r="T127" s="196">
        <v>19206</v>
      </c>
      <c r="U127" s="196">
        <v>5097.2</v>
      </c>
      <c r="V127" s="196">
        <v>509380.2</v>
      </c>
      <c r="X127" s="196">
        <v>487356.7</v>
      </c>
      <c r="Y127" s="196">
        <v>368687</v>
      </c>
      <c r="Z127" s="196">
        <v>118570.3</v>
      </c>
      <c r="AB127" s="196">
        <v>96746.1</v>
      </c>
      <c r="AD127" s="196">
        <v>495944.2</v>
      </c>
      <c r="AE127" s="196">
        <v>286504.40000000002</v>
      </c>
      <c r="AF127" s="196">
        <v>78653.3</v>
      </c>
      <c r="AG127" s="196">
        <v>62230.3</v>
      </c>
    </row>
    <row r="128" spans="1:33">
      <c r="A128" s="195" t="s">
        <v>469</v>
      </c>
      <c r="B128" s="196">
        <v>510960.1</v>
      </c>
      <c r="C128" s="196">
        <v>298722.90000000002</v>
      </c>
      <c r="D128" s="196">
        <v>292497.2</v>
      </c>
      <c r="E128" s="196">
        <v>243339.6</v>
      </c>
      <c r="F128" s="196">
        <v>12220.2</v>
      </c>
      <c r="G128" s="196">
        <v>64624.3</v>
      </c>
      <c r="H128" s="195">
        <v>-754.8</v>
      </c>
      <c r="I128" s="196">
        <v>97426.8</v>
      </c>
      <c r="J128" s="196">
        <v>21380.2</v>
      </c>
      <c r="K128" s="195">
        <v>-62.2</v>
      </c>
      <c r="L128" s="196">
        <v>17249.099999999999</v>
      </c>
      <c r="M128" s="196">
        <v>82673.3</v>
      </c>
      <c r="N128" s="196">
        <v>65424.2</v>
      </c>
      <c r="O128" s="195">
        <v>153.69999999999999</v>
      </c>
      <c r="Q128" s="196">
        <v>-10641.6</v>
      </c>
      <c r="R128" s="196">
        <v>500318.5</v>
      </c>
      <c r="S128" s="196">
        <v>12213</v>
      </c>
      <c r="T128" s="196">
        <v>17889.099999999999</v>
      </c>
      <c r="U128" s="196">
        <v>5676.1</v>
      </c>
      <c r="V128" s="196">
        <v>512531.5</v>
      </c>
      <c r="X128" s="196">
        <v>492998.40000000002</v>
      </c>
      <c r="Y128" s="196">
        <v>374245.4</v>
      </c>
      <c r="Z128" s="196">
        <v>118676.6</v>
      </c>
      <c r="AB128" s="196">
        <v>98274.3</v>
      </c>
      <c r="AD128" s="196">
        <v>502057.6</v>
      </c>
      <c r="AE128" s="196">
        <v>286844.3</v>
      </c>
      <c r="AF128" s="196">
        <v>82377.3</v>
      </c>
      <c r="AG128" s="196">
        <v>65454.7</v>
      </c>
    </row>
    <row r="129" spans="1:33">
      <c r="A129" s="195" t="s">
        <v>470</v>
      </c>
      <c r="B129" s="196">
        <v>518550.2</v>
      </c>
      <c r="C129" s="196">
        <v>302689.09999999998</v>
      </c>
      <c r="D129" s="196">
        <v>296397.5</v>
      </c>
      <c r="E129" s="196">
        <v>247094.5</v>
      </c>
      <c r="F129" s="196">
        <v>12322.7</v>
      </c>
      <c r="G129" s="196">
        <v>65630.8</v>
      </c>
      <c r="H129" s="195">
        <v>829.6</v>
      </c>
      <c r="I129" s="196">
        <v>97774.1</v>
      </c>
      <c r="J129" s="196">
        <v>21405.4</v>
      </c>
      <c r="K129" s="195">
        <v>-154.1</v>
      </c>
      <c r="L129" s="196">
        <v>17998.5</v>
      </c>
      <c r="M129" s="196">
        <v>84593.5</v>
      </c>
      <c r="N129" s="196">
        <v>66595</v>
      </c>
      <c r="O129" s="195">
        <v>54.1</v>
      </c>
      <c r="Q129" s="196">
        <v>-11126.8</v>
      </c>
      <c r="R129" s="196">
        <v>507423.4</v>
      </c>
      <c r="S129" s="196">
        <v>13880.5</v>
      </c>
      <c r="T129" s="196">
        <v>18898.2</v>
      </c>
      <c r="U129" s="196">
        <v>5017.7</v>
      </c>
      <c r="V129" s="196">
        <v>521303.9</v>
      </c>
      <c r="X129" s="196">
        <v>499969.5</v>
      </c>
      <c r="Y129" s="196">
        <v>380968.1</v>
      </c>
      <c r="Z129" s="196">
        <v>118952.2</v>
      </c>
      <c r="AB129" s="196">
        <v>99391.3</v>
      </c>
      <c r="AD129" s="196">
        <v>509770.4</v>
      </c>
      <c r="AE129" s="196">
        <v>290812.79999999999</v>
      </c>
      <c r="AF129" s="196">
        <v>84296.3</v>
      </c>
      <c r="AG129" s="196">
        <v>66626.2</v>
      </c>
    </row>
    <row r="130" spans="1:33">
      <c r="A130" s="195" t="s">
        <v>471</v>
      </c>
      <c r="B130" s="196">
        <v>515890</v>
      </c>
      <c r="C130" s="196">
        <v>301343.09999999998</v>
      </c>
      <c r="D130" s="196">
        <v>294923.90000000002</v>
      </c>
      <c r="E130" s="196">
        <v>245466.5</v>
      </c>
      <c r="F130" s="196">
        <v>12692.6</v>
      </c>
      <c r="G130" s="196">
        <v>64498.6</v>
      </c>
      <c r="H130" s="195">
        <v>974.4</v>
      </c>
      <c r="I130" s="196">
        <v>98186.8</v>
      </c>
      <c r="J130" s="196">
        <v>20705.7</v>
      </c>
      <c r="K130" s="195">
        <v>-63.1</v>
      </c>
      <c r="L130" s="196">
        <v>17567.599999999999</v>
      </c>
      <c r="M130" s="196">
        <v>84666.8</v>
      </c>
      <c r="N130" s="196">
        <v>67099.100000000006</v>
      </c>
      <c r="O130" s="195">
        <v>-15.8</v>
      </c>
      <c r="Q130" s="196">
        <v>-12357.7</v>
      </c>
      <c r="R130" s="196">
        <v>503532.3</v>
      </c>
      <c r="S130" s="196">
        <v>14191.6</v>
      </c>
      <c r="T130" s="196">
        <v>19952.2</v>
      </c>
      <c r="U130" s="196">
        <v>5760.6</v>
      </c>
      <c r="V130" s="196">
        <v>517723.9</v>
      </c>
      <c r="X130" s="196">
        <v>497823.1</v>
      </c>
      <c r="Y130" s="196">
        <v>379046.40000000002</v>
      </c>
      <c r="Z130" s="196">
        <v>118723</v>
      </c>
      <c r="AB130" s="196">
        <v>97940</v>
      </c>
      <c r="AD130" s="196">
        <v>507284.8</v>
      </c>
      <c r="AE130" s="196">
        <v>289434</v>
      </c>
      <c r="AF130" s="196">
        <v>84370.1</v>
      </c>
      <c r="AG130" s="196">
        <v>67130.600000000006</v>
      </c>
    </row>
    <row r="131" spans="1:33">
      <c r="A131" s="195" t="s">
        <v>502</v>
      </c>
      <c r="B131" s="196">
        <v>505646.5</v>
      </c>
      <c r="C131" s="196">
        <v>295929.8</v>
      </c>
      <c r="D131" s="196">
        <v>289320.40000000002</v>
      </c>
      <c r="E131" s="196">
        <v>239797.5</v>
      </c>
      <c r="F131" s="196">
        <v>12851.7</v>
      </c>
      <c r="G131" s="196">
        <v>64754.400000000001</v>
      </c>
      <c r="H131" s="196">
        <v>-1381.4</v>
      </c>
      <c r="I131" s="196">
        <v>97979</v>
      </c>
      <c r="J131" s="196">
        <v>19904.400000000001</v>
      </c>
      <c r="K131" s="195">
        <v>-81.599999999999994</v>
      </c>
      <c r="L131" s="196">
        <v>16005.2</v>
      </c>
      <c r="M131" s="196">
        <v>83916</v>
      </c>
      <c r="N131" s="196">
        <v>67910.8</v>
      </c>
      <c r="O131" s="195">
        <v>-315.10000000000002</v>
      </c>
      <c r="Q131" s="196">
        <v>-15059.2</v>
      </c>
      <c r="R131" s="196">
        <v>490587.3</v>
      </c>
      <c r="S131" s="196">
        <v>15258</v>
      </c>
      <c r="T131" s="196">
        <v>21010.9</v>
      </c>
      <c r="U131" s="196">
        <v>5752.9</v>
      </c>
      <c r="V131" s="196">
        <v>505845.3</v>
      </c>
      <c r="X131" s="196">
        <v>489356.2</v>
      </c>
      <c r="Y131" s="196">
        <v>371611.2</v>
      </c>
      <c r="Z131" s="196">
        <v>117663.4</v>
      </c>
      <c r="AB131" s="196">
        <v>97520.7</v>
      </c>
      <c r="AD131" s="196">
        <v>497145.9</v>
      </c>
      <c r="AE131" s="196">
        <v>283905.3</v>
      </c>
      <c r="AF131" s="196">
        <v>83618</v>
      </c>
      <c r="AG131" s="196">
        <v>67942.5</v>
      </c>
    </row>
    <row r="132" spans="1:33">
      <c r="A132" s="195" t="s">
        <v>469</v>
      </c>
      <c r="B132" s="196">
        <v>502780.5</v>
      </c>
      <c r="C132" s="196">
        <v>299333.90000000002</v>
      </c>
      <c r="D132" s="196">
        <v>292538.59999999998</v>
      </c>
      <c r="E132" s="196">
        <v>243076.2</v>
      </c>
      <c r="F132" s="196">
        <v>12615</v>
      </c>
      <c r="G132" s="196">
        <v>64636.2</v>
      </c>
      <c r="H132" s="196">
        <v>-3036.6</v>
      </c>
      <c r="I132" s="196">
        <v>98503.6</v>
      </c>
      <c r="J132" s="196">
        <v>20657.5</v>
      </c>
      <c r="K132" s="195">
        <v>34.1</v>
      </c>
      <c r="L132" s="196">
        <v>9986.7999999999993</v>
      </c>
      <c r="M132" s="196">
        <v>77768.7</v>
      </c>
      <c r="N132" s="196">
        <v>67781.899999999994</v>
      </c>
      <c r="O132" s="195">
        <v>50.1</v>
      </c>
      <c r="Q132" s="196">
        <v>-16790.599999999999</v>
      </c>
      <c r="R132" s="196">
        <v>485989.9</v>
      </c>
      <c r="S132" s="196">
        <v>15501.7</v>
      </c>
      <c r="T132" s="196">
        <v>21263.200000000001</v>
      </c>
      <c r="U132" s="196">
        <v>5761.5</v>
      </c>
      <c r="V132" s="196">
        <v>501491.6</v>
      </c>
      <c r="X132" s="196">
        <v>492080.2</v>
      </c>
      <c r="Y132" s="196">
        <v>372879.4</v>
      </c>
      <c r="Z132" s="196">
        <v>119097.2</v>
      </c>
      <c r="AB132" s="196">
        <v>97944.9</v>
      </c>
      <c r="AD132" s="196">
        <v>494698.3</v>
      </c>
      <c r="AE132" s="196">
        <v>287529.09999999998</v>
      </c>
      <c r="AF132" s="196">
        <v>77440.600000000006</v>
      </c>
      <c r="AG132" s="196">
        <v>67813.5</v>
      </c>
    </row>
    <row r="133" spans="1:33">
      <c r="A133" s="195" t="s">
        <v>470</v>
      </c>
      <c r="B133" s="196">
        <v>516256.8</v>
      </c>
      <c r="C133" s="196">
        <v>304038.2</v>
      </c>
      <c r="D133" s="196">
        <v>297075.3</v>
      </c>
      <c r="E133" s="196">
        <v>247453.6</v>
      </c>
      <c r="F133" s="196">
        <v>13318.9</v>
      </c>
      <c r="G133" s="196">
        <v>66206.100000000006</v>
      </c>
      <c r="H133" s="195">
        <v>-991</v>
      </c>
      <c r="I133" s="196">
        <v>98622.2</v>
      </c>
      <c r="J133" s="196">
        <v>20009.8</v>
      </c>
      <c r="K133" s="195">
        <v>73.900000000000006</v>
      </c>
      <c r="L133" s="196">
        <v>15337.3</v>
      </c>
      <c r="M133" s="196">
        <v>85359.1</v>
      </c>
      <c r="N133" s="196">
        <v>70021.8</v>
      </c>
      <c r="O133" s="195">
        <v>-358.5</v>
      </c>
      <c r="Q133" s="196">
        <v>-18593.7</v>
      </c>
      <c r="R133" s="196">
        <v>497663</v>
      </c>
      <c r="S133" s="196">
        <v>15296.3</v>
      </c>
      <c r="T133" s="196">
        <v>21493.5</v>
      </c>
      <c r="U133" s="196">
        <v>6197.2</v>
      </c>
      <c r="V133" s="196">
        <v>512959.3</v>
      </c>
      <c r="X133" s="196">
        <v>500653.4</v>
      </c>
      <c r="Y133" s="196">
        <v>382053.7</v>
      </c>
      <c r="Z133" s="196">
        <v>118583.2</v>
      </c>
      <c r="AB133" s="196">
        <v>99529.9</v>
      </c>
      <c r="AD133" s="196">
        <v>508301.2</v>
      </c>
      <c r="AE133" s="196">
        <v>292153.90000000002</v>
      </c>
      <c r="AF133" s="196">
        <v>85031.2</v>
      </c>
      <c r="AG133" s="196">
        <v>70054.399999999994</v>
      </c>
    </row>
    <row r="134" spans="1:33">
      <c r="A134" s="195" t="s">
        <v>471</v>
      </c>
      <c r="B134" s="196">
        <v>517468.3</v>
      </c>
      <c r="C134" s="196">
        <v>305371.59999999998</v>
      </c>
      <c r="D134" s="196">
        <v>298245.40000000002</v>
      </c>
      <c r="E134" s="196">
        <v>248469.2</v>
      </c>
      <c r="F134" s="196">
        <v>13010.6</v>
      </c>
      <c r="G134" s="196">
        <v>71659.600000000006</v>
      </c>
      <c r="H134" s="196">
        <v>-1727.7</v>
      </c>
      <c r="I134" s="196">
        <v>98936.6</v>
      </c>
      <c r="J134" s="196">
        <v>19017.3</v>
      </c>
      <c r="K134" s="195">
        <v>7.7</v>
      </c>
      <c r="L134" s="196">
        <v>11594.9</v>
      </c>
      <c r="M134" s="196">
        <v>82663</v>
      </c>
      <c r="N134" s="196">
        <v>71068.100000000006</v>
      </c>
      <c r="O134" s="195">
        <v>-402.4</v>
      </c>
      <c r="Q134" s="196">
        <v>-18785.5</v>
      </c>
      <c r="R134" s="196">
        <v>498682.7</v>
      </c>
      <c r="S134" s="196">
        <v>15455.2</v>
      </c>
      <c r="T134" s="196">
        <v>21552.7</v>
      </c>
      <c r="U134" s="196">
        <v>6097.5</v>
      </c>
      <c r="V134" s="196">
        <v>514137.9</v>
      </c>
      <c r="X134" s="196">
        <v>505465.8</v>
      </c>
      <c r="Y134" s="196">
        <v>387733.3</v>
      </c>
      <c r="Z134" s="196">
        <v>117785</v>
      </c>
      <c r="AB134" s="196">
        <v>103476.9</v>
      </c>
      <c r="AD134" s="196">
        <v>509564.5</v>
      </c>
      <c r="AE134" s="196">
        <v>293362.40000000002</v>
      </c>
      <c r="AF134" s="196">
        <v>82334.100000000006</v>
      </c>
      <c r="AG134" s="196">
        <v>71101.2</v>
      </c>
    </row>
    <row r="135" spans="1:33">
      <c r="A135" s="195" t="s">
        <v>503</v>
      </c>
      <c r="B135" s="196">
        <v>522064.2</v>
      </c>
      <c r="C135" s="196">
        <v>306861.40000000002</v>
      </c>
      <c r="D135" s="196">
        <v>299577.09999999998</v>
      </c>
      <c r="E135" s="196">
        <v>249638.2</v>
      </c>
      <c r="F135" s="196">
        <v>12732.6</v>
      </c>
      <c r="G135" s="196">
        <v>69215.199999999997</v>
      </c>
      <c r="H135" s="195">
        <v>452.1</v>
      </c>
      <c r="I135" s="196">
        <v>99973.7</v>
      </c>
      <c r="J135" s="196">
        <v>20779.8</v>
      </c>
      <c r="K135" s="195">
        <v>26.4</v>
      </c>
      <c r="L135" s="196">
        <v>12389.7</v>
      </c>
      <c r="M135" s="196">
        <v>84757.8</v>
      </c>
      <c r="N135" s="196">
        <v>72368.100000000006</v>
      </c>
      <c r="O135" s="195">
        <v>-366.6</v>
      </c>
      <c r="Q135" s="196">
        <v>-19803</v>
      </c>
      <c r="R135" s="196">
        <v>502261.3</v>
      </c>
      <c r="S135" s="196">
        <v>15443</v>
      </c>
      <c r="T135" s="196">
        <v>21817.7</v>
      </c>
      <c r="U135" s="196">
        <v>6374.6</v>
      </c>
      <c r="V135" s="196">
        <v>517704.3</v>
      </c>
      <c r="X135" s="196">
        <v>509520</v>
      </c>
      <c r="Y135" s="196">
        <v>388818.3</v>
      </c>
      <c r="Z135" s="196">
        <v>120682.5</v>
      </c>
      <c r="AB135" s="196">
        <v>102665.4</v>
      </c>
      <c r="AD135" s="196">
        <v>514157</v>
      </c>
      <c r="AE135" s="196">
        <v>294714.8</v>
      </c>
      <c r="AF135" s="196">
        <v>84430.3</v>
      </c>
      <c r="AG135" s="196">
        <v>72401.8</v>
      </c>
    </row>
    <row r="136" spans="1:33">
      <c r="A136" s="195" t="s">
        <v>469</v>
      </c>
      <c r="B136" s="196">
        <v>520315.5</v>
      </c>
      <c r="C136" s="196">
        <v>309365.90000000002</v>
      </c>
      <c r="D136" s="196">
        <v>301883.59999999998</v>
      </c>
      <c r="E136" s="196">
        <v>251781.5</v>
      </c>
      <c r="F136" s="196">
        <v>13292.1</v>
      </c>
      <c r="G136" s="196">
        <v>69818.5</v>
      </c>
      <c r="H136" s="196">
        <v>-2230.4</v>
      </c>
      <c r="I136" s="196">
        <v>99667.6</v>
      </c>
      <c r="J136" s="196">
        <v>20675.5</v>
      </c>
      <c r="K136" s="195">
        <v>-9.8000000000000007</v>
      </c>
      <c r="L136" s="196">
        <v>10613.9</v>
      </c>
      <c r="M136" s="196">
        <v>84583.8</v>
      </c>
      <c r="N136" s="196">
        <v>73969.899999999994</v>
      </c>
      <c r="O136" s="195">
        <v>-877.8</v>
      </c>
      <c r="Q136" s="196">
        <v>-19730.3</v>
      </c>
      <c r="R136" s="196">
        <v>500585.2</v>
      </c>
      <c r="S136" s="196">
        <v>15762.4</v>
      </c>
      <c r="T136" s="196">
        <v>22318</v>
      </c>
      <c r="U136" s="196">
        <v>6555.5</v>
      </c>
      <c r="V136" s="196">
        <v>516347.7</v>
      </c>
      <c r="X136" s="196">
        <v>509831.1</v>
      </c>
      <c r="Y136" s="196">
        <v>389618.9</v>
      </c>
      <c r="Z136" s="196">
        <v>120220.5</v>
      </c>
      <c r="AB136" s="196">
        <v>103721.2</v>
      </c>
      <c r="AD136" s="196">
        <v>512307.7</v>
      </c>
      <c r="AE136" s="196">
        <v>296975.90000000002</v>
      </c>
      <c r="AF136" s="196">
        <v>84228.4</v>
      </c>
      <c r="AG136" s="196">
        <v>74004.3</v>
      </c>
    </row>
    <row r="137" spans="1:33">
      <c r="A137" s="195" t="s">
        <v>470</v>
      </c>
      <c r="B137" s="196">
        <v>517853.6</v>
      </c>
      <c r="C137" s="196">
        <v>308152.59999999998</v>
      </c>
      <c r="D137" s="196">
        <v>300473</v>
      </c>
      <c r="E137" s="196">
        <v>250223.1</v>
      </c>
      <c r="F137" s="196">
        <v>13627.1</v>
      </c>
      <c r="G137" s="196">
        <v>69011.7</v>
      </c>
      <c r="H137" s="195">
        <v>-460.4</v>
      </c>
      <c r="I137" s="196">
        <v>100128.1</v>
      </c>
      <c r="J137" s="196">
        <v>19948.400000000001</v>
      </c>
      <c r="K137" s="195">
        <v>25.9</v>
      </c>
      <c r="L137" s="196">
        <v>7884.1</v>
      </c>
      <c r="M137" s="196">
        <v>81391.199999999997</v>
      </c>
      <c r="N137" s="196">
        <v>73507.199999999997</v>
      </c>
      <c r="O137" s="195">
        <v>-463.9</v>
      </c>
      <c r="Q137" s="196">
        <v>-17988.7</v>
      </c>
      <c r="R137" s="196">
        <v>499864.9</v>
      </c>
      <c r="S137" s="196">
        <v>16101.3</v>
      </c>
      <c r="T137" s="196">
        <v>22292.9</v>
      </c>
      <c r="U137" s="196">
        <v>6191.6</v>
      </c>
      <c r="V137" s="196">
        <v>515966.3</v>
      </c>
      <c r="X137" s="196">
        <v>509814.9</v>
      </c>
      <c r="Y137" s="196">
        <v>389880.2</v>
      </c>
      <c r="Z137" s="196">
        <v>119956.7</v>
      </c>
      <c r="AB137" s="196">
        <v>102516.2</v>
      </c>
      <c r="AD137" s="196">
        <v>509813.1</v>
      </c>
      <c r="AE137" s="196">
        <v>295535.8</v>
      </c>
      <c r="AF137" s="196">
        <v>81033</v>
      </c>
      <c r="AG137" s="196">
        <v>73541.399999999994</v>
      </c>
    </row>
    <row r="138" spans="1:33">
      <c r="A138" s="195" t="s">
        <v>471</v>
      </c>
      <c r="B138" s="196">
        <v>517302.2</v>
      </c>
      <c r="C138" s="196">
        <v>308345.59999999998</v>
      </c>
      <c r="D138" s="196">
        <v>300547.3</v>
      </c>
      <c r="E138" s="196">
        <v>250137.8</v>
      </c>
      <c r="F138" s="196">
        <v>13812.2</v>
      </c>
      <c r="G138" s="196">
        <v>68788.800000000003</v>
      </c>
      <c r="H138" s="195">
        <v>-927</v>
      </c>
      <c r="I138" s="196">
        <v>100803</v>
      </c>
      <c r="J138" s="196">
        <v>19777.3</v>
      </c>
      <c r="K138" s="195">
        <v>-20</v>
      </c>
      <c r="L138" s="196">
        <v>6672.8</v>
      </c>
      <c r="M138" s="196">
        <v>78337.5</v>
      </c>
      <c r="N138" s="196">
        <v>71664.7</v>
      </c>
      <c r="O138" s="195">
        <v>49.6</v>
      </c>
      <c r="Q138" s="196">
        <v>-18003.900000000001</v>
      </c>
      <c r="R138" s="196">
        <v>499298.3</v>
      </c>
      <c r="S138" s="196">
        <v>16484.400000000001</v>
      </c>
      <c r="T138" s="196">
        <v>23076.3</v>
      </c>
      <c r="U138" s="196">
        <v>6591.9</v>
      </c>
      <c r="V138" s="196">
        <v>515782.7</v>
      </c>
      <c r="X138" s="196">
        <v>509920</v>
      </c>
      <c r="Y138" s="196">
        <v>389544.8</v>
      </c>
      <c r="Z138" s="196">
        <v>120381.4</v>
      </c>
      <c r="AB138" s="196">
        <v>102312.8</v>
      </c>
      <c r="AD138" s="196">
        <v>509257.1</v>
      </c>
      <c r="AE138" s="196">
        <v>295586</v>
      </c>
      <c r="AF138" s="196">
        <v>77978.399999999994</v>
      </c>
      <c r="AG138" s="196">
        <v>71698.100000000006</v>
      </c>
    </row>
    <row r="139" spans="1:33">
      <c r="A139" s="195" t="s">
        <v>504</v>
      </c>
      <c r="B139" s="196">
        <v>522379.5</v>
      </c>
      <c r="C139" s="196">
        <v>310624</v>
      </c>
      <c r="D139" s="196">
        <v>302788.3</v>
      </c>
      <c r="E139" s="196">
        <v>252205.5</v>
      </c>
      <c r="F139" s="196">
        <v>13933.1</v>
      </c>
      <c r="G139" s="196">
        <v>67163.199999999997</v>
      </c>
      <c r="H139" s="195">
        <v>-520.1</v>
      </c>
      <c r="I139" s="196">
        <v>101462.5</v>
      </c>
      <c r="J139" s="196">
        <v>20731.099999999999</v>
      </c>
      <c r="K139" s="195">
        <v>-123.3</v>
      </c>
      <c r="L139" s="196">
        <v>9153.2999999999993</v>
      </c>
      <c r="M139" s="196">
        <v>81369</v>
      </c>
      <c r="N139" s="196">
        <v>72215.7</v>
      </c>
      <c r="O139" s="195">
        <v>-44.3</v>
      </c>
      <c r="Q139" s="196">
        <v>-20067.8</v>
      </c>
      <c r="R139" s="196">
        <v>502311.7</v>
      </c>
      <c r="S139" s="196">
        <v>16683.599999999999</v>
      </c>
      <c r="T139" s="196">
        <v>23786.400000000001</v>
      </c>
      <c r="U139" s="196">
        <v>7102.7</v>
      </c>
      <c r="V139" s="196">
        <v>518995.3</v>
      </c>
      <c r="X139" s="196">
        <v>512671.1</v>
      </c>
      <c r="Y139" s="196">
        <v>390746.4</v>
      </c>
      <c r="Z139" s="196">
        <v>121891.5</v>
      </c>
      <c r="AB139" s="196">
        <v>101880.4</v>
      </c>
      <c r="AD139" s="196">
        <v>514269.7</v>
      </c>
      <c r="AE139" s="196">
        <v>297786</v>
      </c>
      <c r="AF139" s="196">
        <v>81010.3</v>
      </c>
      <c r="AG139" s="196">
        <v>72249.399999999994</v>
      </c>
    </row>
    <row r="140" spans="1:33">
      <c r="A140" s="195" t="s">
        <v>469</v>
      </c>
      <c r="B140" s="196">
        <v>526372.69999999995</v>
      </c>
      <c r="C140" s="196">
        <v>313687.3</v>
      </c>
      <c r="D140" s="196">
        <v>305753</v>
      </c>
      <c r="E140" s="196">
        <v>254993.9</v>
      </c>
      <c r="F140" s="196">
        <v>14127.4</v>
      </c>
      <c r="G140" s="196">
        <v>69158.399999999994</v>
      </c>
      <c r="H140" s="196">
        <v>-3325.6</v>
      </c>
      <c r="I140" s="196">
        <v>102135.4</v>
      </c>
      <c r="J140" s="196">
        <v>21587</v>
      </c>
      <c r="K140" s="195">
        <v>-14</v>
      </c>
      <c r="L140" s="196">
        <v>9580.7999999999993</v>
      </c>
      <c r="M140" s="196">
        <v>84043.3</v>
      </c>
      <c r="N140" s="196">
        <v>74462.5</v>
      </c>
      <c r="O140" s="195">
        <v>-564</v>
      </c>
      <c r="Q140" s="196">
        <v>-20064.8</v>
      </c>
      <c r="R140" s="196">
        <v>506307.9</v>
      </c>
      <c r="S140" s="196">
        <v>20368.2</v>
      </c>
      <c r="T140" s="196">
        <v>27624.6</v>
      </c>
      <c r="U140" s="196">
        <v>7256.3</v>
      </c>
      <c r="V140" s="196">
        <v>526676.1</v>
      </c>
      <c r="X140" s="196">
        <v>516680.2</v>
      </c>
      <c r="Y140" s="196">
        <v>393004.3</v>
      </c>
      <c r="Z140" s="196">
        <v>123607.7</v>
      </c>
      <c r="AB140" s="196">
        <v>104931.9</v>
      </c>
      <c r="AD140" s="196">
        <v>518268.3</v>
      </c>
      <c r="AE140" s="196">
        <v>300738.90000000002</v>
      </c>
      <c r="AF140" s="196">
        <v>83703.399999999994</v>
      </c>
      <c r="AG140" s="196">
        <v>74497.2</v>
      </c>
    </row>
    <row r="141" spans="1:33">
      <c r="A141" s="195" t="s">
        <v>470</v>
      </c>
      <c r="B141" s="196">
        <v>528999</v>
      </c>
      <c r="C141" s="196">
        <v>314664.59999999998</v>
      </c>
      <c r="D141" s="196">
        <v>306592.59999999998</v>
      </c>
      <c r="E141" s="196">
        <v>255659.1</v>
      </c>
      <c r="F141" s="196">
        <v>14722.7</v>
      </c>
      <c r="G141" s="196">
        <v>69384.600000000006</v>
      </c>
      <c r="H141" s="196">
        <v>-2051.6999999999998</v>
      </c>
      <c r="I141" s="196">
        <v>102195.2</v>
      </c>
      <c r="J141" s="196">
        <v>22690.3</v>
      </c>
      <c r="K141" s="195">
        <v>-64.5</v>
      </c>
      <c r="L141" s="196">
        <v>7933.9</v>
      </c>
      <c r="M141" s="196">
        <v>83759.899999999994</v>
      </c>
      <c r="N141" s="196">
        <v>75825.899999999994</v>
      </c>
      <c r="O141" s="195">
        <v>-476.1</v>
      </c>
      <c r="Q141" s="196">
        <v>-20927.2</v>
      </c>
      <c r="R141" s="196">
        <v>508071.8</v>
      </c>
      <c r="S141" s="196">
        <v>19018.8</v>
      </c>
      <c r="T141" s="196">
        <v>26602.5</v>
      </c>
      <c r="U141" s="196">
        <v>7583.7</v>
      </c>
      <c r="V141" s="196">
        <v>527090.6</v>
      </c>
      <c r="X141" s="196">
        <v>521058.2</v>
      </c>
      <c r="Y141" s="196">
        <v>396222.7</v>
      </c>
      <c r="Z141" s="196">
        <v>124761.3</v>
      </c>
      <c r="AB141" s="196">
        <v>106955.1</v>
      </c>
      <c r="AD141" s="196">
        <v>520932</v>
      </c>
      <c r="AE141" s="196">
        <v>301614.09999999998</v>
      </c>
      <c r="AF141" s="196">
        <v>83421.600000000006</v>
      </c>
      <c r="AG141" s="196">
        <v>75861.3</v>
      </c>
    </row>
    <row r="142" spans="1:33">
      <c r="A142" s="195" t="s">
        <v>471</v>
      </c>
      <c r="B142" s="196">
        <v>528137.1</v>
      </c>
      <c r="C142" s="196">
        <v>314274.2</v>
      </c>
      <c r="D142" s="196">
        <v>306227.09999999998</v>
      </c>
      <c r="E142" s="196">
        <v>255114.6</v>
      </c>
      <c r="F142" s="196">
        <v>15154.3</v>
      </c>
      <c r="G142" s="196">
        <v>70173.3</v>
      </c>
      <c r="H142" s="196">
        <v>-1372.8</v>
      </c>
      <c r="I142" s="196">
        <v>102207</v>
      </c>
      <c r="J142" s="196">
        <v>22646.2</v>
      </c>
      <c r="K142" s="195">
        <v>42.4</v>
      </c>
      <c r="L142" s="196">
        <v>5749.9</v>
      </c>
      <c r="M142" s="196">
        <v>83631.100000000006</v>
      </c>
      <c r="N142" s="196">
        <v>77881.100000000006</v>
      </c>
      <c r="O142" s="195">
        <v>-737.5</v>
      </c>
      <c r="Q142" s="196">
        <v>-22306.1</v>
      </c>
      <c r="R142" s="196">
        <v>505831</v>
      </c>
      <c r="S142" s="196">
        <v>18379.5</v>
      </c>
      <c r="T142" s="196">
        <v>25772.6</v>
      </c>
      <c r="U142" s="196">
        <v>7393.1</v>
      </c>
      <c r="V142" s="196">
        <v>524210.6</v>
      </c>
      <c r="X142" s="196">
        <v>522776.3</v>
      </c>
      <c r="Y142" s="196">
        <v>397834</v>
      </c>
      <c r="Z142" s="196">
        <v>124880.3</v>
      </c>
      <c r="AB142" s="196">
        <v>108131.5</v>
      </c>
      <c r="AD142" s="196">
        <v>520092.4</v>
      </c>
      <c r="AE142" s="196">
        <v>301266</v>
      </c>
      <c r="AF142" s="196">
        <v>83294.3</v>
      </c>
      <c r="AG142" s="196">
        <v>77917.399999999994</v>
      </c>
    </row>
    <row r="143" spans="1:33">
      <c r="A143" s="195" t="s">
        <v>505</v>
      </c>
      <c r="B143" s="196">
        <v>534588.19999999995</v>
      </c>
      <c r="C143" s="196">
        <v>321521.3</v>
      </c>
      <c r="D143" s="196">
        <v>313669.59999999998</v>
      </c>
      <c r="E143" s="196">
        <v>262353.2</v>
      </c>
      <c r="F143" s="196">
        <v>15476.8</v>
      </c>
      <c r="G143" s="196">
        <v>73286.2</v>
      </c>
      <c r="H143" s="196">
        <v>-3665.1</v>
      </c>
      <c r="I143" s="196">
        <v>102073.8</v>
      </c>
      <c r="J143" s="196">
        <v>22239.8</v>
      </c>
      <c r="K143" s="195">
        <v>32.1</v>
      </c>
      <c r="L143" s="196">
        <v>5947.8</v>
      </c>
      <c r="M143" s="196">
        <v>88510.7</v>
      </c>
      <c r="N143" s="196">
        <v>82563</v>
      </c>
      <c r="O143" s="196">
        <v>-2324.5</v>
      </c>
      <c r="Q143" s="196">
        <v>-24761.3</v>
      </c>
      <c r="R143" s="196">
        <v>509826.9</v>
      </c>
      <c r="S143" s="196">
        <v>17308.900000000001</v>
      </c>
      <c r="T143" s="196">
        <v>25613.3</v>
      </c>
      <c r="U143" s="196">
        <v>8304.4</v>
      </c>
      <c r="V143" s="196">
        <v>527135.80000000005</v>
      </c>
      <c r="X143" s="196">
        <v>530275.4</v>
      </c>
      <c r="Y143" s="196">
        <v>406007.2</v>
      </c>
      <c r="Z143" s="196">
        <v>124309.5</v>
      </c>
      <c r="AB143" s="196">
        <v>111053.6</v>
      </c>
      <c r="AD143" s="196">
        <v>526480.6</v>
      </c>
      <c r="AE143" s="196">
        <v>308656</v>
      </c>
      <c r="AF143" s="196">
        <v>88173.3</v>
      </c>
      <c r="AG143" s="196">
        <v>82601.5</v>
      </c>
    </row>
    <row r="144" spans="1:33">
      <c r="A144" s="195" t="s">
        <v>469</v>
      </c>
      <c r="B144" s="196">
        <v>524631.6</v>
      </c>
      <c r="C144" s="196">
        <v>306183.59999999998</v>
      </c>
      <c r="D144" s="196">
        <v>298600.40000000002</v>
      </c>
      <c r="E144" s="196">
        <v>247193.3</v>
      </c>
      <c r="F144" s="196">
        <v>13846.9</v>
      </c>
      <c r="G144" s="196">
        <v>70280.100000000006</v>
      </c>
      <c r="H144" s="196">
        <v>2204.6</v>
      </c>
      <c r="I144" s="196">
        <v>101837.6</v>
      </c>
      <c r="J144" s="196">
        <v>21678.2</v>
      </c>
      <c r="K144" s="195">
        <v>24.8</v>
      </c>
      <c r="L144" s="196">
        <v>9840.5</v>
      </c>
      <c r="M144" s="196">
        <v>88844.4</v>
      </c>
      <c r="N144" s="196">
        <v>79003.899999999994</v>
      </c>
      <c r="O144" s="196">
        <v>-1264.7</v>
      </c>
      <c r="Q144" s="196">
        <v>-22331.7</v>
      </c>
      <c r="R144" s="196">
        <v>502299.9</v>
      </c>
      <c r="S144" s="196">
        <v>18389.900000000001</v>
      </c>
      <c r="T144" s="196">
        <v>27224.400000000001</v>
      </c>
      <c r="U144" s="196">
        <v>8834.5</v>
      </c>
      <c r="V144" s="196">
        <v>520689.8</v>
      </c>
      <c r="X144" s="196">
        <v>515976.2</v>
      </c>
      <c r="Y144" s="196">
        <v>392432</v>
      </c>
      <c r="Z144" s="196">
        <v>123474.2</v>
      </c>
      <c r="AB144" s="196">
        <v>105807.8</v>
      </c>
      <c r="AD144" s="196">
        <v>516710.40000000002</v>
      </c>
      <c r="AE144" s="196">
        <v>293701.59999999998</v>
      </c>
      <c r="AF144" s="196">
        <v>88533.1</v>
      </c>
      <c r="AG144" s="196">
        <v>79040.7</v>
      </c>
    </row>
    <row r="145" spans="1:33">
      <c r="A145" s="195" t="s">
        <v>470</v>
      </c>
      <c r="B145" s="196">
        <v>520962.3</v>
      </c>
      <c r="C145" s="196">
        <v>306217.3</v>
      </c>
      <c r="D145" s="196">
        <v>298824.8</v>
      </c>
      <c r="E145" s="196">
        <v>247279.8</v>
      </c>
      <c r="F145" s="196">
        <v>12896.2</v>
      </c>
      <c r="G145" s="196">
        <v>69976.899999999994</v>
      </c>
      <c r="H145" s="195">
        <v>-739.8</v>
      </c>
      <c r="I145" s="196">
        <v>102076.9</v>
      </c>
      <c r="J145" s="196">
        <v>22022.400000000001</v>
      </c>
      <c r="K145" s="195">
        <v>122.8</v>
      </c>
      <c r="L145" s="196">
        <v>10400</v>
      </c>
      <c r="M145" s="196">
        <v>90248.5</v>
      </c>
      <c r="N145" s="196">
        <v>79848.5</v>
      </c>
      <c r="O145" s="196">
        <v>-2010.5</v>
      </c>
      <c r="Q145" s="196">
        <v>-23541.5</v>
      </c>
      <c r="R145" s="196">
        <v>497420.79999999999</v>
      </c>
      <c r="S145" s="196">
        <v>21003</v>
      </c>
      <c r="T145" s="196">
        <v>30313.3</v>
      </c>
      <c r="U145" s="196">
        <v>9310.2999999999993</v>
      </c>
      <c r="V145" s="196">
        <v>518423.8</v>
      </c>
      <c r="X145" s="196">
        <v>512230.3</v>
      </c>
      <c r="Y145" s="196">
        <v>387853.5</v>
      </c>
      <c r="Z145" s="196">
        <v>124234.9</v>
      </c>
      <c r="AB145" s="196">
        <v>104864.7</v>
      </c>
      <c r="AD145" s="196">
        <v>513068.5</v>
      </c>
      <c r="AE145" s="196">
        <v>293916.7</v>
      </c>
      <c r="AF145" s="196">
        <v>89937.9</v>
      </c>
      <c r="AG145" s="196">
        <v>79885.7</v>
      </c>
    </row>
    <row r="146" spans="1:33">
      <c r="A146" s="195" t="s">
        <v>471</v>
      </c>
      <c r="B146" s="196">
        <v>523333.1</v>
      </c>
      <c r="C146" s="196">
        <v>307297.5</v>
      </c>
      <c r="D146" s="196">
        <v>299934.59999999998</v>
      </c>
      <c r="E146" s="196">
        <v>248243.4</v>
      </c>
      <c r="F146" s="196">
        <v>12809.2</v>
      </c>
      <c r="G146" s="196">
        <v>70136.7</v>
      </c>
      <c r="H146" s="196">
        <v>-1375</v>
      </c>
      <c r="I146" s="196">
        <v>102455.4</v>
      </c>
      <c r="J146" s="196">
        <v>21918.1</v>
      </c>
      <c r="K146" s="195">
        <v>39</v>
      </c>
      <c r="L146" s="196">
        <v>12360.5</v>
      </c>
      <c r="M146" s="196">
        <v>92844.6</v>
      </c>
      <c r="N146" s="196">
        <v>80484.100000000006</v>
      </c>
      <c r="O146" s="196">
        <v>-2308.1</v>
      </c>
      <c r="Q146" s="196">
        <v>-22943</v>
      </c>
      <c r="R146" s="196">
        <v>500390</v>
      </c>
      <c r="S146" s="196">
        <v>26149.599999999999</v>
      </c>
      <c r="T146" s="196">
        <v>36327.300000000003</v>
      </c>
      <c r="U146" s="196">
        <v>10177.700000000001</v>
      </c>
      <c r="V146" s="196">
        <v>526539.6</v>
      </c>
      <c r="X146" s="196">
        <v>512800.3</v>
      </c>
      <c r="Y146" s="196">
        <v>388290.8</v>
      </c>
      <c r="Z146" s="196">
        <v>124367.9</v>
      </c>
      <c r="AB146" s="196">
        <v>104815.2</v>
      </c>
      <c r="AD146" s="196">
        <v>515367.5</v>
      </c>
      <c r="AE146" s="196">
        <v>294962.90000000002</v>
      </c>
      <c r="AF146" s="196">
        <v>92532.7</v>
      </c>
      <c r="AG146" s="196">
        <v>80521.600000000006</v>
      </c>
    </row>
    <row r="147" spans="1:33">
      <c r="A147" s="195" t="s">
        <v>506</v>
      </c>
      <c r="B147" s="196">
        <v>529025</v>
      </c>
      <c r="C147" s="196">
        <v>308213</v>
      </c>
      <c r="D147" s="196">
        <v>300728.59999999998</v>
      </c>
      <c r="E147" s="196">
        <v>248888.9</v>
      </c>
      <c r="F147" s="196">
        <v>13059.4</v>
      </c>
      <c r="G147" s="196">
        <v>72061</v>
      </c>
      <c r="H147" s="196">
        <v>1033.8</v>
      </c>
      <c r="I147" s="196">
        <v>102693.6</v>
      </c>
      <c r="J147" s="196">
        <v>21474.7</v>
      </c>
      <c r="K147" s="195">
        <v>54.1</v>
      </c>
      <c r="L147" s="196">
        <v>12762.7</v>
      </c>
      <c r="M147" s="196">
        <v>94641.5</v>
      </c>
      <c r="N147" s="196">
        <v>81878.8</v>
      </c>
      <c r="O147" s="196">
        <v>-2327.1999999999998</v>
      </c>
      <c r="Q147" s="196">
        <v>-18071.8</v>
      </c>
      <c r="R147" s="196">
        <v>510953.2</v>
      </c>
      <c r="S147" s="196">
        <v>21659.200000000001</v>
      </c>
      <c r="T147" s="196">
        <v>31903</v>
      </c>
      <c r="U147" s="196">
        <v>10243.799999999999</v>
      </c>
      <c r="V147" s="196">
        <v>532612.4</v>
      </c>
      <c r="X147" s="196">
        <v>518275.1</v>
      </c>
      <c r="Y147" s="196">
        <v>394053.6</v>
      </c>
      <c r="Z147" s="196">
        <v>124145.7</v>
      </c>
      <c r="AB147" s="196">
        <v>106456.6</v>
      </c>
      <c r="AD147" s="196">
        <v>520992.8</v>
      </c>
      <c r="AE147" s="196">
        <v>295738.40000000002</v>
      </c>
      <c r="AF147" s="196">
        <v>94329</v>
      </c>
      <c r="AG147" s="196">
        <v>81917</v>
      </c>
    </row>
    <row r="148" spans="1:33">
      <c r="A148" s="195" t="s">
        <v>469</v>
      </c>
      <c r="B148" s="196">
        <v>528336.9</v>
      </c>
      <c r="C148" s="196">
        <v>306546.09999999998</v>
      </c>
      <c r="D148" s="196">
        <v>298942.90000000002</v>
      </c>
      <c r="E148" s="196">
        <v>246981.7</v>
      </c>
      <c r="F148" s="196">
        <v>13386.9</v>
      </c>
      <c r="G148" s="196">
        <v>71157.3</v>
      </c>
      <c r="H148" s="196">
        <v>2503.6</v>
      </c>
      <c r="I148" s="196">
        <v>103133.6</v>
      </c>
      <c r="J148" s="196">
        <v>22174.1</v>
      </c>
      <c r="K148" s="195">
        <v>-23.9</v>
      </c>
      <c r="L148" s="196">
        <v>10874.4</v>
      </c>
      <c r="M148" s="196">
        <v>90592.4</v>
      </c>
      <c r="N148" s="196">
        <v>79718</v>
      </c>
      <c r="O148" s="196">
        <v>-1415.2</v>
      </c>
      <c r="Q148" s="196">
        <v>-15866.8</v>
      </c>
      <c r="R148" s="196">
        <v>512470.1</v>
      </c>
      <c r="S148" s="196">
        <v>24293.7</v>
      </c>
      <c r="T148" s="196">
        <v>34785.1</v>
      </c>
      <c r="U148" s="196">
        <v>10491.4</v>
      </c>
      <c r="V148" s="196">
        <v>536763.80000000005</v>
      </c>
      <c r="X148" s="196">
        <v>518809.4</v>
      </c>
      <c r="Y148" s="196">
        <v>393474.8</v>
      </c>
      <c r="Z148" s="196">
        <v>125217.7</v>
      </c>
      <c r="AB148" s="196">
        <v>106697.7</v>
      </c>
      <c r="AD148" s="196">
        <v>520307.8</v>
      </c>
      <c r="AE148" s="196">
        <v>293958.7</v>
      </c>
      <c r="AF148" s="196">
        <v>90281.5</v>
      </c>
      <c r="AG148" s="196">
        <v>79755.199999999997</v>
      </c>
    </row>
    <row r="149" spans="1:33">
      <c r="A149" s="195" t="s">
        <v>470</v>
      </c>
      <c r="B149" s="196">
        <v>529673.69999999995</v>
      </c>
      <c r="C149" s="196">
        <v>307682.3</v>
      </c>
      <c r="D149" s="196">
        <v>300020.7</v>
      </c>
      <c r="E149" s="196">
        <v>247908.2</v>
      </c>
      <c r="F149" s="196">
        <v>13651.5</v>
      </c>
      <c r="G149" s="196">
        <v>71556.899999999994</v>
      </c>
      <c r="H149" s="196">
        <v>1538.6</v>
      </c>
      <c r="I149" s="196">
        <v>103417.2</v>
      </c>
      <c r="J149" s="196">
        <v>21848</v>
      </c>
      <c r="K149" s="195">
        <v>-30.1</v>
      </c>
      <c r="L149" s="196">
        <v>11912</v>
      </c>
      <c r="M149" s="196">
        <v>92999.2</v>
      </c>
      <c r="N149" s="196">
        <v>81087.100000000006</v>
      </c>
      <c r="O149" s="196">
        <v>-1902.7</v>
      </c>
      <c r="Q149" s="196">
        <v>-16372.7</v>
      </c>
      <c r="R149" s="196">
        <v>513301</v>
      </c>
      <c r="S149" s="196">
        <v>23667.3</v>
      </c>
      <c r="T149" s="196">
        <v>34975.699999999997</v>
      </c>
      <c r="U149" s="196">
        <v>11308.4</v>
      </c>
      <c r="V149" s="196">
        <v>536968.30000000005</v>
      </c>
      <c r="X149" s="196">
        <v>519488.3</v>
      </c>
      <c r="Y149" s="196">
        <v>394246.7</v>
      </c>
      <c r="Z149" s="196">
        <v>125135.3</v>
      </c>
      <c r="AB149" s="196">
        <v>107017.7</v>
      </c>
      <c r="AD149" s="196">
        <v>521628.8</v>
      </c>
      <c r="AE149" s="196">
        <v>295025</v>
      </c>
      <c r="AF149" s="196">
        <v>92688.6</v>
      </c>
      <c r="AG149" s="196">
        <v>81124.899999999994</v>
      </c>
    </row>
    <row r="150" spans="1:33">
      <c r="A150" s="195" t="s">
        <v>1168</v>
      </c>
    </row>
    <row r="151" spans="1:33">
      <c r="A151" s="195" t="s">
        <v>1167</v>
      </c>
    </row>
  </sheetData>
  <phoneticPr fontId="7"/>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topLeftCell="A4" workbookViewId="0">
      <selection activeCell="P18" sqref="P18"/>
    </sheetView>
  </sheetViews>
  <sheetFormatPr defaultColWidth="8.90625" defaultRowHeight="13"/>
  <cols>
    <col min="1" max="1" width="8.7265625" style="201" customWidth="1"/>
    <col min="2" max="16384" width="8.90625" style="201"/>
  </cols>
  <sheetData>
    <row r="1" spans="1:3">
      <c r="A1" s="201" t="s">
        <v>627</v>
      </c>
      <c r="B1" s="201" t="s">
        <v>1242</v>
      </c>
    </row>
    <row r="2" spans="1:3">
      <c r="A2" s="201" t="s">
        <v>625</v>
      </c>
      <c r="B2" s="201" t="s">
        <v>1243</v>
      </c>
    </row>
    <row r="3" spans="1:3">
      <c r="A3" s="201" t="s">
        <v>623</v>
      </c>
      <c r="B3" s="201" t="s">
        <v>1241</v>
      </c>
    </row>
    <row r="4" spans="1:3">
      <c r="A4" s="201" t="s">
        <v>621</v>
      </c>
      <c r="B4" s="201" t="s">
        <v>1240</v>
      </c>
    </row>
    <row r="5" spans="1:3">
      <c r="A5" s="201" t="s">
        <v>619</v>
      </c>
      <c r="B5" s="201" t="s">
        <v>1239</v>
      </c>
    </row>
    <row r="6" spans="1:3">
      <c r="A6" s="201" t="s">
        <v>617</v>
      </c>
      <c r="B6" s="201" t="s">
        <v>1238</v>
      </c>
    </row>
    <row r="7" spans="1:3">
      <c r="A7" s="201" t="s">
        <v>615</v>
      </c>
      <c r="B7" s="201" t="s">
        <v>1237</v>
      </c>
    </row>
    <row r="8" spans="1:3">
      <c r="A8" s="201" t="s">
        <v>613</v>
      </c>
      <c r="B8" s="201" t="s">
        <v>612</v>
      </c>
    </row>
    <row r="9" spans="1:3">
      <c r="A9" s="201" t="s">
        <v>611</v>
      </c>
      <c r="B9" s="202">
        <v>25628</v>
      </c>
    </row>
    <row r="10" spans="1:3">
      <c r="A10" s="201" t="s">
        <v>610</v>
      </c>
      <c r="B10" s="202">
        <v>42430</v>
      </c>
    </row>
    <row r="11" spans="1:3">
      <c r="A11" s="201" t="s">
        <v>609</v>
      </c>
      <c r="B11" s="201" t="s">
        <v>608</v>
      </c>
    </row>
    <row r="12" spans="1:3">
      <c r="A12" s="201" t="s">
        <v>607</v>
      </c>
      <c r="B12" s="201" t="s">
        <v>1236</v>
      </c>
    </row>
    <row r="13" spans="1:3">
      <c r="A13" s="201" t="s">
        <v>606</v>
      </c>
      <c r="B13" s="201" t="s">
        <v>1235</v>
      </c>
    </row>
    <row r="14" spans="1:3">
      <c r="B14" s="203" t="s">
        <v>1244</v>
      </c>
      <c r="C14" s="203" t="s">
        <v>1245</v>
      </c>
    </row>
    <row r="15" spans="1:3">
      <c r="A15" s="202">
        <v>29281</v>
      </c>
      <c r="B15" s="201">
        <v>169575</v>
      </c>
    </row>
    <row r="16" spans="1:3">
      <c r="A16" s="202">
        <v>29373</v>
      </c>
      <c r="B16" s="201">
        <v>172607</v>
      </c>
      <c r="C16" s="201">
        <f>B16/B15</f>
        <v>1.0178799941029044</v>
      </c>
    </row>
    <row r="17" spans="1:3">
      <c r="A17" s="202">
        <v>29465</v>
      </c>
      <c r="B17" s="201">
        <v>172245.33333333299</v>
      </c>
      <c r="C17" s="201">
        <f t="shared" ref="C17:C80" si="0">B17/B16</f>
        <v>0.9979046813474135</v>
      </c>
    </row>
    <row r="18" spans="1:3">
      <c r="A18" s="202">
        <v>29556</v>
      </c>
      <c r="B18" s="201">
        <v>173817.33333333299</v>
      </c>
      <c r="C18" s="201">
        <f t="shared" si="0"/>
        <v>1.0091265172157542</v>
      </c>
    </row>
    <row r="19" spans="1:3">
      <c r="A19" s="202">
        <v>29646</v>
      </c>
      <c r="B19" s="201">
        <v>175088.33333333299</v>
      </c>
      <c r="C19" s="201">
        <f t="shared" si="0"/>
        <v>1.0073122741882283</v>
      </c>
    </row>
    <row r="20" spans="1:3">
      <c r="A20" s="202">
        <v>29738</v>
      </c>
      <c r="B20" s="201">
        <v>177926</v>
      </c>
      <c r="C20" s="201">
        <f t="shared" si="0"/>
        <v>1.0162070573900812</v>
      </c>
    </row>
    <row r="21" spans="1:3">
      <c r="A21" s="202">
        <v>29830</v>
      </c>
      <c r="B21" s="201">
        <v>181184.66666666701</v>
      </c>
      <c r="C21" s="201">
        <f t="shared" si="0"/>
        <v>1.0183147300937863</v>
      </c>
    </row>
    <row r="22" spans="1:3">
      <c r="A22" s="202">
        <v>29921</v>
      </c>
      <c r="B22" s="201">
        <v>184432.33333333299</v>
      </c>
      <c r="C22" s="201">
        <f t="shared" si="0"/>
        <v>1.0179246220246709</v>
      </c>
    </row>
    <row r="23" spans="1:3">
      <c r="A23" s="202">
        <v>30011</v>
      </c>
      <c r="B23" s="201">
        <v>186001.33333333299</v>
      </c>
      <c r="C23" s="201">
        <f t="shared" si="0"/>
        <v>1.0085071851103475</v>
      </c>
    </row>
    <row r="24" spans="1:3">
      <c r="A24" s="202">
        <v>30103</v>
      </c>
      <c r="B24" s="201">
        <v>191155</v>
      </c>
      <c r="C24" s="201">
        <f t="shared" si="0"/>
        <v>1.0277076866832515</v>
      </c>
    </row>
    <row r="25" spans="1:3">
      <c r="A25" s="202">
        <v>30195</v>
      </c>
      <c r="B25" s="201">
        <v>194818</v>
      </c>
      <c r="C25" s="201">
        <f t="shared" si="0"/>
        <v>1.019162459783945</v>
      </c>
    </row>
    <row r="26" spans="1:3">
      <c r="A26" s="202">
        <v>30286</v>
      </c>
      <c r="B26" s="201">
        <v>198609</v>
      </c>
      <c r="C26" s="201">
        <f t="shared" si="0"/>
        <v>1.019459187549405</v>
      </c>
    </row>
    <row r="27" spans="1:3">
      <c r="A27" s="202">
        <v>30376</v>
      </c>
      <c r="B27" s="201">
        <v>200567</v>
      </c>
      <c r="C27" s="201">
        <f t="shared" si="0"/>
        <v>1.0098585663288169</v>
      </c>
    </row>
    <row r="28" spans="1:3">
      <c r="A28" s="202">
        <v>30468</v>
      </c>
      <c r="B28" s="201">
        <v>202682</v>
      </c>
      <c r="C28" s="201">
        <f t="shared" si="0"/>
        <v>1.0105451046283787</v>
      </c>
    </row>
    <row r="29" spans="1:3">
      <c r="A29" s="202">
        <v>30560</v>
      </c>
      <c r="B29" s="201">
        <v>204825</v>
      </c>
      <c r="C29" s="201">
        <f t="shared" si="0"/>
        <v>1.0105732132108427</v>
      </c>
    </row>
    <row r="30" spans="1:3">
      <c r="A30" s="202">
        <v>30651</v>
      </c>
      <c r="B30" s="201">
        <v>207891.66666666701</v>
      </c>
      <c r="C30" s="201">
        <f t="shared" si="0"/>
        <v>1.0149721306806641</v>
      </c>
    </row>
    <row r="31" spans="1:3">
      <c r="A31" s="202">
        <v>30742</v>
      </c>
      <c r="B31" s="201">
        <v>208854.66666666701</v>
      </c>
      <c r="C31" s="201">
        <f t="shared" si="0"/>
        <v>1.004632220307051</v>
      </c>
    </row>
    <row r="32" spans="1:3">
      <c r="A32" s="202">
        <v>30834</v>
      </c>
      <c r="B32" s="201">
        <v>211468.33333333299</v>
      </c>
      <c r="C32" s="201">
        <f t="shared" si="0"/>
        <v>1.0125142842550767</v>
      </c>
    </row>
    <row r="33" spans="1:3">
      <c r="A33" s="202">
        <v>30926</v>
      </c>
      <c r="B33" s="201">
        <v>214894.66666666701</v>
      </c>
      <c r="C33" s="201">
        <f t="shared" si="0"/>
        <v>1.016202583523147</v>
      </c>
    </row>
    <row r="34" spans="1:3">
      <c r="A34" s="202">
        <v>31017</v>
      </c>
      <c r="B34" s="201">
        <v>219876.33333333299</v>
      </c>
      <c r="C34" s="201">
        <f t="shared" si="0"/>
        <v>1.0231818999695943</v>
      </c>
    </row>
    <row r="35" spans="1:3">
      <c r="A35" s="202">
        <v>31107</v>
      </c>
      <c r="B35" s="201">
        <v>224166</v>
      </c>
      <c r="C35" s="201">
        <f t="shared" si="0"/>
        <v>1.0195094515250256</v>
      </c>
    </row>
    <row r="36" spans="1:3">
      <c r="A36" s="202">
        <v>31199</v>
      </c>
      <c r="B36" s="201">
        <v>225798.33333333299</v>
      </c>
      <c r="C36" s="201">
        <f t="shared" si="0"/>
        <v>1.0072818060425444</v>
      </c>
    </row>
    <row r="37" spans="1:3">
      <c r="A37" s="202">
        <v>31291</v>
      </c>
      <c r="B37" s="201">
        <v>228175</v>
      </c>
      <c r="C37" s="201">
        <f t="shared" si="0"/>
        <v>1.0105256165162144</v>
      </c>
    </row>
    <row r="38" spans="1:3">
      <c r="A38" s="202">
        <v>31382</v>
      </c>
      <c r="B38" s="201">
        <v>233042</v>
      </c>
      <c r="C38" s="201">
        <f t="shared" si="0"/>
        <v>1.0213301194258793</v>
      </c>
    </row>
    <row r="39" spans="1:3">
      <c r="A39" s="202">
        <v>31472</v>
      </c>
      <c r="B39" s="201">
        <v>238191.33333333299</v>
      </c>
      <c r="C39" s="201">
        <f t="shared" si="0"/>
        <v>1.0220961600627054</v>
      </c>
    </row>
    <row r="40" spans="1:3">
      <c r="A40" s="202">
        <v>31564</v>
      </c>
      <c r="B40" s="201">
        <v>241394.33333333299</v>
      </c>
      <c r="C40" s="201">
        <f t="shared" si="0"/>
        <v>1.0134471727210899</v>
      </c>
    </row>
    <row r="41" spans="1:3">
      <c r="A41" s="202">
        <v>31656</v>
      </c>
      <c r="B41" s="201">
        <v>248964</v>
      </c>
      <c r="C41" s="201">
        <f t="shared" si="0"/>
        <v>1.0313580959508868</v>
      </c>
    </row>
    <row r="42" spans="1:3">
      <c r="A42" s="202">
        <v>31747</v>
      </c>
      <c r="B42" s="201">
        <v>260963</v>
      </c>
      <c r="C42" s="201">
        <f t="shared" si="0"/>
        <v>1.0481957230764287</v>
      </c>
    </row>
    <row r="43" spans="1:3">
      <c r="A43" s="202">
        <v>31837</v>
      </c>
      <c r="B43" s="201">
        <v>268397.33333333302</v>
      </c>
      <c r="C43" s="201">
        <f t="shared" si="0"/>
        <v>1.0284880742991651</v>
      </c>
    </row>
    <row r="44" spans="1:3">
      <c r="A44" s="202">
        <v>31929</v>
      </c>
      <c r="B44" s="201">
        <v>274747</v>
      </c>
      <c r="C44" s="201">
        <f t="shared" si="0"/>
        <v>1.0236577114526733</v>
      </c>
    </row>
    <row r="45" spans="1:3">
      <c r="A45" s="202">
        <v>32021</v>
      </c>
      <c r="B45" s="201">
        <v>281415.66666666698</v>
      </c>
      <c r="C45" s="201">
        <f t="shared" si="0"/>
        <v>1.0242720272347541</v>
      </c>
    </row>
    <row r="46" spans="1:3">
      <c r="A46" s="202">
        <v>32112</v>
      </c>
      <c r="B46" s="201">
        <v>288784.33333333302</v>
      </c>
      <c r="C46" s="201">
        <f t="shared" si="0"/>
        <v>1.0261842801928798</v>
      </c>
    </row>
    <row r="47" spans="1:3">
      <c r="A47" s="202">
        <v>32203</v>
      </c>
      <c r="B47" s="201">
        <v>296376</v>
      </c>
      <c r="C47" s="201">
        <f t="shared" si="0"/>
        <v>1.0262883605181732</v>
      </c>
    </row>
    <row r="48" spans="1:3">
      <c r="A48" s="202">
        <v>32295</v>
      </c>
      <c r="B48" s="201">
        <v>305976</v>
      </c>
      <c r="C48" s="201">
        <f t="shared" si="0"/>
        <v>1.0323912867438658</v>
      </c>
    </row>
    <row r="49" spans="1:3">
      <c r="A49" s="202">
        <v>32387</v>
      </c>
      <c r="B49" s="201">
        <v>311121.33333333302</v>
      </c>
      <c r="C49" s="201">
        <f t="shared" si="0"/>
        <v>1.016816133727263</v>
      </c>
    </row>
    <row r="50" spans="1:3">
      <c r="A50" s="202">
        <v>32478</v>
      </c>
      <c r="B50" s="201">
        <v>317457</v>
      </c>
      <c r="C50" s="201">
        <f t="shared" si="0"/>
        <v>1.0203639737551491</v>
      </c>
    </row>
    <row r="51" spans="1:3">
      <c r="A51" s="202">
        <v>32568</v>
      </c>
      <c r="B51" s="201">
        <v>328383.33333333302</v>
      </c>
      <c r="C51" s="201">
        <f t="shared" si="0"/>
        <v>1.0344183096713351</v>
      </c>
    </row>
    <row r="52" spans="1:3">
      <c r="A52" s="202">
        <v>32660</v>
      </c>
      <c r="B52" s="201">
        <v>337871.33333333302</v>
      </c>
      <c r="C52" s="201">
        <f t="shared" si="0"/>
        <v>1.0288930619702583</v>
      </c>
    </row>
    <row r="53" spans="1:3">
      <c r="A53" s="202">
        <v>32752</v>
      </c>
      <c r="B53" s="201">
        <v>345856</v>
      </c>
      <c r="C53" s="201">
        <f t="shared" si="0"/>
        <v>1.0236322702725109</v>
      </c>
    </row>
    <row r="54" spans="1:3">
      <c r="A54" s="202">
        <v>32843</v>
      </c>
      <c r="B54" s="201">
        <v>354393</v>
      </c>
      <c r="C54" s="201">
        <f t="shared" si="0"/>
        <v>1.0246836833826796</v>
      </c>
    </row>
    <row r="55" spans="1:3">
      <c r="A55" s="202">
        <v>32933</v>
      </c>
      <c r="B55" s="201">
        <v>364998</v>
      </c>
      <c r="C55" s="201">
        <f t="shared" si="0"/>
        <v>1.0299244059560997</v>
      </c>
    </row>
    <row r="56" spans="1:3">
      <c r="A56" s="202">
        <v>33025</v>
      </c>
      <c r="B56" s="201">
        <v>373901.66666666698</v>
      </c>
      <c r="C56" s="201">
        <f t="shared" si="0"/>
        <v>1.024393740970271</v>
      </c>
    </row>
    <row r="57" spans="1:3">
      <c r="A57" s="202">
        <v>33117</v>
      </c>
      <c r="B57" s="201">
        <v>375516</v>
      </c>
      <c r="C57" s="201">
        <f t="shared" si="0"/>
        <v>1.0043175344676176</v>
      </c>
    </row>
    <row r="58" spans="1:3">
      <c r="A58" s="202">
        <v>33208</v>
      </c>
      <c r="B58" s="201">
        <v>377442.33333333302</v>
      </c>
      <c r="C58" s="201">
        <f t="shared" si="0"/>
        <v>1.0051298302424745</v>
      </c>
    </row>
    <row r="59" spans="1:3">
      <c r="A59" s="202">
        <v>33298</v>
      </c>
      <c r="B59" s="201">
        <v>379340.66666666698</v>
      </c>
      <c r="C59" s="201">
        <f t="shared" si="0"/>
        <v>1.0050294658698431</v>
      </c>
    </row>
    <row r="60" spans="1:3">
      <c r="A60" s="202">
        <v>33390</v>
      </c>
      <c r="B60" s="201">
        <v>381218.33333333302</v>
      </c>
      <c r="C60" s="201">
        <f t="shared" si="0"/>
        <v>1.0049498164358845</v>
      </c>
    </row>
    <row r="61" spans="1:3">
      <c r="A61" s="202">
        <v>33482</v>
      </c>
      <c r="B61" s="201">
        <v>382277.33333333302</v>
      </c>
      <c r="C61" s="201">
        <f t="shared" si="0"/>
        <v>1.0027779356536717</v>
      </c>
    </row>
    <row r="62" spans="1:3">
      <c r="A62" s="202">
        <v>33573</v>
      </c>
      <c r="B62" s="201">
        <v>387675.33333333302</v>
      </c>
      <c r="C62" s="201">
        <f t="shared" si="0"/>
        <v>1.0141206384195767</v>
      </c>
    </row>
    <row r="63" spans="1:3">
      <c r="A63" s="202">
        <v>33664</v>
      </c>
      <c r="B63" s="201">
        <v>386705</v>
      </c>
      <c r="C63" s="201">
        <f t="shared" si="0"/>
        <v>0.99749704649767157</v>
      </c>
    </row>
    <row r="64" spans="1:3">
      <c r="A64" s="202">
        <v>33756</v>
      </c>
      <c r="B64" s="201">
        <v>386578.66666666698</v>
      </c>
      <c r="C64" s="201">
        <f t="shared" si="0"/>
        <v>0.99967330824961398</v>
      </c>
    </row>
    <row r="65" spans="1:3">
      <c r="A65" s="202">
        <v>33848</v>
      </c>
      <c r="B65" s="201">
        <v>391103.66666666698</v>
      </c>
      <c r="C65" s="201">
        <f t="shared" si="0"/>
        <v>1.0117052501603814</v>
      </c>
    </row>
    <row r="66" spans="1:3">
      <c r="A66" s="202">
        <v>33939</v>
      </c>
      <c r="B66" s="201">
        <v>392494.66666666698</v>
      </c>
      <c r="C66" s="201">
        <f t="shared" si="0"/>
        <v>1.0035566017875908</v>
      </c>
    </row>
    <row r="67" spans="1:3">
      <c r="A67" s="202">
        <v>34029</v>
      </c>
      <c r="B67" s="201">
        <v>395556</v>
      </c>
      <c r="C67" s="201">
        <f t="shared" si="0"/>
        <v>1.0077996813544805</v>
      </c>
    </row>
    <row r="68" spans="1:3">
      <c r="A68" s="202">
        <v>34121</v>
      </c>
      <c r="B68" s="201">
        <v>401146.33333333302</v>
      </c>
      <c r="C68" s="201">
        <f t="shared" si="0"/>
        <v>1.0141328492889325</v>
      </c>
    </row>
    <row r="69" spans="1:3">
      <c r="A69" s="202">
        <v>34213</v>
      </c>
      <c r="B69" s="201">
        <v>404520.66666666698</v>
      </c>
      <c r="C69" s="201">
        <f t="shared" si="0"/>
        <v>1.0084117267264912</v>
      </c>
    </row>
    <row r="70" spans="1:3">
      <c r="A70" s="202">
        <v>34304</v>
      </c>
      <c r="B70" s="201">
        <v>408841.33333333302</v>
      </c>
      <c r="C70" s="201">
        <f t="shared" si="0"/>
        <v>1.0106809540839266</v>
      </c>
    </row>
    <row r="71" spans="1:3">
      <c r="A71" s="202">
        <v>34394</v>
      </c>
      <c r="B71" s="201">
        <v>413179</v>
      </c>
      <c r="C71" s="201">
        <f t="shared" si="0"/>
        <v>1.0106096578623827</v>
      </c>
    </row>
    <row r="72" spans="1:3">
      <c r="A72" s="202">
        <v>34486</v>
      </c>
      <c r="B72" s="201">
        <v>418060.66666666698</v>
      </c>
      <c r="C72" s="201">
        <f t="shared" si="0"/>
        <v>1.0118148954004607</v>
      </c>
    </row>
    <row r="73" spans="1:3">
      <c r="A73" s="202">
        <v>34578</v>
      </c>
      <c r="B73" s="201">
        <v>426057.66666666698</v>
      </c>
      <c r="C73" s="201">
        <f t="shared" si="0"/>
        <v>1.0191288026777612</v>
      </c>
    </row>
    <row r="74" spans="1:3">
      <c r="A74" s="202">
        <v>34669</v>
      </c>
      <c r="B74" s="201">
        <v>426996.33333333302</v>
      </c>
      <c r="C74" s="201">
        <f t="shared" si="0"/>
        <v>1.0022031446447375</v>
      </c>
    </row>
    <row r="75" spans="1:3">
      <c r="A75" s="202">
        <v>34759</v>
      </c>
      <c r="B75" s="201">
        <v>430381.33333333302</v>
      </c>
      <c r="C75" s="201">
        <f t="shared" si="0"/>
        <v>1.0079274685418844</v>
      </c>
    </row>
    <row r="76" spans="1:3">
      <c r="A76" s="202">
        <v>34851</v>
      </c>
      <c r="B76" s="201">
        <v>435669.66666666698</v>
      </c>
      <c r="C76" s="201">
        <f t="shared" si="0"/>
        <v>1.0122875527439246</v>
      </c>
    </row>
    <row r="77" spans="1:3">
      <c r="A77" s="202">
        <v>34943</v>
      </c>
      <c r="B77" s="201">
        <v>444915</v>
      </c>
      <c r="C77" s="201">
        <f t="shared" si="0"/>
        <v>1.0212209709343998</v>
      </c>
    </row>
    <row r="78" spans="1:3">
      <c r="A78" s="202">
        <v>35034</v>
      </c>
      <c r="B78" s="201">
        <v>455593.66666666698</v>
      </c>
      <c r="C78" s="201">
        <f t="shared" si="0"/>
        <v>1.0240015883183686</v>
      </c>
    </row>
    <row r="79" spans="1:3">
      <c r="A79" s="202">
        <v>35125</v>
      </c>
      <c r="B79" s="201">
        <v>466387.66666666698</v>
      </c>
      <c r="C79" s="201">
        <f t="shared" si="0"/>
        <v>1.0236921642896704</v>
      </c>
    </row>
    <row r="80" spans="1:3">
      <c r="A80" s="202">
        <v>35217</v>
      </c>
      <c r="B80" s="201">
        <v>474816</v>
      </c>
      <c r="C80" s="201">
        <f t="shared" si="0"/>
        <v>1.0180715184721145</v>
      </c>
    </row>
    <row r="81" spans="1:3">
      <c r="A81" s="202">
        <v>35309</v>
      </c>
      <c r="B81" s="201">
        <v>481566.66666666698</v>
      </c>
      <c r="C81" s="201">
        <f t="shared" ref="C81:C144" si="1">B81/B80</f>
        <v>1.0142174372107657</v>
      </c>
    </row>
    <row r="82" spans="1:3">
      <c r="A82" s="202">
        <v>35400</v>
      </c>
      <c r="B82" s="201">
        <v>489099</v>
      </c>
      <c r="C82" s="201">
        <f t="shared" si="1"/>
        <v>1.0156413096144521</v>
      </c>
    </row>
    <row r="83" spans="1:3">
      <c r="A83" s="202">
        <v>35490</v>
      </c>
      <c r="B83" s="201">
        <v>500638.33333333302</v>
      </c>
      <c r="C83" s="201">
        <f t="shared" si="1"/>
        <v>1.0235930421721022</v>
      </c>
    </row>
    <row r="84" spans="1:3">
      <c r="A84" s="202">
        <v>35582</v>
      </c>
      <c r="B84" s="201">
        <v>507494.66666666698</v>
      </c>
      <c r="C84" s="201">
        <f t="shared" si="1"/>
        <v>1.0136951824836971</v>
      </c>
    </row>
    <row r="85" spans="1:3">
      <c r="A85" s="202">
        <v>35674</v>
      </c>
      <c r="B85" s="201">
        <v>516848.66666666698</v>
      </c>
      <c r="C85" s="201">
        <f t="shared" si="1"/>
        <v>1.0184317207931248</v>
      </c>
    </row>
    <row r="86" spans="1:3">
      <c r="A86" s="202">
        <v>35765</v>
      </c>
      <c r="B86" s="201">
        <v>532750</v>
      </c>
      <c r="C86" s="201">
        <f t="shared" si="1"/>
        <v>1.0307659366442525</v>
      </c>
    </row>
    <row r="87" spans="1:3">
      <c r="A87" s="202">
        <v>35855</v>
      </c>
      <c r="B87" s="201">
        <v>548181</v>
      </c>
      <c r="C87" s="201">
        <f t="shared" si="1"/>
        <v>1.0289648052557485</v>
      </c>
    </row>
    <row r="88" spans="1:3">
      <c r="A88" s="202">
        <v>35947</v>
      </c>
      <c r="B88" s="201">
        <v>554484</v>
      </c>
      <c r="C88" s="201">
        <f t="shared" si="1"/>
        <v>1.0114980271114833</v>
      </c>
    </row>
    <row r="89" spans="1:3">
      <c r="A89" s="202">
        <v>36039</v>
      </c>
      <c r="B89" s="201">
        <v>562115</v>
      </c>
      <c r="C89" s="201">
        <f t="shared" si="1"/>
        <v>1.0137623448106707</v>
      </c>
    </row>
    <row r="90" spans="1:3">
      <c r="A90" s="202">
        <v>36130</v>
      </c>
      <c r="B90" s="201">
        <v>569734</v>
      </c>
      <c r="C90" s="201">
        <f t="shared" si="1"/>
        <v>1.0135541659624809</v>
      </c>
    </row>
    <row r="91" spans="1:3">
      <c r="A91" s="202">
        <v>36220</v>
      </c>
      <c r="B91" s="201">
        <v>576359</v>
      </c>
      <c r="C91" s="201">
        <f t="shared" si="1"/>
        <v>1.011628233526523</v>
      </c>
    </row>
    <row r="92" spans="1:3">
      <c r="A92" s="202">
        <v>36312</v>
      </c>
      <c r="B92" s="201">
        <v>591960</v>
      </c>
      <c r="C92" s="201">
        <f t="shared" si="1"/>
        <v>1.0270681988135866</v>
      </c>
    </row>
    <row r="93" spans="1:3">
      <c r="A93" s="202">
        <v>36404</v>
      </c>
      <c r="B93" s="201">
        <v>604010</v>
      </c>
      <c r="C93" s="201">
        <f t="shared" si="1"/>
        <v>1.0203561051422394</v>
      </c>
    </row>
    <row r="94" spans="1:3">
      <c r="A94" s="202">
        <v>36495</v>
      </c>
      <c r="B94" s="201">
        <v>625093.66666666698</v>
      </c>
      <c r="C94" s="201">
        <f t="shared" si="1"/>
        <v>1.0349061549753595</v>
      </c>
    </row>
    <row r="95" spans="1:3">
      <c r="A95" s="202">
        <v>36586</v>
      </c>
      <c r="B95" s="201">
        <v>660108.33333333302</v>
      </c>
      <c r="C95" s="201">
        <f t="shared" si="1"/>
        <v>1.0560150718745607</v>
      </c>
    </row>
    <row r="96" spans="1:3">
      <c r="A96" s="202">
        <v>36678</v>
      </c>
      <c r="B96" s="201">
        <v>640341.66666666698</v>
      </c>
      <c r="C96" s="201">
        <f t="shared" si="1"/>
        <v>0.97005542019618085</v>
      </c>
    </row>
    <row r="97" spans="1:3">
      <c r="A97" s="202">
        <v>36770</v>
      </c>
      <c r="B97" s="201">
        <v>633015.33333333302</v>
      </c>
      <c r="C97" s="201">
        <f t="shared" si="1"/>
        <v>0.98855871214585866</v>
      </c>
    </row>
    <row r="98" spans="1:3">
      <c r="A98" s="202">
        <v>36861</v>
      </c>
      <c r="B98" s="201">
        <v>646394</v>
      </c>
      <c r="C98" s="201">
        <f t="shared" si="1"/>
        <v>1.0211348224318952</v>
      </c>
    </row>
    <row r="99" spans="1:3">
      <c r="A99" s="202">
        <v>36951</v>
      </c>
      <c r="B99" s="201">
        <v>657323</v>
      </c>
      <c r="C99" s="201">
        <f t="shared" si="1"/>
        <v>1.0169076445635326</v>
      </c>
    </row>
    <row r="100" spans="1:3">
      <c r="A100" s="202">
        <v>37043</v>
      </c>
      <c r="B100" s="201">
        <v>668149</v>
      </c>
      <c r="C100" s="201">
        <f t="shared" si="1"/>
        <v>1.0164698329436213</v>
      </c>
    </row>
    <row r="101" spans="1:3">
      <c r="A101" s="202">
        <v>37135</v>
      </c>
      <c r="B101" s="201">
        <v>698911.66666666698</v>
      </c>
      <c r="C101" s="201">
        <f t="shared" si="1"/>
        <v>1.0460416264436032</v>
      </c>
    </row>
    <row r="102" spans="1:3">
      <c r="A102" s="202">
        <v>37226</v>
      </c>
      <c r="B102" s="201">
        <v>748366.33333333302</v>
      </c>
      <c r="C102" s="201">
        <f t="shared" si="1"/>
        <v>1.0707595380436716</v>
      </c>
    </row>
    <row r="103" spans="1:3">
      <c r="A103" s="202">
        <v>37316</v>
      </c>
      <c r="B103" s="201">
        <v>840227</v>
      </c>
      <c r="C103" s="201">
        <f t="shared" si="1"/>
        <v>1.122748261880657</v>
      </c>
    </row>
    <row r="104" spans="1:3">
      <c r="A104" s="202">
        <v>37408</v>
      </c>
      <c r="B104" s="201">
        <v>874847.66666666698</v>
      </c>
      <c r="C104" s="201">
        <f t="shared" si="1"/>
        <v>1.0412039444896046</v>
      </c>
    </row>
    <row r="105" spans="1:3">
      <c r="A105" s="202">
        <v>37500</v>
      </c>
      <c r="B105" s="201">
        <v>868013.66666666698</v>
      </c>
      <c r="C105" s="201">
        <f t="shared" si="1"/>
        <v>0.99218835431539887</v>
      </c>
    </row>
    <row r="106" spans="1:3">
      <c r="A106" s="202">
        <v>37591</v>
      </c>
      <c r="B106" s="201">
        <v>901207.66666666698</v>
      </c>
      <c r="C106" s="201">
        <f t="shared" si="1"/>
        <v>1.0382413333737832</v>
      </c>
    </row>
    <row r="107" spans="1:3">
      <c r="A107" s="202">
        <v>37681</v>
      </c>
      <c r="B107" s="201">
        <v>943444.66666666698</v>
      </c>
      <c r="C107" s="201">
        <f t="shared" si="1"/>
        <v>1.0468671112799381</v>
      </c>
    </row>
    <row r="108" spans="1:3">
      <c r="A108" s="202">
        <v>37773</v>
      </c>
      <c r="B108" s="201">
        <v>1016424.33333333</v>
      </c>
      <c r="C108" s="201">
        <f t="shared" si="1"/>
        <v>1.0773544747722315</v>
      </c>
    </row>
    <row r="109" spans="1:3">
      <c r="A109" s="202">
        <v>37865</v>
      </c>
      <c r="B109" s="201">
        <v>1046154.33333333</v>
      </c>
      <c r="C109" s="201">
        <f t="shared" si="1"/>
        <v>1.029249594903441</v>
      </c>
    </row>
    <row r="110" spans="1:3">
      <c r="A110" s="202">
        <v>37956</v>
      </c>
      <c r="B110" s="201">
        <v>1051528.33333333</v>
      </c>
      <c r="C110" s="201">
        <f t="shared" si="1"/>
        <v>1.0051369093725178</v>
      </c>
    </row>
    <row r="111" spans="1:3">
      <c r="A111" s="202">
        <v>38047</v>
      </c>
      <c r="B111" s="201">
        <v>1074469.33333333</v>
      </c>
      <c r="C111" s="201">
        <f t="shared" si="1"/>
        <v>1.0218168158410694</v>
      </c>
    </row>
    <row r="112" spans="1:3">
      <c r="A112" s="202">
        <v>38139</v>
      </c>
      <c r="B112" s="201">
        <v>1080661.66666667</v>
      </c>
      <c r="C112" s="201">
        <f t="shared" si="1"/>
        <v>1.0057631550210275</v>
      </c>
    </row>
    <row r="113" spans="1:3">
      <c r="A113" s="202">
        <v>38231</v>
      </c>
      <c r="B113" s="201">
        <v>1093805</v>
      </c>
      <c r="C113" s="201">
        <f t="shared" si="1"/>
        <v>1.0121623017996659</v>
      </c>
    </row>
    <row r="114" spans="1:3">
      <c r="A114" s="202">
        <v>38322</v>
      </c>
      <c r="B114" s="201">
        <v>1096671.33333333</v>
      </c>
      <c r="C114" s="201">
        <f t="shared" si="1"/>
        <v>1.0026205158445336</v>
      </c>
    </row>
    <row r="115" spans="1:3">
      <c r="A115" s="202">
        <v>38412</v>
      </c>
      <c r="B115" s="201">
        <v>1100598.66666667</v>
      </c>
      <c r="C115" s="201">
        <f t="shared" si="1"/>
        <v>1.003581139776311</v>
      </c>
    </row>
    <row r="116" spans="1:3">
      <c r="A116" s="202">
        <v>38504</v>
      </c>
      <c r="B116" s="201">
        <v>1107396</v>
      </c>
      <c r="C116" s="201">
        <f t="shared" si="1"/>
        <v>1.0061760326803928</v>
      </c>
    </row>
    <row r="117" spans="1:3">
      <c r="A117" s="202">
        <v>38596</v>
      </c>
      <c r="B117" s="201">
        <v>1108036</v>
      </c>
      <c r="C117" s="201">
        <f t="shared" si="1"/>
        <v>1.000577932374688</v>
      </c>
    </row>
    <row r="118" spans="1:3">
      <c r="A118" s="202">
        <v>38687</v>
      </c>
      <c r="B118" s="201">
        <v>1115407.33333333</v>
      </c>
      <c r="C118" s="201">
        <f t="shared" si="1"/>
        <v>1.006652611768327</v>
      </c>
    </row>
    <row r="119" spans="1:3">
      <c r="A119" s="202">
        <v>38777</v>
      </c>
      <c r="B119" s="201">
        <v>1109927</v>
      </c>
      <c r="C119" s="201">
        <f t="shared" si="1"/>
        <v>0.99508669777438852</v>
      </c>
    </row>
    <row r="120" spans="1:3">
      <c r="A120" s="202">
        <v>38869</v>
      </c>
      <c r="B120" s="201">
        <v>964750.66666666698</v>
      </c>
      <c r="C120" s="201">
        <f t="shared" si="1"/>
        <v>0.86920190847386092</v>
      </c>
    </row>
    <row r="121" spans="1:3">
      <c r="A121" s="202">
        <v>38961</v>
      </c>
      <c r="B121" s="201">
        <v>888413.66666666698</v>
      </c>
      <c r="C121" s="201">
        <f t="shared" si="1"/>
        <v>0.92087385618114803</v>
      </c>
    </row>
    <row r="122" spans="1:3">
      <c r="A122" s="202">
        <v>39052</v>
      </c>
      <c r="B122" s="201">
        <v>879612</v>
      </c>
      <c r="C122" s="201">
        <f t="shared" si="1"/>
        <v>0.99009282837837143</v>
      </c>
    </row>
    <row r="123" spans="1:3">
      <c r="A123" s="202">
        <v>39142</v>
      </c>
      <c r="B123" s="201">
        <v>883267.33333333302</v>
      </c>
      <c r="C123" s="201">
        <f t="shared" si="1"/>
        <v>1.004155620129481</v>
      </c>
    </row>
    <row r="124" spans="1:3">
      <c r="A124" s="202">
        <v>39234</v>
      </c>
      <c r="B124" s="201">
        <v>890406.66666666698</v>
      </c>
      <c r="C124" s="201">
        <f t="shared" si="1"/>
        <v>1.0080828680784457</v>
      </c>
    </row>
    <row r="125" spans="1:3">
      <c r="A125" s="202">
        <v>39326</v>
      </c>
      <c r="B125" s="201">
        <v>885906</v>
      </c>
      <c r="C125" s="201">
        <f t="shared" si="1"/>
        <v>0.99494538076234795</v>
      </c>
    </row>
    <row r="126" spans="1:3">
      <c r="A126" s="202">
        <v>39417</v>
      </c>
      <c r="B126" s="201">
        <v>886207.66666666698</v>
      </c>
      <c r="C126" s="201">
        <f t="shared" si="1"/>
        <v>1.0003405176922462</v>
      </c>
    </row>
    <row r="127" spans="1:3">
      <c r="A127" s="202">
        <v>39508</v>
      </c>
      <c r="B127" s="201">
        <v>883651.66666666698</v>
      </c>
      <c r="C127" s="201">
        <f t="shared" si="1"/>
        <v>0.99711580017174306</v>
      </c>
    </row>
    <row r="128" spans="1:3">
      <c r="A128" s="202">
        <v>39600</v>
      </c>
      <c r="B128" s="201">
        <v>878657</v>
      </c>
      <c r="C128" s="201">
        <f t="shared" si="1"/>
        <v>0.99434769733926043</v>
      </c>
    </row>
    <row r="129" spans="1:3">
      <c r="A129" s="202">
        <v>39692</v>
      </c>
      <c r="B129" s="201">
        <v>886065.33333333302</v>
      </c>
      <c r="C129" s="201">
        <f t="shared" si="1"/>
        <v>1.0084314281151041</v>
      </c>
    </row>
    <row r="130" spans="1:3">
      <c r="A130" s="202">
        <v>39783</v>
      </c>
      <c r="B130" s="201">
        <v>902239</v>
      </c>
      <c r="C130" s="201">
        <f t="shared" si="1"/>
        <v>1.0182533567878369</v>
      </c>
    </row>
    <row r="131" spans="1:3">
      <c r="A131" s="202">
        <v>39873</v>
      </c>
      <c r="B131" s="201">
        <v>936744.66666666698</v>
      </c>
      <c r="C131" s="201">
        <f t="shared" si="1"/>
        <v>1.0382444858476156</v>
      </c>
    </row>
    <row r="132" spans="1:3">
      <c r="A132" s="202">
        <v>39965</v>
      </c>
      <c r="B132" s="201">
        <v>941998.33333333302</v>
      </c>
      <c r="C132" s="201">
        <f t="shared" si="1"/>
        <v>1.0056084297606527</v>
      </c>
    </row>
    <row r="133" spans="1:3">
      <c r="A133" s="202">
        <v>40057</v>
      </c>
      <c r="B133" s="201">
        <v>934798.66666666698</v>
      </c>
      <c r="C133" s="201">
        <f t="shared" si="1"/>
        <v>0.99235702823253469</v>
      </c>
    </row>
    <row r="134" spans="1:3">
      <c r="A134" s="202">
        <v>40148</v>
      </c>
      <c r="B134" s="201">
        <v>941730.33333333302</v>
      </c>
      <c r="C134" s="201">
        <f t="shared" si="1"/>
        <v>1.0074151439383019</v>
      </c>
    </row>
    <row r="135" spans="1:3">
      <c r="A135" s="202">
        <v>40238</v>
      </c>
      <c r="B135" s="201">
        <v>969752.66666666698</v>
      </c>
      <c r="C135" s="201">
        <f t="shared" si="1"/>
        <v>1.0297562182521471</v>
      </c>
    </row>
    <row r="136" spans="1:3">
      <c r="A136" s="202">
        <v>40330</v>
      </c>
      <c r="B136" s="201">
        <v>972295.66666666698</v>
      </c>
      <c r="C136" s="201">
        <f t="shared" si="1"/>
        <v>1.0026223181306024</v>
      </c>
    </row>
    <row r="137" spans="1:3">
      <c r="A137" s="202">
        <v>40422</v>
      </c>
      <c r="B137" s="201">
        <v>986140</v>
      </c>
      <c r="C137" s="201">
        <f t="shared" si="1"/>
        <v>1.0142388100738902</v>
      </c>
    </row>
    <row r="138" spans="1:3">
      <c r="A138" s="202">
        <v>40513</v>
      </c>
      <c r="B138" s="201">
        <v>1005927.33333333</v>
      </c>
      <c r="C138" s="201">
        <f t="shared" si="1"/>
        <v>1.0200654403363925</v>
      </c>
    </row>
    <row r="139" spans="1:3">
      <c r="A139" s="202">
        <v>40603</v>
      </c>
      <c r="B139" s="201">
        <v>1068076</v>
      </c>
      <c r="C139" s="201">
        <f t="shared" si="1"/>
        <v>1.0617824614236584</v>
      </c>
    </row>
    <row r="140" spans="1:3">
      <c r="A140" s="202">
        <v>40695</v>
      </c>
      <c r="B140" s="201">
        <v>1154487</v>
      </c>
      <c r="C140" s="201">
        <f t="shared" si="1"/>
        <v>1.0809034188578341</v>
      </c>
    </row>
    <row r="141" spans="1:3">
      <c r="A141" s="202">
        <v>40787</v>
      </c>
      <c r="B141" s="201">
        <v>1138615.33333333</v>
      </c>
      <c r="C141" s="201">
        <f t="shared" si="1"/>
        <v>0.98625219108862205</v>
      </c>
    </row>
    <row r="142" spans="1:3">
      <c r="A142" s="202">
        <v>40878</v>
      </c>
      <c r="B142" s="201">
        <v>1171566.66666667</v>
      </c>
      <c r="C142" s="201">
        <f t="shared" si="1"/>
        <v>1.0289398292546035</v>
      </c>
    </row>
    <row r="143" spans="1:3">
      <c r="A143" s="202">
        <v>40969</v>
      </c>
      <c r="B143" s="201">
        <v>1164551.33333333</v>
      </c>
      <c r="C143" s="201">
        <f t="shared" si="1"/>
        <v>0.99401200671464995</v>
      </c>
    </row>
    <row r="144" spans="1:3">
      <c r="A144" s="202">
        <v>41061</v>
      </c>
      <c r="B144" s="201">
        <v>1182518.33333333</v>
      </c>
      <c r="C144" s="201">
        <f t="shared" si="1"/>
        <v>1.015428259352529</v>
      </c>
    </row>
    <row r="145" spans="1:4">
      <c r="A145" s="202">
        <v>41153</v>
      </c>
      <c r="B145" s="201">
        <v>1226191.33333333</v>
      </c>
      <c r="C145" s="201">
        <f t="shared" ref="C145:C154" si="2">B145/B144</f>
        <v>1.0369321969638245</v>
      </c>
    </row>
    <row r="146" spans="1:4">
      <c r="A146" s="202">
        <v>41244</v>
      </c>
      <c r="B146" s="201">
        <v>1279056.33333333</v>
      </c>
      <c r="C146" s="201">
        <f t="shared" si="2"/>
        <v>1.043113173746131</v>
      </c>
    </row>
    <row r="147" spans="1:4">
      <c r="A147" s="202">
        <v>41334</v>
      </c>
      <c r="B147" s="201">
        <v>1346965.66666667</v>
      </c>
      <c r="C147" s="201">
        <f t="shared" si="2"/>
        <v>1.0530933091557919</v>
      </c>
    </row>
    <row r="148" spans="1:4">
      <c r="A148" s="202">
        <v>41426</v>
      </c>
      <c r="B148" s="201">
        <v>1537748</v>
      </c>
      <c r="C148" s="201">
        <f t="shared" si="2"/>
        <v>1.1416386015283213</v>
      </c>
    </row>
    <row r="149" spans="1:4">
      <c r="A149" s="202">
        <v>41518</v>
      </c>
      <c r="B149" s="201">
        <v>1737798.33333333</v>
      </c>
      <c r="C149" s="201">
        <f t="shared" si="2"/>
        <v>1.1300930538250284</v>
      </c>
    </row>
    <row r="150" spans="1:4">
      <c r="A150" s="202">
        <v>41609</v>
      </c>
      <c r="B150" s="201">
        <v>1899449.33333333</v>
      </c>
      <c r="C150" s="201">
        <f t="shared" si="2"/>
        <v>1.0930205748845043</v>
      </c>
    </row>
    <row r="151" spans="1:4">
      <c r="A151" s="202">
        <v>41699</v>
      </c>
      <c r="B151" s="201">
        <v>2077386.33333333</v>
      </c>
      <c r="C151" s="201">
        <f t="shared" si="2"/>
        <v>1.0936782028756407</v>
      </c>
    </row>
    <row r="152" spans="1:4">
      <c r="A152" s="202">
        <v>41791</v>
      </c>
      <c r="B152" s="201">
        <v>2236668.3333333302</v>
      </c>
      <c r="C152" s="201">
        <f t="shared" si="2"/>
        <v>1.0766742311933957</v>
      </c>
    </row>
    <row r="153" spans="1:4">
      <c r="A153" s="202">
        <v>41883</v>
      </c>
      <c r="B153" s="201">
        <v>2418118.3333333302</v>
      </c>
      <c r="C153" s="201">
        <f t="shared" si="2"/>
        <v>1.0811251258382073</v>
      </c>
      <c r="D153" s="201" t="s">
        <v>1246</v>
      </c>
    </row>
    <row r="154" spans="1:4">
      <c r="A154" s="202">
        <v>41974</v>
      </c>
      <c r="B154" s="201">
        <v>2612451</v>
      </c>
      <c r="C154" s="201">
        <f t="shared" si="2"/>
        <v>1.0803652426714725</v>
      </c>
      <c r="D154" s="204">
        <f>AVERAGE(C16:C150)-1</f>
        <v>1.8471770376962127E-2</v>
      </c>
    </row>
  </sheetData>
  <phoneticPr fontId="7"/>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opLeftCell="A48" workbookViewId="0">
      <selection activeCell="C199" sqref="C199"/>
    </sheetView>
  </sheetViews>
  <sheetFormatPr defaultColWidth="9" defaultRowHeight="12.5"/>
  <cols>
    <col min="1" max="2" width="18.08984375" style="51" customWidth="1"/>
    <col min="3" max="16384" width="9" style="51"/>
  </cols>
  <sheetData>
    <row r="1" spans="1:2">
      <c r="A1" s="55" t="s">
        <v>594</v>
      </c>
      <c r="B1" s="55" t="s">
        <v>593</v>
      </c>
    </row>
    <row r="2" spans="1:2">
      <c r="A2" s="55" t="s">
        <v>592</v>
      </c>
      <c r="B2" s="55" t="s">
        <v>591</v>
      </c>
    </row>
    <row r="3" spans="1:2">
      <c r="A3" s="55" t="s">
        <v>590</v>
      </c>
      <c r="B3" s="55" t="s">
        <v>589</v>
      </c>
    </row>
    <row r="4" spans="1:2">
      <c r="A4" s="55" t="s">
        <v>588</v>
      </c>
      <c r="B4" s="55" t="s">
        <v>587</v>
      </c>
    </row>
    <row r="5" spans="1:2">
      <c r="A5" s="55" t="s">
        <v>586</v>
      </c>
      <c r="B5" s="55" t="s">
        <v>585</v>
      </c>
    </row>
    <row r="6" spans="1:2">
      <c r="A6" s="55" t="s">
        <v>584</v>
      </c>
      <c r="B6" s="55" t="s">
        <v>583</v>
      </c>
    </row>
    <row r="7" spans="1:2">
      <c r="A7" s="55" t="s">
        <v>582</v>
      </c>
      <c r="B7" s="55" t="s">
        <v>581</v>
      </c>
    </row>
    <row r="8" spans="1:2">
      <c r="A8" s="55" t="s">
        <v>580</v>
      </c>
      <c r="B8" s="55" t="s">
        <v>579</v>
      </c>
    </row>
    <row r="9" spans="1:2">
      <c r="A9" s="55" t="s">
        <v>578</v>
      </c>
      <c r="B9" s="55" t="s">
        <v>577</v>
      </c>
    </row>
    <row r="10" spans="1:2">
      <c r="A10" s="55" t="s">
        <v>576</v>
      </c>
      <c r="B10" s="55" t="s">
        <v>575</v>
      </c>
    </row>
    <row r="11" spans="1:2">
      <c r="A11" s="55" t="s">
        <v>574</v>
      </c>
      <c r="B11" s="55" t="s">
        <v>573</v>
      </c>
    </row>
    <row r="12" spans="1:2">
      <c r="B12" s="55" t="s">
        <v>572</v>
      </c>
    </row>
    <row r="13" spans="1:2">
      <c r="B13" s="55" t="s">
        <v>571</v>
      </c>
    </row>
    <row r="14" spans="1:2">
      <c r="B14" s="55" t="s">
        <v>570</v>
      </c>
    </row>
    <row r="15" spans="1:2">
      <c r="B15" s="55" t="s">
        <v>569</v>
      </c>
    </row>
    <row r="16" spans="1:2">
      <c r="B16" s="55" t="s">
        <v>568</v>
      </c>
    </row>
    <row r="17" spans="2:2">
      <c r="B17" s="55" t="s">
        <v>567</v>
      </c>
    </row>
    <row r="18" spans="2:2">
      <c r="B18" s="55" t="s">
        <v>566</v>
      </c>
    </row>
    <row r="19" spans="2:2">
      <c r="B19" s="55" t="s">
        <v>565</v>
      </c>
    </row>
    <row r="20" spans="2:2">
      <c r="B20" s="55" t="s">
        <v>564</v>
      </c>
    </row>
    <row r="21" spans="2:2">
      <c r="B21" s="55" t="s">
        <v>563</v>
      </c>
    </row>
    <row r="22" spans="2:2">
      <c r="B22" s="55" t="s">
        <v>562</v>
      </c>
    </row>
    <row r="23" spans="2:2">
      <c r="B23" s="55" t="s">
        <v>561</v>
      </c>
    </row>
    <row r="24" spans="2:2">
      <c r="B24" s="55" t="s">
        <v>560</v>
      </c>
    </row>
    <row r="25" spans="2:2">
      <c r="B25" s="55" t="s">
        <v>559</v>
      </c>
    </row>
    <row r="26" spans="2:2">
      <c r="B26" s="55" t="s">
        <v>558</v>
      </c>
    </row>
    <row r="27" spans="2:2">
      <c r="B27" s="55" t="s">
        <v>557</v>
      </c>
    </row>
    <row r="28" spans="2:2">
      <c r="B28" s="55" t="s">
        <v>556</v>
      </c>
    </row>
    <row r="29" spans="2:2">
      <c r="B29" s="55" t="s">
        <v>555</v>
      </c>
    </row>
    <row r="30" spans="2:2">
      <c r="B30" s="55" t="s">
        <v>554</v>
      </c>
    </row>
    <row r="31" spans="2:2">
      <c r="B31" s="55" t="s">
        <v>553</v>
      </c>
    </row>
    <row r="32" spans="2:2">
      <c r="B32" s="55" t="s">
        <v>552</v>
      </c>
    </row>
    <row r="33" spans="2:2">
      <c r="B33" s="55" t="s">
        <v>551</v>
      </c>
    </row>
    <row r="34" spans="2:2">
      <c r="B34" s="55" t="s">
        <v>550</v>
      </c>
    </row>
    <row r="35" spans="2:2">
      <c r="B35" s="55" t="s">
        <v>549</v>
      </c>
    </row>
    <row r="36" spans="2:2">
      <c r="B36" s="55" t="s">
        <v>548</v>
      </c>
    </row>
    <row r="37" spans="2:2">
      <c r="B37" s="55" t="s">
        <v>547</v>
      </c>
    </row>
    <row r="38" spans="2:2">
      <c r="B38" s="55" t="s">
        <v>546</v>
      </c>
    </row>
    <row r="39" spans="2:2">
      <c r="B39" s="55" t="s">
        <v>545</v>
      </c>
    </row>
    <row r="40" spans="2:2">
      <c r="B40" s="55" t="s">
        <v>544</v>
      </c>
    </row>
    <row r="41" spans="2:2">
      <c r="B41" s="55" t="s">
        <v>543</v>
      </c>
    </row>
    <row r="42" spans="2:2">
      <c r="B42" s="55" t="s">
        <v>542</v>
      </c>
    </row>
    <row r="43" spans="2:2">
      <c r="B43" s="55" t="s">
        <v>541</v>
      </c>
    </row>
    <row r="44" spans="2:2">
      <c r="B44" s="55" t="s">
        <v>540</v>
      </c>
    </row>
    <row r="45" spans="2:2">
      <c r="B45" s="55" t="s">
        <v>539</v>
      </c>
    </row>
    <row r="46" spans="2:2">
      <c r="B46" s="55" t="s">
        <v>538</v>
      </c>
    </row>
    <row r="47" spans="2:2">
      <c r="B47" s="55" t="s">
        <v>537</v>
      </c>
    </row>
    <row r="48" spans="2:2">
      <c r="B48" s="55" t="s">
        <v>536</v>
      </c>
    </row>
    <row r="49" spans="1:2">
      <c r="B49" s="55" t="s">
        <v>535</v>
      </c>
    </row>
    <row r="50" spans="1:2">
      <c r="B50" s="55" t="s">
        <v>534</v>
      </c>
    </row>
    <row r="51" spans="1:2">
      <c r="B51" s="55" t="s">
        <v>533</v>
      </c>
    </row>
    <row r="52" spans="1:2">
      <c r="B52" s="55" t="s">
        <v>532</v>
      </c>
    </row>
    <row r="53" spans="1:2">
      <c r="B53" s="55" t="s">
        <v>531</v>
      </c>
    </row>
    <row r="54" spans="1:2">
      <c r="B54" s="55" t="s">
        <v>530</v>
      </c>
    </row>
    <row r="55" spans="1:2">
      <c r="B55" s="55" t="s">
        <v>529</v>
      </c>
    </row>
    <row r="56" spans="1:2">
      <c r="B56" s="55" t="s">
        <v>528</v>
      </c>
    </row>
    <row r="58" spans="1:2">
      <c r="B58" s="55" t="s">
        <v>527</v>
      </c>
    </row>
    <row r="62" spans="1:2">
      <c r="A62" s="55" t="s">
        <v>526</v>
      </c>
      <c r="B62" s="55" t="s">
        <v>525</v>
      </c>
    </row>
    <row r="63" spans="1:2">
      <c r="A63" s="53">
        <v>29221</v>
      </c>
      <c r="B63" s="54">
        <v>15.05</v>
      </c>
    </row>
    <row r="64" spans="1:2">
      <c r="A64" s="53">
        <v>29312</v>
      </c>
      <c r="B64" s="54">
        <v>12.69</v>
      </c>
    </row>
    <row r="65" spans="1:2">
      <c r="A65" s="53">
        <v>29403</v>
      </c>
      <c r="B65" s="54">
        <v>9.84</v>
      </c>
    </row>
    <row r="66" spans="1:2">
      <c r="A66" s="53">
        <v>29495</v>
      </c>
      <c r="B66" s="54">
        <v>15.85</v>
      </c>
    </row>
    <row r="67" spans="1:2">
      <c r="A67" s="53">
        <v>29587</v>
      </c>
      <c r="B67" s="54">
        <v>16.57</v>
      </c>
    </row>
    <row r="68" spans="1:2">
      <c r="A68" s="53">
        <v>29677</v>
      </c>
      <c r="B68" s="54">
        <v>17.78</v>
      </c>
    </row>
    <row r="69" spans="1:2">
      <c r="A69" s="53">
        <v>29768</v>
      </c>
      <c r="B69" s="54">
        <v>17.579999999999998</v>
      </c>
    </row>
    <row r="70" spans="1:2">
      <c r="A70" s="53">
        <v>29860</v>
      </c>
      <c r="B70" s="54">
        <v>13.59</v>
      </c>
    </row>
    <row r="71" spans="1:2">
      <c r="A71" s="53">
        <v>29952</v>
      </c>
      <c r="B71" s="54">
        <v>14.23</v>
      </c>
    </row>
    <row r="72" spans="1:2">
      <c r="A72" s="53">
        <v>30042</v>
      </c>
      <c r="B72" s="54">
        <v>14.51</v>
      </c>
    </row>
    <row r="73" spans="1:2">
      <c r="A73" s="53">
        <v>30133</v>
      </c>
      <c r="B73" s="54">
        <v>11.01</v>
      </c>
    </row>
    <row r="74" spans="1:2">
      <c r="A74" s="53">
        <v>30225</v>
      </c>
      <c r="B74" s="54">
        <v>9.2899999999999991</v>
      </c>
    </row>
    <row r="75" spans="1:2">
      <c r="A75" s="53">
        <v>30317</v>
      </c>
      <c r="B75" s="54">
        <v>8.65</v>
      </c>
    </row>
    <row r="76" spans="1:2">
      <c r="A76" s="53">
        <v>30407</v>
      </c>
      <c r="B76" s="54">
        <v>8.8000000000000007</v>
      </c>
    </row>
    <row r="77" spans="1:2">
      <c r="A77" s="53">
        <v>30498</v>
      </c>
      <c r="B77" s="54">
        <v>9.4600000000000009</v>
      </c>
    </row>
    <row r="78" spans="1:2">
      <c r="A78" s="53">
        <v>30590</v>
      </c>
      <c r="B78" s="54">
        <v>9.43</v>
      </c>
    </row>
    <row r="79" spans="1:2">
      <c r="A79" s="53">
        <v>30682</v>
      </c>
      <c r="B79" s="54">
        <v>9.69</v>
      </c>
    </row>
    <row r="80" spans="1:2">
      <c r="A80" s="53">
        <v>30773</v>
      </c>
      <c r="B80" s="54">
        <v>10.56</v>
      </c>
    </row>
    <row r="81" spans="1:2">
      <c r="A81" s="53">
        <v>30864</v>
      </c>
      <c r="B81" s="54">
        <v>11.39</v>
      </c>
    </row>
    <row r="82" spans="1:2">
      <c r="A82" s="53">
        <v>30956</v>
      </c>
      <c r="B82" s="54">
        <v>9.27</v>
      </c>
    </row>
    <row r="83" spans="1:2">
      <c r="A83" s="53">
        <v>31048</v>
      </c>
      <c r="B83" s="54">
        <v>8.48</v>
      </c>
    </row>
    <row r="84" spans="1:2">
      <c r="A84" s="53">
        <v>31138</v>
      </c>
      <c r="B84" s="54">
        <v>7.92</v>
      </c>
    </row>
    <row r="85" spans="1:2">
      <c r="A85" s="53">
        <v>31229</v>
      </c>
      <c r="B85" s="54">
        <v>7.9</v>
      </c>
    </row>
    <row r="86" spans="1:2">
      <c r="A86" s="53">
        <v>31321</v>
      </c>
      <c r="B86" s="54">
        <v>8.1</v>
      </c>
    </row>
    <row r="87" spans="1:2">
      <c r="A87" s="53">
        <v>31413</v>
      </c>
      <c r="B87" s="54">
        <v>7.83</v>
      </c>
    </row>
    <row r="88" spans="1:2">
      <c r="A88" s="53">
        <v>31503</v>
      </c>
      <c r="B88" s="54">
        <v>6.92</v>
      </c>
    </row>
    <row r="89" spans="1:2">
      <c r="A89" s="53">
        <v>31594</v>
      </c>
      <c r="B89" s="54">
        <v>6.21</v>
      </c>
    </row>
    <row r="90" spans="1:2">
      <c r="A90" s="53">
        <v>31686</v>
      </c>
      <c r="B90" s="54">
        <v>6.27</v>
      </c>
    </row>
    <row r="91" spans="1:2">
      <c r="A91" s="53">
        <v>31778</v>
      </c>
      <c r="B91" s="54">
        <v>6.22</v>
      </c>
    </row>
    <row r="92" spans="1:2">
      <c r="A92" s="53">
        <v>31868</v>
      </c>
      <c r="B92" s="54">
        <v>6.65</v>
      </c>
    </row>
    <row r="93" spans="1:2">
      <c r="A93" s="53">
        <v>31959</v>
      </c>
      <c r="B93" s="54">
        <v>6.84</v>
      </c>
    </row>
    <row r="94" spans="1:2">
      <c r="A94" s="53">
        <v>32051</v>
      </c>
      <c r="B94" s="54">
        <v>6.92</v>
      </c>
    </row>
    <row r="95" spans="1:2">
      <c r="A95" s="53">
        <v>32143</v>
      </c>
      <c r="B95" s="54">
        <v>6.66</v>
      </c>
    </row>
    <row r="96" spans="1:2">
      <c r="A96" s="53">
        <v>32234</v>
      </c>
      <c r="B96" s="54">
        <v>7.16</v>
      </c>
    </row>
    <row r="97" spans="1:2">
      <c r="A97" s="53">
        <v>32325</v>
      </c>
      <c r="B97" s="54">
        <v>7.98</v>
      </c>
    </row>
    <row r="98" spans="1:2">
      <c r="A98" s="53">
        <v>32417</v>
      </c>
      <c r="B98" s="54">
        <v>8.4700000000000006</v>
      </c>
    </row>
    <row r="99" spans="1:2">
      <c r="A99" s="53">
        <v>32509</v>
      </c>
      <c r="B99" s="54">
        <v>9.44</v>
      </c>
    </row>
    <row r="100" spans="1:2">
      <c r="A100" s="53">
        <v>32599</v>
      </c>
      <c r="B100" s="54">
        <v>9.73</v>
      </c>
    </row>
    <row r="101" spans="1:2">
      <c r="A101" s="53">
        <v>32690</v>
      </c>
      <c r="B101" s="54">
        <v>9.08</v>
      </c>
    </row>
    <row r="102" spans="1:2">
      <c r="A102" s="53">
        <v>32782</v>
      </c>
      <c r="B102" s="54">
        <v>8.61</v>
      </c>
    </row>
    <row r="103" spans="1:2">
      <c r="A103" s="53">
        <v>32874</v>
      </c>
      <c r="B103" s="54">
        <v>8.25</v>
      </c>
    </row>
    <row r="104" spans="1:2">
      <c r="A104" s="53">
        <v>32964</v>
      </c>
      <c r="B104" s="54">
        <v>8.24</v>
      </c>
    </row>
    <row r="105" spans="1:2">
      <c r="A105" s="53">
        <v>33055</v>
      </c>
      <c r="B105" s="54">
        <v>8.16</v>
      </c>
    </row>
    <row r="106" spans="1:2">
      <c r="A106" s="53">
        <v>33147</v>
      </c>
      <c r="B106" s="54">
        <v>7.74</v>
      </c>
    </row>
    <row r="107" spans="1:2">
      <c r="A107" s="53">
        <v>33239</v>
      </c>
      <c r="B107" s="54">
        <v>6.43</v>
      </c>
    </row>
    <row r="108" spans="1:2">
      <c r="A108" s="53">
        <v>33329</v>
      </c>
      <c r="B108" s="54">
        <v>5.86</v>
      </c>
    </row>
    <row r="109" spans="1:2">
      <c r="A109" s="53">
        <v>33420</v>
      </c>
      <c r="B109" s="54">
        <v>5.64</v>
      </c>
    </row>
    <row r="110" spans="1:2">
      <c r="A110" s="53">
        <v>33512</v>
      </c>
      <c r="B110" s="54">
        <v>4.82</v>
      </c>
    </row>
    <row r="111" spans="1:2">
      <c r="A111" s="53">
        <v>33604</v>
      </c>
      <c r="B111" s="54">
        <v>4.0199999999999996</v>
      </c>
    </row>
    <row r="112" spans="1:2">
      <c r="A112" s="53">
        <v>33695</v>
      </c>
      <c r="B112" s="54">
        <v>3.77</v>
      </c>
    </row>
    <row r="113" spans="1:2">
      <c r="A113" s="53">
        <v>33786</v>
      </c>
      <c r="B113" s="54">
        <v>3.26</v>
      </c>
    </row>
    <row r="114" spans="1:2">
      <c r="A114" s="53">
        <v>33878</v>
      </c>
      <c r="B114" s="54">
        <v>3.04</v>
      </c>
    </row>
    <row r="115" spans="1:2">
      <c r="A115" s="53">
        <v>33970</v>
      </c>
      <c r="B115" s="54">
        <v>3.04</v>
      </c>
    </row>
    <row r="116" spans="1:2">
      <c r="A116" s="53">
        <v>34060</v>
      </c>
      <c r="B116" s="54">
        <v>3</v>
      </c>
    </row>
    <row r="117" spans="1:2">
      <c r="A117" s="53">
        <v>34151</v>
      </c>
      <c r="B117" s="54">
        <v>3.06</v>
      </c>
    </row>
    <row r="118" spans="1:2">
      <c r="A118" s="53">
        <v>34243</v>
      </c>
      <c r="B118" s="54">
        <v>2.99</v>
      </c>
    </row>
    <row r="119" spans="1:2">
      <c r="A119" s="53">
        <v>34335</v>
      </c>
      <c r="B119" s="54">
        <v>3.21</v>
      </c>
    </row>
    <row r="120" spans="1:2">
      <c r="A120" s="53">
        <v>34425</v>
      </c>
      <c r="B120" s="54">
        <v>3.94</v>
      </c>
    </row>
    <row r="121" spans="1:2">
      <c r="A121" s="53">
        <v>34516</v>
      </c>
      <c r="B121" s="54">
        <v>4.49</v>
      </c>
    </row>
    <row r="122" spans="1:2">
      <c r="A122" s="53">
        <v>34608</v>
      </c>
      <c r="B122" s="54">
        <v>5.17</v>
      </c>
    </row>
    <row r="123" spans="1:2">
      <c r="A123" s="53">
        <v>34700</v>
      </c>
      <c r="B123" s="54">
        <v>5.81</v>
      </c>
    </row>
    <row r="124" spans="1:2">
      <c r="A124" s="53">
        <v>34790</v>
      </c>
      <c r="B124" s="54">
        <v>6.02</v>
      </c>
    </row>
    <row r="125" spans="1:2">
      <c r="A125" s="53">
        <v>34881</v>
      </c>
      <c r="B125" s="54">
        <v>5.8</v>
      </c>
    </row>
    <row r="126" spans="1:2">
      <c r="A126" s="53">
        <v>34973</v>
      </c>
      <c r="B126" s="54">
        <v>5.72</v>
      </c>
    </row>
    <row r="127" spans="1:2">
      <c r="A127" s="53">
        <v>35065</v>
      </c>
      <c r="B127" s="54">
        <v>5.36</v>
      </c>
    </row>
    <row r="128" spans="1:2">
      <c r="A128" s="53">
        <v>35156</v>
      </c>
      <c r="B128" s="54">
        <v>5.24</v>
      </c>
    </row>
    <row r="129" spans="1:2">
      <c r="A129" s="53">
        <v>35247</v>
      </c>
      <c r="B129" s="54">
        <v>5.31</v>
      </c>
    </row>
    <row r="130" spans="1:2">
      <c r="A130" s="53">
        <v>35339</v>
      </c>
      <c r="B130" s="54">
        <v>5.28</v>
      </c>
    </row>
    <row r="131" spans="1:2">
      <c r="A131" s="53">
        <v>35431</v>
      </c>
      <c r="B131" s="54">
        <v>5.28</v>
      </c>
    </row>
    <row r="132" spans="1:2">
      <c r="A132" s="53">
        <v>35521</v>
      </c>
      <c r="B132" s="54">
        <v>5.52</v>
      </c>
    </row>
    <row r="133" spans="1:2">
      <c r="A133" s="53">
        <v>35612</v>
      </c>
      <c r="B133" s="54">
        <v>5.53</v>
      </c>
    </row>
    <row r="134" spans="1:2">
      <c r="A134" s="53">
        <v>35704</v>
      </c>
      <c r="B134" s="54">
        <v>5.51</v>
      </c>
    </row>
    <row r="135" spans="1:2">
      <c r="A135" s="53">
        <v>35796</v>
      </c>
      <c r="B135" s="54">
        <v>5.52</v>
      </c>
    </row>
    <row r="136" spans="1:2">
      <c r="A136" s="53">
        <v>35886</v>
      </c>
      <c r="B136" s="54">
        <v>5.5</v>
      </c>
    </row>
    <row r="137" spans="1:2">
      <c r="A137" s="53">
        <v>35977</v>
      </c>
      <c r="B137" s="54">
        <v>5.53</v>
      </c>
    </row>
    <row r="138" spans="1:2">
      <c r="A138" s="53">
        <v>36069</v>
      </c>
      <c r="B138" s="54">
        <v>4.8600000000000003</v>
      </c>
    </row>
    <row r="139" spans="1:2">
      <c r="A139" s="53">
        <v>36161</v>
      </c>
      <c r="B139" s="54">
        <v>4.7300000000000004</v>
      </c>
    </row>
    <row r="140" spans="1:2">
      <c r="A140" s="53">
        <v>36251</v>
      </c>
      <c r="B140" s="54">
        <v>4.75</v>
      </c>
    </row>
    <row r="141" spans="1:2">
      <c r="A141" s="53">
        <v>36342</v>
      </c>
      <c r="B141" s="54">
        <v>5.09</v>
      </c>
    </row>
    <row r="142" spans="1:2">
      <c r="A142" s="53">
        <v>36434</v>
      </c>
      <c r="B142" s="54">
        <v>5.31</v>
      </c>
    </row>
    <row r="143" spans="1:2">
      <c r="A143" s="53">
        <v>36526</v>
      </c>
      <c r="B143" s="54">
        <v>5.68</v>
      </c>
    </row>
    <row r="144" spans="1:2">
      <c r="A144" s="53">
        <v>36617</v>
      </c>
      <c r="B144" s="54">
        <v>6.27</v>
      </c>
    </row>
    <row r="145" spans="1:2">
      <c r="A145" s="53">
        <v>36708</v>
      </c>
      <c r="B145" s="54">
        <v>6.52</v>
      </c>
    </row>
    <row r="146" spans="1:2">
      <c r="A146" s="53">
        <v>36800</v>
      </c>
      <c r="B146" s="54">
        <v>6.47</v>
      </c>
    </row>
    <row r="147" spans="1:2">
      <c r="A147" s="53">
        <v>36892</v>
      </c>
      <c r="B147" s="54">
        <v>5.59</v>
      </c>
    </row>
    <row r="148" spans="1:2">
      <c r="A148" s="53">
        <v>36982</v>
      </c>
      <c r="B148" s="54">
        <v>4.33</v>
      </c>
    </row>
    <row r="149" spans="1:2">
      <c r="A149" s="53">
        <v>37073</v>
      </c>
      <c r="B149" s="54">
        <v>3.5</v>
      </c>
    </row>
    <row r="150" spans="1:2">
      <c r="A150" s="53">
        <v>37165</v>
      </c>
      <c r="B150" s="54">
        <v>2.13</v>
      </c>
    </row>
    <row r="151" spans="1:2">
      <c r="A151" s="53">
        <v>37257</v>
      </c>
      <c r="B151" s="54">
        <v>1.73</v>
      </c>
    </row>
    <row r="152" spans="1:2">
      <c r="A152" s="53">
        <v>37347</v>
      </c>
      <c r="B152" s="54">
        <v>1.75</v>
      </c>
    </row>
    <row r="153" spans="1:2">
      <c r="A153" s="53">
        <v>37438</v>
      </c>
      <c r="B153" s="54">
        <v>1.74</v>
      </c>
    </row>
    <row r="154" spans="1:2">
      <c r="A154" s="53">
        <v>37530</v>
      </c>
      <c r="B154" s="54">
        <v>1.44</v>
      </c>
    </row>
    <row r="155" spans="1:2">
      <c r="A155" s="53">
        <v>37622</v>
      </c>
      <c r="B155" s="54">
        <v>1.25</v>
      </c>
    </row>
    <row r="156" spans="1:2">
      <c r="A156" s="53">
        <v>37712</v>
      </c>
      <c r="B156" s="54">
        <v>1.25</v>
      </c>
    </row>
    <row r="157" spans="1:2">
      <c r="A157" s="53">
        <v>37803</v>
      </c>
      <c r="B157" s="54">
        <v>1.02</v>
      </c>
    </row>
    <row r="158" spans="1:2">
      <c r="A158" s="53">
        <v>37895</v>
      </c>
      <c r="B158" s="54">
        <v>1</v>
      </c>
    </row>
    <row r="159" spans="1:2">
      <c r="A159" s="53">
        <v>37987</v>
      </c>
      <c r="B159" s="54">
        <v>1</v>
      </c>
    </row>
    <row r="160" spans="1:2">
      <c r="A160" s="53">
        <v>38078</v>
      </c>
      <c r="B160" s="54">
        <v>1.01</v>
      </c>
    </row>
    <row r="161" spans="1:2">
      <c r="A161" s="53">
        <v>38169</v>
      </c>
      <c r="B161" s="54">
        <v>1.43</v>
      </c>
    </row>
    <row r="162" spans="1:2">
      <c r="A162" s="53">
        <v>38261</v>
      </c>
      <c r="B162" s="54">
        <v>1.95</v>
      </c>
    </row>
    <row r="163" spans="1:2">
      <c r="A163" s="53">
        <v>38353</v>
      </c>
      <c r="B163" s="54">
        <v>2.4700000000000002</v>
      </c>
    </row>
    <row r="164" spans="1:2">
      <c r="A164" s="53">
        <v>38443</v>
      </c>
      <c r="B164" s="54">
        <v>2.94</v>
      </c>
    </row>
    <row r="165" spans="1:2">
      <c r="A165" s="53">
        <v>38534</v>
      </c>
      <c r="B165" s="54">
        <v>3.46</v>
      </c>
    </row>
    <row r="166" spans="1:2">
      <c r="A166" s="53">
        <v>38626</v>
      </c>
      <c r="B166" s="54">
        <v>3.98</v>
      </c>
    </row>
    <row r="167" spans="1:2">
      <c r="A167" s="53">
        <v>38718</v>
      </c>
      <c r="B167" s="54">
        <v>4.46</v>
      </c>
    </row>
    <row r="168" spans="1:2">
      <c r="A168" s="53">
        <v>38808</v>
      </c>
      <c r="B168" s="54">
        <v>4.91</v>
      </c>
    </row>
    <row r="169" spans="1:2">
      <c r="A169" s="53">
        <v>38899</v>
      </c>
      <c r="B169" s="54">
        <v>5.25</v>
      </c>
    </row>
    <row r="170" spans="1:2">
      <c r="A170" s="53">
        <v>38991</v>
      </c>
      <c r="B170" s="54">
        <v>5.25</v>
      </c>
    </row>
    <row r="171" spans="1:2">
      <c r="A171" s="53">
        <v>39083</v>
      </c>
      <c r="B171" s="54">
        <v>5.26</v>
      </c>
    </row>
    <row r="172" spans="1:2">
      <c r="A172" s="53">
        <v>39173</v>
      </c>
      <c r="B172" s="54">
        <v>5.25</v>
      </c>
    </row>
    <row r="173" spans="1:2">
      <c r="A173" s="53">
        <v>39264</v>
      </c>
      <c r="B173" s="54">
        <v>5.07</v>
      </c>
    </row>
    <row r="174" spans="1:2">
      <c r="A174" s="53">
        <v>39356</v>
      </c>
      <c r="B174" s="54">
        <v>4.5</v>
      </c>
    </row>
    <row r="175" spans="1:2">
      <c r="A175" s="53">
        <v>39448</v>
      </c>
      <c r="B175" s="54">
        <v>3.18</v>
      </c>
    </row>
    <row r="176" spans="1:2">
      <c r="A176" s="53">
        <v>39539</v>
      </c>
      <c r="B176" s="54">
        <v>2.09</v>
      </c>
    </row>
    <row r="177" spans="1:2">
      <c r="A177" s="53">
        <v>39630</v>
      </c>
      <c r="B177" s="54">
        <v>1.94</v>
      </c>
    </row>
    <row r="178" spans="1:2">
      <c r="A178" s="53">
        <v>39722</v>
      </c>
      <c r="B178" s="54">
        <v>0.51</v>
      </c>
    </row>
    <row r="179" spans="1:2">
      <c r="A179" s="53">
        <v>39814</v>
      </c>
      <c r="B179" s="54">
        <v>0.18</v>
      </c>
    </row>
    <row r="180" spans="1:2">
      <c r="A180" s="53">
        <v>39904</v>
      </c>
      <c r="B180" s="54">
        <v>0.18</v>
      </c>
    </row>
    <row r="181" spans="1:2">
      <c r="A181" s="53">
        <v>39995</v>
      </c>
      <c r="B181" s="54">
        <v>0.16</v>
      </c>
    </row>
    <row r="182" spans="1:2">
      <c r="A182" s="53">
        <v>40087</v>
      </c>
      <c r="B182" s="54">
        <v>0.12</v>
      </c>
    </row>
    <row r="183" spans="1:2">
      <c r="A183" s="53">
        <v>40179</v>
      </c>
      <c r="B183" s="54">
        <v>0.13</v>
      </c>
    </row>
    <row r="184" spans="1:2">
      <c r="A184" s="53">
        <v>40269</v>
      </c>
      <c r="B184" s="54">
        <v>0.19</v>
      </c>
    </row>
    <row r="185" spans="1:2">
      <c r="A185" s="53">
        <v>40360</v>
      </c>
      <c r="B185" s="54">
        <v>0.19</v>
      </c>
    </row>
    <row r="186" spans="1:2">
      <c r="A186" s="53">
        <v>40452</v>
      </c>
      <c r="B186" s="54">
        <v>0.19</v>
      </c>
    </row>
    <row r="187" spans="1:2">
      <c r="A187" s="53">
        <v>40544</v>
      </c>
      <c r="B187" s="54">
        <v>0.16</v>
      </c>
    </row>
    <row r="188" spans="1:2">
      <c r="A188" s="53">
        <v>40634</v>
      </c>
      <c r="B188" s="54">
        <v>0.09</v>
      </c>
    </row>
    <row r="189" spans="1:2">
      <c r="A189" s="53">
        <v>40725</v>
      </c>
      <c r="B189" s="54">
        <v>0.08</v>
      </c>
    </row>
    <row r="190" spans="1:2">
      <c r="A190" s="53">
        <v>40817</v>
      </c>
      <c r="B190" s="54">
        <v>7.0000000000000007E-2</v>
      </c>
    </row>
    <row r="191" spans="1:2">
      <c r="A191" s="53">
        <v>40909</v>
      </c>
      <c r="B191" s="54">
        <v>0.1</v>
      </c>
    </row>
    <row r="192" spans="1:2">
      <c r="A192" s="53">
        <v>41000</v>
      </c>
      <c r="B192" s="54">
        <v>0.15</v>
      </c>
    </row>
    <row r="193" spans="1:2">
      <c r="A193" s="53">
        <v>41091</v>
      </c>
      <c r="B193" s="54">
        <v>0.14000000000000001</v>
      </c>
    </row>
    <row r="194" spans="1:2">
      <c r="A194" s="53">
        <v>41183</v>
      </c>
      <c r="B194" s="54">
        <v>0.16</v>
      </c>
    </row>
    <row r="195" spans="1:2">
      <c r="A195" s="53">
        <v>41275</v>
      </c>
      <c r="B195" s="54">
        <v>0.14000000000000001</v>
      </c>
    </row>
    <row r="196" spans="1:2">
      <c r="A196" s="53">
        <v>41365</v>
      </c>
      <c r="B196" s="54">
        <v>0.12</v>
      </c>
    </row>
    <row r="197" spans="1:2">
      <c r="A197" s="53">
        <v>41456</v>
      </c>
      <c r="B197" s="54">
        <v>0.08</v>
      </c>
    </row>
    <row r="198" spans="1:2">
      <c r="A198" s="53">
        <v>41548</v>
      </c>
      <c r="B198" s="54">
        <v>0.09</v>
      </c>
    </row>
    <row r="199" spans="1:2">
      <c r="A199" s="53">
        <v>41640</v>
      </c>
      <c r="B199" s="54">
        <v>7.0000000000000007E-2</v>
      </c>
    </row>
    <row r="200" spans="1:2">
      <c r="A200" s="53">
        <v>41730</v>
      </c>
      <c r="B200" s="54">
        <v>0.09</v>
      </c>
    </row>
    <row r="201" spans="1:2">
      <c r="A201" s="53">
        <v>41821</v>
      </c>
      <c r="B201" s="54">
        <v>0.09</v>
      </c>
    </row>
    <row r="202" spans="1:2">
      <c r="A202" s="53">
        <v>41913</v>
      </c>
      <c r="B202" s="54">
        <v>0.1</v>
      </c>
    </row>
    <row r="203" spans="1:2">
      <c r="A203" s="53">
        <v>42005</v>
      </c>
      <c r="B203" s="54">
        <v>0.11</v>
      </c>
    </row>
    <row r="204" spans="1:2">
      <c r="A204" s="53">
        <v>42095</v>
      </c>
      <c r="B204" s="54">
        <v>0.12</v>
      </c>
    </row>
    <row r="205" spans="1:2">
      <c r="A205" s="53">
        <v>42186</v>
      </c>
      <c r="B205" s="52" t="e">
        <f>NA()</f>
        <v>#N/A</v>
      </c>
    </row>
  </sheetData>
  <phoneticPr fontId="7"/>
  <pageMargins left="0.75" right="0.75" top="1" bottom="1" header="0.5" footer="0.5"/>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opLeftCell="A82" workbookViewId="0">
      <selection activeCell="D15" sqref="D15"/>
    </sheetView>
  </sheetViews>
  <sheetFormatPr defaultColWidth="9" defaultRowHeight="12.5"/>
  <cols>
    <col min="1" max="256" width="18.08984375" style="51" customWidth="1"/>
    <col min="257" max="16384" width="9" style="51"/>
  </cols>
  <sheetData>
    <row r="1" spans="1:2">
      <c r="A1" s="51" t="s">
        <v>605</v>
      </c>
    </row>
    <row r="2" spans="1:2">
      <c r="A2" s="51" t="s">
        <v>604</v>
      </c>
    </row>
    <row r="3" spans="1:2">
      <c r="A3" s="51" t="s">
        <v>603</v>
      </c>
    </row>
    <row r="4" spans="1:2">
      <c r="A4" s="51" t="s">
        <v>602</v>
      </c>
    </row>
    <row r="5" spans="1:2">
      <c r="A5" s="51" t="s">
        <v>601</v>
      </c>
    </row>
    <row r="6" spans="1:2">
      <c r="A6" s="51" t="s">
        <v>600</v>
      </c>
    </row>
    <row r="8" spans="1:2">
      <c r="A8" s="51" t="s">
        <v>596</v>
      </c>
      <c r="B8" s="51" t="s">
        <v>599</v>
      </c>
    </row>
    <row r="10" spans="1:2">
      <c r="A10" s="51" t="s">
        <v>598</v>
      </c>
    </row>
    <row r="11" spans="1:2">
      <c r="A11" s="51" t="s">
        <v>597</v>
      </c>
      <c r="B11" s="51" t="s">
        <v>596</v>
      </c>
    </row>
    <row r="12" spans="1:2">
      <c r="A12" s="53">
        <v>17168</v>
      </c>
      <c r="B12" s="56">
        <v>1934.5</v>
      </c>
    </row>
    <row r="13" spans="1:2">
      <c r="A13" s="53">
        <v>17258</v>
      </c>
      <c r="B13" s="56">
        <v>1932.3</v>
      </c>
    </row>
    <row r="14" spans="1:2">
      <c r="A14" s="53">
        <v>17349</v>
      </c>
      <c r="B14" s="56">
        <v>1930.3</v>
      </c>
    </row>
    <row r="15" spans="1:2">
      <c r="A15" s="53">
        <v>17441</v>
      </c>
      <c r="B15" s="56">
        <v>1960.7</v>
      </c>
    </row>
    <row r="16" spans="1:2">
      <c r="A16" s="53">
        <v>17533</v>
      </c>
      <c r="B16" s="56">
        <v>1989.5</v>
      </c>
    </row>
    <row r="17" spans="1:2">
      <c r="A17" s="53">
        <v>17624</v>
      </c>
      <c r="B17" s="56">
        <v>2021.9</v>
      </c>
    </row>
    <row r="18" spans="1:2">
      <c r="A18" s="53">
        <v>17715</v>
      </c>
      <c r="B18" s="56">
        <v>2033.2</v>
      </c>
    </row>
    <row r="19" spans="1:2">
      <c r="A19" s="53">
        <v>17807</v>
      </c>
      <c r="B19" s="56">
        <v>2035.3</v>
      </c>
    </row>
    <row r="20" spans="1:2">
      <c r="A20" s="53">
        <v>17899</v>
      </c>
      <c r="B20" s="56">
        <v>2007.5</v>
      </c>
    </row>
    <row r="21" spans="1:2">
      <c r="A21" s="53">
        <v>17989</v>
      </c>
      <c r="B21" s="56">
        <v>2000.8</v>
      </c>
    </row>
    <row r="22" spans="1:2">
      <c r="A22" s="53">
        <v>18080</v>
      </c>
      <c r="B22" s="56">
        <v>2022.8</v>
      </c>
    </row>
    <row r="23" spans="1:2">
      <c r="A23" s="53">
        <v>18172</v>
      </c>
      <c r="B23" s="56">
        <v>2004.7</v>
      </c>
    </row>
    <row r="24" spans="1:2">
      <c r="A24" s="53">
        <v>18264</v>
      </c>
      <c r="B24" s="56">
        <v>2084.6</v>
      </c>
    </row>
    <row r="25" spans="1:2">
      <c r="A25" s="53">
        <v>18354</v>
      </c>
      <c r="B25" s="56">
        <v>2147.6</v>
      </c>
    </row>
    <row r="26" spans="1:2">
      <c r="A26" s="53">
        <v>18445</v>
      </c>
      <c r="B26" s="56">
        <v>2230.4</v>
      </c>
    </row>
    <row r="27" spans="1:2">
      <c r="A27" s="53">
        <v>18537</v>
      </c>
      <c r="B27" s="56">
        <v>2273.4</v>
      </c>
    </row>
    <row r="28" spans="1:2">
      <c r="A28" s="53">
        <v>18629</v>
      </c>
      <c r="B28" s="56">
        <v>2304.5</v>
      </c>
    </row>
    <row r="29" spans="1:2">
      <c r="A29" s="53">
        <v>18719</v>
      </c>
      <c r="B29" s="56">
        <v>2344.5</v>
      </c>
    </row>
    <row r="30" spans="1:2">
      <c r="A30" s="53">
        <v>18810</v>
      </c>
      <c r="B30" s="56">
        <v>2392.8000000000002</v>
      </c>
    </row>
    <row r="31" spans="1:2">
      <c r="A31" s="53">
        <v>18902</v>
      </c>
      <c r="B31" s="56">
        <v>2398.1</v>
      </c>
    </row>
    <row r="32" spans="1:2">
      <c r="A32" s="53">
        <v>18994</v>
      </c>
      <c r="B32" s="56">
        <v>2423.5</v>
      </c>
    </row>
    <row r="33" spans="1:2">
      <c r="A33" s="53">
        <v>19085</v>
      </c>
      <c r="B33" s="56">
        <v>2428.5</v>
      </c>
    </row>
    <row r="34" spans="1:2">
      <c r="A34" s="53">
        <v>19176</v>
      </c>
      <c r="B34" s="56">
        <v>2446.1</v>
      </c>
    </row>
    <row r="35" spans="1:2">
      <c r="A35" s="53">
        <v>19268</v>
      </c>
      <c r="B35" s="56">
        <v>2526.4</v>
      </c>
    </row>
    <row r="36" spans="1:2">
      <c r="A36" s="53">
        <v>19360</v>
      </c>
      <c r="B36" s="56">
        <v>2573.4</v>
      </c>
    </row>
    <row r="37" spans="1:2">
      <c r="A37" s="53">
        <v>19450</v>
      </c>
      <c r="B37" s="56">
        <v>2593.5</v>
      </c>
    </row>
    <row r="38" spans="1:2">
      <c r="A38" s="53">
        <v>19541</v>
      </c>
      <c r="B38" s="56">
        <v>2578.9</v>
      </c>
    </row>
    <row r="39" spans="1:2">
      <c r="A39" s="53">
        <v>19633</v>
      </c>
      <c r="B39" s="56">
        <v>2539.8000000000002</v>
      </c>
    </row>
    <row r="40" spans="1:2">
      <c r="A40" s="53">
        <v>19725</v>
      </c>
      <c r="B40" s="56">
        <v>2528</v>
      </c>
    </row>
    <row r="41" spans="1:2">
      <c r="A41" s="53">
        <v>19815</v>
      </c>
      <c r="B41" s="56">
        <v>2530.6999999999998</v>
      </c>
    </row>
    <row r="42" spans="1:2">
      <c r="A42" s="53">
        <v>19906</v>
      </c>
      <c r="B42" s="56">
        <v>2559.4</v>
      </c>
    </row>
    <row r="43" spans="1:2">
      <c r="A43" s="53">
        <v>19998</v>
      </c>
      <c r="B43" s="56">
        <v>2609.3000000000002</v>
      </c>
    </row>
    <row r="44" spans="1:2">
      <c r="A44" s="53">
        <v>20090</v>
      </c>
      <c r="B44" s="56">
        <v>2683.8</v>
      </c>
    </row>
    <row r="45" spans="1:2">
      <c r="A45" s="53">
        <v>20180</v>
      </c>
      <c r="B45" s="56">
        <v>2727.5</v>
      </c>
    </row>
    <row r="46" spans="1:2">
      <c r="A46" s="53">
        <v>20271</v>
      </c>
      <c r="B46" s="56">
        <v>2764.1</v>
      </c>
    </row>
    <row r="47" spans="1:2">
      <c r="A47" s="53">
        <v>20363</v>
      </c>
      <c r="B47" s="56">
        <v>2780.8</v>
      </c>
    </row>
    <row r="48" spans="1:2">
      <c r="A48" s="53">
        <v>20455</v>
      </c>
      <c r="B48" s="56">
        <v>2770</v>
      </c>
    </row>
    <row r="49" spans="1:2">
      <c r="A49" s="53">
        <v>20546</v>
      </c>
      <c r="B49" s="56">
        <v>2792.9</v>
      </c>
    </row>
    <row r="50" spans="1:2">
      <c r="A50" s="53">
        <v>20637</v>
      </c>
      <c r="B50" s="56">
        <v>2790.6</v>
      </c>
    </row>
    <row r="51" spans="1:2">
      <c r="A51" s="53">
        <v>20729</v>
      </c>
      <c r="B51" s="56">
        <v>2836.2</v>
      </c>
    </row>
    <row r="52" spans="1:2">
      <c r="A52" s="53">
        <v>20821</v>
      </c>
      <c r="B52" s="56">
        <v>2854.5</v>
      </c>
    </row>
    <row r="53" spans="1:2">
      <c r="A53" s="53">
        <v>20911</v>
      </c>
      <c r="B53" s="56">
        <v>2848.2</v>
      </c>
    </row>
    <row r="54" spans="1:2">
      <c r="A54" s="53">
        <v>21002</v>
      </c>
      <c r="B54" s="56">
        <v>2875.9</v>
      </c>
    </row>
    <row r="55" spans="1:2">
      <c r="A55" s="53">
        <v>21094</v>
      </c>
      <c r="B55" s="56">
        <v>2846.4</v>
      </c>
    </row>
    <row r="56" spans="1:2">
      <c r="A56" s="53">
        <v>21186</v>
      </c>
      <c r="B56" s="56">
        <v>2772.7</v>
      </c>
    </row>
    <row r="57" spans="1:2">
      <c r="A57" s="53">
        <v>21276</v>
      </c>
      <c r="B57" s="56">
        <v>2790.9</v>
      </c>
    </row>
    <row r="58" spans="1:2">
      <c r="A58" s="53">
        <v>21367</v>
      </c>
      <c r="B58" s="56">
        <v>2855.5</v>
      </c>
    </row>
    <row r="59" spans="1:2">
      <c r="A59" s="53">
        <v>21459</v>
      </c>
      <c r="B59" s="56">
        <v>2922.3</v>
      </c>
    </row>
    <row r="60" spans="1:2">
      <c r="A60" s="53">
        <v>21551</v>
      </c>
      <c r="B60" s="56">
        <v>2976.6</v>
      </c>
    </row>
    <row r="61" spans="1:2">
      <c r="A61" s="53">
        <v>21641</v>
      </c>
      <c r="B61" s="56">
        <v>3049</v>
      </c>
    </row>
    <row r="62" spans="1:2">
      <c r="A62" s="53">
        <v>21732</v>
      </c>
      <c r="B62" s="56">
        <v>3043.1</v>
      </c>
    </row>
    <row r="63" spans="1:2">
      <c r="A63" s="53">
        <v>21824</v>
      </c>
      <c r="B63" s="56">
        <v>3055.1</v>
      </c>
    </row>
    <row r="64" spans="1:2">
      <c r="A64" s="53">
        <v>21916</v>
      </c>
      <c r="B64" s="56">
        <v>3123.2</v>
      </c>
    </row>
    <row r="65" spans="1:2">
      <c r="A65" s="53">
        <v>22007</v>
      </c>
      <c r="B65" s="56">
        <v>3111.3</v>
      </c>
    </row>
    <row r="66" spans="1:2">
      <c r="A66" s="53">
        <v>22098</v>
      </c>
      <c r="B66" s="56">
        <v>3119.1</v>
      </c>
    </row>
    <row r="67" spans="1:2">
      <c r="A67" s="53">
        <v>22190</v>
      </c>
      <c r="B67" s="56">
        <v>3081.3</v>
      </c>
    </row>
    <row r="68" spans="1:2">
      <c r="A68" s="53">
        <v>22282</v>
      </c>
      <c r="B68" s="56">
        <v>3102.3</v>
      </c>
    </row>
    <row r="69" spans="1:2">
      <c r="A69" s="53">
        <v>22372</v>
      </c>
      <c r="B69" s="56">
        <v>3159.9</v>
      </c>
    </row>
    <row r="70" spans="1:2">
      <c r="A70" s="53">
        <v>22463</v>
      </c>
      <c r="B70" s="56">
        <v>3212.6</v>
      </c>
    </row>
    <row r="71" spans="1:2">
      <c r="A71" s="53">
        <v>22555</v>
      </c>
      <c r="B71" s="56">
        <v>3277.7</v>
      </c>
    </row>
    <row r="72" spans="1:2">
      <c r="A72" s="53">
        <v>22647</v>
      </c>
      <c r="B72" s="56">
        <v>3336.8</v>
      </c>
    </row>
    <row r="73" spans="1:2">
      <c r="A73" s="53">
        <v>22737</v>
      </c>
      <c r="B73" s="56">
        <v>3372.7</v>
      </c>
    </row>
    <row r="74" spans="1:2">
      <c r="A74" s="53">
        <v>22828</v>
      </c>
      <c r="B74" s="56">
        <v>3404.8</v>
      </c>
    </row>
    <row r="75" spans="1:2">
      <c r="A75" s="53">
        <v>22920</v>
      </c>
      <c r="B75" s="56">
        <v>3418</v>
      </c>
    </row>
    <row r="76" spans="1:2">
      <c r="A76" s="53">
        <v>23012</v>
      </c>
      <c r="B76" s="56">
        <v>3456.1</v>
      </c>
    </row>
    <row r="77" spans="1:2">
      <c r="A77" s="53">
        <v>23102</v>
      </c>
      <c r="B77" s="56">
        <v>3501.1</v>
      </c>
    </row>
    <row r="78" spans="1:2">
      <c r="A78" s="53">
        <v>23193</v>
      </c>
      <c r="B78" s="56">
        <v>3569.5</v>
      </c>
    </row>
    <row r="79" spans="1:2">
      <c r="A79" s="53">
        <v>23285</v>
      </c>
      <c r="B79" s="56">
        <v>3595</v>
      </c>
    </row>
    <row r="80" spans="1:2">
      <c r="A80" s="53">
        <v>23377</v>
      </c>
      <c r="B80" s="56">
        <v>3672.7</v>
      </c>
    </row>
    <row r="81" spans="1:2">
      <c r="A81" s="53">
        <v>23468</v>
      </c>
      <c r="B81" s="56">
        <v>3716.4</v>
      </c>
    </row>
    <row r="82" spans="1:2">
      <c r="A82" s="53">
        <v>23559</v>
      </c>
      <c r="B82" s="56">
        <v>3766.9</v>
      </c>
    </row>
    <row r="83" spans="1:2">
      <c r="A83" s="53">
        <v>23651</v>
      </c>
      <c r="B83" s="56">
        <v>3780.2</v>
      </c>
    </row>
    <row r="84" spans="1:2">
      <c r="A84" s="53">
        <v>23743</v>
      </c>
      <c r="B84" s="56">
        <v>3873.5</v>
      </c>
    </row>
    <row r="85" spans="1:2">
      <c r="A85" s="53">
        <v>23833</v>
      </c>
      <c r="B85" s="56">
        <v>3926.4</v>
      </c>
    </row>
    <row r="86" spans="1:2">
      <c r="A86" s="53">
        <v>23924</v>
      </c>
      <c r="B86" s="56">
        <v>4006.2</v>
      </c>
    </row>
    <row r="87" spans="1:2">
      <c r="A87" s="53">
        <v>24016</v>
      </c>
      <c r="B87" s="56">
        <v>4100.6000000000004</v>
      </c>
    </row>
    <row r="88" spans="1:2">
      <c r="A88" s="53">
        <v>24108</v>
      </c>
      <c r="B88" s="56">
        <v>4201.8999999999996</v>
      </c>
    </row>
    <row r="89" spans="1:2">
      <c r="A89" s="53">
        <v>24198</v>
      </c>
      <c r="B89" s="56">
        <v>4219.1000000000004</v>
      </c>
    </row>
    <row r="90" spans="1:2">
      <c r="A90" s="53">
        <v>24289</v>
      </c>
      <c r="B90" s="56">
        <v>4249.2</v>
      </c>
    </row>
    <row r="91" spans="1:2">
      <c r="A91" s="53">
        <v>24381</v>
      </c>
      <c r="B91" s="56">
        <v>4285.6000000000004</v>
      </c>
    </row>
    <row r="92" spans="1:2">
      <c r="A92" s="53">
        <v>24473</v>
      </c>
      <c r="B92" s="56">
        <v>4324.8999999999996</v>
      </c>
    </row>
    <row r="93" spans="1:2">
      <c r="A93" s="53">
        <v>24563</v>
      </c>
      <c r="B93" s="56">
        <v>4328.7</v>
      </c>
    </row>
    <row r="94" spans="1:2">
      <c r="A94" s="53">
        <v>24654</v>
      </c>
      <c r="B94" s="56">
        <v>4366.1000000000004</v>
      </c>
    </row>
    <row r="95" spans="1:2">
      <c r="A95" s="53">
        <v>24746</v>
      </c>
      <c r="B95" s="56">
        <v>4401.2</v>
      </c>
    </row>
    <row r="96" spans="1:2">
      <c r="A96" s="53">
        <v>24838</v>
      </c>
      <c r="B96" s="56">
        <v>4490.6000000000004</v>
      </c>
    </row>
    <row r="97" spans="1:2">
      <c r="A97" s="53">
        <v>24929</v>
      </c>
      <c r="B97" s="56">
        <v>4566.3999999999996</v>
      </c>
    </row>
    <row r="98" spans="1:2">
      <c r="A98" s="53">
        <v>25020</v>
      </c>
      <c r="B98" s="56">
        <v>4599.3</v>
      </c>
    </row>
    <row r="99" spans="1:2">
      <c r="A99" s="53">
        <v>25112</v>
      </c>
      <c r="B99" s="56">
        <v>4619.8</v>
      </c>
    </row>
    <row r="100" spans="1:2">
      <c r="A100" s="53">
        <v>25204</v>
      </c>
      <c r="B100" s="56">
        <v>4691.6000000000004</v>
      </c>
    </row>
    <row r="101" spans="1:2">
      <c r="A101" s="53">
        <v>25294</v>
      </c>
      <c r="B101" s="56">
        <v>4706.7</v>
      </c>
    </row>
    <row r="102" spans="1:2">
      <c r="A102" s="53">
        <v>25385</v>
      </c>
      <c r="B102" s="56">
        <v>4736.1000000000004</v>
      </c>
    </row>
    <row r="103" spans="1:2">
      <c r="A103" s="53">
        <v>25477</v>
      </c>
      <c r="B103" s="56">
        <v>4715.5</v>
      </c>
    </row>
    <row r="104" spans="1:2">
      <c r="A104" s="53">
        <v>25569</v>
      </c>
      <c r="B104" s="56">
        <v>4707.1000000000004</v>
      </c>
    </row>
    <row r="105" spans="1:2">
      <c r="A105" s="53">
        <v>25659</v>
      </c>
      <c r="B105" s="56">
        <v>4715.3999999999996</v>
      </c>
    </row>
    <row r="106" spans="1:2">
      <c r="A106" s="53">
        <v>25750</v>
      </c>
      <c r="B106" s="56">
        <v>4757.2</v>
      </c>
    </row>
    <row r="107" spans="1:2">
      <c r="A107" s="53">
        <v>25842</v>
      </c>
      <c r="B107" s="56">
        <v>4708.3</v>
      </c>
    </row>
    <row r="108" spans="1:2">
      <c r="A108" s="53">
        <v>25934</v>
      </c>
      <c r="B108" s="56">
        <v>4834.3</v>
      </c>
    </row>
    <row r="109" spans="1:2">
      <c r="A109" s="53">
        <v>26024</v>
      </c>
      <c r="B109" s="56">
        <v>4861.8999999999996</v>
      </c>
    </row>
    <row r="110" spans="1:2">
      <c r="A110" s="53">
        <v>26115</v>
      </c>
      <c r="B110" s="56">
        <v>4900</v>
      </c>
    </row>
    <row r="111" spans="1:2">
      <c r="A111" s="53">
        <v>26207</v>
      </c>
      <c r="B111" s="56">
        <v>4914.3</v>
      </c>
    </row>
    <row r="112" spans="1:2">
      <c r="A112" s="53">
        <v>26299</v>
      </c>
      <c r="B112" s="56">
        <v>5002.3999999999996</v>
      </c>
    </row>
    <row r="113" spans="1:2">
      <c r="A113" s="53">
        <v>26390</v>
      </c>
      <c r="B113" s="56">
        <v>5118.3</v>
      </c>
    </row>
    <row r="114" spans="1:2">
      <c r="A114" s="53">
        <v>26481</v>
      </c>
      <c r="B114" s="56">
        <v>5165.3999999999996</v>
      </c>
    </row>
    <row r="115" spans="1:2">
      <c r="A115" s="53">
        <v>26573</v>
      </c>
      <c r="B115" s="56">
        <v>5251.2</v>
      </c>
    </row>
    <row r="116" spans="1:2">
      <c r="A116" s="53">
        <v>26665</v>
      </c>
      <c r="B116" s="56">
        <v>5380.5</v>
      </c>
    </row>
    <row r="117" spans="1:2">
      <c r="A117" s="53">
        <v>26755</v>
      </c>
      <c r="B117" s="56">
        <v>5441.5</v>
      </c>
    </row>
    <row r="118" spans="1:2">
      <c r="A118" s="53">
        <v>26846</v>
      </c>
      <c r="B118" s="56">
        <v>5411.9</v>
      </c>
    </row>
    <row r="119" spans="1:2">
      <c r="A119" s="53">
        <v>26938</v>
      </c>
      <c r="B119" s="56">
        <v>5462.4</v>
      </c>
    </row>
    <row r="120" spans="1:2">
      <c r="A120" s="53">
        <v>27030</v>
      </c>
      <c r="B120" s="56">
        <v>5417</v>
      </c>
    </row>
    <row r="121" spans="1:2">
      <c r="A121" s="53">
        <v>27120</v>
      </c>
      <c r="B121" s="56">
        <v>5431.3</v>
      </c>
    </row>
    <row r="122" spans="1:2">
      <c r="A122" s="53">
        <v>27211</v>
      </c>
      <c r="B122" s="56">
        <v>5378.7</v>
      </c>
    </row>
    <row r="123" spans="1:2">
      <c r="A123" s="53">
        <v>27303</v>
      </c>
      <c r="B123" s="56">
        <v>5357.2</v>
      </c>
    </row>
    <row r="124" spans="1:2">
      <c r="A124" s="53">
        <v>27395</v>
      </c>
      <c r="B124" s="56">
        <v>5292.4</v>
      </c>
    </row>
    <row r="125" spans="1:2">
      <c r="A125" s="53">
        <v>27485</v>
      </c>
      <c r="B125" s="56">
        <v>5333.2</v>
      </c>
    </row>
    <row r="126" spans="1:2">
      <c r="A126" s="53">
        <v>27576</v>
      </c>
      <c r="B126" s="56">
        <v>5421.4</v>
      </c>
    </row>
    <row r="127" spans="1:2">
      <c r="A127" s="53">
        <v>27668</v>
      </c>
      <c r="B127" s="56">
        <v>5494.4</v>
      </c>
    </row>
    <row r="128" spans="1:2">
      <c r="A128" s="53">
        <v>27760</v>
      </c>
      <c r="B128" s="56">
        <v>5618.5</v>
      </c>
    </row>
    <row r="129" spans="1:2">
      <c r="A129" s="53">
        <v>27851</v>
      </c>
      <c r="B129" s="56">
        <v>5661</v>
      </c>
    </row>
    <row r="130" spans="1:2">
      <c r="A130" s="53">
        <v>27942</v>
      </c>
      <c r="B130" s="56">
        <v>5689.8</v>
      </c>
    </row>
    <row r="131" spans="1:2">
      <c r="A131" s="53">
        <v>28034</v>
      </c>
      <c r="B131" s="56">
        <v>5732.5</v>
      </c>
    </row>
    <row r="132" spans="1:2">
      <c r="A132" s="53">
        <v>28126</v>
      </c>
      <c r="B132" s="56">
        <v>5799.2</v>
      </c>
    </row>
    <row r="133" spans="1:2">
      <c r="A133" s="53">
        <v>28216</v>
      </c>
      <c r="B133" s="56">
        <v>5913</v>
      </c>
    </row>
    <row r="134" spans="1:2">
      <c r="A134" s="53">
        <v>28307</v>
      </c>
      <c r="B134" s="56">
        <v>6017.6</v>
      </c>
    </row>
    <row r="135" spans="1:2">
      <c r="A135" s="53">
        <v>28399</v>
      </c>
      <c r="B135" s="56">
        <v>6018.2</v>
      </c>
    </row>
    <row r="136" spans="1:2">
      <c r="A136" s="53">
        <v>28491</v>
      </c>
      <c r="B136" s="56">
        <v>6039.2</v>
      </c>
    </row>
    <row r="137" spans="1:2">
      <c r="A137" s="53">
        <v>28581</v>
      </c>
      <c r="B137" s="56">
        <v>6274</v>
      </c>
    </row>
    <row r="138" spans="1:2">
      <c r="A138" s="53">
        <v>28672</v>
      </c>
      <c r="B138" s="56">
        <v>6335.3</v>
      </c>
    </row>
    <row r="139" spans="1:2">
      <c r="A139" s="53">
        <v>28764</v>
      </c>
      <c r="B139" s="56">
        <v>6420.3</v>
      </c>
    </row>
    <row r="140" spans="1:2">
      <c r="A140" s="53">
        <v>28856</v>
      </c>
      <c r="B140" s="56">
        <v>6433</v>
      </c>
    </row>
    <row r="141" spans="1:2">
      <c r="A141" s="53">
        <v>28946</v>
      </c>
      <c r="B141" s="56">
        <v>6440.8</v>
      </c>
    </row>
    <row r="142" spans="1:2">
      <c r="A142" s="53">
        <v>29037</v>
      </c>
      <c r="B142" s="56">
        <v>6487.1</v>
      </c>
    </row>
    <row r="143" spans="1:2">
      <c r="A143" s="53">
        <v>29129</v>
      </c>
      <c r="B143" s="56">
        <v>6503.9</v>
      </c>
    </row>
    <row r="144" spans="1:2">
      <c r="A144" s="53">
        <v>29221</v>
      </c>
      <c r="B144" s="56">
        <v>6524.9</v>
      </c>
    </row>
    <row r="145" spans="1:2">
      <c r="A145" s="53">
        <v>29312</v>
      </c>
      <c r="B145" s="56">
        <v>6392.6</v>
      </c>
    </row>
    <row r="146" spans="1:2">
      <c r="A146" s="53">
        <v>29403</v>
      </c>
      <c r="B146" s="56">
        <v>6382.9</v>
      </c>
    </row>
    <row r="147" spans="1:2">
      <c r="A147" s="53">
        <v>29495</v>
      </c>
      <c r="B147" s="56">
        <v>6501.2</v>
      </c>
    </row>
    <row r="148" spans="1:2">
      <c r="A148" s="53">
        <v>29587</v>
      </c>
      <c r="B148" s="56">
        <v>6635.7</v>
      </c>
    </row>
    <row r="149" spans="1:2">
      <c r="A149" s="53">
        <v>29677</v>
      </c>
      <c r="B149" s="56">
        <v>6587.3</v>
      </c>
    </row>
    <row r="150" spans="1:2">
      <c r="A150" s="53">
        <v>29768</v>
      </c>
      <c r="B150" s="56">
        <v>6662.9</v>
      </c>
    </row>
    <row r="151" spans="1:2">
      <c r="A151" s="53">
        <v>29860</v>
      </c>
      <c r="B151" s="56">
        <v>6585.1</v>
      </c>
    </row>
    <row r="152" spans="1:2">
      <c r="A152" s="53">
        <v>29952</v>
      </c>
      <c r="B152" s="56">
        <v>6475</v>
      </c>
    </row>
    <row r="153" spans="1:2">
      <c r="A153" s="53">
        <v>30042</v>
      </c>
      <c r="B153" s="56">
        <v>6510.2</v>
      </c>
    </row>
    <row r="154" spans="1:2">
      <c r="A154" s="53">
        <v>30133</v>
      </c>
      <c r="B154" s="56">
        <v>6486.8</v>
      </c>
    </row>
    <row r="155" spans="1:2">
      <c r="A155" s="53">
        <v>30225</v>
      </c>
      <c r="B155" s="56">
        <v>6493.1</v>
      </c>
    </row>
    <row r="156" spans="1:2">
      <c r="A156" s="53">
        <v>30317</v>
      </c>
      <c r="B156" s="56">
        <v>6578.2</v>
      </c>
    </row>
    <row r="157" spans="1:2">
      <c r="A157" s="53">
        <v>30407</v>
      </c>
      <c r="B157" s="56">
        <v>6728.3</v>
      </c>
    </row>
    <row r="158" spans="1:2">
      <c r="A158" s="53">
        <v>30498</v>
      </c>
      <c r="B158" s="56">
        <v>6860</v>
      </c>
    </row>
    <row r="159" spans="1:2">
      <c r="A159" s="53">
        <v>30590</v>
      </c>
      <c r="B159" s="56">
        <v>7001.5</v>
      </c>
    </row>
    <row r="160" spans="1:2">
      <c r="A160" s="53">
        <v>30682</v>
      </c>
      <c r="B160" s="56">
        <v>7140.6</v>
      </c>
    </row>
    <row r="161" spans="1:2">
      <c r="A161" s="53">
        <v>30773</v>
      </c>
      <c r="B161" s="56">
        <v>7266</v>
      </c>
    </row>
    <row r="162" spans="1:2">
      <c r="A162" s="53">
        <v>30864</v>
      </c>
      <c r="B162" s="56">
        <v>7337.5</v>
      </c>
    </row>
    <row r="163" spans="1:2">
      <c r="A163" s="53">
        <v>30956</v>
      </c>
      <c r="B163" s="56">
        <v>7396</v>
      </c>
    </row>
    <row r="164" spans="1:2">
      <c r="A164" s="53">
        <v>31048</v>
      </c>
      <c r="B164" s="56">
        <v>7469.5</v>
      </c>
    </row>
    <row r="165" spans="1:2">
      <c r="A165" s="53">
        <v>31138</v>
      </c>
      <c r="B165" s="56">
        <v>7537.9</v>
      </c>
    </row>
    <row r="166" spans="1:2">
      <c r="A166" s="53">
        <v>31229</v>
      </c>
      <c r="B166" s="56">
        <v>7655.2</v>
      </c>
    </row>
    <row r="167" spans="1:2">
      <c r="A167" s="53">
        <v>31321</v>
      </c>
      <c r="B167" s="56">
        <v>7712.6</v>
      </c>
    </row>
    <row r="168" spans="1:2">
      <c r="A168" s="53">
        <v>31413</v>
      </c>
      <c r="B168" s="56">
        <v>7784.1</v>
      </c>
    </row>
    <row r="169" spans="1:2">
      <c r="A169" s="53">
        <v>31503</v>
      </c>
      <c r="B169" s="56">
        <v>7819.8</v>
      </c>
    </row>
    <row r="170" spans="1:2">
      <c r="A170" s="53">
        <v>31594</v>
      </c>
      <c r="B170" s="56">
        <v>7898.6</v>
      </c>
    </row>
    <row r="171" spans="1:2">
      <c r="A171" s="53">
        <v>31686</v>
      </c>
      <c r="B171" s="56">
        <v>7939.5</v>
      </c>
    </row>
    <row r="172" spans="1:2">
      <c r="A172" s="53">
        <v>31778</v>
      </c>
      <c r="B172" s="56">
        <v>7995</v>
      </c>
    </row>
    <row r="173" spans="1:2">
      <c r="A173" s="53">
        <v>31868</v>
      </c>
      <c r="B173" s="56">
        <v>8084.7</v>
      </c>
    </row>
    <row r="174" spans="1:2">
      <c r="A174" s="53">
        <v>31959</v>
      </c>
      <c r="B174" s="56">
        <v>8158</v>
      </c>
    </row>
    <row r="175" spans="1:2">
      <c r="A175" s="53">
        <v>32051</v>
      </c>
      <c r="B175" s="56">
        <v>8292.7000000000007</v>
      </c>
    </row>
    <row r="176" spans="1:2">
      <c r="A176" s="53">
        <v>32143</v>
      </c>
      <c r="B176" s="56">
        <v>8339.2999999999993</v>
      </c>
    </row>
    <row r="177" spans="1:2">
      <c r="A177" s="53">
        <v>32234</v>
      </c>
      <c r="B177" s="56">
        <v>8449.5</v>
      </c>
    </row>
    <row r="178" spans="1:2">
      <c r="A178" s="53">
        <v>32325</v>
      </c>
      <c r="B178" s="56">
        <v>8498.2999999999993</v>
      </c>
    </row>
    <row r="179" spans="1:2">
      <c r="A179" s="53">
        <v>32417</v>
      </c>
      <c r="B179" s="56">
        <v>8610.9</v>
      </c>
    </row>
    <row r="180" spans="1:2">
      <c r="A180" s="53">
        <v>32509</v>
      </c>
      <c r="B180" s="56">
        <v>8697.7000000000007</v>
      </c>
    </row>
    <row r="181" spans="1:2">
      <c r="A181" s="53">
        <v>32599</v>
      </c>
      <c r="B181" s="56">
        <v>8766.1</v>
      </c>
    </row>
    <row r="182" spans="1:2">
      <c r="A182" s="53">
        <v>32690</v>
      </c>
      <c r="B182" s="56">
        <v>8831.5</v>
      </c>
    </row>
    <row r="183" spans="1:2">
      <c r="A183" s="53">
        <v>32782</v>
      </c>
      <c r="B183" s="56">
        <v>8850.2000000000007</v>
      </c>
    </row>
    <row r="184" spans="1:2">
      <c r="A184" s="53">
        <v>32874</v>
      </c>
      <c r="B184" s="56">
        <v>8947.1</v>
      </c>
    </row>
    <row r="185" spans="1:2">
      <c r="A185" s="53">
        <v>32964</v>
      </c>
      <c r="B185" s="56">
        <v>8981.7000000000007</v>
      </c>
    </row>
    <row r="186" spans="1:2">
      <c r="A186" s="53">
        <v>33055</v>
      </c>
      <c r="B186" s="56">
        <v>8983.9</v>
      </c>
    </row>
    <row r="187" spans="1:2">
      <c r="A187" s="53">
        <v>33147</v>
      </c>
      <c r="B187" s="56">
        <v>8907.4</v>
      </c>
    </row>
    <row r="188" spans="1:2">
      <c r="A188" s="53">
        <v>33239</v>
      </c>
      <c r="B188" s="56">
        <v>8865.6</v>
      </c>
    </row>
    <row r="189" spans="1:2">
      <c r="A189" s="53">
        <v>33329</v>
      </c>
      <c r="B189" s="56">
        <v>8934.4</v>
      </c>
    </row>
    <row r="190" spans="1:2">
      <c r="A190" s="53">
        <v>33420</v>
      </c>
      <c r="B190" s="56">
        <v>8977.2999999999993</v>
      </c>
    </row>
    <row r="191" spans="1:2">
      <c r="A191" s="53">
        <v>33512</v>
      </c>
      <c r="B191" s="56">
        <v>9016.4</v>
      </c>
    </row>
    <row r="192" spans="1:2">
      <c r="A192" s="53">
        <v>33604</v>
      </c>
      <c r="B192" s="56">
        <v>9123</v>
      </c>
    </row>
    <row r="193" spans="1:2">
      <c r="A193" s="53">
        <v>33695</v>
      </c>
      <c r="B193" s="56">
        <v>9223.5</v>
      </c>
    </row>
    <row r="194" spans="1:2">
      <c r="A194" s="53">
        <v>33786</v>
      </c>
      <c r="B194" s="56">
        <v>9313.2000000000007</v>
      </c>
    </row>
    <row r="195" spans="1:2">
      <c r="A195" s="53">
        <v>33878</v>
      </c>
      <c r="B195" s="56">
        <v>9406.5</v>
      </c>
    </row>
    <row r="196" spans="1:2">
      <c r="A196" s="53">
        <v>33970</v>
      </c>
      <c r="B196" s="56">
        <v>9424.1</v>
      </c>
    </row>
    <row r="197" spans="1:2">
      <c r="A197" s="53">
        <v>34060</v>
      </c>
      <c r="B197" s="56">
        <v>9480.1</v>
      </c>
    </row>
    <row r="198" spans="1:2">
      <c r="A198" s="53">
        <v>34151</v>
      </c>
      <c r="B198" s="56">
        <v>9526.2999999999993</v>
      </c>
    </row>
    <row r="199" spans="1:2">
      <c r="A199" s="53">
        <v>34243</v>
      </c>
      <c r="B199" s="56">
        <v>9653.5</v>
      </c>
    </row>
    <row r="200" spans="1:2">
      <c r="A200" s="53">
        <v>34335</v>
      </c>
      <c r="B200" s="56">
        <v>9748.2000000000007</v>
      </c>
    </row>
    <row r="201" spans="1:2">
      <c r="A201" s="53">
        <v>34425</v>
      </c>
      <c r="B201" s="56">
        <v>9881.4</v>
      </c>
    </row>
    <row r="202" spans="1:2">
      <c r="A202" s="53">
        <v>34516</v>
      </c>
      <c r="B202" s="56">
        <v>9939.7000000000007</v>
      </c>
    </row>
    <row r="203" spans="1:2">
      <c r="A203" s="53">
        <v>34608</v>
      </c>
      <c r="B203" s="56">
        <v>10052.5</v>
      </c>
    </row>
    <row r="204" spans="1:2">
      <c r="A204" s="53">
        <v>34700</v>
      </c>
      <c r="B204" s="56">
        <v>10086.9</v>
      </c>
    </row>
    <row r="205" spans="1:2">
      <c r="A205" s="53">
        <v>34790</v>
      </c>
      <c r="B205" s="56">
        <v>10122.1</v>
      </c>
    </row>
    <row r="206" spans="1:2">
      <c r="A206" s="53">
        <v>34881</v>
      </c>
      <c r="B206" s="56">
        <v>10208.799999999999</v>
      </c>
    </row>
    <row r="207" spans="1:2">
      <c r="A207" s="53">
        <v>34973</v>
      </c>
      <c r="B207" s="56">
        <v>10281.200000000001</v>
      </c>
    </row>
    <row r="208" spans="1:2">
      <c r="A208" s="53">
        <v>35065</v>
      </c>
      <c r="B208" s="56">
        <v>10348.700000000001</v>
      </c>
    </row>
    <row r="209" spans="1:2">
      <c r="A209" s="53">
        <v>35156</v>
      </c>
      <c r="B209" s="56">
        <v>10529.4</v>
      </c>
    </row>
    <row r="210" spans="1:2">
      <c r="A210" s="53">
        <v>35247</v>
      </c>
      <c r="B210" s="56">
        <v>10626.8</v>
      </c>
    </row>
    <row r="211" spans="1:2">
      <c r="A211" s="53">
        <v>35339</v>
      </c>
      <c r="B211" s="56">
        <v>10739.1</v>
      </c>
    </row>
    <row r="212" spans="1:2">
      <c r="A212" s="53">
        <v>35431</v>
      </c>
      <c r="B212" s="56">
        <v>10820.9</v>
      </c>
    </row>
    <row r="213" spans="1:2">
      <c r="A213" s="53">
        <v>35521</v>
      </c>
      <c r="B213" s="56">
        <v>10984.2</v>
      </c>
    </row>
    <row r="214" spans="1:2">
      <c r="A214" s="53">
        <v>35612</v>
      </c>
      <c r="B214" s="56">
        <v>11124</v>
      </c>
    </row>
    <row r="215" spans="1:2">
      <c r="A215" s="53">
        <v>35704</v>
      </c>
      <c r="B215" s="56">
        <v>11210.3</v>
      </c>
    </row>
    <row r="216" spans="1:2">
      <c r="A216" s="53">
        <v>35796</v>
      </c>
      <c r="B216" s="56">
        <v>11321.2</v>
      </c>
    </row>
    <row r="217" spans="1:2">
      <c r="A217" s="53">
        <v>35886</v>
      </c>
      <c r="B217" s="56">
        <v>11431</v>
      </c>
    </row>
    <row r="218" spans="1:2">
      <c r="A218" s="53">
        <v>35977</v>
      </c>
      <c r="B218" s="56">
        <v>11580.6</v>
      </c>
    </row>
    <row r="219" spans="1:2">
      <c r="A219" s="53">
        <v>36069</v>
      </c>
      <c r="B219" s="56">
        <v>11770.7</v>
      </c>
    </row>
    <row r="220" spans="1:2">
      <c r="A220" s="53">
        <v>36161</v>
      </c>
      <c r="B220" s="56">
        <v>11864.7</v>
      </c>
    </row>
    <row r="221" spans="1:2">
      <c r="A221" s="53">
        <v>36251</v>
      </c>
      <c r="B221" s="56">
        <v>11962.5</v>
      </c>
    </row>
    <row r="222" spans="1:2">
      <c r="A222" s="53">
        <v>36342</v>
      </c>
      <c r="B222" s="56">
        <v>12113.1</v>
      </c>
    </row>
    <row r="223" spans="1:2">
      <c r="A223" s="53">
        <v>36434</v>
      </c>
      <c r="B223" s="56">
        <v>12323.3</v>
      </c>
    </row>
    <row r="224" spans="1:2">
      <c r="A224" s="53">
        <v>36526</v>
      </c>
      <c r="B224" s="56">
        <v>12359.1</v>
      </c>
    </row>
    <row r="225" spans="1:2">
      <c r="A225" s="53">
        <v>36617</v>
      </c>
      <c r="B225" s="56">
        <v>12592.5</v>
      </c>
    </row>
    <row r="226" spans="1:2">
      <c r="A226" s="53">
        <v>36708</v>
      </c>
      <c r="B226" s="56">
        <v>12607.7</v>
      </c>
    </row>
    <row r="227" spans="1:2">
      <c r="A227" s="53">
        <v>36800</v>
      </c>
      <c r="B227" s="56">
        <v>12679.3</v>
      </c>
    </row>
    <row r="228" spans="1:2">
      <c r="A228" s="53">
        <v>36892</v>
      </c>
      <c r="B228" s="56">
        <v>12643.3</v>
      </c>
    </row>
    <row r="229" spans="1:2">
      <c r="A229" s="53">
        <v>36982</v>
      </c>
      <c r="B229" s="56">
        <v>12710.3</v>
      </c>
    </row>
    <row r="230" spans="1:2">
      <c r="A230" s="53">
        <v>37073</v>
      </c>
      <c r="B230" s="56">
        <v>12670.1</v>
      </c>
    </row>
    <row r="231" spans="1:2">
      <c r="A231" s="53">
        <v>37165</v>
      </c>
      <c r="B231" s="56">
        <v>12705.3</v>
      </c>
    </row>
    <row r="232" spans="1:2">
      <c r="A232" s="53">
        <v>37257</v>
      </c>
      <c r="B232" s="56">
        <v>12822.3</v>
      </c>
    </row>
    <row r="233" spans="1:2">
      <c r="A233" s="53">
        <v>37347</v>
      </c>
      <c r="B233" s="56">
        <v>12893</v>
      </c>
    </row>
    <row r="234" spans="1:2">
      <c r="A234" s="53">
        <v>37438</v>
      </c>
      <c r="B234" s="56">
        <v>12955.8</v>
      </c>
    </row>
    <row r="235" spans="1:2">
      <c r="A235" s="53">
        <v>37530</v>
      </c>
      <c r="B235" s="56">
        <v>12964</v>
      </c>
    </row>
    <row r="236" spans="1:2">
      <c r="A236" s="53">
        <v>37622</v>
      </c>
      <c r="B236" s="56">
        <v>13031.2</v>
      </c>
    </row>
    <row r="237" spans="1:2">
      <c r="A237" s="53">
        <v>37712</v>
      </c>
      <c r="B237" s="56">
        <v>13152.1</v>
      </c>
    </row>
    <row r="238" spans="1:2">
      <c r="A238" s="53">
        <v>37803</v>
      </c>
      <c r="B238" s="56">
        <v>13372.4</v>
      </c>
    </row>
    <row r="239" spans="1:2">
      <c r="A239" s="53">
        <v>37895</v>
      </c>
      <c r="B239" s="56">
        <v>13528.7</v>
      </c>
    </row>
    <row r="240" spans="1:2">
      <c r="A240" s="53">
        <v>37987</v>
      </c>
      <c r="B240" s="56">
        <v>13606.5</v>
      </c>
    </row>
    <row r="241" spans="1:2">
      <c r="A241" s="53">
        <v>38078</v>
      </c>
      <c r="B241" s="56">
        <v>13706.2</v>
      </c>
    </row>
    <row r="242" spans="1:2">
      <c r="A242" s="53">
        <v>38169</v>
      </c>
      <c r="B242" s="56">
        <v>13830.8</v>
      </c>
    </row>
    <row r="243" spans="1:2">
      <c r="A243" s="53">
        <v>38261</v>
      </c>
      <c r="B243" s="56">
        <v>13950.4</v>
      </c>
    </row>
    <row r="244" spans="1:2">
      <c r="A244" s="53">
        <v>38353</v>
      </c>
      <c r="B244" s="56">
        <v>14099.1</v>
      </c>
    </row>
    <row r="245" spans="1:2">
      <c r="A245" s="53">
        <v>38443</v>
      </c>
      <c r="B245" s="56">
        <v>14172.7</v>
      </c>
    </row>
    <row r="246" spans="1:2">
      <c r="A246" s="53">
        <v>38534</v>
      </c>
      <c r="B246" s="56">
        <v>14291.8</v>
      </c>
    </row>
    <row r="247" spans="1:2">
      <c r="A247" s="53">
        <v>38626</v>
      </c>
      <c r="B247" s="56">
        <v>14373.4</v>
      </c>
    </row>
    <row r="248" spans="1:2">
      <c r="A248" s="53">
        <v>38718</v>
      </c>
      <c r="B248" s="56">
        <v>14546.1</v>
      </c>
    </row>
    <row r="249" spans="1:2">
      <c r="A249" s="53">
        <v>38808</v>
      </c>
      <c r="B249" s="56">
        <v>14589.6</v>
      </c>
    </row>
    <row r="250" spans="1:2">
      <c r="A250" s="53">
        <v>38899</v>
      </c>
      <c r="B250" s="56">
        <v>14602.6</v>
      </c>
    </row>
    <row r="251" spans="1:2">
      <c r="A251" s="53">
        <v>38991</v>
      </c>
      <c r="B251" s="56">
        <v>14716.9</v>
      </c>
    </row>
    <row r="252" spans="1:2">
      <c r="A252" s="53">
        <v>39083</v>
      </c>
      <c r="B252" s="56">
        <v>14726</v>
      </c>
    </row>
    <row r="253" spans="1:2">
      <c r="A253" s="53">
        <v>39173</v>
      </c>
      <c r="B253" s="56">
        <v>14838.7</v>
      </c>
    </row>
    <row r="254" spans="1:2">
      <c r="A254" s="53">
        <v>39264</v>
      </c>
      <c r="B254" s="56">
        <v>14938.5</v>
      </c>
    </row>
    <row r="255" spans="1:2">
      <c r="A255" s="53">
        <v>39356</v>
      </c>
      <c r="B255" s="56">
        <v>14991.8</v>
      </c>
    </row>
    <row r="256" spans="1:2">
      <c r="A256" s="53">
        <v>39448</v>
      </c>
      <c r="B256" s="56">
        <v>14889.5</v>
      </c>
    </row>
    <row r="257" spans="1:2">
      <c r="A257" s="53">
        <v>39539</v>
      </c>
      <c r="B257" s="56">
        <v>14963.4</v>
      </c>
    </row>
    <row r="258" spans="1:2">
      <c r="A258" s="53">
        <v>39630</v>
      </c>
      <c r="B258" s="56">
        <v>14891.6</v>
      </c>
    </row>
    <row r="259" spans="1:2">
      <c r="A259" s="53">
        <v>39722</v>
      </c>
      <c r="B259" s="56">
        <v>14577</v>
      </c>
    </row>
    <row r="260" spans="1:2">
      <c r="A260" s="53">
        <v>39814</v>
      </c>
      <c r="B260" s="56">
        <v>14375</v>
      </c>
    </row>
    <row r="261" spans="1:2">
      <c r="A261" s="53">
        <v>39904</v>
      </c>
      <c r="B261" s="56">
        <v>14355.6</v>
      </c>
    </row>
    <row r="262" spans="1:2">
      <c r="A262" s="53">
        <v>39995</v>
      </c>
      <c r="B262" s="56">
        <v>14402.5</v>
      </c>
    </row>
    <row r="263" spans="1:2">
      <c r="A263" s="53">
        <v>40087</v>
      </c>
      <c r="B263" s="56">
        <v>14541.9</v>
      </c>
    </row>
    <row r="264" spans="1:2">
      <c r="A264" s="53">
        <v>40179</v>
      </c>
      <c r="B264" s="56">
        <v>14604.8</v>
      </c>
    </row>
    <row r="265" spans="1:2">
      <c r="A265" s="53">
        <v>40269</v>
      </c>
      <c r="B265" s="56">
        <v>14745.9</v>
      </c>
    </row>
    <row r="266" spans="1:2">
      <c r="A266" s="53">
        <v>40360</v>
      </c>
      <c r="B266" s="56">
        <v>14845.5</v>
      </c>
    </row>
    <row r="267" spans="1:2">
      <c r="A267" s="53">
        <v>40452</v>
      </c>
      <c r="B267" s="56">
        <v>14939</v>
      </c>
    </row>
    <row r="268" spans="1:2">
      <c r="A268" s="53">
        <v>40544</v>
      </c>
      <c r="B268" s="56">
        <v>14881.3</v>
      </c>
    </row>
    <row r="269" spans="1:2">
      <c r="A269" s="53">
        <v>40634</v>
      </c>
      <c r="B269" s="56">
        <v>14989.6</v>
      </c>
    </row>
    <row r="270" spans="1:2">
      <c r="A270" s="53">
        <v>40725</v>
      </c>
      <c r="B270" s="56">
        <v>15021.1</v>
      </c>
    </row>
    <row r="271" spans="1:2">
      <c r="A271" s="53">
        <v>40817</v>
      </c>
      <c r="B271" s="56">
        <v>15190.3</v>
      </c>
    </row>
    <row r="272" spans="1:2">
      <c r="A272" s="53">
        <v>40909</v>
      </c>
      <c r="B272" s="56">
        <v>15291</v>
      </c>
    </row>
    <row r="273" spans="1:2">
      <c r="A273" s="53">
        <v>41000</v>
      </c>
      <c r="B273" s="56">
        <v>15362.4</v>
      </c>
    </row>
    <row r="274" spans="1:2">
      <c r="A274" s="53">
        <v>41091</v>
      </c>
      <c r="B274" s="56">
        <v>15380.8</v>
      </c>
    </row>
    <row r="275" spans="1:2">
      <c r="A275" s="53">
        <v>41183</v>
      </c>
      <c r="B275" s="56">
        <v>15384.3</v>
      </c>
    </row>
    <row r="276" spans="1:2">
      <c r="A276" s="53">
        <v>41275</v>
      </c>
      <c r="B276" s="56">
        <v>15457.2</v>
      </c>
    </row>
    <row r="277" spans="1:2">
      <c r="A277" s="53">
        <v>41365</v>
      </c>
      <c r="B277" s="56">
        <v>15500.2</v>
      </c>
    </row>
    <row r="278" spans="1:2">
      <c r="A278" s="53">
        <v>41456</v>
      </c>
      <c r="B278" s="56">
        <v>15614.4</v>
      </c>
    </row>
    <row r="279" spans="1:2">
      <c r="A279" s="53">
        <v>41548</v>
      </c>
      <c r="B279" s="56">
        <v>15761.5</v>
      </c>
    </row>
    <row r="280" spans="1:2">
      <c r="A280" s="53">
        <v>41640</v>
      </c>
      <c r="B280" s="56">
        <v>15724.9</v>
      </c>
    </row>
    <row r="281" spans="1:2">
      <c r="A281" s="53">
        <v>41730</v>
      </c>
      <c r="B281" s="56">
        <v>15901.5</v>
      </c>
    </row>
    <row r="282" spans="1:2">
      <c r="A282" s="53">
        <v>41821</v>
      </c>
      <c r="B282" s="56">
        <v>16068.8</v>
      </c>
    </row>
    <row r="283" spans="1:2">
      <c r="A283" s="53">
        <v>41913</v>
      </c>
      <c r="B283" s="56">
        <v>16151.4</v>
      </c>
    </row>
    <row r="284" spans="1:2">
      <c r="A284" s="53">
        <v>42005</v>
      </c>
      <c r="B284" s="56">
        <v>16177.3</v>
      </c>
    </row>
    <row r="285" spans="1:2">
      <c r="A285" s="53">
        <v>42095</v>
      </c>
      <c r="B285" s="56">
        <v>16324.3</v>
      </c>
    </row>
  </sheetData>
  <phoneticPr fontId="7"/>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topLeftCell="A6" workbookViewId="0">
      <selection activeCell="M13" sqref="M13"/>
    </sheetView>
  </sheetViews>
  <sheetFormatPr defaultColWidth="9" defaultRowHeight="13"/>
  <cols>
    <col min="1" max="1" width="8.7265625" style="57" customWidth="1"/>
    <col min="2" max="16384" width="9" style="57"/>
  </cols>
  <sheetData>
    <row r="1" spans="1:4">
      <c r="A1" s="57" t="s">
        <v>627</v>
      </c>
      <c r="B1" s="57" t="s">
        <v>626</v>
      </c>
    </row>
    <row r="2" spans="1:4">
      <c r="A2" s="57" t="s">
        <v>625</v>
      </c>
      <c r="B2" s="57" t="s">
        <v>624</v>
      </c>
    </row>
    <row r="3" spans="1:4">
      <c r="A3" s="57" t="s">
        <v>623</v>
      </c>
      <c r="B3" s="57" t="s">
        <v>622</v>
      </c>
    </row>
    <row r="4" spans="1:4">
      <c r="A4" s="57" t="s">
        <v>621</v>
      </c>
      <c r="B4" s="57" t="s">
        <v>620</v>
      </c>
    </row>
    <row r="5" spans="1:4">
      <c r="A5" s="57" t="s">
        <v>619</v>
      </c>
      <c r="B5" s="57" t="s">
        <v>618</v>
      </c>
    </row>
    <row r="6" spans="1:4">
      <c r="A6" s="57" t="s">
        <v>617</v>
      </c>
      <c r="B6" s="57" t="s">
        <v>616</v>
      </c>
    </row>
    <row r="7" spans="1:4">
      <c r="A7" s="57" t="s">
        <v>615</v>
      </c>
      <c r="B7" s="57" t="s">
        <v>614</v>
      </c>
    </row>
    <row r="8" spans="1:4">
      <c r="A8" s="57" t="s">
        <v>613</v>
      </c>
      <c r="B8" s="57" t="s">
        <v>612</v>
      </c>
    </row>
    <row r="9" spans="1:4">
      <c r="A9" s="57" t="s">
        <v>611</v>
      </c>
      <c r="B9" s="58">
        <v>25628</v>
      </c>
    </row>
    <row r="10" spans="1:4">
      <c r="A10" s="57" t="s">
        <v>610</v>
      </c>
      <c r="B10" s="58">
        <v>42248</v>
      </c>
    </row>
    <row r="11" spans="1:4">
      <c r="A11" s="57" t="s">
        <v>609</v>
      </c>
      <c r="B11" s="57" t="s">
        <v>608</v>
      </c>
    </row>
    <row r="12" spans="1:4">
      <c r="A12" s="57" t="s">
        <v>607</v>
      </c>
    </row>
    <row r="13" spans="1:4">
      <c r="A13" s="57" t="s">
        <v>606</v>
      </c>
    </row>
    <row r="14" spans="1:4">
      <c r="C14" s="59" t="s">
        <v>632</v>
      </c>
      <c r="D14" s="59" t="s">
        <v>633</v>
      </c>
    </row>
    <row r="15" spans="1:4">
      <c r="A15" s="58">
        <v>29281</v>
      </c>
      <c r="B15" s="57">
        <v>30.116666666666699</v>
      </c>
      <c r="C15" s="57">
        <f>10000/B15</f>
        <v>332.04205866076336</v>
      </c>
    </row>
    <row r="16" spans="1:4">
      <c r="A16" s="58">
        <v>29373</v>
      </c>
      <c r="B16" s="57">
        <v>31.946666666666701</v>
      </c>
      <c r="C16" s="57">
        <f t="shared" ref="C16:C79" si="0">10000/B16</f>
        <v>313.02170283806311</v>
      </c>
      <c r="D16" s="57">
        <f>C16/C15</f>
        <v>0.94271702838063431</v>
      </c>
    </row>
    <row r="17" spans="1:4">
      <c r="A17" s="58">
        <v>29465</v>
      </c>
      <c r="B17" s="57">
        <v>33.369999999999997</v>
      </c>
      <c r="C17" s="57">
        <f t="shared" si="0"/>
        <v>299.67036260113878</v>
      </c>
      <c r="D17" s="57">
        <f t="shared" ref="D17:D80" si="1">C17/C16</f>
        <v>0.95734691838977237</v>
      </c>
    </row>
    <row r="18" spans="1:4">
      <c r="A18" s="58">
        <v>29556</v>
      </c>
      <c r="B18" s="57">
        <v>35.753333333333302</v>
      </c>
      <c r="C18" s="57">
        <f t="shared" si="0"/>
        <v>279.69420100689939</v>
      </c>
      <c r="D18" s="57">
        <f t="shared" si="1"/>
        <v>0.93333954876002323</v>
      </c>
    </row>
    <row r="19" spans="1:4">
      <c r="A19" s="58">
        <v>29646</v>
      </c>
      <c r="B19" s="57">
        <v>37.876666666666701</v>
      </c>
      <c r="C19" s="57">
        <f t="shared" si="0"/>
        <v>264.01478482795011</v>
      </c>
      <c r="D19" s="57">
        <f t="shared" si="1"/>
        <v>0.94394086068819671</v>
      </c>
    </row>
    <row r="20" spans="1:4">
      <c r="A20" s="58">
        <v>29738</v>
      </c>
      <c r="B20" s="57">
        <v>36.770000000000003</v>
      </c>
      <c r="C20" s="57">
        <f t="shared" si="0"/>
        <v>271.96083763937992</v>
      </c>
      <c r="D20" s="57">
        <f t="shared" si="1"/>
        <v>1.0300969993654256</v>
      </c>
    </row>
    <row r="21" spans="1:4">
      <c r="A21" s="58">
        <v>29830</v>
      </c>
      <c r="B21" s="57">
        <v>35.9866666666667</v>
      </c>
      <c r="C21" s="57">
        <f t="shared" si="0"/>
        <v>277.8806965542791</v>
      </c>
      <c r="D21" s="57">
        <f t="shared" si="1"/>
        <v>1.0217673212300842</v>
      </c>
    </row>
    <row r="22" spans="1:4">
      <c r="A22" s="58">
        <v>29921</v>
      </c>
      <c r="B22" s="57">
        <v>36.446666666666701</v>
      </c>
      <c r="C22" s="57">
        <f t="shared" si="0"/>
        <v>274.37351381013326</v>
      </c>
      <c r="D22" s="57">
        <f t="shared" si="1"/>
        <v>0.98737881836473385</v>
      </c>
    </row>
    <row r="23" spans="1:4">
      <c r="A23" s="58">
        <v>30011</v>
      </c>
      <c r="B23" s="57">
        <v>35.776666666666699</v>
      </c>
      <c r="C23" s="57">
        <f t="shared" si="0"/>
        <v>279.51178608031279</v>
      </c>
      <c r="D23" s="57">
        <f t="shared" si="1"/>
        <v>1.0187272896673809</v>
      </c>
    </row>
    <row r="24" spans="1:4">
      <c r="A24" s="58">
        <v>30103</v>
      </c>
      <c r="B24" s="57">
        <v>34.906666666666702</v>
      </c>
      <c r="C24" s="57">
        <f t="shared" si="0"/>
        <v>286.47822765469795</v>
      </c>
      <c r="D24" s="57">
        <f t="shared" si="1"/>
        <v>1.0249236058059588</v>
      </c>
    </row>
    <row r="25" spans="1:4">
      <c r="A25" s="58">
        <v>30195</v>
      </c>
      <c r="B25" s="57">
        <v>33.716666666666697</v>
      </c>
      <c r="C25" s="57">
        <f t="shared" si="0"/>
        <v>296.5892239248638</v>
      </c>
      <c r="D25" s="57">
        <f t="shared" si="1"/>
        <v>1.0352941176470589</v>
      </c>
    </row>
    <row r="26" spans="1:4">
      <c r="A26" s="58">
        <v>30286</v>
      </c>
      <c r="B26" s="57">
        <v>34.216666666666697</v>
      </c>
      <c r="C26" s="57">
        <f t="shared" si="0"/>
        <v>292.25523623964904</v>
      </c>
      <c r="D26" s="57">
        <f t="shared" si="1"/>
        <v>0.98538723818801754</v>
      </c>
    </row>
    <row r="27" spans="1:4">
      <c r="A27" s="58">
        <v>30376</v>
      </c>
      <c r="B27" s="57">
        <v>37.4</v>
      </c>
      <c r="C27" s="57">
        <f t="shared" si="0"/>
        <v>267.37967914438502</v>
      </c>
      <c r="D27" s="57">
        <f t="shared" si="1"/>
        <v>0.91488413547237157</v>
      </c>
    </row>
    <row r="28" spans="1:4">
      <c r="A28" s="58">
        <v>30468</v>
      </c>
      <c r="B28" s="57">
        <v>37.803333333333299</v>
      </c>
      <c r="C28" s="57">
        <f t="shared" si="0"/>
        <v>264.5269376598186</v>
      </c>
      <c r="D28" s="57">
        <f t="shared" si="1"/>
        <v>0.9893307468477216</v>
      </c>
    </row>
    <row r="29" spans="1:4">
      <c r="A29" s="58">
        <v>30560</v>
      </c>
      <c r="B29" s="57">
        <v>37.923333333333296</v>
      </c>
      <c r="C29" s="57">
        <f t="shared" si="0"/>
        <v>263.68990067680431</v>
      </c>
      <c r="D29" s="57">
        <f t="shared" si="1"/>
        <v>0.99683572119187835</v>
      </c>
    </row>
    <row r="30" spans="1:4">
      <c r="A30" s="58">
        <v>30651</v>
      </c>
      <c r="B30" s="57">
        <v>39.57</v>
      </c>
      <c r="C30" s="57">
        <f t="shared" si="0"/>
        <v>252.71670457417235</v>
      </c>
      <c r="D30" s="57">
        <f t="shared" si="1"/>
        <v>0.95838598264678543</v>
      </c>
    </row>
    <row r="31" spans="1:4">
      <c r="A31" s="58">
        <v>30742</v>
      </c>
      <c r="B31" s="57">
        <v>40.380000000000003</v>
      </c>
      <c r="C31" s="57">
        <f t="shared" si="0"/>
        <v>247.64735017335312</v>
      </c>
      <c r="D31" s="57">
        <f t="shared" si="1"/>
        <v>0.97994056463595824</v>
      </c>
    </row>
    <row r="32" spans="1:4">
      <c r="A32" s="58">
        <v>30834</v>
      </c>
      <c r="B32" s="57">
        <v>40.746666666666698</v>
      </c>
      <c r="C32" s="57">
        <f t="shared" si="0"/>
        <v>245.41884816753907</v>
      </c>
      <c r="D32" s="57">
        <f t="shared" si="1"/>
        <v>0.99100130890052285</v>
      </c>
    </row>
    <row r="33" spans="1:4">
      <c r="A33" s="58">
        <v>30926</v>
      </c>
      <c r="B33" s="57">
        <v>39.626666666666701</v>
      </c>
      <c r="C33" s="57">
        <f t="shared" si="0"/>
        <v>252.35531628532954</v>
      </c>
      <c r="D33" s="57">
        <f t="shared" si="1"/>
        <v>1.0282637954239569</v>
      </c>
    </row>
    <row r="34" spans="1:4">
      <c r="A34" s="58">
        <v>31017</v>
      </c>
      <c r="B34" s="57">
        <v>39.933333333333302</v>
      </c>
      <c r="C34" s="57">
        <f t="shared" si="0"/>
        <v>250.41736227045095</v>
      </c>
      <c r="D34" s="57">
        <f t="shared" si="1"/>
        <v>0.99232053422370781</v>
      </c>
    </row>
    <row r="35" spans="1:4">
      <c r="A35" s="58">
        <v>31107</v>
      </c>
      <c r="B35" s="57">
        <v>39.336666666666702</v>
      </c>
      <c r="C35" s="57">
        <f t="shared" si="0"/>
        <v>254.21574442843803</v>
      </c>
      <c r="D35" s="57">
        <f t="shared" si="1"/>
        <v>1.0151682060842284</v>
      </c>
    </row>
    <row r="36" spans="1:4">
      <c r="A36" s="58">
        <v>31199</v>
      </c>
      <c r="B36" s="57">
        <v>39.8333333333333</v>
      </c>
      <c r="C36" s="57">
        <f t="shared" si="0"/>
        <v>251.04602510460271</v>
      </c>
      <c r="D36" s="57">
        <f t="shared" si="1"/>
        <v>0.98753138075313973</v>
      </c>
    </row>
    <row r="37" spans="1:4">
      <c r="A37" s="58">
        <v>31291</v>
      </c>
      <c r="B37" s="57">
        <v>40.78</v>
      </c>
      <c r="C37" s="57">
        <f t="shared" si="0"/>
        <v>245.21824423737127</v>
      </c>
      <c r="D37" s="57">
        <f t="shared" si="1"/>
        <v>0.9767860062121948</v>
      </c>
    </row>
    <row r="38" spans="1:4">
      <c r="A38" s="58">
        <v>31382</v>
      </c>
      <c r="B38" s="57">
        <v>45.5966666666667</v>
      </c>
      <c r="C38" s="57">
        <f t="shared" si="0"/>
        <v>219.31427735945593</v>
      </c>
      <c r="D38" s="57">
        <f t="shared" si="1"/>
        <v>0.89436362307186124</v>
      </c>
    </row>
    <row r="39" spans="1:4">
      <c r="A39" s="58">
        <v>31472</v>
      </c>
      <c r="B39" s="57">
        <v>49.006666666666703</v>
      </c>
      <c r="C39" s="57">
        <f t="shared" si="0"/>
        <v>204.05387022173838</v>
      </c>
      <c r="D39" s="57">
        <f t="shared" si="1"/>
        <v>0.93041763025438717</v>
      </c>
    </row>
    <row r="40" spans="1:4">
      <c r="A40" s="58">
        <v>31564</v>
      </c>
      <c r="B40" s="57">
        <v>53.29</v>
      </c>
      <c r="C40" s="57">
        <f t="shared" si="0"/>
        <v>187.65246762994934</v>
      </c>
      <c r="D40" s="57">
        <f t="shared" si="1"/>
        <v>0.91962219303183912</v>
      </c>
    </row>
    <row r="41" spans="1:4">
      <c r="A41" s="58">
        <v>31656</v>
      </c>
      <c r="B41" s="57">
        <v>57.08</v>
      </c>
      <c r="C41" s="57">
        <f t="shared" si="0"/>
        <v>175.19271198318151</v>
      </c>
      <c r="D41" s="57">
        <f t="shared" si="1"/>
        <v>0.93360196215837421</v>
      </c>
    </row>
    <row r="42" spans="1:4">
      <c r="A42" s="58">
        <v>31747</v>
      </c>
      <c r="B42" s="57">
        <v>54.863333333333301</v>
      </c>
      <c r="C42" s="57">
        <f t="shared" si="0"/>
        <v>182.27109787957966</v>
      </c>
      <c r="D42" s="57">
        <f t="shared" si="1"/>
        <v>1.0404034266966407</v>
      </c>
    </row>
    <row r="43" spans="1:4">
      <c r="A43" s="58">
        <v>31837</v>
      </c>
      <c r="B43" s="57">
        <v>55.56</v>
      </c>
      <c r="C43" s="57">
        <f t="shared" si="0"/>
        <v>179.98560115190784</v>
      </c>
      <c r="D43" s="57">
        <f t="shared" si="1"/>
        <v>0.98746100311974994</v>
      </c>
    </row>
    <row r="44" spans="1:4">
      <c r="A44" s="58">
        <v>31929</v>
      </c>
      <c r="B44" s="57">
        <v>58.59</v>
      </c>
      <c r="C44" s="57">
        <f t="shared" si="0"/>
        <v>170.67759003242872</v>
      </c>
      <c r="D44" s="57">
        <f t="shared" si="1"/>
        <v>0.94828469022017403</v>
      </c>
    </row>
    <row r="45" spans="1:4">
      <c r="A45" s="58">
        <v>32021</v>
      </c>
      <c r="B45" s="57">
        <v>56.82</v>
      </c>
      <c r="C45" s="57">
        <f t="shared" si="0"/>
        <v>175.99436818021823</v>
      </c>
      <c r="D45" s="57">
        <f t="shared" si="1"/>
        <v>1.0311510031678988</v>
      </c>
    </row>
    <row r="46" spans="1:4">
      <c r="A46" s="58">
        <v>32112</v>
      </c>
      <c r="B46" s="57">
        <v>59.876666666666701</v>
      </c>
      <c r="C46" s="57">
        <f t="shared" si="0"/>
        <v>167.00996492790728</v>
      </c>
      <c r="D46" s="57">
        <f t="shared" si="1"/>
        <v>0.94895062072036918</v>
      </c>
    </row>
    <row r="47" spans="1:4">
      <c r="A47" s="58">
        <v>32203</v>
      </c>
      <c r="B47" s="57">
        <v>62.53</v>
      </c>
      <c r="C47" s="57">
        <f t="shared" si="0"/>
        <v>159.92323684631376</v>
      </c>
      <c r="D47" s="57">
        <f t="shared" si="1"/>
        <v>0.95756703449011182</v>
      </c>
    </row>
    <row r="48" spans="1:4">
      <c r="A48" s="58">
        <v>32295</v>
      </c>
      <c r="B48" s="57">
        <v>63.4866666666667</v>
      </c>
      <c r="C48" s="57">
        <f t="shared" si="0"/>
        <v>157.51338863803414</v>
      </c>
      <c r="D48" s="57">
        <f t="shared" si="1"/>
        <v>0.98493121915362758</v>
      </c>
    </row>
    <row r="49" spans="1:4">
      <c r="A49" s="58">
        <v>32387</v>
      </c>
      <c r="B49" s="57">
        <v>61.4866666666667</v>
      </c>
      <c r="C49" s="57">
        <f t="shared" si="0"/>
        <v>162.63688604575509</v>
      </c>
      <c r="D49" s="57">
        <f t="shared" si="1"/>
        <v>1.032527377209151</v>
      </c>
    </row>
    <row r="50" spans="1:4">
      <c r="A50" s="58">
        <v>32478</v>
      </c>
      <c r="B50" s="57">
        <v>64.163333333333298</v>
      </c>
      <c r="C50" s="57">
        <f t="shared" si="0"/>
        <v>155.85225206504242</v>
      </c>
      <c r="D50" s="57">
        <f t="shared" si="1"/>
        <v>0.95828354719725806</v>
      </c>
    </row>
    <row r="51" spans="1:4">
      <c r="A51" s="58">
        <v>32568</v>
      </c>
      <c r="B51" s="57">
        <v>63.026666666666699</v>
      </c>
      <c r="C51" s="57">
        <f t="shared" si="0"/>
        <v>158.66299978844924</v>
      </c>
      <c r="D51" s="57">
        <f t="shared" si="1"/>
        <v>1.0180346943092859</v>
      </c>
    </row>
    <row r="52" spans="1:4">
      <c r="A52" s="58">
        <v>32660</v>
      </c>
      <c r="B52" s="57">
        <v>59.506666666666703</v>
      </c>
      <c r="C52" s="57">
        <f t="shared" si="0"/>
        <v>168.04839793860623</v>
      </c>
      <c r="D52" s="57">
        <f t="shared" si="1"/>
        <v>1.0591530360743895</v>
      </c>
    </row>
    <row r="53" spans="1:4">
      <c r="A53" s="58">
        <v>32752</v>
      </c>
      <c r="B53" s="57">
        <v>57.603333333333303</v>
      </c>
      <c r="C53" s="57">
        <f t="shared" si="0"/>
        <v>173.60106475319725</v>
      </c>
      <c r="D53" s="57">
        <f t="shared" si="1"/>
        <v>1.0330420693246929</v>
      </c>
    </row>
    <row r="54" spans="1:4">
      <c r="A54" s="58">
        <v>32843</v>
      </c>
      <c r="B54" s="57">
        <v>56.42</v>
      </c>
      <c r="C54" s="57">
        <f t="shared" si="0"/>
        <v>177.2421127259837</v>
      </c>
      <c r="D54" s="57">
        <f t="shared" si="1"/>
        <v>1.0209736500059075</v>
      </c>
    </row>
    <row r="55" spans="1:4">
      <c r="A55" s="58">
        <v>32933</v>
      </c>
      <c r="B55" s="57">
        <v>53.52</v>
      </c>
      <c r="C55" s="57">
        <f t="shared" si="0"/>
        <v>186.84603886397608</v>
      </c>
      <c r="D55" s="57">
        <f t="shared" si="1"/>
        <v>1.054185351270553</v>
      </c>
    </row>
    <row r="56" spans="1:4">
      <c r="A56" s="58">
        <v>33025</v>
      </c>
      <c r="B56" s="57">
        <v>50.883333333333297</v>
      </c>
      <c r="C56" s="57">
        <f t="shared" si="0"/>
        <v>196.52800524074695</v>
      </c>
      <c r="D56" s="57">
        <f t="shared" si="1"/>
        <v>1.0518178840484778</v>
      </c>
    </row>
    <row r="57" spans="1:4">
      <c r="A57" s="58">
        <v>33117</v>
      </c>
      <c r="B57" s="57">
        <v>53.23</v>
      </c>
      <c r="C57" s="57">
        <f t="shared" si="0"/>
        <v>187.86398647379298</v>
      </c>
      <c r="D57" s="57">
        <f t="shared" si="1"/>
        <v>0.95591458450748257</v>
      </c>
    </row>
    <row r="58" spans="1:4">
      <c r="A58" s="58">
        <v>33208</v>
      </c>
      <c r="B58" s="57">
        <v>57.926666666666698</v>
      </c>
      <c r="C58" s="57">
        <f t="shared" si="0"/>
        <v>172.63206352859928</v>
      </c>
      <c r="D58" s="57">
        <f t="shared" si="1"/>
        <v>0.91892047416273392</v>
      </c>
    </row>
    <row r="59" spans="1:4">
      <c r="A59" s="58">
        <v>33298</v>
      </c>
      <c r="B59" s="57">
        <v>57.126666666666701</v>
      </c>
      <c r="C59" s="57">
        <f t="shared" si="0"/>
        <v>175.04959738592592</v>
      </c>
      <c r="D59" s="57">
        <f t="shared" si="1"/>
        <v>1.0140039677908741</v>
      </c>
    </row>
    <row r="60" spans="1:4">
      <c r="A60" s="58">
        <v>33390</v>
      </c>
      <c r="B60" s="57">
        <v>57.66</v>
      </c>
      <c r="C60" s="57">
        <f t="shared" si="0"/>
        <v>173.43045438779052</v>
      </c>
      <c r="D60" s="57">
        <f t="shared" si="1"/>
        <v>0.99075037576598513</v>
      </c>
    </row>
    <row r="61" spans="1:4">
      <c r="A61" s="58">
        <v>33482</v>
      </c>
      <c r="B61" s="57">
        <v>58.6</v>
      </c>
      <c r="C61" s="57">
        <f t="shared" si="0"/>
        <v>170.64846416382252</v>
      </c>
      <c r="D61" s="57">
        <f t="shared" si="1"/>
        <v>0.9839590443686006</v>
      </c>
    </row>
    <row r="62" spans="1:4">
      <c r="A62" s="58">
        <v>33573</v>
      </c>
      <c r="B62" s="57">
        <v>60.336666666666702</v>
      </c>
      <c r="C62" s="57">
        <f t="shared" si="0"/>
        <v>165.7366996298546</v>
      </c>
      <c r="D62" s="57">
        <f t="shared" si="1"/>
        <v>0.97121705983094797</v>
      </c>
    </row>
    <row r="63" spans="1:4">
      <c r="A63" s="58">
        <v>33664</v>
      </c>
      <c r="B63" s="57">
        <v>60.8333333333333</v>
      </c>
      <c r="C63" s="57">
        <f t="shared" si="0"/>
        <v>164.38356164383572</v>
      </c>
      <c r="D63" s="57">
        <f t="shared" si="1"/>
        <v>0.99183561643835738</v>
      </c>
    </row>
    <row r="64" spans="1:4">
      <c r="A64" s="58">
        <v>33756</v>
      </c>
      <c r="B64" s="57">
        <v>59.953333333333298</v>
      </c>
      <c r="C64" s="57">
        <f t="shared" si="0"/>
        <v>166.79639719782062</v>
      </c>
      <c r="D64" s="57">
        <f t="shared" si="1"/>
        <v>1.0146780829534081</v>
      </c>
    </row>
    <row r="65" spans="1:4">
      <c r="A65" s="58">
        <v>33848</v>
      </c>
      <c r="B65" s="57">
        <v>60.71</v>
      </c>
      <c r="C65" s="57">
        <f t="shared" si="0"/>
        <v>164.71750947125679</v>
      </c>
      <c r="D65" s="57">
        <f t="shared" si="1"/>
        <v>0.98753637511667425</v>
      </c>
    </row>
    <row r="66" spans="1:4">
      <c r="A66" s="58">
        <v>33939</v>
      </c>
      <c r="B66" s="57">
        <v>64.106666666666698</v>
      </c>
      <c r="C66" s="57">
        <f t="shared" si="0"/>
        <v>155.99001663893503</v>
      </c>
      <c r="D66" s="57">
        <f t="shared" si="1"/>
        <v>0.94701539101497456</v>
      </c>
    </row>
    <row r="67" spans="1:4">
      <c r="A67" s="58">
        <v>34029</v>
      </c>
      <c r="B67" s="57">
        <v>67.0833333333333</v>
      </c>
      <c r="C67" s="57">
        <f t="shared" si="0"/>
        <v>149.06832298136652</v>
      </c>
      <c r="D67" s="57">
        <f t="shared" si="1"/>
        <v>0.95562732919254745</v>
      </c>
    </row>
    <row r="68" spans="1:4">
      <c r="A68" s="58">
        <v>34121</v>
      </c>
      <c r="B68" s="57">
        <v>73.393333333333302</v>
      </c>
      <c r="C68" s="57">
        <f t="shared" si="0"/>
        <v>136.25215732582438</v>
      </c>
      <c r="D68" s="57">
        <f t="shared" si="1"/>
        <v>0.91402488872740484</v>
      </c>
    </row>
    <row r="69" spans="1:4">
      <c r="A69" s="58">
        <v>34213</v>
      </c>
      <c r="B69" s="57">
        <v>77.896666666666704</v>
      </c>
      <c r="C69" s="57">
        <f t="shared" si="0"/>
        <v>128.37519791176339</v>
      </c>
      <c r="D69" s="57">
        <f t="shared" si="1"/>
        <v>0.94218836920706839</v>
      </c>
    </row>
    <row r="70" spans="1:4">
      <c r="A70" s="58">
        <v>34304</v>
      </c>
      <c r="B70" s="57">
        <v>76.2</v>
      </c>
      <c r="C70" s="57">
        <f t="shared" si="0"/>
        <v>131.23359580052494</v>
      </c>
      <c r="D70" s="57">
        <f t="shared" si="1"/>
        <v>1.0222659667541563</v>
      </c>
    </row>
    <row r="71" spans="1:4">
      <c r="A71" s="58">
        <v>34394</v>
      </c>
      <c r="B71" s="57">
        <v>77.226666666666702</v>
      </c>
      <c r="C71" s="57">
        <f t="shared" si="0"/>
        <v>129.48895027624303</v>
      </c>
      <c r="D71" s="57">
        <f t="shared" si="1"/>
        <v>0.98670580110497186</v>
      </c>
    </row>
    <row r="72" spans="1:4">
      <c r="A72" s="58">
        <v>34486</v>
      </c>
      <c r="B72" s="57">
        <v>80.746666666666698</v>
      </c>
      <c r="C72" s="57">
        <f t="shared" si="0"/>
        <v>123.84412153236455</v>
      </c>
      <c r="D72" s="57">
        <f t="shared" si="1"/>
        <v>0.9564068692206078</v>
      </c>
    </row>
    <row r="73" spans="1:4">
      <c r="A73" s="58">
        <v>34578</v>
      </c>
      <c r="B73" s="57">
        <v>83.133333333333297</v>
      </c>
      <c r="C73" s="57">
        <f t="shared" si="0"/>
        <v>120.28869286287095</v>
      </c>
      <c r="D73" s="57">
        <f t="shared" si="1"/>
        <v>0.97129109863672891</v>
      </c>
    </row>
    <row r="74" spans="1:4">
      <c r="A74" s="58">
        <v>34669</v>
      </c>
      <c r="B74" s="57">
        <v>83.006666666666703</v>
      </c>
      <c r="C74" s="57">
        <f t="shared" si="0"/>
        <v>120.47225122480117</v>
      </c>
      <c r="D74" s="57">
        <f t="shared" si="1"/>
        <v>1.0015259818488467</v>
      </c>
    </row>
    <row r="75" spans="1:4">
      <c r="A75" s="58">
        <v>34759</v>
      </c>
      <c r="B75" s="57">
        <v>85.64</v>
      </c>
      <c r="C75" s="57">
        <f t="shared" si="0"/>
        <v>116.76786548341896</v>
      </c>
      <c r="D75" s="57">
        <f t="shared" si="1"/>
        <v>0.96925112875603336</v>
      </c>
    </row>
    <row r="76" spans="1:4">
      <c r="A76" s="58">
        <v>34851</v>
      </c>
      <c r="B76" s="57">
        <v>95.963333333333395</v>
      </c>
      <c r="C76" s="57">
        <f t="shared" si="0"/>
        <v>104.20646774809816</v>
      </c>
      <c r="D76" s="57">
        <f t="shared" si="1"/>
        <v>0.89242418979471272</v>
      </c>
    </row>
    <row r="77" spans="1:4">
      <c r="A77" s="58">
        <v>34943</v>
      </c>
      <c r="B77" s="57">
        <v>86.933333333333294</v>
      </c>
      <c r="C77" s="57">
        <f t="shared" si="0"/>
        <v>115.03067484662581</v>
      </c>
      <c r="D77" s="57">
        <f t="shared" si="1"/>
        <v>1.1038726993865042</v>
      </c>
    </row>
    <row r="78" spans="1:4">
      <c r="A78" s="58">
        <v>35034</v>
      </c>
      <c r="B78" s="57">
        <v>80.726666666666702</v>
      </c>
      <c r="C78" s="57">
        <f t="shared" si="0"/>
        <v>123.87480386489382</v>
      </c>
      <c r="D78" s="57">
        <f t="shared" si="1"/>
        <v>1.0768849615988099</v>
      </c>
    </row>
    <row r="79" spans="1:4">
      <c r="A79" s="58">
        <v>35125</v>
      </c>
      <c r="B79" s="57">
        <v>78.260000000000005</v>
      </c>
      <c r="C79" s="57">
        <f t="shared" si="0"/>
        <v>127.7791975466394</v>
      </c>
      <c r="D79" s="57">
        <f t="shared" si="1"/>
        <v>1.0315188687281716</v>
      </c>
    </row>
    <row r="80" spans="1:4">
      <c r="A80" s="58">
        <v>35217</v>
      </c>
      <c r="B80" s="57">
        <v>77.493333333333297</v>
      </c>
      <c r="C80" s="57">
        <f t="shared" ref="C80:C143" si="2">10000/B80</f>
        <v>129.04335856847908</v>
      </c>
      <c r="D80" s="57">
        <f t="shared" si="1"/>
        <v>1.0098933241569175</v>
      </c>
    </row>
    <row r="81" spans="1:4">
      <c r="A81" s="58">
        <v>35309</v>
      </c>
      <c r="B81" s="57">
        <v>76.4166666666667</v>
      </c>
      <c r="C81" s="57">
        <f t="shared" si="2"/>
        <v>130.86150490730637</v>
      </c>
      <c r="D81" s="57">
        <f t="shared" ref="D81:D144" si="3">C81/C80</f>
        <v>1.0140894220283523</v>
      </c>
    </row>
    <row r="82" spans="1:4">
      <c r="A82" s="58">
        <v>35400</v>
      </c>
      <c r="B82" s="57">
        <v>74.13</v>
      </c>
      <c r="C82" s="57">
        <f t="shared" si="2"/>
        <v>134.89815189531905</v>
      </c>
      <c r="D82" s="57">
        <f t="shared" si="3"/>
        <v>1.030846710733397</v>
      </c>
    </row>
    <row r="83" spans="1:4">
      <c r="A83" s="58">
        <v>35490</v>
      </c>
      <c r="B83" s="57">
        <v>70.58</v>
      </c>
      <c r="C83" s="57">
        <f t="shared" si="2"/>
        <v>141.68319637291017</v>
      </c>
      <c r="D83" s="57">
        <f t="shared" si="3"/>
        <v>1.0502975347123831</v>
      </c>
    </row>
    <row r="84" spans="1:4">
      <c r="A84" s="58">
        <v>35582</v>
      </c>
      <c r="B84" s="57">
        <v>72.47</v>
      </c>
      <c r="C84" s="57">
        <f t="shared" si="2"/>
        <v>137.98813302056024</v>
      </c>
      <c r="D84" s="57">
        <f t="shared" si="3"/>
        <v>0.97392024285911416</v>
      </c>
    </row>
    <row r="85" spans="1:4">
      <c r="A85" s="58">
        <v>35674</v>
      </c>
      <c r="B85" s="57">
        <v>75.569999999999993</v>
      </c>
      <c r="C85" s="57">
        <f t="shared" si="2"/>
        <v>132.32764324467382</v>
      </c>
      <c r="D85" s="57">
        <f t="shared" si="3"/>
        <v>0.95897843059415111</v>
      </c>
    </row>
    <row r="86" spans="1:4">
      <c r="A86" s="58">
        <v>35765</v>
      </c>
      <c r="B86" s="57">
        <v>74.069999999999993</v>
      </c>
      <c r="C86" s="57">
        <f t="shared" si="2"/>
        <v>135.00742540839747</v>
      </c>
      <c r="D86" s="57">
        <f t="shared" si="3"/>
        <v>1.0202511138112595</v>
      </c>
    </row>
    <row r="87" spans="1:4">
      <c r="A87" s="58">
        <v>35855</v>
      </c>
      <c r="B87" s="57">
        <v>77.176666666666705</v>
      </c>
      <c r="C87" s="57">
        <f t="shared" si="2"/>
        <v>129.57284153241474</v>
      </c>
      <c r="D87" s="57">
        <f t="shared" si="3"/>
        <v>0.95974603723059593</v>
      </c>
    </row>
    <row r="88" spans="1:4">
      <c r="A88" s="58">
        <v>35947</v>
      </c>
      <c r="B88" s="57">
        <v>71.98</v>
      </c>
      <c r="C88" s="57">
        <f t="shared" si="2"/>
        <v>138.9274798555154</v>
      </c>
      <c r="D88" s="57">
        <f t="shared" si="3"/>
        <v>1.0721959803649166</v>
      </c>
    </row>
    <row r="89" spans="1:4">
      <c r="A89" s="58">
        <v>36039</v>
      </c>
      <c r="B89" s="57">
        <v>70.69</v>
      </c>
      <c r="C89" s="57">
        <f t="shared" si="2"/>
        <v>141.46272457207527</v>
      </c>
      <c r="D89" s="57">
        <f t="shared" si="3"/>
        <v>1.0182486914697979</v>
      </c>
    </row>
    <row r="90" spans="1:4">
      <c r="A90" s="58">
        <v>36130</v>
      </c>
      <c r="B90" s="57">
        <v>80.496666666666698</v>
      </c>
      <c r="C90" s="57">
        <f t="shared" si="2"/>
        <v>124.22874653194745</v>
      </c>
      <c r="D90" s="57">
        <f t="shared" si="3"/>
        <v>0.87817300923433639</v>
      </c>
    </row>
    <row r="91" spans="1:4">
      <c r="A91" s="58">
        <v>36220</v>
      </c>
      <c r="B91" s="57">
        <v>83.586666666666702</v>
      </c>
      <c r="C91" s="57">
        <f t="shared" si="2"/>
        <v>119.63630563088206</v>
      </c>
      <c r="D91" s="57">
        <f t="shared" si="3"/>
        <v>0.96303238156005733</v>
      </c>
    </row>
    <row r="92" spans="1:4">
      <c r="A92" s="58">
        <v>36312</v>
      </c>
      <c r="B92" s="57">
        <v>81.31</v>
      </c>
      <c r="C92" s="57">
        <f t="shared" si="2"/>
        <v>122.98610257040954</v>
      </c>
      <c r="D92" s="57">
        <f t="shared" si="3"/>
        <v>1.0279998360185303</v>
      </c>
    </row>
    <row r="93" spans="1:4">
      <c r="A93" s="58">
        <v>36404</v>
      </c>
      <c r="B93" s="57">
        <v>87.086666666666702</v>
      </c>
      <c r="C93" s="57">
        <f t="shared" si="2"/>
        <v>114.82814054964399</v>
      </c>
      <c r="D93" s="57">
        <f t="shared" si="3"/>
        <v>0.93366761080915528</v>
      </c>
    </row>
    <row r="94" spans="1:4">
      <c r="A94" s="58">
        <v>36495</v>
      </c>
      <c r="B94" s="57">
        <v>94.3333333333333</v>
      </c>
      <c r="C94" s="57">
        <f t="shared" si="2"/>
        <v>106.00706713780923</v>
      </c>
      <c r="D94" s="57">
        <f t="shared" si="3"/>
        <v>0.92318021201413503</v>
      </c>
    </row>
    <row r="95" spans="1:4">
      <c r="A95" s="58">
        <v>36586</v>
      </c>
      <c r="B95" s="57">
        <v>92.686666666666696</v>
      </c>
      <c r="C95" s="57">
        <f t="shared" si="2"/>
        <v>107.89038337049554</v>
      </c>
      <c r="D95" s="57">
        <f t="shared" si="3"/>
        <v>1.0177659497950076</v>
      </c>
    </row>
    <row r="96" spans="1:4">
      <c r="A96" s="58">
        <v>36678</v>
      </c>
      <c r="B96" s="57">
        <v>94.62</v>
      </c>
      <c r="C96" s="57">
        <f t="shared" si="2"/>
        <v>105.6859015007398</v>
      </c>
      <c r="D96" s="57">
        <f t="shared" si="3"/>
        <v>0.97956739237652402</v>
      </c>
    </row>
    <row r="97" spans="1:4">
      <c r="A97" s="58">
        <v>36770</v>
      </c>
      <c r="B97" s="57">
        <v>94.996666666666698</v>
      </c>
      <c r="C97" s="57">
        <f t="shared" si="2"/>
        <v>105.26685146847254</v>
      </c>
      <c r="D97" s="57">
        <f t="shared" si="3"/>
        <v>0.99603494859468711</v>
      </c>
    </row>
    <row r="98" spans="1:4">
      <c r="A98" s="58">
        <v>36861</v>
      </c>
      <c r="B98" s="57">
        <v>95.09</v>
      </c>
      <c r="C98" s="57">
        <f t="shared" si="2"/>
        <v>105.16352928804291</v>
      </c>
      <c r="D98" s="57">
        <f t="shared" si="3"/>
        <v>0.99901847372664532</v>
      </c>
    </row>
    <row r="99" spans="1:4">
      <c r="A99" s="58">
        <v>36951</v>
      </c>
      <c r="B99" s="57">
        <v>88.08</v>
      </c>
      <c r="C99" s="57">
        <f t="shared" si="2"/>
        <v>113.53315168029064</v>
      </c>
      <c r="D99" s="57">
        <f t="shared" si="3"/>
        <v>1.0795867393278837</v>
      </c>
    </row>
    <row r="100" spans="1:4">
      <c r="A100" s="58">
        <v>37043</v>
      </c>
      <c r="B100" s="57">
        <v>86.763333333333307</v>
      </c>
      <c r="C100" s="57">
        <f t="shared" si="2"/>
        <v>115.25606054785051</v>
      </c>
      <c r="D100" s="57">
        <f t="shared" si="3"/>
        <v>1.0151753813054674</v>
      </c>
    </row>
    <row r="101" spans="1:4">
      <c r="A101" s="58">
        <v>37135</v>
      </c>
      <c r="B101" s="57">
        <v>87.133333333333297</v>
      </c>
      <c r="C101" s="57">
        <f t="shared" si="2"/>
        <v>114.76664116296868</v>
      </c>
      <c r="D101" s="57">
        <f t="shared" si="3"/>
        <v>0.99575363427697028</v>
      </c>
    </row>
    <row r="102" spans="1:4">
      <c r="A102" s="58">
        <v>37226</v>
      </c>
      <c r="B102" s="57">
        <v>85.903333333333407</v>
      </c>
      <c r="C102" s="57">
        <f t="shared" si="2"/>
        <v>116.40991812502415</v>
      </c>
      <c r="D102" s="57">
        <f t="shared" si="3"/>
        <v>1.0143184199293767</v>
      </c>
    </row>
    <row r="103" spans="1:4">
      <c r="A103" s="58">
        <v>37316</v>
      </c>
      <c r="B103" s="57">
        <v>80.673333333333304</v>
      </c>
      <c r="C103" s="57">
        <f t="shared" si="2"/>
        <v>123.95669779357083</v>
      </c>
      <c r="D103" s="57">
        <f t="shared" si="3"/>
        <v>1.0648293529460389</v>
      </c>
    </row>
    <row r="104" spans="1:4">
      <c r="A104" s="58">
        <v>37408</v>
      </c>
      <c r="B104" s="57">
        <v>82.77</v>
      </c>
      <c r="C104" s="57">
        <f t="shared" si="2"/>
        <v>120.81672103419113</v>
      </c>
      <c r="D104" s="57">
        <f t="shared" si="3"/>
        <v>0.97466876082316423</v>
      </c>
    </row>
    <row r="105" spans="1:4">
      <c r="A105" s="58">
        <v>37500</v>
      </c>
      <c r="B105" s="57">
        <v>86.5</v>
      </c>
      <c r="C105" s="57">
        <f t="shared" si="2"/>
        <v>115.60693641618496</v>
      </c>
      <c r="D105" s="57">
        <f t="shared" si="3"/>
        <v>0.956878612716763</v>
      </c>
    </row>
    <row r="106" spans="1:4">
      <c r="A106" s="58">
        <v>37591</v>
      </c>
      <c r="B106" s="57">
        <v>84.303333333333299</v>
      </c>
      <c r="C106" s="57">
        <f t="shared" si="2"/>
        <v>118.61927167767195</v>
      </c>
      <c r="D106" s="57">
        <f t="shared" si="3"/>
        <v>1.0260567000118623</v>
      </c>
    </row>
    <row r="107" spans="1:4">
      <c r="A107" s="58">
        <v>37681</v>
      </c>
      <c r="B107" s="57">
        <v>85.266666666666694</v>
      </c>
      <c r="C107" s="57">
        <f t="shared" si="2"/>
        <v>117.27912431587174</v>
      </c>
      <c r="D107" s="57">
        <f t="shared" si="3"/>
        <v>0.988702111024237</v>
      </c>
    </row>
    <row r="108" spans="1:4">
      <c r="A108" s="58">
        <v>37773</v>
      </c>
      <c r="B108" s="57">
        <v>84.05</v>
      </c>
      <c r="C108" s="57">
        <f t="shared" si="2"/>
        <v>118.97679952409281</v>
      </c>
      <c r="D108" s="57">
        <f t="shared" si="3"/>
        <v>1.0144755106087651</v>
      </c>
    </row>
    <row r="109" spans="1:4">
      <c r="A109" s="58">
        <v>37865</v>
      </c>
      <c r="B109" s="57">
        <v>84.6933333333333</v>
      </c>
      <c r="C109" s="57">
        <f t="shared" si="2"/>
        <v>118.07304785894212</v>
      </c>
      <c r="D109" s="57">
        <f t="shared" si="3"/>
        <v>0.99240396725440838</v>
      </c>
    </row>
    <row r="110" spans="1:4">
      <c r="A110" s="58">
        <v>37956</v>
      </c>
      <c r="B110" s="57">
        <v>89.863333333333301</v>
      </c>
      <c r="C110" s="57">
        <f t="shared" si="2"/>
        <v>111.28009199154275</v>
      </c>
      <c r="D110" s="57">
        <f t="shared" si="3"/>
        <v>0.94246819244037228</v>
      </c>
    </row>
    <row r="111" spans="1:4">
      <c r="A111" s="58">
        <v>38047</v>
      </c>
      <c r="B111" s="57">
        <v>89.866666666666703</v>
      </c>
      <c r="C111" s="57">
        <f t="shared" si="2"/>
        <v>111.27596439169135</v>
      </c>
      <c r="D111" s="57">
        <f t="shared" si="3"/>
        <v>0.99996290801186871</v>
      </c>
    </row>
    <row r="112" spans="1:4">
      <c r="A112" s="58">
        <v>38139</v>
      </c>
      <c r="B112" s="57">
        <v>88.82</v>
      </c>
      <c r="C112" s="57">
        <f t="shared" si="2"/>
        <v>112.58725512272012</v>
      </c>
      <c r="D112" s="57">
        <f t="shared" si="3"/>
        <v>1.0117841327028452</v>
      </c>
    </row>
    <row r="113" spans="1:4">
      <c r="A113" s="58">
        <v>38231</v>
      </c>
      <c r="B113" s="57">
        <v>88.396666666666704</v>
      </c>
      <c r="C113" s="57">
        <f t="shared" si="2"/>
        <v>113.1264376484784</v>
      </c>
      <c r="D113" s="57">
        <f t="shared" si="3"/>
        <v>1.0047890191937849</v>
      </c>
    </row>
    <row r="114" spans="1:4">
      <c r="A114" s="58">
        <v>38322</v>
      </c>
      <c r="B114" s="57">
        <v>89.753333333333302</v>
      </c>
      <c r="C114" s="57">
        <f t="shared" si="2"/>
        <v>111.41647478273791</v>
      </c>
      <c r="D114" s="57">
        <f t="shared" si="3"/>
        <v>0.98488449825447599</v>
      </c>
    </row>
    <row r="115" spans="1:4">
      <c r="A115" s="58">
        <v>38412</v>
      </c>
      <c r="B115" s="57">
        <v>89.72</v>
      </c>
      <c r="C115" s="57">
        <f t="shared" si="2"/>
        <v>111.45786892554615</v>
      </c>
      <c r="D115" s="57">
        <f t="shared" si="3"/>
        <v>1.0003715262297517</v>
      </c>
    </row>
    <row r="116" spans="1:4">
      <c r="A116" s="58">
        <v>38504</v>
      </c>
      <c r="B116" s="57">
        <v>87.996666666666698</v>
      </c>
      <c r="C116" s="57">
        <f t="shared" si="2"/>
        <v>113.64066820712901</v>
      </c>
      <c r="D116" s="57">
        <f t="shared" si="3"/>
        <v>1.0195840751543614</v>
      </c>
    </row>
    <row r="117" spans="1:4">
      <c r="A117" s="58">
        <v>38596</v>
      </c>
      <c r="B117" s="57">
        <v>85.72</v>
      </c>
      <c r="C117" s="57">
        <f t="shared" si="2"/>
        <v>116.65888940737284</v>
      </c>
      <c r="D117" s="57">
        <f t="shared" si="3"/>
        <v>1.0265593404884124</v>
      </c>
    </row>
    <row r="118" spans="1:4">
      <c r="A118" s="58">
        <v>38687</v>
      </c>
      <c r="B118" s="57">
        <v>81.7</v>
      </c>
      <c r="C118" s="57">
        <f t="shared" si="2"/>
        <v>122.39902080783354</v>
      </c>
      <c r="D118" s="57">
        <f t="shared" si="3"/>
        <v>1.0492044063647492</v>
      </c>
    </row>
    <row r="119" spans="1:4">
      <c r="A119" s="58">
        <v>38777</v>
      </c>
      <c r="B119" s="57">
        <v>80.736666666666693</v>
      </c>
      <c r="C119" s="57">
        <f t="shared" si="2"/>
        <v>123.85946079848061</v>
      </c>
      <c r="D119" s="57">
        <f t="shared" si="3"/>
        <v>1.0119317947235866</v>
      </c>
    </row>
    <row r="120" spans="1:4">
      <c r="A120" s="58">
        <v>38869</v>
      </c>
      <c r="B120" s="57">
        <v>81.3</v>
      </c>
      <c r="C120" s="57">
        <f t="shared" si="2"/>
        <v>123.00123001230013</v>
      </c>
      <c r="D120" s="57">
        <f t="shared" si="3"/>
        <v>0.99307093070930752</v>
      </c>
    </row>
    <row r="121" spans="1:4">
      <c r="A121" s="58">
        <v>38961</v>
      </c>
      <c r="B121" s="57">
        <v>79.81</v>
      </c>
      <c r="C121" s="57">
        <f t="shared" si="2"/>
        <v>125.29758175667209</v>
      </c>
      <c r="D121" s="57">
        <f t="shared" si="3"/>
        <v>1.0186693396817441</v>
      </c>
    </row>
    <row r="122" spans="1:4">
      <c r="A122" s="58">
        <v>39052</v>
      </c>
      <c r="B122" s="57">
        <v>77.996666666666698</v>
      </c>
      <c r="C122" s="57">
        <f t="shared" si="2"/>
        <v>128.21060729090982</v>
      </c>
      <c r="D122" s="57">
        <f t="shared" si="3"/>
        <v>1.0232488567887514</v>
      </c>
    </row>
    <row r="123" spans="1:4">
      <c r="A123" s="58">
        <v>39142</v>
      </c>
      <c r="B123" s="57">
        <v>76.203333333333305</v>
      </c>
      <c r="C123" s="57">
        <f t="shared" si="2"/>
        <v>131.22785529941828</v>
      </c>
      <c r="D123" s="57">
        <f t="shared" si="3"/>
        <v>1.0235335287170297</v>
      </c>
    </row>
    <row r="124" spans="1:4">
      <c r="A124" s="58">
        <v>39234</v>
      </c>
      <c r="B124" s="57">
        <v>74.226666666666702</v>
      </c>
      <c r="C124" s="57">
        <f t="shared" si="2"/>
        <v>134.72247170828086</v>
      </c>
      <c r="D124" s="57">
        <f t="shared" si="3"/>
        <v>1.0266301419076691</v>
      </c>
    </row>
    <row r="125" spans="1:4">
      <c r="A125" s="58">
        <v>39326</v>
      </c>
      <c r="B125" s="57">
        <v>75.356666666666698</v>
      </c>
      <c r="C125" s="57">
        <f t="shared" si="2"/>
        <v>132.70226036183479</v>
      </c>
      <c r="D125" s="57">
        <f t="shared" si="3"/>
        <v>0.98500464457911296</v>
      </c>
    </row>
    <row r="126" spans="1:4">
      <c r="A126" s="58">
        <v>39417</v>
      </c>
      <c r="B126" s="57">
        <v>76.73</v>
      </c>
      <c r="C126" s="57">
        <f t="shared" si="2"/>
        <v>130.32712107389548</v>
      </c>
      <c r="D126" s="57">
        <f t="shared" si="3"/>
        <v>0.98210174203918532</v>
      </c>
    </row>
    <row r="127" spans="1:4">
      <c r="A127" s="58">
        <v>39508</v>
      </c>
      <c r="B127" s="57">
        <v>80.97</v>
      </c>
      <c r="C127" s="57">
        <f t="shared" si="2"/>
        <v>123.50253180190194</v>
      </c>
      <c r="D127" s="57">
        <f t="shared" si="3"/>
        <v>0.94763492651599357</v>
      </c>
    </row>
    <row r="128" spans="1:4">
      <c r="A128" s="58">
        <v>39600</v>
      </c>
      <c r="B128" s="57">
        <v>80.233333333333306</v>
      </c>
      <c r="C128" s="57">
        <f t="shared" si="2"/>
        <v>124.6364769422518</v>
      </c>
      <c r="D128" s="57">
        <f t="shared" si="3"/>
        <v>1.0091815538014128</v>
      </c>
    </row>
    <row r="129" spans="1:4">
      <c r="A129" s="58">
        <v>39692</v>
      </c>
      <c r="B129" s="57">
        <v>79.016666666666694</v>
      </c>
      <c r="C129" s="57">
        <f t="shared" si="2"/>
        <v>126.55557899177384</v>
      </c>
      <c r="D129" s="57">
        <f t="shared" si="3"/>
        <v>1.0153975954439984</v>
      </c>
    </row>
    <row r="130" spans="1:4">
      <c r="A130" s="58">
        <v>39783</v>
      </c>
      <c r="B130" s="57">
        <v>95.48</v>
      </c>
      <c r="C130" s="57">
        <f t="shared" si="2"/>
        <v>104.73397570171764</v>
      </c>
      <c r="D130" s="57">
        <f t="shared" si="3"/>
        <v>0.82757296466973918</v>
      </c>
    </row>
    <row r="131" spans="1:4">
      <c r="A131" s="58">
        <v>39873</v>
      </c>
      <c r="B131" s="57">
        <v>99.516666666666694</v>
      </c>
      <c r="C131" s="57">
        <f t="shared" si="2"/>
        <v>100.48568079048732</v>
      </c>
      <c r="D131" s="57">
        <f t="shared" si="3"/>
        <v>0.95943728018757291</v>
      </c>
    </row>
    <row r="132" spans="1:4">
      <c r="A132" s="58">
        <v>39965</v>
      </c>
      <c r="B132" s="57">
        <v>92.896666666666704</v>
      </c>
      <c r="C132" s="57">
        <f t="shared" si="2"/>
        <v>107.64648893035267</v>
      </c>
      <c r="D132" s="57">
        <f t="shared" si="3"/>
        <v>1.0712619756718933</v>
      </c>
    </row>
    <row r="133" spans="1:4">
      <c r="A133" s="58">
        <v>40057</v>
      </c>
      <c r="B133" s="57">
        <v>94.603333333333296</v>
      </c>
      <c r="C133" s="57">
        <f t="shared" si="2"/>
        <v>105.70452062999898</v>
      </c>
      <c r="D133" s="57">
        <f t="shared" si="3"/>
        <v>0.98195976181248101</v>
      </c>
    </row>
    <row r="134" spans="1:4">
      <c r="A134" s="58">
        <v>40148</v>
      </c>
      <c r="B134" s="57">
        <v>96.77</v>
      </c>
      <c r="C134" s="57">
        <f t="shared" si="2"/>
        <v>103.33781130515656</v>
      </c>
      <c r="D134" s="57">
        <f t="shared" si="3"/>
        <v>0.97761014088388243</v>
      </c>
    </row>
    <row r="135" spans="1:4">
      <c r="A135" s="58">
        <v>40238</v>
      </c>
      <c r="B135" s="57">
        <v>96.643333333333302</v>
      </c>
      <c r="C135" s="57">
        <f t="shared" si="2"/>
        <v>103.47325216431555</v>
      </c>
      <c r="D135" s="57">
        <f t="shared" si="3"/>
        <v>1.0013106611940816</v>
      </c>
    </row>
    <row r="136" spans="1:4">
      <c r="A136" s="58">
        <v>40330</v>
      </c>
      <c r="B136" s="57">
        <v>96.523333333333298</v>
      </c>
      <c r="C136" s="57">
        <f t="shared" si="2"/>
        <v>103.60189246123566</v>
      </c>
      <c r="D136" s="57">
        <f t="shared" si="3"/>
        <v>1.0012432227095349</v>
      </c>
    </row>
    <row r="137" spans="1:4">
      <c r="A137" s="58">
        <v>40422</v>
      </c>
      <c r="B137" s="57">
        <v>102.84</v>
      </c>
      <c r="C137" s="57">
        <f t="shared" si="2"/>
        <v>97.238428626993382</v>
      </c>
      <c r="D137" s="57">
        <f t="shared" si="3"/>
        <v>0.93857772591728206</v>
      </c>
    </row>
    <row r="138" spans="1:4">
      <c r="A138" s="58">
        <v>40513</v>
      </c>
      <c r="B138" s="57">
        <v>103.996666666667</v>
      </c>
      <c r="C138" s="57">
        <f t="shared" si="2"/>
        <v>96.156928106669781</v>
      </c>
      <c r="D138" s="57">
        <f t="shared" si="3"/>
        <v>0.98887784864899209</v>
      </c>
    </row>
    <row r="139" spans="1:4">
      <c r="A139" s="58">
        <v>40603</v>
      </c>
      <c r="B139" s="57">
        <v>103.28</v>
      </c>
      <c r="C139" s="57">
        <f t="shared" si="2"/>
        <v>96.824167312161109</v>
      </c>
      <c r="D139" s="57">
        <f t="shared" si="3"/>
        <v>1.0069390653240413</v>
      </c>
    </row>
    <row r="140" spans="1:4">
      <c r="A140" s="58">
        <v>40695</v>
      </c>
      <c r="B140" s="57">
        <v>101.90333333333299</v>
      </c>
      <c r="C140" s="57">
        <f t="shared" si="2"/>
        <v>98.13221680677799</v>
      </c>
      <c r="D140" s="57">
        <f t="shared" si="3"/>
        <v>1.0135095351804031</v>
      </c>
    </row>
    <row r="141" spans="1:4">
      <c r="A141" s="58">
        <v>40787</v>
      </c>
      <c r="B141" s="57">
        <v>107.31333333333301</v>
      </c>
      <c r="C141" s="57">
        <f t="shared" si="2"/>
        <v>93.185065540163052</v>
      </c>
      <c r="D141" s="57">
        <f t="shared" si="3"/>
        <v>0.94958687954277177</v>
      </c>
    </row>
    <row r="142" spans="1:4">
      <c r="A142" s="58">
        <v>40878</v>
      </c>
      <c r="B142" s="57">
        <v>110.473333333333</v>
      </c>
      <c r="C142" s="57">
        <f t="shared" si="2"/>
        <v>90.51958240299345</v>
      </c>
      <c r="D142" s="57">
        <f t="shared" si="3"/>
        <v>0.97139581196065405</v>
      </c>
    </row>
    <row r="143" spans="1:4">
      <c r="A143" s="58">
        <v>40969</v>
      </c>
      <c r="B143" s="57">
        <v>107.4</v>
      </c>
      <c r="C143" s="57">
        <f t="shared" si="2"/>
        <v>93.109869646182489</v>
      </c>
      <c r="D143" s="57">
        <f t="shared" si="3"/>
        <v>1.0286157666045903</v>
      </c>
    </row>
    <row r="144" spans="1:4">
      <c r="A144" s="58">
        <v>41061</v>
      </c>
      <c r="B144" s="57">
        <v>107.44</v>
      </c>
      <c r="C144" s="57">
        <f t="shared" ref="C144:C157" si="4">10000/B144</f>
        <v>93.075204765450479</v>
      </c>
      <c r="D144" s="57">
        <f t="shared" si="3"/>
        <v>0.99962769918093819</v>
      </c>
    </row>
    <row r="145" spans="1:4">
      <c r="A145" s="58">
        <v>41153</v>
      </c>
      <c r="B145" s="57">
        <v>109.856666666667</v>
      </c>
      <c r="C145" s="57">
        <f t="shared" si="4"/>
        <v>91.027702764207632</v>
      </c>
      <c r="D145" s="57">
        <f t="shared" ref="D145:D157" si="5">C145/C144</f>
        <v>0.97800163849864685</v>
      </c>
    </row>
    <row r="146" spans="1:4">
      <c r="A146" s="58">
        <v>41244</v>
      </c>
      <c r="B146" s="57">
        <v>104.62333333333299</v>
      </c>
      <c r="C146" s="57">
        <f t="shared" si="4"/>
        <v>95.580973014305599</v>
      </c>
      <c r="D146" s="57">
        <f t="shared" si="5"/>
        <v>1.0500207092108265</v>
      </c>
    </row>
    <row r="147" spans="1:4">
      <c r="A147" s="58">
        <v>41334</v>
      </c>
      <c r="B147" s="57">
        <v>91.68</v>
      </c>
      <c r="C147" s="57">
        <f t="shared" si="4"/>
        <v>109.07504363001745</v>
      </c>
      <c r="D147" s="57">
        <f t="shared" si="5"/>
        <v>1.1411794648051155</v>
      </c>
    </row>
    <row r="148" spans="1:4">
      <c r="A148" s="58">
        <v>41426</v>
      </c>
      <c r="B148" s="57">
        <v>86.126666666666694</v>
      </c>
      <c r="C148" s="57">
        <f t="shared" si="4"/>
        <v>116.10805789921817</v>
      </c>
      <c r="D148" s="57">
        <f t="shared" si="5"/>
        <v>1.0644786748200321</v>
      </c>
    </row>
    <row r="149" spans="1:4">
      <c r="A149" s="58">
        <v>41518</v>
      </c>
      <c r="B149" s="57">
        <v>86.533333333333303</v>
      </c>
      <c r="C149" s="57">
        <f t="shared" si="4"/>
        <v>115.56240369799696</v>
      </c>
      <c r="D149" s="57">
        <f t="shared" si="5"/>
        <v>0.99530046224961544</v>
      </c>
    </row>
    <row r="150" spans="1:4">
      <c r="A150" s="58">
        <v>41609</v>
      </c>
      <c r="B150" s="57">
        <v>84.606666666666698</v>
      </c>
      <c r="C150" s="57">
        <f t="shared" si="4"/>
        <v>118.19399574501611</v>
      </c>
      <c r="D150" s="57">
        <f t="shared" si="5"/>
        <v>1.0227720431802056</v>
      </c>
    </row>
    <row r="151" spans="1:4">
      <c r="A151" s="58">
        <v>41699</v>
      </c>
      <c r="B151" s="57">
        <v>83.233333333333306</v>
      </c>
      <c r="C151" s="57">
        <f t="shared" si="4"/>
        <v>120.14417300760917</v>
      </c>
      <c r="D151" s="57">
        <f t="shared" si="5"/>
        <v>1.0164997997597123</v>
      </c>
    </row>
    <row r="152" spans="1:4">
      <c r="A152" s="58">
        <v>41791</v>
      </c>
      <c r="B152" s="57">
        <v>83.68</v>
      </c>
      <c r="C152" s="57">
        <f t="shared" si="4"/>
        <v>119.50286806883365</v>
      </c>
      <c r="D152" s="57">
        <f t="shared" si="5"/>
        <v>0.99466220522625848</v>
      </c>
    </row>
    <row r="153" spans="1:4">
      <c r="A153" s="58">
        <v>41883</v>
      </c>
      <c r="B153" s="57">
        <v>82.536666666666704</v>
      </c>
      <c r="C153" s="57">
        <f t="shared" si="4"/>
        <v>121.15827309074749</v>
      </c>
      <c r="D153" s="57">
        <f t="shared" si="5"/>
        <v>1.013852429223375</v>
      </c>
    </row>
    <row r="154" spans="1:4">
      <c r="A154" s="58">
        <v>41974</v>
      </c>
      <c r="B154" s="57">
        <v>77.123333333333306</v>
      </c>
      <c r="C154" s="57">
        <f t="shared" si="4"/>
        <v>129.66244543372093</v>
      </c>
      <c r="D154" s="57">
        <f t="shared" si="5"/>
        <v>1.0701906037947886</v>
      </c>
    </row>
    <row r="155" spans="1:4">
      <c r="A155" s="58">
        <v>42064</v>
      </c>
      <c r="B155" s="57">
        <v>76.83</v>
      </c>
      <c r="C155" s="57">
        <f t="shared" si="4"/>
        <v>130.15749056358194</v>
      </c>
      <c r="D155" s="57">
        <f t="shared" si="5"/>
        <v>1.0038179530565314</v>
      </c>
    </row>
    <row r="156" spans="1:4">
      <c r="A156" s="58">
        <v>42156</v>
      </c>
      <c r="B156" s="57">
        <v>75.44</v>
      </c>
      <c r="C156" s="57">
        <f t="shared" si="4"/>
        <v>132.5556733828208</v>
      </c>
      <c r="D156" s="57">
        <f t="shared" si="5"/>
        <v>1.0184252386002122</v>
      </c>
    </row>
    <row r="157" spans="1:4">
      <c r="A157" s="58">
        <v>42248</v>
      </c>
      <c r="B157" s="57">
        <v>75.069999999999993</v>
      </c>
      <c r="C157" s="57">
        <f t="shared" si="4"/>
        <v>133.20900492873321</v>
      </c>
      <c r="D157" s="57">
        <f t="shared" si="5"/>
        <v>1.0049287331823633</v>
      </c>
    </row>
    <row r="158" spans="1:4">
      <c r="A158" s="58">
        <v>42339</v>
      </c>
    </row>
  </sheetData>
  <phoneticPr fontId="7"/>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2"/>
  <sheetViews>
    <sheetView topLeftCell="A262" workbookViewId="0">
      <selection activeCell="E293" sqref="E293"/>
    </sheetView>
  </sheetViews>
  <sheetFormatPr defaultColWidth="9" defaultRowHeight="12.5"/>
  <cols>
    <col min="1" max="256" width="18.08984375" style="51" customWidth="1"/>
    <col min="257" max="16384" width="9" style="51"/>
  </cols>
  <sheetData>
    <row r="1" spans="1:2">
      <c r="A1" s="51" t="s">
        <v>605</v>
      </c>
    </row>
    <row r="2" spans="1:2">
      <c r="A2" s="51" t="s">
        <v>604</v>
      </c>
    </row>
    <row r="3" spans="1:2">
      <c r="A3" s="51" t="s">
        <v>603</v>
      </c>
    </row>
    <row r="4" spans="1:2">
      <c r="A4" s="51" t="s">
        <v>602</v>
      </c>
    </row>
    <row r="5" spans="1:2">
      <c r="A5" s="51" t="s">
        <v>601</v>
      </c>
    </row>
    <row r="6" spans="1:2">
      <c r="A6" s="51" t="s">
        <v>600</v>
      </c>
    </row>
    <row r="8" spans="1:2">
      <c r="A8" s="51" t="s">
        <v>629</v>
      </c>
      <c r="B8" s="51" t="s">
        <v>630</v>
      </c>
    </row>
    <row r="10" spans="1:2">
      <c r="A10" s="51" t="s">
        <v>598</v>
      </c>
    </row>
    <row r="11" spans="1:2">
      <c r="A11" s="51" t="s">
        <v>597</v>
      </c>
      <c r="B11" s="51" t="s">
        <v>629</v>
      </c>
    </row>
    <row r="12" spans="1:2">
      <c r="A12" s="53">
        <v>4750</v>
      </c>
      <c r="B12" s="56">
        <v>12</v>
      </c>
    </row>
    <row r="13" spans="1:2">
      <c r="A13" s="53">
        <v>4840</v>
      </c>
      <c r="B13" s="56">
        <v>11.9</v>
      </c>
    </row>
    <row r="14" spans="1:2">
      <c r="A14" s="53">
        <v>4931</v>
      </c>
      <c r="B14" s="56">
        <v>12.1</v>
      </c>
    </row>
    <row r="15" spans="1:2">
      <c r="A15" s="53">
        <v>5023</v>
      </c>
      <c r="B15" s="56">
        <v>12.1</v>
      </c>
    </row>
    <row r="16" spans="1:2">
      <c r="A16" s="53">
        <v>5115</v>
      </c>
      <c r="B16" s="56">
        <v>11.8</v>
      </c>
    </row>
    <row r="17" spans="1:2">
      <c r="A17" s="53">
        <v>5205</v>
      </c>
      <c r="B17" s="56">
        <v>11.6</v>
      </c>
    </row>
    <row r="18" spans="1:2">
      <c r="A18" s="53">
        <v>5296</v>
      </c>
      <c r="B18" s="56">
        <v>11.9</v>
      </c>
    </row>
    <row r="19" spans="1:2">
      <c r="A19" s="53">
        <v>5388</v>
      </c>
      <c r="B19" s="56">
        <v>11.7</v>
      </c>
    </row>
    <row r="20" spans="1:2">
      <c r="A20" s="53">
        <v>5480</v>
      </c>
      <c r="B20" s="56">
        <v>11.8</v>
      </c>
    </row>
    <row r="21" spans="1:2">
      <c r="A21" s="53">
        <v>5570</v>
      </c>
      <c r="B21" s="56">
        <v>11.8</v>
      </c>
    </row>
    <row r="22" spans="1:2">
      <c r="A22" s="53">
        <v>5661</v>
      </c>
      <c r="B22" s="56">
        <v>11.8</v>
      </c>
    </row>
    <row r="23" spans="1:2">
      <c r="A23" s="53">
        <v>5753</v>
      </c>
      <c r="B23" s="56">
        <v>12.4</v>
      </c>
    </row>
    <row r="24" spans="1:2">
      <c r="A24" s="53">
        <v>5845</v>
      </c>
      <c r="B24" s="56">
        <v>13.6</v>
      </c>
    </row>
    <row r="25" spans="1:2">
      <c r="A25" s="53">
        <v>5936</v>
      </c>
      <c r="B25" s="56">
        <v>14.2</v>
      </c>
    </row>
    <row r="26" spans="1:2">
      <c r="A26" s="53">
        <v>6027</v>
      </c>
      <c r="B26" s="56">
        <v>14.7</v>
      </c>
    </row>
    <row r="27" spans="1:2">
      <c r="A27" s="53">
        <v>6119</v>
      </c>
      <c r="B27" s="56">
        <v>16.5</v>
      </c>
    </row>
    <row r="28" spans="1:2">
      <c r="A28" s="53">
        <v>6211</v>
      </c>
      <c r="B28" s="56">
        <v>18</v>
      </c>
    </row>
    <row r="29" spans="1:2">
      <c r="A29" s="53">
        <v>6301</v>
      </c>
      <c r="B29" s="56">
        <v>20.5</v>
      </c>
    </row>
    <row r="30" spans="1:2">
      <c r="A30" s="53">
        <v>6392</v>
      </c>
      <c r="B30" s="56">
        <v>21.3</v>
      </c>
    </row>
    <row r="31" spans="1:2">
      <c r="A31" s="53">
        <v>6484</v>
      </c>
      <c r="B31" s="56">
        <v>21.2</v>
      </c>
    </row>
    <row r="32" spans="1:2">
      <c r="A32" s="53">
        <v>6576</v>
      </c>
      <c r="B32" s="56">
        <v>21.5</v>
      </c>
    </row>
    <row r="33" spans="1:2">
      <c r="A33" s="53">
        <v>6666</v>
      </c>
      <c r="B33" s="56">
        <v>22.1</v>
      </c>
    </row>
    <row r="34" spans="1:2">
      <c r="A34" s="53">
        <v>6757</v>
      </c>
      <c r="B34" s="56">
        <v>23.2</v>
      </c>
    </row>
    <row r="35" spans="1:2">
      <c r="A35" s="53">
        <v>6849</v>
      </c>
      <c r="B35" s="56">
        <v>23.5</v>
      </c>
    </row>
    <row r="36" spans="1:2">
      <c r="A36" s="53">
        <v>6941</v>
      </c>
      <c r="B36" s="56">
        <v>22.7</v>
      </c>
    </row>
    <row r="37" spans="1:2">
      <c r="A37" s="53">
        <v>7031</v>
      </c>
      <c r="B37" s="56">
        <v>23.2</v>
      </c>
    </row>
    <row r="38" spans="1:2">
      <c r="A38" s="53">
        <v>7122</v>
      </c>
      <c r="B38" s="56">
        <v>24.5</v>
      </c>
    </row>
    <row r="39" spans="1:2">
      <c r="A39" s="53">
        <v>7214</v>
      </c>
      <c r="B39" s="56">
        <v>25.1</v>
      </c>
    </row>
    <row r="40" spans="1:2">
      <c r="A40" s="53">
        <v>7306</v>
      </c>
      <c r="B40" s="56">
        <v>27.2</v>
      </c>
    </row>
    <row r="41" spans="1:2">
      <c r="A41" s="53">
        <v>7397</v>
      </c>
      <c r="B41" s="56">
        <v>28.7</v>
      </c>
    </row>
    <row r="42" spans="1:2">
      <c r="A42" s="53">
        <v>7488</v>
      </c>
      <c r="B42" s="56">
        <v>27.7</v>
      </c>
    </row>
    <row r="43" spans="1:2">
      <c r="A43" s="53">
        <v>7580</v>
      </c>
      <c r="B43" s="56">
        <v>22.9</v>
      </c>
    </row>
    <row r="44" spans="1:2">
      <c r="A44" s="53">
        <v>7672</v>
      </c>
      <c r="B44" s="56">
        <v>18.5</v>
      </c>
    </row>
    <row r="45" spans="1:2">
      <c r="A45" s="53">
        <v>7762</v>
      </c>
      <c r="B45" s="56">
        <v>16.600000000000001</v>
      </c>
    </row>
    <row r="46" spans="1:2">
      <c r="A46" s="53">
        <v>7853</v>
      </c>
      <c r="B46" s="56">
        <v>16.100000000000001</v>
      </c>
    </row>
    <row r="47" spans="1:2">
      <c r="A47" s="53">
        <v>7945</v>
      </c>
      <c r="B47" s="56">
        <v>16.100000000000001</v>
      </c>
    </row>
    <row r="48" spans="1:2">
      <c r="A48" s="53">
        <v>8037</v>
      </c>
      <c r="B48" s="56">
        <v>15.9</v>
      </c>
    </row>
    <row r="49" spans="1:2">
      <c r="A49" s="53">
        <v>8127</v>
      </c>
      <c r="B49" s="56">
        <v>16.399999999999999</v>
      </c>
    </row>
    <row r="50" spans="1:2">
      <c r="A50" s="53">
        <v>8218</v>
      </c>
      <c r="B50" s="56">
        <v>17.100000000000001</v>
      </c>
    </row>
    <row r="51" spans="1:2">
      <c r="A51" s="53">
        <v>8310</v>
      </c>
      <c r="B51" s="56">
        <v>17.3</v>
      </c>
    </row>
    <row r="52" spans="1:2">
      <c r="A52" s="53">
        <v>8402</v>
      </c>
      <c r="B52" s="56">
        <v>17.8</v>
      </c>
    </row>
    <row r="53" spans="1:2">
      <c r="A53" s="53">
        <v>8492</v>
      </c>
      <c r="B53" s="56">
        <v>17.600000000000001</v>
      </c>
    </row>
    <row r="54" spans="1:2">
      <c r="A54" s="53">
        <v>8583</v>
      </c>
      <c r="B54" s="56">
        <v>17</v>
      </c>
    </row>
    <row r="55" spans="1:2">
      <c r="A55" s="53">
        <v>8675</v>
      </c>
      <c r="B55" s="56">
        <v>17</v>
      </c>
    </row>
    <row r="56" spans="1:2">
      <c r="A56" s="53">
        <v>8767</v>
      </c>
      <c r="B56" s="56">
        <v>17.100000000000001</v>
      </c>
    </row>
    <row r="57" spans="1:2">
      <c r="A57" s="53">
        <v>8858</v>
      </c>
      <c r="B57" s="56">
        <v>16.5</v>
      </c>
    </row>
    <row r="58" spans="1:2">
      <c r="A58" s="53">
        <v>8949</v>
      </c>
      <c r="B58" s="56">
        <v>16.600000000000001</v>
      </c>
    </row>
    <row r="59" spans="1:2">
      <c r="A59" s="53">
        <v>9041</v>
      </c>
      <c r="B59" s="56">
        <v>17.2</v>
      </c>
    </row>
    <row r="60" spans="1:2">
      <c r="A60" s="53">
        <v>9133</v>
      </c>
      <c r="B60" s="56">
        <v>17.8</v>
      </c>
    </row>
    <row r="61" spans="1:2">
      <c r="A61" s="53">
        <v>9223</v>
      </c>
      <c r="B61" s="56">
        <v>17.600000000000001</v>
      </c>
    </row>
    <row r="62" spans="1:2">
      <c r="A62" s="53">
        <v>9314</v>
      </c>
      <c r="B62" s="56">
        <v>17.899999999999999</v>
      </c>
    </row>
    <row r="63" spans="1:2">
      <c r="A63" s="53">
        <v>9406</v>
      </c>
      <c r="B63" s="56">
        <v>17.899999999999999</v>
      </c>
    </row>
    <row r="64" spans="1:2">
      <c r="A64" s="53">
        <v>9498</v>
      </c>
      <c r="B64" s="56">
        <v>17.600000000000001</v>
      </c>
    </row>
    <row r="65" spans="1:2">
      <c r="A65" s="53">
        <v>9588</v>
      </c>
      <c r="B65" s="56">
        <v>17.3</v>
      </c>
    </row>
    <row r="66" spans="1:2">
      <c r="A66" s="53">
        <v>9679</v>
      </c>
      <c r="B66" s="56">
        <v>17.100000000000001</v>
      </c>
    </row>
    <row r="67" spans="1:2">
      <c r="A67" s="53">
        <v>9771</v>
      </c>
      <c r="B67" s="56">
        <v>17</v>
      </c>
    </row>
    <row r="68" spans="1:2">
      <c r="A68" s="53">
        <v>9863</v>
      </c>
      <c r="B68" s="56">
        <v>16.5</v>
      </c>
    </row>
    <row r="69" spans="1:2">
      <c r="A69" s="53">
        <v>9953</v>
      </c>
      <c r="B69" s="56">
        <v>16.2</v>
      </c>
    </row>
    <row r="70" spans="1:2">
      <c r="A70" s="53">
        <v>10044</v>
      </c>
      <c r="B70" s="56">
        <v>16.399999999999999</v>
      </c>
    </row>
    <row r="71" spans="1:2">
      <c r="A71" s="53">
        <v>10136</v>
      </c>
      <c r="B71" s="56">
        <v>16.600000000000001</v>
      </c>
    </row>
    <row r="72" spans="1:2">
      <c r="A72" s="53">
        <v>10228</v>
      </c>
      <c r="B72" s="56">
        <v>16.5</v>
      </c>
    </row>
    <row r="73" spans="1:2">
      <c r="A73" s="53">
        <v>10319</v>
      </c>
      <c r="B73" s="56">
        <v>16.7</v>
      </c>
    </row>
    <row r="74" spans="1:2">
      <c r="A74" s="53">
        <v>10410</v>
      </c>
      <c r="B74" s="56">
        <v>16.899999999999999</v>
      </c>
    </row>
    <row r="75" spans="1:2">
      <c r="A75" s="53">
        <v>10502</v>
      </c>
      <c r="B75" s="56">
        <v>16.600000000000001</v>
      </c>
    </row>
    <row r="76" spans="1:2">
      <c r="A76" s="53">
        <v>10594</v>
      </c>
      <c r="B76" s="56">
        <v>16.5</v>
      </c>
    </row>
    <row r="77" spans="1:2">
      <c r="A77" s="53">
        <v>10684</v>
      </c>
      <c r="B77" s="56">
        <v>16.399999999999999</v>
      </c>
    </row>
    <row r="78" spans="1:2">
      <c r="A78" s="53">
        <v>10775</v>
      </c>
      <c r="B78" s="56">
        <v>16.600000000000001</v>
      </c>
    </row>
    <row r="79" spans="1:2">
      <c r="A79" s="53">
        <v>10867</v>
      </c>
      <c r="B79" s="56">
        <v>16.2</v>
      </c>
    </row>
    <row r="80" spans="1:2">
      <c r="A80" s="53">
        <v>10959</v>
      </c>
      <c r="B80" s="56">
        <v>15.7</v>
      </c>
    </row>
    <row r="81" spans="1:2">
      <c r="A81" s="53">
        <v>11049</v>
      </c>
      <c r="B81" s="56">
        <v>15.3</v>
      </c>
    </row>
    <row r="82" spans="1:2">
      <c r="A82" s="53">
        <v>11140</v>
      </c>
      <c r="B82" s="56">
        <v>14.5</v>
      </c>
    </row>
    <row r="83" spans="1:2">
      <c r="A83" s="53">
        <v>11232</v>
      </c>
      <c r="B83" s="56">
        <v>14</v>
      </c>
    </row>
    <row r="84" spans="1:2">
      <c r="A84" s="53">
        <v>11324</v>
      </c>
      <c r="B84" s="56">
        <v>13.3</v>
      </c>
    </row>
    <row r="85" spans="1:2">
      <c r="A85" s="53">
        <v>11414</v>
      </c>
      <c r="B85" s="56">
        <v>12.6</v>
      </c>
    </row>
    <row r="86" spans="1:2">
      <c r="A86" s="53">
        <v>11505</v>
      </c>
      <c r="B86" s="56">
        <v>12.4</v>
      </c>
    </row>
    <row r="87" spans="1:2">
      <c r="A87" s="53">
        <v>11597</v>
      </c>
      <c r="B87" s="56">
        <v>12</v>
      </c>
    </row>
    <row r="88" spans="1:2">
      <c r="A88" s="53">
        <v>11689</v>
      </c>
      <c r="B88" s="56">
        <v>11.5</v>
      </c>
    </row>
    <row r="89" spans="1:2">
      <c r="A89" s="53">
        <v>11780</v>
      </c>
      <c r="B89" s="56">
        <v>11.1</v>
      </c>
    </row>
    <row r="90" spans="1:2">
      <c r="A90" s="53">
        <v>11871</v>
      </c>
      <c r="B90" s="56">
        <v>11.2</v>
      </c>
    </row>
    <row r="91" spans="1:2">
      <c r="A91" s="53">
        <v>11963</v>
      </c>
      <c r="B91" s="56">
        <v>11</v>
      </c>
    </row>
    <row r="92" spans="1:2">
      <c r="A92" s="53">
        <v>12055</v>
      </c>
      <c r="B92" s="56">
        <v>10.4</v>
      </c>
    </row>
    <row r="93" spans="1:2">
      <c r="A93" s="53">
        <v>12145</v>
      </c>
      <c r="B93" s="56">
        <v>10.8</v>
      </c>
    </row>
    <row r="94" spans="1:2">
      <c r="A94" s="53">
        <v>12236</v>
      </c>
      <c r="B94" s="56">
        <v>12</v>
      </c>
    </row>
    <row r="95" spans="1:2">
      <c r="A95" s="53">
        <v>12328</v>
      </c>
      <c r="B95" s="56">
        <v>12.3</v>
      </c>
    </row>
    <row r="96" spans="1:2">
      <c r="A96" s="53">
        <v>12420</v>
      </c>
      <c r="B96" s="56">
        <v>12.6</v>
      </c>
    </row>
    <row r="97" spans="1:2">
      <c r="A97" s="53">
        <v>12510</v>
      </c>
      <c r="B97" s="56">
        <v>12.8</v>
      </c>
    </row>
    <row r="98" spans="1:2">
      <c r="A98" s="53">
        <v>12601</v>
      </c>
      <c r="B98" s="56">
        <v>13.2</v>
      </c>
    </row>
    <row r="99" spans="1:2">
      <c r="A99" s="53">
        <v>12693</v>
      </c>
      <c r="B99" s="56">
        <v>13.2</v>
      </c>
    </row>
    <row r="100" spans="1:2">
      <c r="A100" s="53">
        <v>12785</v>
      </c>
      <c r="B100" s="56">
        <v>13.7</v>
      </c>
    </row>
    <row r="101" spans="1:2">
      <c r="A101" s="53">
        <v>12875</v>
      </c>
      <c r="B101" s="56">
        <v>13.8</v>
      </c>
    </row>
    <row r="102" spans="1:2">
      <c r="A102" s="53">
        <v>12966</v>
      </c>
      <c r="B102" s="56">
        <v>13.8</v>
      </c>
    </row>
    <row r="103" spans="1:2">
      <c r="A103" s="53">
        <v>13058</v>
      </c>
      <c r="B103" s="56">
        <v>13.9</v>
      </c>
    </row>
    <row r="104" spans="1:2">
      <c r="A104" s="53">
        <v>13150</v>
      </c>
      <c r="B104" s="56">
        <v>13.8</v>
      </c>
    </row>
    <row r="105" spans="1:2">
      <c r="A105" s="53">
        <v>13241</v>
      </c>
      <c r="B105" s="56">
        <v>13.6</v>
      </c>
    </row>
    <row r="106" spans="1:2">
      <c r="A106" s="53">
        <v>13332</v>
      </c>
      <c r="B106" s="56">
        <v>14</v>
      </c>
    </row>
    <row r="107" spans="1:2">
      <c r="A107" s="53">
        <v>13424</v>
      </c>
      <c r="B107" s="56">
        <v>14.2</v>
      </c>
    </row>
    <row r="108" spans="1:2">
      <c r="A108" s="53">
        <v>13516</v>
      </c>
      <c r="B108" s="56">
        <v>14.9</v>
      </c>
    </row>
    <row r="109" spans="1:2">
      <c r="A109" s="53">
        <v>13606</v>
      </c>
      <c r="B109" s="56">
        <v>15.1</v>
      </c>
    </row>
    <row r="110" spans="1:2">
      <c r="A110" s="53">
        <v>13697</v>
      </c>
      <c r="B110" s="56">
        <v>15.1</v>
      </c>
    </row>
    <row r="111" spans="1:2">
      <c r="A111" s="53">
        <v>13789</v>
      </c>
      <c r="B111" s="56">
        <v>14.4</v>
      </c>
    </row>
    <row r="112" spans="1:2">
      <c r="A112" s="53">
        <v>13881</v>
      </c>
      <c r="B112" s="56">
        <v>13.8</v>
      </c>
    </row>
    <row r="113" spans="1:2">
      <c r="A113" s="53">
        <v>13971</v>
      </c>
      <c r="B113" s="56">
        <v>13.5</v>
      </c>
    </row>
    <row r="114" spans="1:2">
      <c r="A114" s="53">
        <v>14062</v>
      </c>
      <c r="B114" s="56">
        <v>13.5</v>
      </c>
    </row>
    <row r="115" spans="1:2">
      <c r="A115" s="53">
        <v>14154</v>
      </c>
      <c r="B115" s="56">
        <v>13.4</v>
      </c>
    </row>
    <row r="116" spans="1:2">
      <c r="A116" s="53">
        <v>14246</v>
      </c>
      <c r="B116" s="56">
        <v>13.3</v>
      </c>
    </row>
    <row r="117" spans="1:2">
      <c r="A117" s="53">
        <v>14336</v>
      </c>
      <c r="B117" s="56">
        <v>13.1</v>
      </c>
    </row>
    <row r="118" spans="1:2">
      <c r="A118" s="53">
        <v>14427</v>
      </c>
      <c r="B118" s="56">
        <v>13.2</v>
      </c>
    </row>
    <row r="119" spans="1:2">
      <c r="A119" s="53">
        <v>14519</v>
      </c>
      <c r="B119" s="56">
        <v>13.7</v>
      </c>
    </row>
    <row r="120" spans="1:2">
      <c r="A120" s="53">
        <v>14611</v>
      </c>
      <c r="B120" s="56">
        <v>13.6</v>
      </c>
    </row>
    <row r="121" spans="1:2">
      <c r="A121" s="53">
        <v>14702</v>
      </c>
      <c r="B121" s="56">
        <v>13.5</v>
      </c>
    </row>
    <row r="122" spans="1:2">
      <c r="A122" s="53">
        <v>14793</v>
      </c>
      <c r="B122" s="56">
        <v>13.4</v>
      </c>
    </row>
    <row r="123" spans="1:2">
      <c r="A123" s="53">
        <v>14885</v>
      </c>
      <c r="B123" s="56">
        <v>13.7</v>
      </c>
    </row>
    <row r="124" spans="1:2">
      <c r="A124" s="53">
        <v>14977</v>
      </c>
      <c r="B124" s="56">
        <v>13.9</v>
      </c>
    </row>
    <row r="125" spans="1:2">
      <c r="A125" s="53">
        <v>15067</v>
      </c>
      <c r="B125" s="56">
        <v>14.7</v>
      </c>
    </row>
    <row r="126" spans="1:2">
      <c r="A126" s="53">
        <v>15158</v>
      </c>
      <c r="B126" s="56">
        <v>15.6</v>
      </c>
    </row>
    <row r="127" spans="1:2">
      <c r="A127" s="53">
        <v>15250</v>
      </c>
      <c r="B127" s="56">
        <v>16</v>
      </c>
    </row>
    <row r="128" spans="1:2">
      <c r="A128" s="53">
        <v>15342</v>
      </c>
      <c r="B128" s="56">
        <v>16.7</v>
      </c>
    </row>
    <row r="129" spans="1:2">
      <c r="A129" s="53">
        <v>15432</v>
      </c>
      <c r="B129" s="56">
        <v>17</v>
      </c>
    </row>
    <row r="130" spans="1:2">
      <c r="A130" s="53">
        <v>15523</v>
      </c>
      <c r="B130" s="56">
        <v>17.100000000000001</v>
      </c>
    </row>
    <row r="131" spans="1:2">
      <c r="A131" s="53">
        <v>15615</v>
      </c>
      <c r="B131" s="56">
        <v>17.3</v>
      </c>
    </row>
    <row r="132" spans="1:2">
      <c r="A132" s="53">
        <v>15707</v>
      </c>
      <c r="B132" s="56">
        <v>17.7</v>
      </c>
    </row>
    <row r="133" spans="1:2">
      <c r="A133" s="53">
        <v>15797</v>
      </c>
      <c r="B133" s="56">
        <v>17.899999999999999</v>
      </c>
    </row>
    <row r="134" spans="1:2">
      <c r="A134" s="53">
        <v>15888</v>
      </c>
      <c r="B134" s="56">
        <v>17.8</v>
      </c>
    </row>
    <row r="135" spans="1:2">
      <c r="A135" s="53">
        <v>15980</v>
      </c>
      <c r="B135" s="56">
        <v>17.8</v>
      </c>
    </row>
    <row r="136" spans="1:2">
      <c r="A136" s="53">
        <v>16072</v>
      </c>
      <c r="B136" s="56">
        <v>17.8</v>
      </c>
    </row>
    <row r="137" spans="1:2">
      <c r="A137" s="53">
        <v>16163</v>
      </c>
      <c r="B137" s="56">
        <v>17.899999999999999</v>
      </c>
    </row>
    <row r="138" spans="1:2">
      <c r="A138" s="53">
        <v>16254</v>
      </c>
      <c r="B138" s="56">
        <v>17.899999999999999</v>
      </c>
    </row>
    <row r="139" spans="1:2">
      <c r="A139" s="53">
        <v>16346</v>
      </c>
      <c r="B139" s="56">
        <v>18</v>
      </c>
    </row>
    <row r="140" spans="1:2">
      <c r="A140" s="53">
        <v>16438</v>
      </c>
      <c r="B140" s="56">
        <v>18.100000000000001</v>
      </c>
    </row>
    <row r="141" spans="1:2">
      <c r="A141" s="53">
        <v>16528</v>
      </c>
      <c r="B141" s="56">
        <v>18.3</v>
      </c>
    </row>
    <row r="142" spans="1:2">
      <c r="A142" s="53">
        <v>16619</v>
      </c>
      <c r="B142" s="56">
        <v>18.2</v>
      </c>
    </row>
    <row r="143" spans="1:2">
      <c r="A143" s="53">
        <v>16711</v>
      </c>
      <c r="B143" s="56">
        <v>18.3</v>
      </c>
    </row>
    <row r="144" spans="1:2">
      <c r="A144" s="53">
        <v>16803</v>
      </c>
      <c r="B144" s="56">
        <v>18.600000000000001</v>
      </c>
    </row>
    <row r="145" spans="1:2">
      <c r="A145" s="53">
        <v>16893</v>
      </c>
      <c r="B145" s="56">
        <v>19.2</v>
      </c>
    </row>
    <row r="146" spans="1:2">
      <c r="A146" s="53">
        <v>16984</v>
      </c>
      <c r="B146" s="56">
        <v>21.7</v>
      </c>
    </row>
    <row r="147" spans="1:2">
      <c r="A147" s="53">
        <v>17076</v>
      </c>
      <c r="B147" s="56">
        <v>23.8</v>
      </c>
    </row>
    <row r="148" spans="1:2">
      <c r="A148" s="53">
        <v>17168</v>
      </c>
      <c r="B148" s="56">
        <v>24.8</v>
      </c>
    </row>
    <row r="149" spans="1:2">
      <c r="A149" s="53">
        <v>17258</v>
      </c>
      <c r="B149" s="56">
        <v>25</v>
      </c>
    </row>
    <row r="150" spans="1:2">
      <c r="A150" s="53">
        <v>17349</v>
      </c>
      <c r="B150" s="56">
        <v>25.7</v>
      </c>
    </row>
    <row r="151" spans="1:2">
      <c r="A151" s="53">
        <v>17441</v>
      </c>
      <c r="B151" s="56">
        <v>26.8</v>
      </c>
    </row>
    <row r="152" spans="1:2">
      <c r="A152" s="53">
        <v>17533</v>
      </c>
      <c r="B152" s="56">
        <v>27.4</v>
      </c>
    </row>
    <row r="153" spans="1:2">
      <c r="A153" s="53">
        <v>17624</v>
      </c>
      <c r="B153" s="56">
        <v>27.5</v>
      </c>
    </row>
    <row r="154" spans="1:2">
      <c r="A154" s="53">
        <v>17715</v>
      </c>
      <c r="B154" s="56">
        <v>28.1</v>
      </c>
    </row>
    <row r="155" spans="1:2">
      <c r="A155" s="53">
        <v>17807</v>
      </c>
      <c r="B155" s="56">
        <v>27.7</v>
      </c>
    </row>
    <row r="156" spans="1:2">
      <c r="A156" s="53">
        <v>17899</v>
      </c>
      <c r="B156" s="56">
        <v>27</v>
      </c>
    </row>
    <row r="157" spans="1:2">
      <c r="A157" s="53">
        <v>17989</v>
      </c>
      <c r="B157" s="56">
        <v>26.3</v>
      </c>
    </row>
    <row r="158" spans="1:2">
      <c r="A158" s="53">
        <v>18080</v>
      </c>
      <c r="B158" s="56">
        <v>26</v>
      </c>
    </row>
    <row r="159" spans="1:2">
      <c r="A159" s="53">
        <v>18172</v>
      </c>
      <c r="B159" s="56">
        <v>26</v>
      </c>
    </row>
    <row r="160" spans="1:2">
      <c r="A160" s="53">
        <v>18264</v>
      </c>
      <c r="B160" s="56">
        <v>26</v>
      </c>
    </row>
    <row r="161" spans="1:2">
      <c r="A161" s="53">
        <v>18354</v>
      </c>
      <c r="B161" s="56">
        <v>26.4</v>
      </c>
    </row>
    <row r="162" spans="1:2">
      <c r="A162" s="53">
        <v>18445</v>
      </c>
      <c r="B162" s="56">
        <v>27.9</v>
      </c>
    </row>
    <row r="163" spans="1:2">
      <c r="A163" s="53">
        <v>18537</v>
      </c>
      <c r="B163" s="56">
        <v>29.1</v>
      </c>
    </row>
    <row r="164" spans="1:2">
      <c r="A164" s="53">
        <v>18629</v>
      </c>
      <c r="B164" s="56">
        <v>30.8</v>
      </c>
    </row>
    <row r="165" spans="1:2">
      <c r="A165" s="53">
        <v>18719</v>
      </c>
      <c r="B165" s="56">
        <v>30.7</v>
      </c>
    </row>
    <row r="166" spans="1:2">
      <c r="A166" s="53">
        <v>18810</v>
      </c>
      <c r="B166" s="56">
        <v>30.2</v>
      </c>
    </row>
    <row r="167" spans="1:2">
      <c r="A167" s="53">
        <v>18902</v>
      </c>
      <c r="B167" s="56">
        <v>30.1</v>
      </c>
    </row>
    <row r="168" spans="1:2">
      <c r="A168" s="53">
        <v>18994</v>
      </c>
      <c r="B168" s="56">
        <v>29.9</v>
      </c>
    </row>
    <row r="169" spans="1:2">
      <c r="A169" s="53">
        <v>19085</v>
      </c>
      <c r="B169" s="56">
        <v>29.6</v>
      </c>
    </row>
    <row r="170" spans="1:2">
      <c r="A170" s="53">
        <v>19176</v>
      </c>
      <c r="B170" s="56">
        <v>29.7</v>
      </c>
    </row>
    <row r="171" spans="1:2">
      <c r="A171" s="53">
        <v>19268</v>
      </c>
      <c r="B171" s="56">
        <v>29.3</v>
      </c>
    </row>
    <row r="172" spans="1:2">
      <c r="A172" s="53">
        <v>19360</v>
      </c>
      <c r="B172" s="56">
        <v>29.1</v>
      </c>
    </row>
    <row r="173" spans="1:2">
      <c r="A173" s="53">
        <v>19450</v>
      </c>
      <c r="B173" s="56">
        <v>29</v>
      </c>
    </row>
    <row r="174" spans="1:2">
      <c r="A174" s="53">
        <v>19541</v>
      </c>
      <c r="B174" s="56">
        <v>29.4</v>
      </c>
    </row>
    <row r="175" spans="1:2">
      <c r="A175" s="53">
        <v>19633</v>
      </c>
      <c r="B175" s="56">
        <v>29.2</v>
      </c>
    </row>
    <row r="176" spans="1:2">
      <c r="A176" s="53">
        <v>19725</v>
      </c>
      <c r="B176" s="56">
        <v>29.3</v>
      </c>
    </row>
    <row r="177" spans="1:2">
      <c r="A177" s="53">
        <v>19815</v>
      </c>
      <c r="B177" s="56">
        <v>29.3</v>
      </c>
    </row>
    <row r="178" spans="1:2">
      <c r="A178" s="53">
        <v>19906</v>
      </c>
      <c r="B178" s="56">
        <v>29.3</v>
      </c>
    </row>
    <row r="179" spans="1:2">
      <c r="A179" s="53">
        <v>19998</v>
      </c>
      <c r="B179" s="56">
        <v>29.1</v>
      </c>
    </row>
    <row r="180" spans="1:2">
      <c r="A180" s="53">
        <v>20090</v>
      </c>
      <c r="B180" s="56">
        <v>29.2</v>
      </c>
    </row>
    <row r="181" spans="1:2">
      <c r="A181" s="53">
        <v>20180</v>
      </c>
      <c r="B181" s="56">
        <v>29.2</v>
      </c>
    </row>
    <row r="182" spans="1:2">
      <c r="A182" s="53">
        <v>20271</v>
      </c>
      <c r="B182" s="56">
        <v>29.4</v>
      </c>
    </row>
    <row r="183" spans="1:2">
      <c r="A183" s="53">
        <v>20363</v>
      </c>
      <c r="B183" s="56">
        <v>29.5</v>
      </c>
    </row>
    <row r="184" spans="1:2">
      <c r="A184" s="53">
        <v>20455</v>
      </c>
      <c r="B184" s="56">
        <v>29.8</v>
      </c>
    </row>
    <row r="185" spans="1:2">
      <c r="A185" s="53">
        <v>20546</v>
      </c>
      <c r="B185" s="56">
        <v>30.2</v>
      </c>
    </row>
    <row r="186" spans="1:2">
      <c r="A186" s="53">
        <v>20637</v>
      </c>
      <c r="B186" s="56">
        <v>30.4</v>
      </c>
    </row>
    <row r="187" spans="1:2">
      <c r="A187" s="53">
        <v>20729</v>
      </c>
      <c r="B187" s="56">
        <v>30.7</v>
      </c>
    </row>
    <row r="188" spans="1:2">
      <c r="A188" s="53">
        <v>20821</v>
      </c>
      <c r="B188" s="56">
        <v>31</v>
      </c>
    </row>
    <row r="189" spans="1:2">
      <c r="A189" s="53">
        <v>20911</v>
      </c>
      <c r="B189" s="56">
        <v>31.1</v>
      </c>
    </row>
    <row r="190" spans="1:2">
      <c r="A190" s="53">
        <v>21002</v>
      </c>
      <c r="B190" s="56">
        <v>31.3</v>
      </c>
    </row>
    <row r="191" spans="1:2">
      <c r="A191" s="53">
        <v>21094</v>
      </c>
      <c r="B191" s="56">
        <v>31.3</v>
      </c>
    </row>
    <row r="192" spans="1:2">
      <c r="A192" s="53">
        <v>21186</v>
      </c>
      <c r="B192" s="56">
        <v>31.6</v>
      </c>
    </row>
    <row r="193" spans="1:2">
      <c r="A193" s="53">
        <v>21276</v>
      </c>
      <c r="B193" s="56">
        <v>31.6</v>
      </c>
    </row>
    <row r="194" spans="1:2">
      <c r="A194" s="53">
        <v>21367</v>
      </c>
      <c r="B194" s="56">
        <v>31.6</v>
      </c>
    </row>
    <row r="195" spans="1:2">
      <c r="A195" s="53">
        <v>21459</v>
      </c>
      <c r="B195" s="56">
        <v>31.6</v>
      </c>
    </row>
    <row r="196" spans="1:2">
      <c r="A196" s="53">
        <v>21551</v>
      </c>
      <c r="B196" s="56">
        <v>31.7</v>
      </c>
    </row>
    <row r="197" spans="1:2">
      <c r="A197" s="53">
        <v>21641</v>
      </c>
      <c r="B197" s="56">
        <v>31.8</v>
      </c>
    </row>
    <row r="198" spans="1:2">
      <c r="A198" s="53">
        <v>21732</v>
      </c>
      <c r="B198" s="56">
        <v>31.7</v>
      </c>
    </row>
    <row r="199" spans="1:2">
      <c r="A199" s="53">
        <v>21824</v>
      </c>
      <c r="B199" s="56">
        <v>31.5</v>
      </c>
    </row>
    <row r="200" spans="1:2">
      <c r="A200" s="53">
        <v>21916</v>
      </c>
      <c r="B200" s="56">
        <v>31.7</v>
      </c>
    </row>
    <row r="201" spans="1:2">
      <c r="A201" s="53">
        <v>22007</v>
      </c>
      <c r="B201" s="56">
        <v>31.7</v>
      </c>
    </row>
    <row r="202" spans="1:2">
      <c r="A202" s="53">
        <v>22098</v>
      </c>
      <c r="B202" s="56">
        <v>31.6</v>
      </c>
    </row>
    <row r="203" spans="1:2">
      <c r="A203" s="53">
        <v>22190</v>
      </c>
      <c r="B203" s="56">
        <v>31.7</v>
      </c>
    </row>
    <row r="204" spans="1:2">
      <c r="A204" s="53">
        <v>22282</v>
      </c>
      <c r="B204" s="56">
        <v>31.8</v>
      </c>
    </row>
    <row r="205" spans="1:2">
      <c r="A205" s="53">
        <v>22372</v>
      </c>
      <c r="B205" s="56">
        <v>31.5</v>
      </c>
    </row>
    <row r="206" spans="1:2">
      <c r="A206" s="53">
        <v>22463</v>
      </c>
      <c r="B206" s="56">
        <v>31.5</v>
      </c>
    </row>
    <row r="207" spans="1:2">
      <c r="A207" s="53">
        <v>22555</v>
      </c>
      <c r="B207" s="56">
        <v>31.5</v>
      </c>
    </row>
    <row r="208" spans="1:2">
      <c r="A208" s="53">
        <v>22647</v>
      </c>
      <c r="B208" s="56">
        <v>31.7</v>
      </c>
    </row>
    <row r="209" spans="1:2">
      <c r="A209" s="53">
        <v>22737</v>
      </c>
      <c r="B209" s="56">
        <v>31.5</v>
      </c>
    </row>
    <row r="210" spans="1:2">
      <c r="A210" s="53">
        <v>22828</v>
      </c>
      <c r="B210" s="56">
        <v>31.7</v>
      </c>
    </row>
    <row r="211" spans="1:2">
      <c r="A211" s="53">
        <v>22920</v>
      </c>
      <c r="B211" s="56">
        <v>31.7</v>
      </c>
    </row>
    <row r="212" spans="1:2">
      <c r="A212" s="53">
        <v>23012</v>
      </c>
      <c r="B212" s="56">
        <v>31.5</v>
      </c>
    </row>
    <row r="213" spans="1:2">
      <c r="A213" s="53">
        <v>23102</v>
      </c>
      <c r="B213" s="56">
        <v>31.5</v>
      </c>
    </row>
    <row r="214" spans="1:2">
      <c r="A214" s="53">
        <v>23193</v>
      </c>
      <c r="B214" s="56">
        <v>31.6</v>
      </c>
    </row>
    <row r="215" spans="1:2">
      <c r="A215" s="53">
        <v>23285</v>
      </c>
      <c r="B215" s="56">
        <v>31.6</v>
      </c>
    </row>
    <row r="216" spans="1:2">
      <c r="A216" s="53">
        <v>23377</v>
      </c>
      <c r="B216" s="56">
        <v>31.7</v>
      </c>
    </row>
    <row r="217" spans="1:2">
      <c r="A217" s="53">
        <v>23468</v>
      </c>
      <c r="B217" s="56">
        <v>31.5</v>
      </c>
    </row>
    <row r="218" spans="1:2">
      <c r="A218" s="53">
        <v>23559</v>
      </c>
      <c r="B218" s="56">
        <v>31.6</v>
      </c>
    </row>
    <row r="219" spans="1:2">
      <c r="A219" s="53">
        <v>23651</v>
      </c>
      <c r="B219" s="56">
        <v>31.7</v>
      </c>
    </row>
    <row r="220" spans="1:2">
      <c r="A220" s="53">
        <v>23743</v>
      </c>
      <c r="B220" s="56">
        <v>31.9</v>
      </c>
    </row>
    <row r="221" spans="1:2">
      <c r="A221" s="53">
        <v>23833</v>
      </c>
      <c r="B221" s="56">
        <v>32.200000000000003</v>
      </c>
    </row>
    <row r="222" spans="1:2">
      <c r="A222" s="53">
        <v>23924</v>
      </c>
      <c r="B222" s="56">
        <v>32.4</v>
      </c>
    </row>
    <row r="223" spans="1:2">
      <c r="A223" s="53">
        <v>24016</v>
      </c>
      <c r="B223" s="56">
        <v>32.6</v>
      </c>
    </row>
    <row r="224" spans="1:2">
      <c r="A224" s="53">
        <v>24108</v>
      </c>
      <c r="B224" s="56">
        <v>33.1</v>
      </c>
    </row>
    <row r="225" spans="1:2">
      <c r="A225" s="53">
        <v>24198</v>
      </c>
      <c r="B225" s="56">
        <v>33.200000000000003</v>
      </c>
    </row>
    <row r="226" spans="1:2">
      <c r="A226" s="53">
        <v>24289</v>
      </c>
      <c r="B226" s="56">
        <v>33.6</v>
      </c>
    </row>
    <row r="227" spans="1:2">
      <c r="A227" s="53">
        <v>24381</v>
      </c>
      <c r="B227" s="56">
        <v>33.299999999999997</v>
      </c>
    </row>
    <row r="228" spans="1:2">
      <c r="A228" s="53">
        <v>24473</v>
      </c>
      <c r="B228" s="56">
        <v>33.4</v>
      </c>
    </row>
    <row r="229" spans="1:2">
      <c r="A229" s="53">
        <v>24563</v>
      </c>
      <c r="B229" s="56">
        <v>33.299999999999997</v>
      </c>
    </row>
    <row r="230" spans="1:2">
      <c r="A230" s="53">
        <v>24654</v>
      </c>
      <c r="B230" s="56">
        <v>33.4</v>
      </c>
    </row>
    <row r="231" spans="1:2">
      <c r="A231" s="53">
        <v>24746</v>
      </c>
      <c r="B231" s="56">
        <v>33.5</v>
      </c>
    </row>
    <row r="232" spans="1:2">
      <c r="A232" s="53">
        <v>24838</v>
      </c>
      <c r="B232" s="56">
        <v>34</v>
      </c>
    </row>
    <row r="233" spans="1:2">
      <c r="A233" s="53">
        <v>24929</v>
      </c>
      <c r="B233" s="56">
        <v>34.200000000000003</v>
      </c>
    </row>
    <row r="234" spans="1:2">
      <c r="A234" s="53">
        <v>25020</v>
      </c>
      <c r="B234" s="56">
        <v>34.299999999999997</v>
      </c>
    </row>
    <row r="235" spans="1:2">
      <c r="A235" s="53">
        <v>25112</v>
      </c>
      <c r="B235" s="56">
        <v>34.5</v>
      </c>
    </row>
    <row r="236" spans="1:2">
      <c r="A236" s="53">
        <v>25204</v>
      </c>
      <c r="B236" s="56">
        <v>35</v>
      </c>
    </row>
    <row r="237" spans="1:2">
      <c r="A237" s="53">
        <v>25294</v>
      </c>
      <c r="B237" s="56">
        <v>35.5</v>
      </c>
    </row>
    <row r="238" spans="1:2">
      <c r="A238" s="53">
        <v>25385</v>
      </c>
      <c r="B238" s="56">
        <v>35.799999999999997</v>
      </c>
    </row>
    <row r="239" spans="1:2">
      <c r="A239" s="53">
        <v>25477</v>
      </c>
      <c r="B239" s="56">
        <v>36.1</v>
      </c>
    </row>
    <row r="240" spans="1:2">
      <c r="A240" s="53">
        <v>25569</v>
      </c>
      <c r="B240" s="56">
        <v>36.6</v>
      </c>
    </row>
    <row r="241" spans="1:2">
      <c r="A241" s="53">
        <v>25659</v>
      </c>
      <c r="B241" s="56">
        <v>36.799999999999997</v>
      </c>
    </row>
    <row r="242" spans="1:2">
      <c r="A242" s="53">
        <v>25750</v>
      </c>
      <c r="B242" s="56">
        <v>37</v>
      </c>
    </row>
    <row r="243" spans="1:2">
      <c r="A243" s="53">
        <v>25842</v>
      </c>
      <c r="B243" s="56">
        <v>37.1</v>
      </c>
    </row>
    <row r="244" spans="1:2">
      <c r="A244" s="53">
        <v>25934</v>
      </c>
      <c r="B244" s="56">
        <v>37.6</v>
      </c>
    </row>
    <row r="245" spans="1:2">
      <c r="A245" s="53">
        <v>26024</v>
      </c>
      <c r="B245" s="56">
        <v>38.1</v>
      </c>
    </row>
    <row r="246" spans="1:2">
      <c r="A246" s="53">
        <v>26115</v>
      </c>
      <c r="B246" s="56">
        <v>38.4</v>
      </c>
    </row>
    <row r="247" spans="1:2">
      <c r="A247" s="53">
        <v>26207</v>
      </c>
      <c r="B247" s="56">
        <v>38.4</v>
      </c>
    </row>
    <row r="248" spans="1:2">
      <c r="A248" s="53">
        <v>26299</v>
      </c>
      <c r="B248" s="56">
        <v>39.1</v>
      </c>
    </row>
    <row r="249" spans="1:2">
      <c r="A249" s="53">
        <v>26390</v>
      </c>
      <c r="B249" s="56">
        <v>39.5</v>
      </c>
    </row>
    <row r="250" spans="1:2">
      <c r="A250" s="53">
        <v>26481</v>
      </c>
      <c r="B250" s="56">
        <v>40.1</v>
      </c>
    </row>
    <row r="251" spans="1:2">
      <c r="A251" s="53">
        <v>26573</v>
      </c>
      <c r="B251" s="56">
        <v>40.5</v>
      </c>
    </row>
    <row r="252" spans="1:2">
      <c r="A252" s="53">
        <v>26665</v>
      </c>
      <c r="B252" s="56">
        <v>42.5</v>
      </c>
    </row>
    <row r="253" spans="1:2">
      <c r="A253" s="53">
        <v>26755</v>
      </c>
      <c r="B253" s="56">
        <v>44.5</v>
      </c>
    </row>
    <row r="254" spans="1:2">
      <c r="A254" s="53">
        <v>26846</v>
      </c>
      <c r="B254" s="56">
        <v>46.4</v>
      </c>
    </row>
    <row r="255" spans="1:2">
      <c r="A255" s="53">
        <v>26938</v>
      </c>
      <c r="B255" s="56">
        <v>46.7</v>
      </c>
    </row>
    <row r="256" spans="1:2">
      <c r="A256" s="53">
        <v>27030</v>
      </c>
      <c r="B256" s="56">
        <v>49.9</v>
      </c>
    </row>
    <row r="257" spans="1:2">
      <c r="A257" s="53">
        <v>27120</v>
      </c>
      <c r="B257" s="56">
        <v>51.6</v>
      </c>
    </row>
    <row r="258" spans="1:2">
      <c r="A258" s="53">
        <v>27211</v>
      </c>
      <c r="B258" s="56">
        <v>55.3</v>
      </c>
    </row>
    <row r="259" spans="1:2">
      <c r="A259" s="53">
        <v>27303</v>
      </c>
      <c r="B259" s="56">
        <v>57.2</v>
      </c>
    </row>
    <row r="260" spans="1:2">
      <c r="A260" s="53">
        <v>27395</v>
      </c>
      <c r="B260" s="56">
        <v>57.2</v>
      </c>
    </row>
    <row r="261" spans="1:2">
      <c r="A261" s="53">
        <v>27485</v>
      </c>
      <c r="B261" s="56">
        <v>57.8</v>
      </c>
    </row>
    <row r="262" spans="1:2">
      <c r="A262" s="53">
        <v>27576</v>
      </c>
      <c r="B262" s="56">
        <v>59</v>
      </c>
    </row>
    <row r="263" spans="1:2">
      <c r="A263" s="53">
        <v>27668</v>
      </c>
      <c r="B263" s="56">
        <v>59.7</v>
      </c>
    </row>
    <row r="264" spans="1:2">
      <c r="A264" s="53">
        <v>27760</v>
      </c>
      <c r="B264" s="56">
        <v>59.9</v>
      </c>
    </row>
    <row r="265" spans="1:2">
      <c r="A265" s="53">
        <v>27851</v>
      </c>
      <c r="B265" s="56">
        <v>60.9</v>
      </c>
    </row>
    <row r="266" spans="1:2">
      <c r="A266" s="53">
        <v>27942</v>
      </c>
      <c r="B266" s="56">
        <v>61.6</v>
      </c>
    </row>
    <row r="267" spans="1:2">
      <c r="A267" s="53">
        <v>28034</v>
      </c>
      <c r="B267" s="56">
        <v>62.1</v>
      </c>
    </row>
    <row r="268" spans="1:2">
      <c r="A268" s="53">
        <v>28126</v>
      </c>
      <c r="B268" s="56">
        <v>63.5</v>
      </c>
    </row>
    <row r="269" spans="1:2">
      <c r="A269" s="53">
        <v>28216</v>
      </c>
      <c r="B269" s="56">
        <v>65</v>
      </c>
    </row>
    <row r="270" spans="1:2">
      <c r="A270" s="53">
        <v>28307</v>
      </c>
      <c r="B270" s="56">
        <v>65.099999999999994</v>
      </c>
    </row>
    <row r="271" spans="1:2">
      <c r="A271" s="53">
        <v>28399</v>
      </c>
      <c r="B271" s="56">
        <v>65.900000000000006</v>
      </c>
    </row>
    <row r="272" spans="1:2">
      <c r="A272" s="53">
        <v>28491</v>
      </c>
      <c r="B272" s="56">
        <v>67.5</v>
      </c>
    </row>
    <row r="273" spans="1:2">
      <c r="A273" s="53">
        <v>28581</v>
      </c>
      <c r="B273" s="56">
        <v>69.5</v>
      </c>
    </row>
    <row r="274" spans="1:2">
      <c r="A274" s="53">
        <v>28672</v>
      </c>
      <c r="B274" s="56">
        <v>70.599999999999994</v>
      </c>
    </row>
    <row r="275" spans="1:2">
      <c r="A275" s="53">
        <v>28764</v>
      </c>
      <c r="B275" s="56">
        <v>72.2</v>
      </c>
    </row>
    <row r="276" spans="1:2">
      <c r="A276" s="53">
        <v>28856</v>
      </c>
      <c r="B276" s="56">
        <v>74.8</v>
      </c>
    </row>
    <row r="277" spans="1:2">
      <c r="A277" s="53">
        <v>28946</v>
      </c>
      <c r="B277" s="56">
        <v>77.5</v>
      </c>
    </row>
    <row r="278" spans="1:2">
      <c r="A278" s="53">
        <v>29037</v>
      </c>
      <c r="B278" s="56">
        <v>79.900000000000006</v>
      </c>
    </row>
    <row r="279" spans="1:2">
      <c r="A279" s="53">
        <v>29129</v>
      </c>
      <c r="B279" s="56">
        <v>82.7</v>
      </c>
    </row>
    <row r="280" spans="1:2">
      <c r="A280" s="53">
        <v>29221</v>
      </c>
      <c r="B280" s="56">
        <v>86.5</v>
      </c>
    </row>
    <row r="281" spans="1:2">
      <c r="A281" s="53">
        <v>29312</v>
      </c>
      <c r="B281" s="56">
        <v>88.3</v>
      </c>
    </row>
    <row r="282" spans="1:2">
      <c r="A282" s="53">
        <v>29403</v>
      </c>
      <c r="B282" s="56">
        <v>91.2</v>
      </c>
    </row>
    <row r="283" spans="1:2">
      <c r="A283" s="53">
        <v>29495</v>
      </c>
      <c r="B283" s="56">
        <v>93.3</v>
      </c>
    </row>
    <row r="284" spans="1:2">
      <c r="A284" s="53">
        <v>29587</v>
      </c>
      <c r="B284" s="56">
        <v>96.1</v>
      </c>
    </row>
    <row r="285" spans="1:2">
      <c r="A285" s="53">
        <v>29677</v>
      </c>
      <c r="B285" s="56">
        <v>98.3</v>
      </c>
    </row>
    <row r="286" spans="1:2">
      <c r="A286" s="53">
        <v>29768</v>
      </c>
      <c r="B286" s="56">
        <v>98.9</v>
      </c>
    </row>
    <row r="287" spans="1:2">
      <c r="A287" s="53">
        <v>29860</v>
      </c>
      <c r="B287" s="56">
        <v>98.8</v>
      </c>
    </row>
    <row r="288" spans="1:2">
      <c r="A288" s="53">
        <v>29952</v>
      </c>
      <c r="B288" s="56">
        <v>99.7</v>
      </c>
    </row>
    <row r="289" spans="1:2">
      <c r="A289" s="53">
        <v>30042</v>
      </c>
      <c r="B289" s="56">
        <v>99.8</v>
      </c>
    </row>
    <row r="290" spans="1:2">
      <c r="A290" s="53">
        <v>30133</v>
      </c>
      <c r="B290" s="56">
        <v>100.2</v>
      </c>
    </row>
    <row r="291" spans="1:2">
      <c r="A291" s="53">
        <v>30225</v>
      </c>
      <c r="B291" s="56">
        <v>100.3</v>
      </c>
    </row>
    <row r="292" spans="1:2">
      <c r="A292" s="53">
        <v>30317</v>
      </c>
      <c r="B292" s="56">
        <v>100.4</v>
      </c>
    </row>
    <row r="293" spans="1:2">
      <c r="A293" s="53">
        <v>30407</v>
      </c>
      <c r="B293" s="56">
        <v>100.7</v>
      </c>
    </row>
    <row r="294" spans="1:2">
      <c r="A294" s="53">
        <v>30498</v>
      </c>
      <c r="B294" s="56">
        <v>101.7</v>
      </c>
    </row>
    <row r="295" spans="1:2">
      <c r="A295" s="53">
        <v>30590</v>
      </c>
      <c r="B295" s="56">
        <v>102.2</v>
      </c>
    </row>
    <row r="296" spans="1:2">
      <c r="A296" s="53">
        <v>30682</v>
      </c>
      <c r="B296" s="56">
        <v>103.3</v>
      </c>
    </row>
    <row r="297" spans="1:2">
      <c r="A297" s="53">
        <v>30773</v>
      </c>
      <c r="B297" s="56">
        <v>104</v>
      </c>
    </row>
    <row r="298" spans="1:2">
      <c r="A298" s="53">
        <v>30864</v>
      </c>
      <c r="B298" s="56">
        <v>103.8</v>
      </c>
    </row>
    <row r="299" spans="1:2">
      <c r="A299" s="53">
        <v>30956</v>
      </c>
      <c r="B299" s="56">
        <v>103.5</v>
      </c>
    </row>
    <row r="300" spans="1:2">
      <c r="A300" s="53">
        <v>31048</v>
      </c>
      <c r="B300" s="56">
        <v>103.3</v>
      </c>
    </row>
    <row r="301" spans="1:2">
      <c r="A301" s="53">
        <v>31138</v>
      </c>
      <c r="B301" s="56">
        <v>103.4</v>
      </c>
    </row>
    <row r="302" spans="1:2">
      <c r="A302" s="53">
        <v>31229</v>
      </c>
      <c r="B302" s="56">
        <v>102.7</v>
      </c>
    </row>
    <row r="303" spans="1:2">
      <c r="A303" s="53">
        <v>31321</v>
      </c>
      <c r="B303" s="56">
        <v>103.3</v>
      </c>
    </row>
    <row r="304" spans="1:2">
      <c r="A304" s="53">
        <v>31413</v>
      </c>
      <c r="B304" s="56">
        <v>101.7</v>
      </c>
    </row>
    <row r="305" spans="1:2">
      <c r="A305" s="53">
        <v>31503</v>
      </c>
      <c r="B305" s="56">
        <v>99.8</v>
      </c>
    </row>
    <row r="306" spans="1:2">
      <c r="A306" s="53">
        <v>31594</v>
      </c>
      <c r="B306" s="56">
        <v>99.4</v>
      </c>
    </row>
    <row r="307" spans="1:2">
      <c r="A307" s="53">
        <v>31686</v>
      </c>
      <c r="B307" s="56">
        <v>99.7</v>
      </c>
    </row>
    <row r="308" spans="1:2">
      <c r="A308" s="53">
        <v>31778</v>
      </c>
      <c r="B308" s="56">
        <v>100.9</v>
      </c>
    </row>
    <row r="309" spans="1:2">
      <c r="A309" s="53">
        <v>31868</v>
      </c>
      <c r="B309" s="56">
        <v>102.5</v>
      </c>
    </row>
    <row r="310" spans="1:2">
      <c r="A310" s="53">
        <v>31959</v>
      </c>
      <c r="B310" s="56">
        <v>103.7</v>
      </c>
    </row>
    <row r="311" spans="1:2">
      <c r="A311" s="53">
        <v>32051</v>
      </c>
      <c r="B311" s="56">
        <v>104.2</v>
      </c>
    </row>
    <row r="312" spans="1:2">
      <c r="A312" s="53">
        <v>32143</v>
      </c>
      <c r="B312" s="56">
        <v>104.8</v>
      </c>
    </row>
    <row r="313" spans="1:2">
      <c r="A313" s="53">
        <v>32234</v>
      </c>
      <c r="B313" s="56">
        <v>106.5</v>
      </c>
    </row>
    <row r="314" spans="1:2">
      <c r="A314" s="53">
        <v>32325</v>
      </c>
      <c r="B314" s="56">
        <v>108</v>
      </c>
    </row>
    <row r="315" spans="1:2">
      <c r="A315" s="53">
        <v>32417</v>
      </c>
      <c r="B315" s="56">
        <v>108.5</v>
      </c>
    </row>
    <row r="316" spans="1:2">
      <c r="A316" s="53">
        <v>32509</v>
      </c>
      <c r="B316" s="56">
        <v>110.9</v>
      </c>
    </row>
    <row r="317" spans="1:2">
      <c r="A317" s="53">
        <v>32599</v>
      </c>
      <c r="B317" s="56">
        <v>112.8</v>
      </c>
    </row>
    <row r="318" spans="1:2">
      <c r="A318" s="53">
        <v>32690</v>
      </c>
      <c r="B318" s="56">
        <v>112.4</v>
      </c>
    </row>
    <row r="319" spans="1:2">
      <c r="A319" s="53">
        <v>32782</v>
      </c>
      <c r="B319" s="56">
        <v>112.8</v>
      </c>
    </row>
    <row r="320" spans="1:2">
      <c r="A320" s="53">
        <v>32874</v>
      </c>
      <c r="B320" s="56">
        <v>114.5</v>
      </c>
    </row>
    <row r="321" spans="1:2">
      <c r="A321" s="53">
        <v>32964</v>
      </c>
      <c r="B321" s="56">
        <v>114.3</v>
      </c>
    </row>
    <row r="322" spans="1:2">
      <c r="A322" s="53">
        <v>33055</v>
      </c>
      <c r="B322" s="56">
        <v>116.5</v>
      </c>
    </row>
    <row r="323" spans="1:2">
      <c r="A323" s="53">
        <v>33147</v>
      </c>
      <c r="B323" s="56">
        <v>119.9</v>
      </c>
    </row>
    <row r="324" spans="1:2">
      <c r="A324" s="53">
        <v>33239</v>
      </c>
      <c r="B324" s="56">
        <v>117.5</v>
      </c>
    </row>
    <row r="325" spans="1:2">
      <c r="A325" s="53">
        <v>33329</v>
      </c>
      <c r="B325" s="56">
        <v>116.3</v>
      </c>
    </row>
    <row r="326" spans="1:2">
      <c r="A326" s="53">
        <v>33420</v>
      </c>
      <c r="B326" s="56">
        <v>116.1</v>
      </c>
    </row>
    <row r="327" spans="1:2">
      <c r="A327" s="53">
        <v>33512</v>
      </c>
      <c r="B327" s="56">
        <v>116.2</v>
      </c>
    </row>
    <row r="328" spans="1:2">
      <c r="A328" s="53">
        <v>33604</v>
      </c>
      <c r="B328" s="56">
        <v>115.9</v>
      </c>
    </row>
    <row r="329" spans="1:2">
      <c r="A329" s="53">
        <v>33695</v>
      </c>
      <c r="B329" s="56">
        <v>117.2</v>
      </c>
    </row>
    <row r="330" spans="1:2">
      <c r="A330" s="53">
        <v>33786</v>
      </c>
      <c r="B330" s="56">
        <v>117.9</v>
      </c>
    </row>
    <row r="331" spans="1:2">
      <c r="A331" s="53">
        <v>33878</v>
      </c>
      <c r="B331" s="56">
        <v>117.8</v>
      </c>
    </row>
    <row r="332" spans="1:2">
      <c r="A332" s="53">
        <v>33970</v>
      </c>
      <c r="B332" s="56">
        <v>118.4</v>
      </c>
    </row>
    <row r="333" spans="1:2">
      <c r="A333" s="53">
        <v>34060</v>
      </c>
      <c r="B333" s="56">
        <v>119.5</v>
      </c>
    </row>
    <row r="334" spans="1:2">
      <c r="A334" s="53">
        <v>34151</v>
      </c>
      <c r="B334" s="56">
        <v>118.9</v>
      </c>
    </row>
    <row r="335" spans="1:2">
      <c r="A335" s="53">
        <v>34243</v>
      </c>
      <c r="B335" s="56">
        <v>118.9</v>
      </c>
    </row>
    <row r="336" spans="1:2">
      <c r="A336" s="53">
        <v>34335</v>
      </c>
      <c r="B336" s="56">
        <v>119.4</v>
      </c>
    </row>
    <row r="337" spans="1:2">
      <c r="A337" s="53">
        <v>34425</v>
      </c>
      <c r="B337" s="56">
        <v>120</v>
      </c>
    </row>
    <row r="338" spans="1:2">
      <c r="A338" s="53">
        <v>34516</v>
      </c>
      <c r="B338" s="56">
        <v>121</v>
      </c>
    </row>
    <row r="339" spans="1:2">
      <c r="A339" s="53">
        <v>34608</v>
      </c>
      <c r="B339" s="56">
        <v>121.4</v>
      </c>
    </row>
    <row r="340" spans="1:2">
      <c r="A340" s="53">
        <v>34700</v>
      </c>
      <c r="B340" s="56">
        <v>123.4</v>
      </c>
    </row>
    <row r="341" spans="1:2">
      <c r="A341" s="53">
        <v>34790</v>
      </c>
      <c r="B341" s="56">
        <v>124.9</v>
      </c>
    </row>
    <row r="342" spans="1:2">
      <c r="A342" s="53">
        <v>34881</v>
      </c>
      <c r="B342" s="56">
        <v>125.2</v>
      </c>
    </row>
    <row r="343" spans="1:2">
      <c r="A343" s="53">
        <v>34973</v>
      </c>
      <c r="B343" s="56">
        <v>125.5</v>
      </c>
    </row>
    <row r="344" spans="1:2">
      <c r="A344" s="53">
        <v>35065</v>
      </c>
      <c r="B344" s="56">
        <v>126.3</v>
      </c>
    </row>
    <row r="345" spans="1:2">
      <c r="A345" s="53">
        <v>35156</v>
      </c>
      <c r="B345" s="56">
        <v>127.8</v>
      </c>
    </row>
    <row r="346" spans="1:2">
      <c r="A346" s="53">
        <v>35247</v>
      </c>
      <c r="B346" s="56">
        <v>128.19999999999999</v>
      </c>
    </row>
    <row r="347" spans="1:2">
      <c r="A347" s="53">
        <v>35339</v>
      </c>
      <c r="B347" s="56">
        <v>128.4</v>
      </c>
    </row>
    <row r="348" spans="1:2">
      <c r="A348" s="53">
        <v>35431</v>
      </c>
      <c r="B348" s="56">
        <v>128.5</v>
      </c>
    </row>
    <row r="349" spans="1:2">
      <c r="A349" s="53">
        <v>35521</v>
      </c>
      <c r="B349" s="56">
        <v>127.2</v>
      </c>
    </row>
    <row r="350" spans="1:2">
      <c r="A350" s="53">
        <v>35612</v>
      </c>
      <c r="B350" s="56">
        <v>127.2</v>
      </c>
    </row>
    <row r="351" spans="1:2">
      <c r="A351" s="53">
        <v>35704</v>
      </c>
      <c r="B351" s="56">
        <v>127.5</v>
      </c>
    </row>
    <row r="352" spans="1:2">
      <c r="A352" s="53">
        <v>35796</v>
      </c>
      <c r="B352" s="56">
        <v>125</v>
      </c>
    </row>
    <row r="353" spans="1:2">
      <c r="A353" s="53">
        <v>35886</v>
      </c>
      <c r="B353" s="56">
        <v>124.9</v>
      </c>
    </row>
    <row r="354" spans="1:2">
      <c r="A354" s="53">
        <v>35977</v>
      </c>
      <c r="B354" s="56">
        <v>124.3</v>
      </c>
    </row>
    <row r="355" spans="1:2">
      <c r="A355" s="53">
        <v>36069</v>
      </c>
      <c r="B355" s="56">
        <v>123.5</v>
      </c>
    </row>
    <row r="356" spans="1:2">
      <c r="A356" s="53">
        <v>36161</v>
      </c>
      <c r="B356" s="56">
        <v>122.6</v>
      </c>
    </row>
    <row r="357" spans="1:2">
      <c r="A357" s="53">
        <v>36251</v>
      </c>
      <c r="B357" s="56">
        <v>124.5</v>
      </c>
    </row>
    <row r="358" spans="1:2">
      <c r="A358" s="53">
        <v>36342</v>
      </c>
      <c r="B358" s="56">
        <v>126.9</v>
      </c>
    </row>
    <row r="359" spans="1:2">
      <c r="A359" s="53">
        <v>36434</v>
      </c>
      <c r="B359" s="56">
        <v>127.9</v>
      </c>
    </row>
    <row r="360" spans="1:2">
      <c r="A360" s="53">
        <v>36526</v>
      </c>
      <c r="B360" s="56">
        <v>129.6</v>
      </c>
    </row>
    <row r="361" spans="1:2">
      <c r="A361" s="53">
        <v>36617</v>
      </c>
      <c r="B361" s="56">
        <v>132</v>
      </c>
    </row>
    <row r="362" spans="1:2">
      <c r="A362" s="53">
        <v>36708</v>
      </c>
      <c r="B362" s="56">
        <v>133.80000000000001</v>
      </c>
    </row>
    <row r="363" spans="1:2">
      <c r="A363" s="53">
        <v>36800</v>
      </c>
      <c r="B363" s="56">
        <v>135.5</v>
      </c>
    </row>
    <row r="364" spans="1:2">
      <c r="A364" s="53">
        <v>36892</v>
      </c>
      <c r="B364" s="56">
        <v>137.80000000000001</v>
      </c>
    </row>
    <row r="365" spans="1:2">
      <c r="A365" s="53">
        <v>36982</v>
      </c>
      <c r="B365" s="56">
        <v>136.19999999999999</v>
      </c>
    </row>
    <row r="366" spans="1:2">
      <c r="A366" s="53">
        <v>37073</v>
      </c>
      <c r="B366" s="56">
        <v>133.4</v>
      </c>
    </row>
    <row r="367" spans="1:2">
      <c r="A367" s="53">
        <v>37165</v>
      </c>
      <c r="B367" s="56">
        <v>129.4</v>
      </c>
    </row>
    <row r="368" spans="1:2">
      <c r="A368" s="53">
        <v>37257</v>
      </c>
      <c r="B368" s="56">
        <v>128.9</v>
      </c>
    </row>
    <row r="369" spans="1:2">
      <c r="A369" s="53">
        <v>37347</v>
      </c>
      <c r="B369" s="56">
        <v>130.80000000000001</v>
      </c>
    </row>
    <row r="370" spans="1:2">
      <c r="A370" s="53">
        <v>37438</v>
      </c>
      <c r="B370" s="56">
        <v>131.69999999999999</v>
      </c>
    </row>
    <row r="371" spans="1:2">
      <c r="A371" s="53">
        <v>37530</v>
      </c>
      <c r="B371" s="56">
        <v>133.1</v>
      </c>
    </row>
    <row r="372" spans="1:2">
      <c r="A372" s="53">
        <v>37622</v>
      </c>
      <c r="B372" s="56">
        <v>138</v>
      </c>
    </row>
    <row r="373" spans="1:2">
      <c r="A373" s="53">
        <v>37712</v>
      </c>
      <c r="B373" s="56">
        <v>137.19999999999999</v>
      </c>
    </row>
    <row r="374" spans="1:2">
      <c r="A374" s="53">
        <v>37803</v>
      </c>
      <c r="B374" s="56">
        <v>138.1</v>
      </c>
    </row>
    <row r="375" spans="1:2">
      <c r="A375" s="53">
        <v>37895</v>
      </c>
      <c r="B375" s="56">
        <v>139.19999999999999</v>
      </c>
    </row>
    <row r="376" spans="1:2">
      <c r="A376" s="53">
        <v>37987</v>
      </c>
      <c r="B376" s="56">
        <v>142.19999999999999</v>
      </c>
    </row>
    <row r="377" spans="1:2">
      <c r="A377" s="53">
        <v>38078</v>
      </c>
      <c r="B377" s="56">
        <v>146.30000000000001</v>
      </c>
    </row>
    <row r="378" spans="1:2">
      <c r="A378" s="53">
        <v>38169</v>
      </c>
      <c r="B378" s="56">
        <v>147.69999999999999</v>
      </c>
    </row>
    <row r="379" spans="1:2">
      <c r="A379" s="53">
        <v>38261</v>
      </c>
      <c r="B379" s="56">
        <v>150.5</v>
      </c>
    </row>
    <row r="380" spans="1:2">
      <c r="A380" s="53">
        <v>38353</v>
      </c>
      <c r="B380" s="56">
        <v>152.1</v>
      </c>
    </row>
    <row r="381" spans="1:2">
      <c r="A381" s="53">
        <v>38443</v>
      </c>
      <c r="B381" s="56">
        <v>154.5</v>
      </c>
    </row>
    <row r="382" spans="1:2">
      <c r="A382" s="53">
        <v>38534</v>
      </c>
      <c r="B382" s="56">
        <v>158.69999999999999</v>
      </c>
    </row>
    <row r="383" spans="1:2">
      <c r="A383" s="53">
        <v>38626</v>
      </c>
      <c r="B383" s="56">
        <v>164.3</v>
      </c>
    </row>
    <row r="384" spans="1:2">
      <c r="A384" s="53">
        <v>38718</v>
      </c>
      <c r="B384" s="56">
        <v>162.80000000000001</v>
      </c>
    </row>
    <row r="385" spans="1:2">
      <c r="A385" s="53">
        <v>38808</v>
      </c>
      <c r="B385" s="56">
        <v>165.4</v>
      </c>
    </row>
    <row r="386" spans="1:2">
      <c r="A386" s="53">
        <v>38899</v>
      </c>
      <c r="B386" s="56">
        <v>166.7</v>
      </c>
    </row>
    <row r="387" spans="1:2">
      <c r="A387" s="53">
        <v>38991</v>
      </c>
      <c r="B387" s="56">
        <v>164.1</v>
      </c>
    </row>
    <row r="388" spans="1:2">
      <c r="A388" s="53">
        <v>39083</v>
      </c>
      <c r="B388" s="56">
        <v>166.7</v>
      </c>
    </row>
    <row r="389" spans="1:2">
      <c r="A389" s="53">
        <v>39173</v>
      </c>
      <c r="B389" s="56">
        <v>172.8</v>
      </c>
    </row>
    <row r="390" spans="1:2">
      <c r="A390" s="53">
        <v>39264</v>
      </c>
      <c r="B390" s="56">
        <v>173.7</v>
      </c>
    </row>
    <row r="391" spans="1:2">
      <c r="A391" s="53">
        <v>39356</v>
      </c>
      <c r="B391" s="56">
        <v>177.4</v>
      </c>
    </row>
    <row r="392" spans="1:2">
      <c r="A392" s="53">
        <v>39448</v>
      </c>
      <c r="B392" s="56">
        <v>183.9</v>
      </c>
    </row>
    <row r="393" spans="1:2">
      <c r="A393" s="53">
        <v>39539</v>
      </c>
      <c r="B393" s="56">
        <v>196</v>
      </c>
    </row>
    <row r="394" spans="1:2">
      <c r="A394" s="53">
        <v>39630</v>
      </c>
      <c r="B394" s="56">
        <v>200.5</v>
      </c>
    </row>
    <row r="395" spans="1:2">
      <c r="A395" s="53">
        <v>39722</v>
      </c>
      <c r="B395" s="56">
        <v>178</v>
      </c>
    </row>
    <row r="396" spans="1:2">
      <c r="A396" s="53">
        <v>39814</v>
      </c>
      <c r="B396" s="56">
        <v>169.5</v>
      </c>
    </row>
    <row r="397" spans="1:2">
      <c r="A397" s="53">
        <v>39904</v>
      </c>
      <c r="B397" s="56">
        <v>171.3</v>
      </c>
    </row>
    <row r="398" spans="1:2">
      <c r="A398" s="53">
        <v>39995</v>
      </c>
      <c r="B398" s="56">
        <v>173.9</v>
      </c>
    </row>
    <row r="399" spans="1:2">
      <c r="A399" s="53">
        <v>40087</v>
      </c>
      <c r="B399" s="56">
        <v>176.9</v>
      </c>
    </row>
    <row r="400" spans="1:2">
      <c r="A400" s="53">
        <v>40179</v>
      </c>
      <c r="B400" s="56">
        <v>182.1</v>
      </c>
    </row>
    <row r="401" spans="1:2">
      <c r="A401" s="53">
        <v>40269</v>
      </c>
      <c r="B401" s="56">
        <v>184.2</v>
      </c>
    </row>
    <row r="402" spans="1:2">
      <c r="A402" s="53">
        <v>40360</v>
      </c>
      <c r="B402" s="56">
        <v>184.6</v>
      </c>
    </row>
    <row r="403" spans="1:2">
      <c r="A403" s="53">
        <v>40452</v>
      </c>
      <c r="B403" s="56">
        <v>188</v>
      </c>
    </row>
    <row r="404" spans="1:2">
      <c r="A404" s="53">
        <v>40544</v>
      </c>
      <c r="B404" s="56">
        <v>195.9</v>
      </c>
    </row>
    <row r="405" spans="1:2">
      <c r="A405" s="53">
        <v>40634</v>
      </c>
      <c r="B405" s="56">
        <v>203.7</v>
      </c>
    </row>
    <row r="406" spans="1:2">
      <c r="A406" s="53">
        <v>40725</v>
      </c>
      <c r="B406" s="56">
        <v>203.8</v>
      </c>
    </row>
    <row r="407" spans="1:2">
      <c r="A407" s="53">
        <v>40817</v>
      </c>
      <c r="B407" s="56">
        <v>200.8</v>
      </c>
    </row>
    <row r="408" spans="1:2">
      <c r="A408" s="53">
        <v>40909</v>
      </c>
      <c r="B408" s="56">
        <v>202.2</v>
      </c>
    </row>
    <row r="409" spans="1:2">
      <c r="A409" s="53">
        <v>41000</v>
      </c>
      <c r="B409" s="56">
        <v>201.8</v>
      </c>
    </row>
    <row r="410" spans="1:2">
      <c r="A410" s="53">
        <v>41091</v>
      </c>
      <c r="B410" s="56">
        <v>202.4</v>
      </c>
    </row>
    <row r="411" spans="1:2">
      <c r="A411" s="53">
        <v>41183</v>
      </c>
      <c r="B411" s="56">
        <v>202.3</v>
      </c>
    </row>
    <row r="412" spans="1:2">
      <c r="A412" s="53">
        <v>41275</v>
      </c>
      <c r="B412" s="56">
        <v>203.6</v>
      </c>
    </row>
    <row r="413" spans="1:2">
      <c r="A413" s="53">
        <v>41365</v>
      </c>
      <c r="B413" s="56">
        <v>204</v>
      </c>
    </row>
    <row r="414" spans="1:2">
      <c r="A414" s="53">
        <v>41456</v>
      </c>
      <c r="B414" s="56">
        <v>204.2</v>
      </c>
    </row>
    <row r="415" spans="1:2">
      <c r="A415" s="53">
        <v>41548</v>
      </c>
      <c r="B415" s="56">
        <v>201.9</v>
      </c>
    </row>
    <row r="416" spans="1:2">
      <c r="A416" s="53">
        <v>41640</v>
      </c>
      <c r="B416" s="56">
        <v>205.5</v>
      </c>
    </row>
    <row r="417" spans="1:2">
      <c r="A417" s="53">
        <v>41730</v>
      </c>
      <c r="B417" s="56">
        <v>208.2</v>
      </c>
    </row>
    <row r="418" spans="1:2">
      <c r="A418" s="53">
        <v>41821</v>
      </c>
      <c r="B418" s="56">
        <v>207.1</v>
      </c>
    </row>
    <row r="419" spans="1:2">
      <c r="A419" s="53">
        <v>41913</v>
      </c>
      <c r="B419" s="56">
        <v>200.4</v>
      </c>
    </row>
    <row r="420" spans="1:2">
      <c r="A420" s="53">
        <v>42005</v>
      </c>
      <c r="B420" s="56">
        <v>191.5</v>
      </c>
    </row>
    <row r="421" spans="1:2">
      <c r="A421" s="53">
        <v>42095</v>
      </c>
      <c r="B421" s="56">
        <v>192.8</v>
      </c>
    </row>
    <row r="422" spans="1:2">
      <c r="A422" s="53">
        <v>42186</v>
      </c>
      <c r="B422" s="52" t="e">
        <f>NA()</f>
        <v>#N/A</v>
      </c>
    </row>
  </sheetData>
  <phoneticPr fontId="7"/>
  <pageMargins left="0.75" right="0.75" top="1" bottom="1" header="0.5" footer="0.5"/>
  <pageSetup paperSize="9" orientation="portrait" horizontalDpi="300" verticalDpi="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R209"/>
  <sheetViews>
    <sheetView topLeftCell="A82" zoomScaleNormal="100" workbookViewId="0">
      <selection activeCell="F8" sqref="F8"/>
    </sheetView>
  </sheetViews>
  <sheetFormatPr defaultColWidth="9" defaultRowHeight="13"/>
  <cols>
    <col min="1" max="1" width="8.7265625" style="166" customWidth="1"/>
    <col min="2" max="2" width="9" style="166"/>
    <col min="3" max="3" width="6" style="166" customWidth="1"/>
    <col min="4" max="4" width="3.6328125" style="166" customWidth="1"/>
    <col min="5" max="9" width="10.81640625" style="166" customWidth="1"/>
    <col min="10" max="10" width="7.81640625" style="166" customWidth="1"/>
    <col min="11" max="12" width="10.81640625" style="166" customWidth="1"/>
    <col min="13" max="14" width="11.453125" style="166" customWidth="1"/>
    <col min="15" max="16" width="9" style="166"/>
    <col min="17" max="17" width="16.81640625" style="166" customWidth="1"/>
    <col min="18" max="16384" width="9" style="166"/>
  </cols>
  <sheetData>
    <row r="3" spans="3:14" ht="27" customHeight="1">
      <c r="E3" s="192" t="s">
        <v>1133</v>
      </c>
      <c r="F3" s="192"/>
      <c r="G3" s="192"/>
      <c r="H3" s="192"/>
      <c r="I3" s="192"/>
    </row>
    <row r="4" spans="3:14" ht="13.5" thickBot="1">
      <c r="C4" s="191"/>
      <c r="D4" s="191"/>
      <c r="E4" s="191"/>
      <c r="F4" s="191"/>
      <c r="G4" s="191"/>
      <c r="H4" s="191"/>
      <c r="I4" s="191"/>
      <c r="J4" s="191"/>
      <c r="K4" s="191"/>
      <c r="L4" s="191"/>
      <c r="M4" s="191"/>
      <c r="N4" s="191"/>
    </row>
    <row r="5" spans="3:14" ht="42" customHeight="1">
      <c r="C5" s="190" t="s">
        <v>1132</v>
      </c>
      <c r="D5" s="187" t="s">
        <v>1131</v>
      </c>
      <c r="E5" s="189" t="s">
        <v>1130</v>
      </c>
      <c r="F5" s="188" t="s">
        <v>1129</v>
      </c>
      <c r="G5" s="188" t="s">
        <v>1128</v>
      </c>
      <c r="H5" s="188" t="s">
        <v>1127</v>
      </c>
      <c r="I5" s="188" t="s">
        <v>1126</v>
      </c>
      <c r="J5" s="188" t="s">
        <v>1125</v>
      </c>
      <c r="K5" s="188" t="s">
        <v>1124</v>
      </c>
      <c r="L5" s="188" t="s">
        <v>1123</v>
      </c>
      <c r="M5" s="188" t="s">
        <v>1122</v>
      </c>
      <c r="N5" s="187" t="s">
        <v>398</v>
      </c>
    </row>
    <row r="6" spans="3:14">
      <c r="E6" s="186"/>
      <c r="H6" s="185"/>
      <c r="I6" s="185"/>
      <c r="J6" s="185"/>
      <c r="K6" s="185"/>
      <c r="L6" s="185"/>
      <c r="M6" s="185"/>
      <c r="N6" s="185"/>
    </row>
    <row r="7" spans="3:14">
      <c r="E7" s="184" t="s">
        <v>1121</v>
      </c>
      <c r="F7" s="183" t="s">
        <v>1121</v>
      </c>
      <c r="G7" s="183" t="s">
        <v>1121</v>
      </c>
      <c r="H7" s="183" t="s">
        <v>1120</v>
      </c>
      <c r="I7" s="183" t="s">
        <v>1120</v>
      </c>
      <c r="J7" s="183" t="s">
        <v>1120</v>
      </c>
      <c r="K7" s="183" t="s">
        <v>1119</v>
      </c>
      <c r="L7" s="183" t="s">
        <v>1118</v>
      </c>
      <c r="M7" s="183" t="s">
        <v>1117</v>
      </c>
      <c r="N7" s="183" t="s">
        <v>1117</v>
      </c>
    </row>
    <row r="8" spans="3:14">
      <c r="C8" s="166">
        <v>1970</v>
      </c>
      <c r="D8" s="166">
        <v>1</v>
      </c>
      <c r="E8" s="179">
        <v>1.06</v>
      </c>
      <c r="F8" s="170">
        <v>1.46</v>
      </c>
      <c r="G8" s="170">
        <v>-0.39999999999999991</v>
      </c>
      <c r="H8" s="167">
        <v>5078</v>
      </c>
      <c r="I8" s="167">
        <v>3272</v>
      </c>
      <c r="J8" s="167">
        <v>54</v>
      </c>
      <c r="K8" s="167">
        <v>1545631</v>
      </c>
      <c r="L8" s="167">
        <v>161789</v>
      </c>
      <c r="M8" s="173">
        <f t="shared" ref="M8:M39" si="0">J8/(I8+J8)*100</f>
        <v>1.6235718580877931</v>
      </c>
      <c r="N8" s="173">
        <f t="shared" ref="N8:N39" si="1">(K8-L8)/(I8*10000+(K8-L8))*100</f>
        <v>4.0577305043812952</v>
      </c>
    </row>
    <row r="9" spans="3:14">
      <c r="C9" s="166">
        <v>1970</v>
      </c>
      <c r="D9" s="166">
        <v>2</v>
      </c>
      <c r="E9" s="179">
        <v>1.1100000000000001</v>
      </c>
      <c r="F9" s="170">
        <v>1.5</v>
      </c>
      <c r="G9" s="170">
        <v>-0.3899999999999999</v>
      </c>
      <c r="H9" s="167">
        <v>5095</v>
      </c>
      <c r="I9" s="167">
        <v>3273</v>
      </c>
      <c r="J9" s="167">
        <v>57</v>
      </c>
      <c r="K9" s="167">
        <v>1514201</v>
      </c>
      <c r="L9" s="167">
        <v>158529</v>
      </c>
      <c r="M9" s="173">
        <f t="shared" si="0"/>
        <v>1.7117117117117115</v>
      </c>
      <c r="N9" s="173">
        <f t="shared" si="1"/>
        <v>3.977248856939068</v>
      </c>
    </row>
    <row r="10" spans="3:14">
      <c r="C10" s="166">
        <v>1970</v>
      </c>
      <c r="D10" s="166">
        <v>3</v>
      </c>
      <c r="E10" s="179">
        <v>1.21</v>
      </c>
      <c r="F10" s="170">
        <v>1.57</v>
      </c>
      <c r="G10" s="170">
        <v>-0.3600000000000001</v>
      </c>
      <c r="H10" s="167">
        <v>5109</v>
      </c>
      <c r="I10" s="167">
        <v>3308</v>
      </c>
      <c r="J10" s="167">
        <v>62</v>
      </c>
      <c r="K10" s="167">
        <v>1493134</v>
      </c>
      <c r="L10" s="167">
        <v>157521</v>
      </c>
      <c r="M10" s="173">
        <f t="shared" si="0"/>
        <v>1.8397626112759646</v>
      </c>
      <c r="N10" s="173">
        <f t="shared" si="1"/>
        <v>3.8808345502955301</v>
      </c>
    </row>
    <row r="11" spans="3:14">
      <c r="C11" s="166">
        <v>1970</v>
      </c>
      <c r="D11" s="166">
        <v>4</v>
      </c>
      <c r="E11" s="179">
        <v>1.26</v>
      </c>
      <c r="F11" s="170">
        <v>1.61</v>
      </c>
      <c r="G11" s="170">
        <v>-0.35000000000000009</v>
      </c>
      <c r="H11" s="167">
        <v>5097</v>
      </c>
      <c r="I11" s="167">
        <v>3372</v>
      </c>
      <c r="J11" s="167">
        <v>65</v>
      </c>
      <c r="K11" s="167">
        <v>1463917</v>
      </c>
      <c r="L11" s="167">
        <v>158938</v>
      </c>
      <c r="M11" s="173">
        <f t="shared" si="0"/>
        <v>1.8911841722432352</v>
      </c>
      <c r="N11" s="173">
        <f t="shared" si="1"/>
        <v>3.7258523409821316</v>
      </c>
    </row>
    <row r="12" spans="3:14">
      <c r="C12" s="166">
        <v>1971</v>
      </c>
      <c r="D12" s="166">
        <v>1</v>
      </c>
      <c r="E12" s="179">
        <v>1.17</v>
      </c>
      <c r="F12" s="170">
        <v>1.51</v>
      </c>
      <c r="G12" s="170">
        <v>-0.34000000000000008</v>
      </c>
      <c r="H12" s="167">
        <v>5128</v>
      </c>
      <c r="I12" s="167">
        <v>3404</v>
      </c>
      <c r="J12" s="167">
        <v>61</v>
      </c>
      <c r="K12" s="167">
        <v>1403007</v>
      </c>
      <c r="L12" s="167">
        <v>156170</v>
      </c>
      <c r="M12" s="173">
        <f t="shared" si="0"/>
        <v>1.7604617604617605</v>
      </c>
      <c r="N12" s="173">
        <f t="shared" si="1"/>
        <v>3.5334337277098538</v>
      </c>
    </row>
    <row r="13" spans="3:14">
      <c r="C13" s="166">
        <v>1971</v>
      </c>
      <c r="D13" s="166">
        <v>2</v>
      </c>
      <c r="E13" s="179">
        <v>1.21</v>
      </c>
      <c r="F13" s="170">
        <v>1.51</v>
      </c>
      <c r="G13" s="170">
        <v>-0.30000000000000004</v>
      </c>
      <c r="H13" s="167">
        <v>5128</v>
      </c>
      <c r="I13" s="167">
        <v>3386</v>
      </c>
      <c r="J13" s="167">
        <v>63</v>
      </c>
      <c r="K13" s="167">
        <v>1324993</v>
      </c>
      <c r="L13" s="167">
        <v>154691</v>
      </c>
      <c r="M13" s="173">
        <f t="shared" si="0"/>
        <v>1.8266164105537837</v>
      </c>
      <c r="N13" s="173">
        <f t="shared" si="1"/>
        <v>3.3408276069101546</v>
      </c>
    </row>
    <row r="14" spans="3:14">
      <c r="C14" s="166">
        <v>1971</v>
      </c>
      <c r="D14" s="166">
        <v>3</v>
      </c>
      <c r="E14" s="179">
        <v>1.23</v>
      </c>
      <c r="F14" s="170">
        <v>1.5</v>
      </c>
      <c r="G14" s="170">
        <v>-0.27</v>
      </c>
      <c r="H14" s="167">
        <v>5116</v>
      </c>
      <c r="I14" s="167">
        <v>3418</v>
      </c>
      <c r="J14" s="167">
        <v>64</v>
      </c>
      <c r="K14" s="167">
        <v>1269571</v>
      </c>
      <c r="L14" s="167">
        <v>156421</v>
      </c>
      <c r="M14" s="173">
        <f t="shared" si="0"/>
        <v>1.8380241240666284</v>
      </c>
      <c r="N14" s="173">
        <f t="shared" si="1"/>
        <v>3.1540114724812036</v>
      </c>
    </row>
    <row r="15" spans="3:14">
      <c r="C15" s="166">
        <v>1971</v>
      </c>
      <c r="D15" s="166">
        <v>4</v>
      </c>
      <c r="E15" s="179">
        <v>1.34</v>
      </c>
      <c r="F15" s="170">
        <v>1.56</v>
      </c>
      <c r="G15" s="170">
        <v>-0.21999999999999997</v>
      </c>
      <c r="H15" s="167">
        <v>5118</v>
      </c>
      <c r="I15" s="167">
        <v>3438</v>
      </c>
      <c r="J15" s="167">
        <v>69</v>
      </c>
      <c r="K15" s="167">
        <v>1237099</v>
      </c>
      <c r="L15" s="167">
        <v>160262</v>
      </c>
      <c r="M15" s="173">
        <f t="shared" si="0"/>
        <v>1.9674935842600514</v>
      </c>
      <c r="N15" s="173">
        <f t="shared" si="1"/>
        <v>3.0370362703249589</v>
      </c>
    </row>
    <row r="16" spans="3:14">
      <c r="C16" s="166">
        <v>1972</v>
      </c>
      <c r="D16" s="166">
        <v>1</v>
      </c>
      <c r="E16" s="179">
        <v>1.42</v>
      </c>
      <c r="F16" s="170">
        <v>1.62</v>
      </c>
      <c r="G16" s="170">
        <v>-0.20000000000000018</v>
      </c>
      <c r="H16" s="167">
        <v>5113</v>
      </c>
      <c r="I16" s="167">
        <v>3453</v>
      </c>
      <c r="J16" s="167">
        <v>73</v>
      </c>
      <c r="K16" s="167">
        <v>1248514</v>
      </c>
      <c r="L16" s="167">
        <v>155915</v>
      </c>
      <c r="M16" s="173">
        <f t="shared" si="0"/>
        <v>2.0703346568349401</v>
      </c>
      <c r="N16" s="173">
        <f t="shared" si="1"/>
        <v>3.0671512766376199</v>
      </c>
    </row>
    <row r="17" spans="3:14">
      <c r="C17" s="166">
        <v>1972</v>
      </c>
      <c r="D17" s="166">
        <v>2</v>
      </c>
      <c r="E17" s="179">
        <v>1.38</v>
      </c>
      <c r="F17" s="170">
        <v>1.63</v>
      </c>
      <c r="G17" s="170">
        <v>-0.25</v>
      </c>
      <c r="H17" s="167">
        <v>5107</v>
      </c>
      <c r="I17" s="167">
        <v>3445</v>
      </c>
      <c r="J17" s="167">
        <v>71</v>
      </c>
      <c r="K17" s="167">
        <v>1328209</v>
      </c>
      <c r="L17" s="167">
        <v>156379</v>
      </c>
      <c r="M17" s="173">
        <f t="shared" si="0"/>
        <v>2.0193401592718998</v>
      </c>
      <c r="N17" s="173">
        <f t="shared" si="1"/>
        <v>3.2896400886759611</v>
      </c>
    </row>
    <row r="18" spans="3:14">
      <c r="C18" s="166">
        <v>1972</v>
      </c>
      <c r="D18" s="166">
        <v>3</v>
      </c>
      <c r="E18" s="179">
        <v>1.45</v>
      </c>
      <c r="F18" s="170">
        <v>1.74</v>
      </c>
      <c r="G18" s="170">
        <v>-0.29000000000000004</v>
      </c>
      <c r="H18" s="167">
        <v>5162</v>
      </c>
      <c r="I18" s="167">
        <v>3488</v>
      </c>
      <c r="J18" s="167">
        <v>76</v>
      </c>
      <c r="K18" s="167">
        <v>1446072</v>
      </c>
      <c r="L18" s="167">
        <v>158459</v>
      </c>
      <c r="M18" s="173">
        <f t="shared" si="0"/>
        <v>2.1324354657687992</v>
      </c>
      <c r="N18" s="173">
        <f t="shared" si="1"/>
        <v>3.5601271225723408</v>
      </c>
    </row>
    <row r="19" spans="3:14">
      <c r="C19" s="166">
        <v>1972</v>
      </c>
      <c r="D19" s="166">
        <v>4</v>
      </c>
      <c r="E19" s="179">
        <v>1.37</v>
      </c>
      <c r="F19" s="170">
        <v>1.76</v>
      </c>
      <c r="G19" s="170">
        <v>-0.3899999999999999</v>
      </c>
      <c r="H19" s="167">
        <v>5195</v>
      </c>
      <c r="I19" s="167">
        <v>3515</v>
      </c>
      <c r="J19" s="167">
        <v>73</v>
      </c>
      <c r="K19" s="167">
        <v>1599193</v>
      </c>
      <c r="L19" s="167">
        <v>158966</v>
      </c>
      <c r="M19" s="173">
        <f t="shared" si="0"/>
        <v>2.0345596432552955</v>
      </c>
      <c r="N19" s="173">
        <f t="shared" si="1"/>
        <v>3.9360974721474125</v>
      </c>
    </row>
    <row r="20" spans="3:14">
      <c r="C20" s="166">
        <v>1973</v>
      </c>
      <c r="D20" s="166">
        <v>1</v>
      </c>
      <c r="E20" s="179">
        <v>1.27</v>
      </c>
      <c r="F20" s="170">
        <v>1.74</v>
      </c>
      <c r="G20" s="170">
        <v>-0.47</v>
      </c>
      <c r="H20" s="167">
        <v>5265</v>
      </c>
      <c r="I20" s="167">
        <v>3569</v>
      </c>
      <c r="J20" s="167">
        <v>67</v>
      </c>
      <c r="K20" s="167">
        <v>1869431</v>
      </c>
      <c r="L20" s="167">
        <v>165064</v>
      </c>
      <c r="M20" s="173">
        <f t="shared" si="0"/>
        <v>1.8426842684268425</v>
      </c>
      <c r="N20" s="173">
        <f t="shared" si="1"/>
        <v>4.5578174916024121</v>
      </c>
    </row>
    <row r="21" spans="3:14">
      <c r="C21" s="166">
        <v>1973</v>
      </c>
      <c r="D21" s="166">
        <v>2</v>
      </c>
      <c r="E21" s="179">
        <v>1.36</v>
      </c>
      <c r="F21" s="170">
        <v>1.86</v>
      </c>
      <c r="G21" s="170">
        <v>-0.5</v>
      </c>
      <c r="H21" s="167">
        <v>5227</v>
      </c>
      <c r="I21" s="167">
        <v>3616</v>
      </c>
      <c r="J21" s="167">
        <v>72</v>
      </c>
      <c r="K21" s="167">
        <v>1931199</v>
      </c>
      <c r="L21" s="167">
        <v>154478</v>
      </c>
      <c r="M21" s="173">
        <f t="shared" si="0"/>
        <v>1.9522776572668112</v>
      </c>
      <c r="N21" s="173">
        <f t="shared" si="1"/>
        <v>4.6833805167294242</v>
      </c>
    </row>
    <row r="22" spans="3:14">
      <c r="C22" s="166">
        <v>1973</v>
      </c>
      <c r="D22" s="166">
        <v>3</v>
      </c>
      <c r="E22" s="179">
        <v>1.26</v>
      </c>
      <c r="F22" s="170">
        <v>1.8</v>
      </c>
      <c r="G22" s="170">
        <v>-0.54</v>
      </c>
      <c r="H22" s="167">
        <v>5252</v>
      </c>
      <c r="I22" s="167">
        <v>3637</v>
      </c>
      <c r="J22" s="167">
        <v>67</v>
      </c>
      <c r="K22" s="167">
        <v>2033411</v>
      </c>
      <c r="L22" s="167">
        <v>156724</v>
      </c>
      <c r="M22" s="173">
        <f t="shared" si="0"/>
        <v>1.8088552915766738</v>
      </c>
      <c r="N22" s="173">
        <f t="shared" si="1"/>
        <v>4.9067962409397712</v>
      </c>
    </row>
    <row r="23" spans="3:14">
      <c r="C23" s="166">
        <v>1973</v>
      </c>
      <c r="D23" s="166">
        <v>4</v>
      </c>
      <c r="E23" s="179">
        <v>1.1499999999999999</v>
      </c>
      <c r="F23" s="170">
        <v>1.67</v>
      </c>
      <c r="G23" s="170">
        <v>-0.52</v>
      </c>
      <c r="H23" s="167">
        <v>5291</v>
      </c>
      <c r="I23" s="167">
        <v>3634</v>
      </c>
      <c r="J23" s="167">
        <v>61</v>
      </c>
      <c r="K23" s="167">
        <v>1985901</v>
      </c>
      <c r="L23" s="167">
        <v>151390</v>
      </c>
      <c r="M23" s="173">
        <f t="shared" si="0"/>
        <v>1.6508795669824088</v>
      </c>
      <c r="N23" s="173">
        <f t="shared" si="1"/>
        <v>4.8055913538748403</v>
      </c>
    </row>
    <row r="24" spans="3:14">
      <c r="C24" s="166">
        <v>1974</v>
      </c>
      <c r="D24" s="166">
        <v>1</v>
      </c>
      <c r="E24" s="179">
        <v>1.32</v>
      </c>
      <c r="F24" s="170">
        <v>1.74</v>
      </c>
      <c r="G24" s="170">
        <v>-0.41999999999999993</v>
      </c>
      <c r="H24" s="167">
        <v>5250</v>
      </c>
      <c r="I24" s="167">
        <v>3613</v>
      </c>
      <c r="J24" s="167">
        <v>70</v>
      </c>
      <c r="K24" s="167">
        <v>1710172</v>
      </c>
      <c r="L24" s="167">
        <v>144772</v>
      </c>
      <c r="M24" s="173">
        <f t="shared" si="0"/>
        <v>1.9006244909041543</v>
      </c>
      <c r="N24" s="173">
        <f t="shared" si="1"/>
        <v>4.1527613448855822</v>
      </c>
    </row>
    <row r="25" spans="3:14">
      <c r="C25" s="166">
        <v>1974</v>
      </c>
      <c r="D25" s="166">
        <v>2</v>
      </c>
      <c r="E25" s="179">
        <v>1.26</v>
      </c>
      <c r="F25" s="170">
        <v>1.61</v>
      </c>
      <c r="G25" s="170">
        <v>-0.35000000000000009</v>
      </c>
      <c r="H25" s="167">
        <v>5257</v>
      </c>
      <c r="I25" s="167">
        <v>3663</v>
      </c>
      <c r="J25" s="167">
        <v>67</v>
      </c>
      <c r="K25" s="167">
        <v>1492553</v>
      </c>
      <c r="L25" s="167">
        <v>148392</v>
      </c>
      <c r="M25" s="173">
        <f t="shared" si="0"/>
        <v>1.7962466487935658</v>
      </c>
      <c r="N25" s="173">
        <f t="shared" si="1"/>
        <v>3.5396726737425483</v>
      </c>
    </row>
    <row r="26" spans="3:14">
      <c r="C26" s="166">
        <v>1974</v>
      </c>
      <c r="D26" s="166">
        <v>3</v>
      </c>
      <c r="E26" s="179">
        <v>1.39</v>
      </c>
      <c r="F26" s="170">
        <v>1.62</v>
      </c>
      <c r="G26" s="170">
        <v>-0.2300000000000002</v>
      </c>
      <c r="H26" s="167">
        <v>5221</v>
      </c>
      <c r="I26" s="167">
        <v>3632</v>
      </c>
      <c r="J26" s="167">
        <v>73</v>
      </c>
      <c r="K26" s="167">
        <v>1306567</v>
      </c>
      <c r="L26" s="167">
        <v>144225</v>
      </c>
      <c r="M26" s="173">
        <f t="shared" si="0"/>
        <v>1.9703103913630231</v>
      </c>
      <c r="N26" s="173">
        <f t="shared" si="1"/>
        <v>3.101038883856297</v>
      </c>
    </row>
    <row r="27" spans="3:14">
      <c r="C27" s="166">
        <v>1974</v>
      </c>
      <c r="D27" s="166">
        <v>4</v>
      </c>
      <c r="E27" s="179">
        <v>1.6</v>
      </c>
      <c r="F27" s="170">
        <v>1.7</v>
      </c>
      <c r="G27" s="170">
        <v>-9.9999999999999867E-2</v>
      </c>
      <c r="H27" s="167">
        <v>5218</v>
      </c>
      <c r="I27" s="167">
        <v>3641</v>
      </c>
      <c r="J27" s="167">
        <v>85</v>
      </c>
      <c r="K27" s="167">
        <v>1153426</v>
      </c>
      <c r="L27" s="167">
        <v>141948</v>
      </c>
      <c r="M27" s="173">
        <f t="shared" si="0"/>
        <v>2.2812667740203971</v>
      </c>
      <c r="N27" s="173">
        <f t="shared" si="1"/>
        <v>2.7029343950551605</v>
      </c>
    </row>
    <row r="28" spans="3:14">
      <c r="C28" s="166">
        <v>1975</v>
      </c>
      <c r="D28" s="166">
        <v>1</v>
      </c>
      <c r="E28" s="179">
        <v>1.74</v>
      </c>
      <c r="F28" s="170">
        <v>1.72</v>
      </c>
      <c r="G28" s="170">
        <v>2.0000000000000018E-2</v>
      </c>
      <c r="H28" s="167">
        <v>5195</v>
      </c>
      <c r="I28" s="167">
        <v>3622</v>
      </c>
      <c r="J28" s="167">
        <v>92</v>
      </c>
      <c r="K28" s="167">
        <v>1028954</v>
      </c>
      <c r="L28" s="167">
        <v>135870</v>
      </c>
      <c r="M28" s="173">
        <f t="shared" si="0"/>
        <v>2.4771136241249323</v>
      </c>
      <c r="N28" s="173">
        <f t="shared" si="1"/>
        <v>2.4063858449489133</v>
      </c>
    </row>
    <row r="29" spans="3:14">
      <c r="C29" s="166">
        <v>1975</v>
      </c>
      <c r="D29" s="166">
        <v>2</v>
      </c>
      <c r="E29" s="179">
        <v>1.81</v>
      </c>
      <c r="F29" s="170">
        <v>1.72</v>
      </c>
      <c r="G29" s="170">
        <v>9.000000000000008E-2</v>
      </c>
      <c r="H29" s="167">
        <v>5221</v>
      </c>
      <c r="I29" s="167">
        <v>3628</v>
      </c>
      <c r="J29" s="167">
        <v>96</v>
      </c>
      <c r="K29" s="167">
        <v>956425</v>
      </c>
      <c r="L29" s="167">
        <v>118334</v>
      </c>
      <c r="M29" s="173">
        <f t="shared" si="0"/>
        <v>2.5778732545649841</v>
      </c>
      <c r="N29" s="173">
        <f t="shared" si="1"/>
        <v>2.2579043733687705</v>
      </c>
    </row>
    <row r="30" spans="3:14">
      <c r="C30" s="166">
        <v>1975</v>
      </c>
      <c r="D30" s="166">
        <v>3</v>
      </c>
      <c r="E30" s="179">
        <v>1.89</v>
      </c>
      <c r="F30" s="170">
        <v>1.73</v>
      </c>
      <c r="G30" s="170">
        <v>0.15999999999999992</v>
      </c>
      <c r="H30" s="167">
        <v>5238</v>
      </c>
      <c r="I30" s="167">
        <v>3658</v>
      </c>
      <c r="J30" s="167">
        <v>101</v>
      </c>
      <c r="K30" s="167">
        <v>897223</v>
      </c>
      <c r="L30" s="167">
        <v>112508</v>
      </c>
      <c r="M30" s="173">
        <f t="shared" si="0"/>
        <v>2.6868848097898379</v>
      </c>
      <c r="N30" s="173">
        <f t="shared" si="1"/>
        <v>2.100149833874017</v>
      </c>
    </row>
    <row r="31" spans="3:14">
      <c r="C31" s="166">
        <v>1975</v>
      </c>
      <c r="D31" s="166">
        <v>4</v>
      </c>
      <c r="E31" s="179">
        <v>2.1</v>
      </c>
      <c r="F31" s="170">
        <v>1.82</v>
      </c>
      <c r="G31" s="170">
        <v>0.28000000000000003</v>
      </c>
      <c r="H31" s="167">
        <v>5238</v>
      </c>
      <c r="I31" s="167">
        <v>3680</v>
      </c>
      <c r="J31" s="167">
        <v>112</v>
      </c>
      <c r="K31" s="167">
        <v>871463</v>
      </c>
      <c r="L31" s="167">
        <v>115371</v>
      </c>
      <c r="M31" s="173">
        <f t="shared" si="0"/>
        <v>2.9535864978902953</v>
      </c>
      <c r="N31" s="173">
        <f t="shared" si="1"/>
        <v>2.0132339648118873</v>
      </c>
    </row>
    <row r="32" spans="3:14">
      <c r="C32" s="166">
        <v>1976</v>
      </c>
      <c r="D32" s="166">
        <v>1</v>
      </c>
      <c r="E32" s="179">
        <v>2.0299999999999998</v>
      </c>
      <c r="F32" s="170">
        <v>1.83</v>
      </c>
      <c r="G32" s="170">
        <v>0.19999999999999973</v>
      </c>
      <c r="H32" s="167">
        <v>5265</v>
      </c>
      <c r="I32" s="167">
        <v>3708</v>
      </c>
      <c r="J32" s="167">
        <v>109</v>
      </c>
      <c r="K32" s="167">
        <v>919503</v>
      </c>
      <c r="L32" s="167">
        <v>111604</v>
      </c>
      <c r="M32" s="173">
        <f t="shared" si="0"/>
        <v>2.8556457951270633</v>
      </c>
      <c r="N32" s="173">
        <f t="shared" si="1"/>
        <v>2.132340460472617</v>
      </c>
    </row>
    <row r="33" spans="3:14">
      <c r="C33" s="166">
        <v>1976</v>
      </c>
      <c r="D33" s="166">
        <v>2</v>
      </c>
      <c r="E33" s="179">
        <v>2.0499999999999998</v>
      </c>
      <c r="F33" s="170">
        <v>1.88</v>
      </c>
      <c r="G33" s="170">
        <v>0.16999999999999993</v>
      </c>
      <c r="H33" s="167">
        <v>5244</v>
      </c>
      <c r="I33" s="167">
        <v>3701</v>
      </c>
      <c r="J33" s="167">
        <v>110</v>
      </c>
      <c r="K33" s="167">
        <v>971211</v>
      </c>
      <c r="L33" s="167">
        <v>119950</v>
      </c>
      <c r="M33" s="173">
        <f t="shared" si="0"/>
        <v>2.886381527158226</v>
      </c>
      <c r="N33" s="173">
        <f t="shared" si="1"/>
        <v>2.2483693820974429</v>
      </c>
    </row>
    <row r="34" spans="3:14">
      <c r="C34" s="166">
        <v>1976</v>
      </c>
      <c r="D34" s="166">
        <v>3</v>
      </c>
      <c r="E34" s="179">
        <v>1.99</v>
      </c>
      <c r="F34" s="170">
        <v>1.83</v>
      </c>
      <c r="G34" s="170">
        <v>0.15999999999999992</v>
      </c>
      <c r="H34" s="167">
        <v>5282</v>
      </c>
      <c r="I34" s="167">
        <v>3723</v>
      </c>
      <c r="J34" s="167">
        <v>107</v>
      </c>
      <c r="K34" s="167">
        <v>963793</v>
      </c>
      <c r="L34" s="167">
        <v>117978</v>
      </c>
      <c r="M34" s="173">
        <f t="shared" si="0"/>
        <v>2.793733681462141</v>
      </c>
      <c r="N34" s="173">
        <f t="shared" si="1"/>
        <v>2.2213969681279311</v>
      </c>
    </row>
    <row r="35" spans="3:14">
      <c r="C35" s="166">
        <v>1976</v>
      </c>
      <c r="D35" s="166">
        <v>4</v>
      </c>
      <c r="E35" s="179">
        <v>1.92</v>
      </c>
      <c r="F35" s="170">
        <v>1.76</v>
      </c>
      <c r="G35" s="170">
        <v>0.15999999999999992</v>
      </c>
      <c r="H35" s="167">
        <v>5292</v>
      </c>
      <c r="I35" s="167">
        <v>3715</v>
      </c>
      <c r="J35" s="167">
        <v>104</v>
      </c>
      <c r="K35" s="167">
        <v>928108</v>
      </c>
      <c r="L35" s="167">
        <v>120319</v>
      </c>
      <c r="M35" s="173">
        <f t="shared" si="0"/>
        <v>2.7232259753862267</v>
      </c>
      <c r="N35" s="173">
        <f t="shared" si="1"/>
        <v>2.1281244805907953</v>
      </c>
    </row>
    <row r="36" spans="3:14">
      <c r="C36" s="166">
        <v>1977</v>
      </c>
      <c r="D36" s="166">
        <v>1</v>
      </c>
      <c r="E36" s="179">
        <v>1.97</v>
      </c>
      <c r="F36" s="170">
        <v>1.76</v>
      </c>
      <c r="G36" s="170">
        <v>0.20999999999999996</v>
      </c>
      <c r="H36" s="167">
        <v>5312</v>
      </c>
      <c r="I36" s="167">
        <v>3765</v>
      </c>
      <c r="J36" s="167">
        <v>107</v>
      </c>
      <c r="K36" s="167">
        <v>891941</v>
      </c>
      <c r="L36" s="167">
        <v>120581</v>
      </c>
      <c r="M36" s="173">
        <f t="shared" si="0"/>
        <v>2.763429752066116</v>
      </c>
      <c r="N36" s="173">
        <f t="shared" si="1"/>
        <v>2.0076332540024611</v>
      </c>
    </row>
    <row r="37" spans="3:14">
      <c r="C37" s="166">
        <v>1977</v>
      </c>
      <c r="D37" s="166">
        <v>2</v>
      </c>
      <c r="E37" s="179">
        <v>2.0299999999999998</v>
      </c>
      <c r="F37" s="170">
        <v>1.75</v>
      </c>
      <c r="G37" s="170">
        <v>0.2799999999999998</v>
      </c>
      <c r="H37" s="167">
        <v>5334</v>
      </c>
      <c r="I37" s="167">
        <v>3772</v>
      </c>
      <c r="J37" s="167">
        <v>110</v>
      </c>
      <c r="K37" s="167">
        <v>847549</v>
      </c>
      <c r="L37" s="167">
        <v>118691</v>
      </c>
      <c r="M37" s="173">
        <f t="shared" si="0"/>
        <v>2.8335909325090158</v>
      </c>
      <c r="N37" s="173">
        <f t="shared" si="1"/>
        <v>1.8956557825462592</v>
      </c>
    </row>
    <row r="38" spans="3:14">
      <c r="C38" s="166">
        <v>1977</v>
      </c>
      <c r="D38" s="166">
        <v>3</v>
      </c>
      <c r="E38" s="179">
        <v>2.0299999999999998</v>
      </c>
      <c r="F38" s="170">
        <v>1.72</v>
      </c>
      <c r="G38" s="170">
        <v>0.30999999999999983</v>
      </c>
      <c r="H38" s="167">
        <v>5355</v>
      </c>
      <c r="I38" s="167">
        <v>3757</v>
      </c>
      <c r="J38" s="167">
        <v>111</v>
      </c>
      <c r="K38" s="167">
        <v>804076</v>
      </c>
      <c r="L38" s="167">
        <v>113999</v>
      </c>
      <c r="M38" s="173">
        <f t="shared" si="0"/>
        <v>2.8697001034126162</v>
      </c>
      <c r="N38" s="173">
        <f t="shared" si="1"/>
        <v>1.80364770306134</v>
      </c>
    </row>
    <row r="39" spans="3:14">
      <c r="C39" s="166">
        <v>1977</v>
      </c>
      <c r="D39" s="166">
        <v>4</v>
      </c>
      <c r="E39" s="179">
        <v>2.0299999999999998</v>
      </c>
      <c r="F39" s="170">
        <v>1.73</v>
      </c>
      <c r="G39" s="170">
        <v>0.29999999999999982</v>
      </c>
      <c r="H39" s="167">
        <v>5367</v>
      </c>
      <c r="I39" s="167">
        <v>3779</v>
      </c>
      <c r="J39" s="167">
        <v>111</v>
      </c>
      <c r="K39" s="167">
        <v>815855</v>
      </c>
      <c r="L39" s="167">
        <v>116312</v>
      </c>
      <c r="M39" s="173">
        <f t="shared" si="0"/>
        <v>2.8534704370179949</v>
      </c>
      <c r="N39" s="173">
        <f t="shared" si="1"/>
        <v>1.817488453941893</v>
      </c>
    </row>
    <row r="40" spans="3:14">
      <c r="C40" s="166">
        <v>1978</v>
      </c>
      <c r="D40" s="166">
        <v>1</v>
      </c>
      <c r="E40" s="179">
        <v>2.2000000000000002</v>
      </c>
      <c r="F40" s="170">
        <v>1.83</v>
      </c>
      <c r="G40" s="170">
        <v>0.37000000000000011</v>
      </c>
      <c r="H40" s="167">
        <v>5377</v>
      </c>
      <c r="I40" s="167">
        <v>3782</v>
      </c>
      <c r="J40" s="167">
        <v>121</v>
      </c>
      <c r="K40" s="167">
        <v>819132</v>
      </c>
      <c r="L40" s="167">
        <v>112162</v>
      </c>
      <c r="M40" s="173">
        <f t="shared" ref="M40:M71" si="2">J40/(I40+J40)*100</f>
        <v>3.1001793492185499</v>
      </c>
      <c r="N40" s="173">
        <f t="shared" ref="N40:N71" si="3">(K40-L40)/(I40*10000+(K40-L40))*100</f>
        <v>1.8350002608562259</v>
      </c>
    </row>
    <row r="41" spans="3:14">
      <c r="C41" s="166">
        <v>1978</v>
      </c>
      <c r="D41" s="166">
        <v>2</v>
      </c>
      <c r="E41" s="179">
        <v>2.2599999999999998</v>
      </c>
      <c r="F41" s="170">
        <v>1.89</v>
      </c>
      <c r="G41" s="170">
        <v>0.36999999999999988</v>
      </c>
      <c r="H41" s="167">
        <v>5418</v>
      </c>
      <c r="I41" s="167">
        <v>3797</v>
      </c>
      <c r="J41" s="167">
        <v>124</v>
      </c>
      <c r="K41" s="167">
        <v>870896</v>
      </c>
      <c r="L41" s="167">
        <v>113246</v>
      </c>
      <c r="M41" s="173">
        <f t="shared" si="2"/>
        <v>3.1624585564906909</v>
      </c>
      <c r="N41" s="173">
        <f t="shared" si="3"/>
        <v>1.9563541810566867</v>
      </c>
    </row>
    <row r="42" spans="3:14">
      <c r="C42" s="166">
        <v>1978</v>
      </c>
      <c r="D42" s="166">
        <v>3</v>
      </c>
      <c r="E42" s="179">
        <v>2.2799999999999998</v>
      </c>
      <c r="F42" s="170">
        <v>1.94</v>
      </c>
      <c r="G42" s="170">
        <v>0.33999999999999986</v>
      </c>
      <c r="H42" s="167">
        <v>5402</v>
      </c>
      <c r="I42" s="167">
        <v>3795</v>
      </c>
      <c r="J42" s="167">
        <v>126</v>
      </c>
      <c r="K42" s="167">
        <v>906050</v>
      </c>
      <c r="L42" s="167">
        <v>113965</v>
      </c>
      <c r="M42" s="173">
        <f t="shared" si="2"/>
        <v>3.2134659525631215</v>
      </c>
      <c r="N42" s="173">
        <f t="shared" si="3"/>
        <v>2.0445079298132764</v>
      </c>
    </row>
    <row r="43" spans="3:14">
      <c r="C43" s="166">
        <v>1978</v>
      </c>
      <c r="D43" s="166">
        <v>4</v>
      </c>
      <c r="E43" s="179">
        <v>2.2200000000000002</v>
      </c>
      <c r="F43" s="170">
        <v>1.92</v>
      </c>
      <c r="G43" s="170">
        <v>0.30000000000000027</v>
      </c>
      <c r="H43" s="167">
        <v>5435</v>
      </c>
      <c r="I43" s="167">
        <v>3822</v>
      </c>
      <c r="J43" s="167">
        <v>123</v>
      </c>
      <c r="K43" s="167">
        <v>925445</v>
      </c>
      <c r="L43" s="167">
        <v>113124</v>
      </c>
      <c r="M43" s="173">
        <f t="shared" si="2"/>
        <v>3.1178707224334601</v>
      </c>
      <c r="N43" s="173">
        <f t="shared" si="3"/>
        <v>2.0811496195678449</v>
      </c>
    </row>
    <row r="44" spans="3:14">
      <c r="C44" s="166">
        <v>1979</v>
      </c>
      <c r="D44" s="166">
        <v>1</v>
      </c>
      <c r="E44" s="179">
        <v>2.1</v>
      </c>
      <c r="F44" s="170">
        <v>1.89</v>
      </c>
      <c r="G44" s="170">
        <v>0.21000000000000019</v>
      </c>
      <c r="H44" s="167">
        <v>5454</v>
      </c>
      <c r="I44" s="167">
        <v>3835</v>
      </c>
      <c r="J44" s="167">
        <v>117</v>
      </c>
      <c r="K44" s="167">
        <v>982663</v>
      </c>
      <c r="L44" s="167">
        <v>118251</v>
      </c>
      <c r="M44" s="173">
        <f t="shared" si="2"/>
        <v>2.9605263157894735</v>
      </c>
      <c r="N44" s="173">
        <f t="shared" si="3"/>
        <v>2.2043222272464522</v>
      </c>
    </row>
    <row r="45" spans="3:14">
      <c r="C45" s="166">
        <v>1979</v>
      </c>
      <c r="D45" s="166">
        <v>2</v>
      </c>
      <c r="E45" s="179">
        <v>2.06</v>
      </c>
      <c r="F45" s="170">
        <v>1.92</v>
      </c>
      <c r="G45" s="170">
        <v>0.14000000000000012</v>
      </c>
      <c r="H45" s="167">
        <v>5471</v>
      </c>
      <c r="I45" s="167">
        <v>3850</v>
      </c>
      <c r="J45" s="167">
        <v>115</v>
      </c>
      <c r="K45" s="167">
        <v>1051664</v>
      </c>
      <c r="L45" s="167">
        <v>113964</v>
      </c>
      <c r="M45" s="173">
        <f t="shared" si="2"/>
        <v>2.9003783102143759</v>
      </c>
      <c r="N45" s="173">
        <f t="shared" si="3"/>
        <v>2.3776741544258413</v>
      </c>
    </row>
    <row r="46" spans="3:14">
      <c r="C46" s="166">
        <v>1979</v>
      </c>
      <c r="D46" s="166">
        <v>3</v>
      </c>
      <c r="E46" s="179">
        <v>2.11</v>
      </c>
      <c r="F46" s="170">
        <v>1.97</v>
      </c>
      <c r="G46" s="170">
        <v>0.1399999999999999</v>
      </c>
      <c r="H46" s="167">
        <v>5491</v>
      </c>
      <c r="I46" s="167">
        <v>3906</v>
      </c>
      <c r="J46" s="167">
        <v>118</v>
      </c>
      <c r="K46" s="167">
        <v>1094375</v>
      </c>
      <c r="L46" s="167">
        <v>115381</v>
      </c>
      <c r="M46" s="173">
        <f t="shared" si="2"/>
        <v>2.9324055666003974</v>
      </c>
      <c r="N46" s="173">
        <f t="shared" si="3"/>
        <v>2.4451013929071244</v>
      </c>
    </row>
    <row r="47" spans="3:14">
      <c r="C47" s="166">
        <v>1979</v>
      </c>
      <c r="D47" s="166">
        <v>4</v>
      </c>
      <c r="E47" s="179">
        <v>2.0499999999999998</v>
      </c>
      <c r="F47" s="170">
        <v>1.97</v>
      </c>
      <c r="G47" s="170">
        <v>7.9999999999999849E-2</v>
      </c>
      <c r="H47" s="167">
        <v>5503</v>
      </c>
      <c r="I47" s="167">
        <v>3912</v>
      </c>
      <c r="J47" s="167">
        <v>115</v>
      </c>
      <c r="K47" s="167">
        <v>1141682</v>
      </c>
      <c r="L47" s="167">
        <v>114642</v>
      </c>
      <c r="M47" s="173">
        <f t="shared" si="2"/>
        <v>2.8557238639185498</v>
      </c>
      <c r="N47" s="173">
        <f t="shared" si="3"/>
        <v>2.5581960712421141</v>
      </c>
    </row>
    <row r="48" spans="3:14">
      <c r="C48" s="166">
        <v>1980</v>
      </c>
      <c r="D48" s="166">
        <v>1</v>
      </c>
      <c r="E48" s="179">
        <v>1.92</v>
      </c>
      <c r="F48" s="170">
        <v>1.89</v>
      </c>
      <c r="G48" s="170">
        <v>3.0000000000000027E-2</v>
      </c>
      <c r="H48" s="167">
        <v>5506</v>
      </c>
      <c r="I48" s="167">
        <v>3918</v>
      </c>
      <c r="J48" s="167">
        <v>108</v>
      </c>
      <c r="K48" s="167">
        <v>1145440</v>
      </c>
      <c r="L48" s="167">
        <v>116844</v>
      </c>
      <c r="M48" s="173">
        <f t="shared" si="2"/>
        <v>2.6825633383010432</v>
      </c>
      <c r="N48" s="173">
        <f t="shared" si="3"/>
        <v>2.5581495061404285</v>
      </c>
    </row>
    <row r="49" spans="3:14">
      <c r="C49" s="166">
        <v>1980</v>
      </c>
      <c r="D49" s="166">
        <v>2</v>
      </c>
      <c r="E49" s="179">
        <v>1.94</v>
      </c>
      <c r="F49" s="170">
        <v>1.9</v>
      </c>
      <c r="G49" s="170">
        <v>4.0000000000000036E-2</v>
      </c>
      <c r="H49" s="167">
        <v>5526</v>
      </c>
      <c r="I49" s="167">
        <v>3952</v>
      </c>
      <c r="J49" s="167">
        <v>110</v>
      </c>
      <c r="K49" s="167">
        <v>1135780</v>
      </c>
      <c r="L49" s="167">
        <v>114237</v>
      </c>
      <c r="M49" s="173">
        <f t="shared" si="2"/>
        <v>2.7080256031511571</v>
      </c>
      <c r="N49" s="173">
        <f t="shared" si="3"/>
        <v>2.5197437601227954</v>
      </c>
    </row>
    <row r="50" spans="3:14">
      <c r="C50" s="166">
        <v>1980</v>
      </c>
      <c r="D50" s="166">
        <v>3</v>
      </c>
      <c r="E50" s="179">
        <v>2.0499999999999998</v>
      </c>
      <c r="F50" s="170">
        <v>1.95</v>
      </c>
      <c r="G50" s="170">
        <v>9.9999999999999867E-2</v>
      </c>
      <c r="H50" s="167">
        <v>5561</v>
      </c>
      <c r="I50" s="167">
        <v>4002</v>
      </c>
      <c r="J50" s="167">
        <v>116</v>
      </c>
      <c r="K50" s="167">
        <v>1121049</v>
      </c>
      <c r="L50" s="167">
        <v>116776</v>
      </c>
      <c r="M50" s="173">
        <f t="shared" si="2"/>
        <v>2.8169014084507045</v>
      </c>
      <c r="N50" s="173">
        <f t="shared" si="3"/>
        <v>2.4479970674922136</v>
      </c>
    </row>
    <row r="51" spans="3:14">
      <c r="C51" s="166">
        <v>1980</v>
      </c>
      <c r="D51" s="166">
        <v>4</v>
      </c>
      <c r="E51" s="179">
        <v>2.17</v>
      </c>
      <c r="F51" s="170">
        <v>2.0099999999999998</v>
      </c>
      <c r="G51" s="170">
        <v>0.16000000000000014</v>
      </c>
      <c r="H51" s="167">
        <v>5551</v>
      </c>
      <c r="I51" s="167">
        <v>4012</v>
      </c>
      <c r="J51" s="167">
        <v>123</v>
      </c>
      <c r="K51" s="167">
        <v>1101406</v>
      </c>
      <c r="L51" s="167">
        <v>124236</v>
      </c>
      <c r="M51" s="173">
        <f t="shared" si="2"/>
        <v>2.9746070133010885</v>
      </c>
      <c r="N51" s="173">
        <f t="shared" si="3"/>
        <v>2.377706299484855</v>
      </c>
    </row>
    <row r="52" spans="3:14">
      <c r="C52" s="166">
        <v>1981</v>
      </c>
      <c r="D52" s="166">
        <v>1</v>
      </c>
      <c r="E52" s="179">
        <v>2.19</v>
      </c>
      <c r="F52" s="170">
        <v>2</v>
      </c>
      <c r="G52" s="170">
        <v>0.18999999999999995</v>
      </c>
      <c r="H52" s="167">
        <v>5569</v>
      </c>
      <c r="I52" s="167">
        <v>4024</v>
      </c>
      <c r="J52" s="167">
        <v>124</v>
      </c>
      <c r="K52" s="167">
        <v>1084327</v>
      </c>
      <c r="L52" s="167">
        <v>124467</v>
      </c>
      <c r="M52" s="173">
        <f t="shared" si="2"/>
        <v>2.9893924783027965</v>
      </c>
      <c r="N52" s="173">
        <f t="shared" si="3"/>
        <v>2.3297651982312559</v>
      </c>
    </row>
    <row r="53" spans="3:14">
      <c r="C53" s="166">
        <v>1981</v>
      </c>
      <c r="D53" s="166">
        <v>2</v>
      </c>
      <c r="E53" s="179">
        <v>2.2799999999999998</v>
      </c>
      <c r="F53" s="170">
        <v>2.0699999999999998</v>
      </c>
      <c r="G53" s="170">
        <v>0.20999999999999996</v>
      </c>
      <c r="H53" s="167">
        <v>5571</v>
      </c>
      <c r="I53" s="167">
        <v>4038</v>
      </c>
      <c r="J53" s="167">
        <v>130</v>
      </c>
      <c r="K53" s="167">
        <v>1098666</v>
      </c>
      <c r="L53" s="167">
        <v>117768</v>
      </c>
      <c r="M53" s="173">
        <f t="shared" si="2"/>
        <v>3.1190019193857963</v>
      </c>
      <c r="N53" s="173">
        <f t="shared" si="3"/>
        <v>2.3715587606439299</v>
      </c>
    </row>
    <row r="54" spans="3:14">
      <c r="C54" s="166">
        <v>1981</v>
      </c>
      <c r="D54" s="166">
        <v>3</v>
      </c>
      <c r="E54" s="179">
        <v>2.16</v>
      </c>
      <c r="F54" s="170">
        <v>2.02</v>
      </c>
      <c r="G54" s="170">
        <v>0.14000000000000012</v>
      </c>
      <c r="H54" s="167">
        <v>5587</v>
      </c>
      <c r="I54" s="167">
        <v>4028</v>
      </c>
      <c r="J54" s="167">
        <v>123</v>
      </c>
      <c r="K54" s="167">
        <v>1131547</v>
      </c>
      <c r="L54" s="167">
        <v>115564</v>
      </c>
      <c r="M54" s="173">
        <f t="shared" si="2"/>
        <v>2.9631414117080221</v>
      </c>
      <c r="N54" s="173">
        <f t="shared" si="3"/>
        <v>2.4602465571530283</v>
      </c>
    </row>
    <row r="55" spans="3:14">
      <c r="C55" s="166">
        <v>1981</v>
      </c>
      <c r="D55" s="166">
        <v>4</v>
      </c>
      <c r="E55" s="179">
        <v>2.21</v>
      </c>
      <c r="F55" s="170">
        <v>2.04</v>
      </c>
      <c r="G55" s="170">
        <v>0.16999999999999993</v>
      </c>
      <c r="H55" s="167">
        <v>5600</v>
      </c>
      <c r="I55" s="167">
        <v>4060</v>
      </c>
      <c r="J55" s="167">
        <v>126</v>
      </c>
      <c r="K55" s="167">
        <v>1117638</v>
      </c>
      <c r="L55" s="167">
        <v>114137</v>
      </c>
      <c r="M55" s="173">
        <f t="shared" si="2"/>
        <v>3.0100334448160537</v>
      </c>
      <c r="N55" s="173">
        <f t="shared" si="3"/>
        <v>2.4120590235903463</v>
      </c>
    </row>
    <row r="56" spans="3:14">
      <c r="C56" s="166">
        <v>1982</v>
      </c>
      <c r="D56" s="166">
        <v>1</v>
      </c>
      <c r="E56" s="179">
        <v>2.2400000000000002</v>
      </c>
      <c r="F56" s="170">
        <v>2.0499999999999998</v>
      </c>
      <c r="G56" s="170">
        <v>0.19000000000000039</v>
      </c>
      <c r="H56" s="167">
        <v>5618</v>
      </c>
      <c r="I56" s="167">
        <v>4068</v>
      </c>
      <c r="J56" s="167">
        <v>129</v>
      </c>
      <c r="K56" s="167">
        <v>1097487</v>
      </c>
      <c r="L56" s="167">
        <v>116204</v>
      </c>
      <c r="M56" s="173">
        <f t="shared" si="2"/>
        <v>3.0736240171551108</v>
      </c>
      <c r="N56" s="173">
        <f t="shared" si="3"/>
        <v>2.3553835343957124</v>
      </c>
    </row>
    <row r="57" spans="3:14">
      <c r="C57" s="166">
        <v>1982</v>
      </c>
      <c r="D57" s="166">
        <v>2</v>
      </c>
      <c r="E57" s="179">
        <v>2.35</v>
      </c>
      <c r="F57" s="170">
        <v>2.08</v>
      </c>
      <c r="G57" s="170">
        <v>0.27</v>
      </c>
      <c r="H57" s="167">
        <v>5629</v>
      </c>
      <c r="I57" s="167">
        <v>4101</v>
      </c>
      <c r="J57" s="167">
        <v>136</v>
      </c>
      <c r="K57" s="167">
        <v>1047089</v>
      </c>
      <c r="L57" s="167">
        <v>115325</v>
      </c>
      <c r="M57" s="173">
        <f t="shared" si="2"/>
        <v>3.2098182676421998</v>
      </c>
      <c r="N57" s="173">
        <f t="shared" si="3"/>
        <v>2.2215660743310655</v>
      </c>
    </row>
    <row r="58" spans="3:14">
      <c r="C58" s="166">
        <v>1982</v>
      </c>
      <c r="D58" s="166">
        <v>3</v>
      </c>
      <c r="E58" s="179">
        <v>2.38</v>
      </c>
      <c r="F58" s="170">
        <v>2.08</v>
      </c>
      <c r="G58" s="170">
        <v>0.29999999999999982</v>
      </c>
      <c r="H58" s="167">
        <v>5627</v>
      </c>
      <c r="I58" s="167">
        <v>4091</v>
      </c>
      <c r="J58" s="167">
        <v>137</v>
      </c>
      <c r="K58" s="167">
        <v>1035694</v>
      </c>
      <c r="L58" s="167">
        <v>111528</v>
      </c>
      <c r="M58" s="173">
        <f t="shared" si="2"/>
        <v>3.2403027436140022</v>
      </c>
      <c r="N58" s="173">
        <f t="shared" si="3"/>
        <v>2.2091177818627958</v>
      </c>
    </row>
    <row r="59" spans="3:14">
      <c r="C59" s="166">
        <v>1982</v>
      </c>
      <c r="D59" s="166">
        <v>4</v>
      </c>
      <c r="E59" s="179">
        <v>2.4700000000000002</v>
      </c>
      <c r="F59" s="170">
        <v>2.13</v>
      </c>
      <c r="G59" s="170">
        <v>0.3400000000000003</v>
      </c>
      <c r="H59" s="167">
        <v>5681</v>
      </c>
      <c r="I59" s="167">
        <v>4130</v>
      </c>
      <c r="J59" s="167">
        <v>144</v>
      </c>
      <c r="K59" s="167">
        <v>1037077</v>
      </c>
      <c r="L59" s="167">
        <v>109152</v>
      </c>
      <c r="M59" s="173">
        <f t="shared" si="2"/>
        <v>3.3692091717360788</v>
      </c>
      <c r="N59" s="173">
        <f t="shared" si="3"/>
        <v>2.1974203089543236</v>
      </c>
    </row>
    <row r="60" spans="3:14">
      <c r="C60" s="166">
        <v>1983</v>
      </c>
      <c r="D60" s="166">
        <v>1</v>
      </c>
      <c r="E60" s="179">
        <v>2.65</v>
      </c>
      <c r="F60" s="170">
        <v>2.23</v>
      </c>
      <c r="G60" s="170">
        <v>0.41999999999999993</v>
      </c>
      <c r="H60" s="167">
        <v>5719</v>
      </c>
      <c r="I60" s="167">
        <v>4178</v>
      </c>
      <c r="J60" s="167">
        <v>156</v>
      </c>
      <c r="K60" s="167">
        <v>1039957</v>
      </c>
      <c r="L60" s="167">
        <v>111515</v>
      </c>
      <c r="M60" s="173">
        <f t="shared" si="2"/>
        <v>3.599446239040148</v>
      </c>
      <c r="N60" s="173">
        <f t="shared" si="3"/>
        <v>2.1739074443408635</v>
      </c>
    </row>
    <row r="61" spans="3:14">
      <c r="C61" s="166">
        <v>1983</v>
      </c>
      <c r="D61" s="166">
        <v>2</v>
      </c>
      <c r="E61" s="179">
        <v>2.64</v>
      </c>
      <c r="F61" s="170">
        <v>2.23</v>
      </c>
      <c r="G61" s="170">
        <v>0.41000000000000014</v>
      </c>
      <c r="H61" s="167">
        <v>5730</v>
      </c>
      <c r="I61" s="167">
        <v>4194</v>
      </c>
      <c r="J61" s="167">
        <v>156</v>
      </c>
      <c r="K61" s="167">
        <v>1048994</v>
      </c>
      <c r="L61" s="167">
        <v>115939</v>
      </c>
      <c r="M61" s="173">
        <f t="shared" si="2"/>
        <v>3.5862068965517238</v>
      </c>
      <c r="N61" s="173">
        <f t="shared" si="3"/>
        <v>2.1763203018772512</v>
      </c>
    </row>
    <row r="62" spans="3:14">
      <c r="C62" s="166">
        <v>1983</v>
      </c>
      <c r="D62" s="166">
        <v>3</v>
      </c>
      <c r="E62" s="179">
        <v>2.69</v>
      </c>
      <c r="F62" s="170">
        <v>2.2799999999999998</v>
      </c>
      <c r="G62" s="170">
        <v>0.41000000000000014</v>
      </c>
      <c r="H62" s="167">
        <v>5737</v>
      </c>
      <c r="I62" s="167">
        <v>4237</v>
      </c>
      <c r="J62" s="167">
        <v>159</v>
      </c>
      <c r="K62" s="167">
        <v>1074878</v>
      </c>
      <c r="L62" s="167">
        <v>119222</v>
      </c>
      <c r="M62" s="173">
        <f t="shared" si="2"/>
        <v>3.6169244767970885</v>
      </c>
      <c r="N62" s="173">
        <f t="shared" si="3"/>
        <v>2.2057507911709404</v>
      </c>
    </row>
    <row r="63" spans="3:14">
      <c r="C63" s="166">
        <v>1983</v>
      </c>
      <c r="D63" s="166">
        <v>4</v>
      </c>
      <c r="E63" s="179">
        <v>2.62</v>
      </c>
      <c r="F63" s="170">
        <v>2.2599999999999998</v>
      </c>
      <c r="G63" s="170">
        <v>0.36000000000000032</v>
      </c>
      <c r="H63" s="167">
        <v>5745</v>
      </c>
      <c r="I63" s="167">
        <v>4225</v>
      </c>
      <c r="J63" s="167">
        <v>154</v>
      </c>
      <c r="K63" s="167">
        <v>1113633</v>
      </c>
      <c r="L63" s="167">
        <v>120756</v>
      </c>
      <c r="M63" s="173">
        <f t="shared" si="2"/>
        <v>3.5167846540306003</v>
      </c>
      <c r="N63" s="173">
        <f t="shared" si="3"/>
        <v>2.2960475085873679</v>
      </c>
    </row>
    <row r="64" spans="3:14">
      <c r="C64" s="166">
        <v>1984</v>
      </c>
      <c r="D64" s="166">
        <v>1</v>
      </c>
      <c r="E64" s="179">
        <v>2.73</v>
      </c>
      <c r="F64" s="170">
        <v>2.34</v>
      </c>
      <c r="G64" s="170">
        <v>0.39000000000000012</v>
      </c>
      <c r="H64" s="167">
        <v>5726</v>
      </c>
      <c r="I64" s="167">
        <v>4239</v>
      </c>
      <c r="J64" s="167">
        <v>160</v>
      </c>
      <c r="K64" s="167">
        <v>1133743</v>
      </c>
      <c r="L64" s="167">
        <v>119505</v>
      </c>
      <c r="M64" s="173">
        <f t="shared" si="2"/>
        <v>3.6371902705160259</v>
      </c>
      <c r="N64" s="173">
        <f t="shared" si="3"/>
        <v>2.3367257363209557</v>
      </c>
    </row>
    <row r="65" spans="3:14">
      <c r="C65" s="166">
        <v>1984</v>
      </c>
      <c r="D65" s="166">
        <v>2</v>
      </c>
      <c r="E65" s="179">
        <v>2.71</v>
      </c>
      <c r="F65" s="170">
        <v>2.34</v>
      </c>
      <c r="G65" s="170">
        <v>0.37000000000000011</v>
      </c>
      <c r="H65" s="167">
        <v>5758</v>
      </c>
      <c r="I65" s="167">
        <v>4256</v>
      </c>
      <c r="J65" s="167">
        <v>160</v>
      </c>
      <c r="K65" s="167">
        <v>1161146</v>
      </c>
      <c r="L65" s="167">
        <v>124720</v>
      </c>
      <c r="M65" s="173">
        <f t="shared" si="2"/>
        <v>3.6231884057971016</v>
      </c>
      <c r="N65" s="173">
        <f t="shared" si="3"/>
        <v>2.3773187279159074</v>
      </c>
    </row>
    <row r="66" spans="3:14">
      <c r="C66" s="166">
        <v>1984</v>
      </c>
      <c r="D66" s="166">
        <v>3</v>
      </c>
      <c r="E66" s="179">
        <v>2.74</v>
      </c>
      <c r="F66" s="170">
        <v>2.37</v>
      </c>
      <c r="G66" s="170">
        <v>0.37000000000000011</v>
      </c>
      <c r="H66" s="167">
        <v>5781</v>
      </c>
      <c r="I66" s="167">
        <v>4273</v>
      </c>
      <c r="J66" s="167">
        <v>163</v>
      </c>
      <c r="K66" s="167">
        <v>1181743</v>
      </c>
      <c r="L66" s="167">
        <v>126581</v>
      </c>
      <c r="M66" s="173">
        <f t="shared" si="2"/>
        <v>3.6744815148782686</v>
      </c>
      <c r="N66" s="173">
        <f t="shared" si="3"/>
        <v>2.4098620441326672</v>
      </c>
    </row>
    <row r="67" spans="3:14">
      <c r="C67" s="166">
        <v>1984</v>
      </c>
      <c r="D67" s="166">
        <v>4</v>
      </c>
      <c r="E67" s="179">
        <v>2.67</v>
      </c>
      <c r="F67" s="170">
        <v>2.3199999999999998</v>
      </c>
      <c r="G67" s="170">
        <v>0.35000000000000009</v>
      </c>
      <c r="H67" s="167">
        <v>5799</v>
      </c>
      <c r="I67" s="167">
        <v>4291</v>
      </c>
      <c r="J67" s="167">
        <v>159</v>
      </c>
      <c r="K67" s="167">
        <v>1176683</v>
      </c>
      <c r="L67" s="167">
        <v>127969</v>
      </c>
      <c r="M67" s="173">
        <f t="shared" si="2"/>
        <v>3.5730337078651684</v>
      </c>
      <c r="N67" s="173">
        <f t="shared" si="3"/>
        <v>2.3856794354812108</v>
      </c>
    </row>
    <row r="68" spans="3:14">
      <c r="C68" s="166">
        <v>1985</v>
      </c>
      <c r="D68" s="166">
        <v>1</v>
      </c>
      <c r="E68" s="179">
        <v>2.57</v>
      </c>
      <c r="F68" s="170">
        <v>2.2599999999999998</v>
      </c>
      <c r="G68" s="170">
        <v>0.31000000000000005</v>
      </c>
      <c r="H68" s="167">
        <v>5805</v>
      </c>
      <c r="I68" s="167">
        <v>4305</v>
      </c>
      <c r="J68" s="167">
        <v>153</v>
      </c>
      <c r="K68" s="167">
        <v>1171246</v>
      </c>
      <c r="L68" s="167">
        <v>128103</v>
      </c>
      <c r="M68" s="173">
        <f t="shared" si="2"/>
        <v>3.4320323014804845</v>
      </c>
      <c r="N68" s="173">
        <f t="shared" si="3"/>
        <v>2.3657714760773576</v>
      </c>
    </row>
    <row r="69" spans="3:14">
      <c r="C69" s="166">
        <v>1985</v>
      </c>
      <c r="D69" s="166">
        <v>2</v>
      </c>
      <c r="E69" s="179">
        <v>2.5499999999999998</v>
      </c>
      <c r="F69" s="170">
        <v>2.25</v>
      </c>
      <c r="G69" s="170">
        <v>0.29999999999999982</v>
      </c>
      <c r="H69" s="167">
        <v>5804</v>
      </c>
      <c r="I69" s="167">
        <v>4300</v>
      </c>
      <c r="J69" s="167">
        <v>152</v>
      </c>
      <c r="K69" s="167">
        <v>1175784</v>
      </c>
      <c r="L69" s="167">
        <v>129144</v>
      </c>
      <c r="M69" s="173">
        <f t="shared" si="2"/>
        <v>3.4141958670260557</v>
      </c>
      <c r="N69" s="173">
        <f t="shared" si="3"/>
        <v>2.3762084917260431</v>
      </c>
    </row>
    <row r="70" spans="3:14">
      <c r="C70" s="166">
        <v>1985</v>
      </c>
      <c r="D70" s="166">
        <v>3</v>
      </c>
      <c r="E70" s="179">
        <v>2.59</v>
      </c>
      <c r="F70" s="170">
        <v>2.25</v>
      </c>
      <c r="G70" s="170">
        <v>0.33999999999999986</v>
      </c>
      <c r="H70" s="167">
        <v>5813</v>
      </c>
      <c r="I70" s="167">
        <v>4307</v>
      </c>
      <c r="J70" s="167">
        <v>154</v>
      </c>
      <c r="K70" s="167">
        <v>1156305</v>
      </c>
      <c r="L70" s="167">
        <v>131247</v>
      </c>
      <c r="M70" s="173">
        <f t="shared" si="2"/>
        <v>3.4521407756108498</v>
      </c>
      <c r="N70" s="173">
        <f t="shared" si="3"/>
        <v>2.3246550667877566</v>
      </c>
    </row>
    <row r="71" spans="3:14">
      <c r="C71" s="166">
        <v>1985</v>
      </c>
      <c r="D71" s="166">
        <v>4</v>
      </c>
      <c r="E71" s="179">
        <v>2.79</v>
      </c>
      <c r="F71" s="170">
        <v>2.35</v>
      </c>
      <c r="G71" s="170">
        <v>0.43999999999999995</v>
      </c>
      <c r="H71" s="167">
        <v>5807</v>
      </c>
      <c r="I71" s="167">
        <v>4338</v>
      </c>
      <c r="J71" s="167">
        <v>166</v>
      </c>
      <c r="K71" s="167">
        <v>1137545</v>
      </c>
      <c r="L71" s="167">
        <v>128966</v>
      </c>
      <c r="M71" s="173">
        <f t="shared" si="2"/>
        <v>3.6856127886323269</v>
      </c>
      <c r="N71" s="173">
        <f t="shared" si="3"/>
        <v>2.2721587911160661</v>
      </c>
    </row>
    <row r="72" spans="3:14">
      <c r="C72" s="166">
        <v>1986</v>
      </c>
      <c r="D72" s="166">
        <v>1</v>
      </c>
      <c r="E72" s="179">
        <v>2.67</v>
      </c>
      <c r="F72" s="170">
        <v>2.29</v>
      </c>
      <c r="G72" s="170">
        <v>0.37999999999999989</v>
      </c>
      <c r="H72" s="167">
        <v>5844</v>
      </c>
      <c r="I72" s="167">
        <v>4369</v>
      </c>
      <c r="J72" s="167">
        <v>161</v>
      </c>
      <c r="K72" s="167">
        <v>1130905</v>
      </c>
      <c r="L72" s="167">
        <v>129103</v>
      </c>
      <c r="M72" s="173">
        <f t="shared" ref="M72:M103" si="4">J72/(I72+J72)*100</f>
        <v>3.5540838852097125</v>
      </c>
      <c r="N72" s="173">
        <f t="shared" ref="N72:N103" si="5">(K72-L72)/(I72*10000+(K72-L72))*100</f>
        <v>2.2415788918066002</v>
      </c>
    </row>
    <row r="73" spans="3:14">
      <c r="C73" s="166">
        <v>1986</v>
      </c>
      <c r="D73" s="166">
        <v>2</v>
      </c>
      <c r="E73" s="179">
        <v>2.76</v>
      </c>
      <c r="F73" s="170">
        <v>2.29</v>
      </c>
      <c r="G73" s="170">
        <v>0.46999999999999975</v>
      </c>
      <c r="H73" s="167">
        <v>5838</v>
      </c>
      <c r="I73" s="167">
        <v>4369</v>
      </c>
      <c r="J73" s="167">
        <v>165</v>
      </c>
      <c r="K73" s="167">
        <v>1079963</v>
      </c>
      <c r="L73" s="167">
        <v>127448</v>
      </c>
      <c r="M73" s="173">
        <f t="shared" si="4"/>
        <v>3.6391707101896777</v>
      </c>
      <c r="N73" s="173">
        <f t="shared" si="5"/>
        <v>2.1336499522932346</v>
      </c>
    </row>
    <row r="74" spans="3:14">
      <c r="C74" s="166">
        <v>1986</v>
      </c>
      <c r="D74" s="166">
        <v>3</v>
      </c>
      <c r="E74" s="179">
        <v>2.85</v>
      </c>
      <c r="F74" s="170">
        <v>2.3199999999999998</v>
      </c>
      <c r="G74" s="170">
        <v>0.53000000000000025</v>
      </c>
      <c r="H74" s="167">
        <v>5865</v>
      </c>
      <c r="I74" s="167">
        <v>4391</v>
      </c>
      <c r="J74" s="167">
        <v>172</v>
      </c>
      <c r="K74" s="167">
        <v>1053039</v>
      </c>
      <c r="L74" s="167">
        <v>126754</v>
      </c>
      <c r="M74" s="173">
        <f t="shared" si="4"/>
        <v>3.7694499232960768</v>
      </c>
      <c r="N74" s="173">
        <f t="shared" si="5"/>
        <v>2.0659271837530699</v>
      </c>
    </row>
    <row r="75" spans="3:14">
      <c r="C75" s="166">
        <v>1986</v>
      </c>
      <c r="D75" s="166">
        <v>4</v>
      </c>
      <c r="E75" s="179">
        <v>2.81</v>
      </c>
      <c r="F75" s="170">
        <v>2.2999999999999998</v>
      </c>
      <c r="G75" s="170">
        <v>0.51000000000000023</v>
      </c>
      <c r="H75" s="167">
        <v>5868</v>
      </c>
      <c r="I75" s="167">
        <v>4385</v>
      </c>
      <c r="J75" s="167">
        <v>169</v>
      </c>
      <c r="K75" s="167">
        <v>1064906</v>
      </c>
      <c r="L75" s="167">
        <v>124743</v>
      </c>
      <c r="M75" s="173">
        <f t="shared" si="4"/>
        <v>3.7110232762406672</v>
      </c>
      <c r="N75" s="173">
        <f t="shared" si="5"/>
        <v>2.0990390233676979</v>
      </c>
    </row>
    <row r="76" spans="3:14">
      <c r="C76" s="166">
        <v>1987</v>
      </c>
      <c r="D76" s="166">
        <v>1</v>
      </c>
      <c r="E76" s="179">
        <v>2.93</v>
      </c>
      <c r="F76" s="170">
        <v>2.39</v>
      </c>
      <c r="G76" s="170">
        <v>0.54</v>
      </c>
      <c r="H76" s="167">
        <v>5871</v>
      </c>
      <c r="I76" s="167">
        <v>4387</v>
      </c>
      <c r="J76" s="167">
        <v>177</v>
      </c>
      <c r="K76" s="167">
        <v>1091464</v>
      </c>
      <c r="L76" s="167">
        <v>124946</v>
      </c>
      <c r="M76" s="173">
        <f t="shared" si="4"/>
        <v>3.8781770376862403</v>
      </c>
      <c r="N76" s="173">
        <f t="shared" si="5"/>
        <v>2.1556491072745656</v>
      </c>
    </row>
    <row r="77" spans="3:14">
      <c r="C77" s="166">
        <v>1987</v>
      </c>
      <c r="D77" s="166">
        <v>2</v>
      </c>
      <c r="E77" s="179">
        <v>3.01</v>
      </c>
      <c r="F77" s="170">
        <v>2.4700000000000002</v>
      </c>
      <c r="G77" s="170">
        <v>0.53999999999999959</v>
      </c>
      <c r="H77" s="167">
        <v>5892</v>
      </c>
      <c r="I77" s="167">
        <v>4415</v>
      </c>
      <c r="J77" s="167">
        <v>183</v>
      </c>
      <c r="K77" s="167">
        <v>1133231</v>
      </c>
      <c r="L77" s="167">
        <v>129915</v>
      </c>
      <c r="M77" s="173">
        <f t="shared" si="4"/>
        <v>3.9799913005654637</v>
      </c>
      <c r="N77" s="173">
        <f t="shared" si="5"/>
        <v>2.2220206374211808</v>
      </c>
    </row>
    <row r="78" spans="3:14">
      <c r="C78" s="166">
        <v>1987</v>
      </c>
      <c r="D78" s="166">
        <v>3</v>
      </c>
      <c r="E78" s="179">
        <v>2.75</v>
      </c>
      <c r="F78" s="170">
        <v>2.38</v>
      </c>
      <c r="G78" s="170">
        <v>0.37000000000000011</v>
      </c>
      <c r="H78" s="167">
        <v>5922</v>
      </c>
      <c r="I78" s="167">
        <v>4433</v>
      </c>
      <c r="J78" s="167">
        <v>167</v>
      </c>
      <c r="K78" s="167">
        <v>1221196</v>
      </c>
      <c r="L78" s="167">
        <v>134186</v>
      </c>
      <c r="M78" s="173">
        <f t="shared" si="4"/>
        <v>3.6304347826086958</v>
      </c>
      <c r="N78" s="173">
        <f t="shared" si="5"/>
        <v>2.3933984205477201</v>
      </c>
    </row>
    <row r="79" spans="3:14">
      <c r="C79" s="166">
        <v>1987</v>
      </c>
      <c r="D79" s="166">
        <v>4</v>
      </c>
      <c r="E79" s="179">
        <v>2.69</v>
      </c>
      <c r="F79" s="170">
        <v>2.42</v>
      </c>
      <c r="G79" s="170">
        <v>0.27</v>
      </c>
      <c r="H79" s="167">
        <v>5958</v>
      </c>
      <c r="I79" s="167">
        <v>4475</v>
      </c>
      <c r="J79" s="167">
        <v>165</v>
      </c>
      <c r="K79" s="167">
        <v>1328733</v>
      </c>
      <c r="L79" s="167">
        <v>135148</v>
      </c>
      <c r="M79" s="173">
        <f t="shared" si="4"/>
        <v>3.556034482758621</v>
      </c>
      <c r="N79" s="173">
        <f t="shared" si="5"/>
        <v>2.5979361427716188</v>
      </c>
    </row>
    <row r="80" spans="3:14">
      <c r="C80" s="166">
        <v>1988</v>
      </c>
      <c r="D80" s="166">
        <v>1</v>
      </c>
      <c r="E80" s="179">
        <v>2.68</v>
      </c>
      <c r="F80" s="170">
        <v>2.46</v>
      </c>
      <c r="G80" s="170">
        <v>0.2200000000000002</v>
      </c>
      <c r="H80" s="167">
        <v>5971</v>
      </c>
      <c r="I80" s="167">
        <v>4489</v>
      </c>
      <c r="J80" s="167">
        <v>164</v>
      </c>
      <c r="K80" s="167">
        <v>1413575</v>
      </c>
      <c r="L80" s="167">
        <v>132355</v>
      </c>
      <c r="M80" s="173">
        <f t="shared" si="4"/>
        <v>3.5246077799269289</v>
      </c>
      <c r="N80" s="173">
        <f t="shared" si="5"/>
        <v>2.7749320897303558</v>
      </c>
    </row>
    <row r="81" spans="3:14">
      <c r="C81" s="166">
        <v>1988</v>
      </c>
      <c r="D81" s="166">
        <v>2</v>
      </c>
      <c r="E81" s="179">
        <v>2.48</v>
      </c>
      <c r="F81" s="170">
        <v>2.4</v>
      </c>
      <c r="G81" s="170">
        <v>8.0000000000000071E-2</v>
      </c>
      <c r="H81" s="167">
        <v>6006</v>
      </c>
      <c r="I81" s="167">
        <v>4519</v>
      </c>
      <c r="J81" s="167">
        <v>153</v>
      </c>
      <c r="K81" s="167">
        <v>1506741</v>
      </c>
      <c r="L81" s="167">
        <v>133820</v>
      </c>
      <c r="M81" s="173">
        <f t="shared" si="4"/>
        <v>3.2748287671232874</v>
      </c>
      <c r="N81" s="173">
        <f t="shared" si="5"/>
        <v>2.9485285083382116</v>
      </c>
    </row>
    <row r="82" spans="3:14">
      <c r="C82" s="166">
        <v>1988</v>
      </c>
      <c r="D82" s="166">
        <v>3</v>
      </c>
      <c r="E82" s="179">
        <v>2.5099999999999998</v>
      </c>
      <c r="F82" s="170">
        <v>2.46</v>
      </c>
      <c r="G82" s="170">
        <v>4.9999999999999822E-2</v>
      </c>
      <c r="H82" s="167">
        <v>6021</v>
      </c>
      <c r="I82" s="167">
        <v>4562</v>
      </c>
      <c r="J82" s="167">
        <v>155</v>
      </c>
      <c r="K82" s="167">
        <v>1587851</v>
      </c>
      <c r="L82" s="167">
        <v>136879</v>
      </c>
      <c r="M82" s="173">
        <f t="shared" si="4"/>
        <v>3.2859868560525758</v>
      </c>
      <c r="N82" s="173">
        <f t="shared" si="5"/>
        <v>3.0825197321185547</v>
      </c>
    </row>
    <row r="83" spans="3:14">
      <c r="C83" s="166">
        <v>1988</v>
      </c>
      <c r="D83" s="166">
        <v>4</v>
      </c>
      <c r="E83" s="179">
        <v>2.39</v>
      </c>
      <c r="F83" s="170">
        <v>2.4</v>
      </c>
      <c r="G83" s="170">
        <v>-9.9999999999997868E-3</v>
      </c>
      <c r="H83" s="167">
        <v>6043</v>
      </c>
      <c r="I83" s="167">
        <v>4580</v>
      </c>
      <c r="J83" s="167">
        <v>148</v>
      </c>
      <c r="K83" s="167">
        <v>1638302</v>
      </c>
      <c r="L83" s="167">
        <v>134086</v>
      </c>
      <c r="M83" s="173">
        <f t="shared" si="4"/>
        <v>3.1302876480541455</v>
      </c>
      <c r="N83" s="173">
        <f t="shared" si="5"/>
        <v>3.1798772439226139</v>
      </c>
    </row>
    <row r="84" spans="3:14">
      <c r="C84" s="166">
        <v>1989</v>
      </c>
      <c r="D84" s="166">
        <v>1</v>
      </c>
      <c r="E84" s="179">
        <v>2.34</v>
      </c>
      <c r="F84" s="170">
        <v>2.38</v>
      </c>
      <c r="G84" s="170">
        <v>-4.0000000000000036E-2</v>
      </c>
      <c r="H84" s="167">
        <v>6070</v>
      </c>
      <c r="I84" s="167">
        <v>4629</v>
      </c>
      <c r="J84" s="167">
        <v>145</v>
      </c>
      <c r="K84" s="167">
        <v>1674053</v>
      </c>
      <c r="L84" s="167">
        <v>131569</v>
      </c>
      <c r="M84" s="173">
        <f t="shared" si="4"/>
        <v>3.0372852953498115</v>
      </c>
      <c r="N84" s="173">
        <f t="shared" si="5"/>
        <v>3.2247624856781427</v>
      </c>
    </row>
    <row r="85" spans="3:14">
      <c r="C85" s="166">
        <v>1989</v>
      </c>
      <c r="D85" s="166">
        <v>2</v>
      </c>
      <c r="E85" s="179">
        <v>2.31</v>
      </c>
      <c r="F85" s="170">
        <v>2.39</v>
      </c>
      <c r="G85" s="170">
        <v>-8.0000000000000071E-2</v>
      </c>
      <c r="H85" s="167">
        <v>6117</v>
      </c>
      <c r="I85" s="167">
        <v>4671</v>
      </c>
      <c r="J85" s="167">
        <v>145</v>
      </c>
      <c r="K85" s="167">
        <v>1724232</v>
      </c>
      <c r="L85" s="167">
        <v>125343</v>
      </c>
      <c r="M85" s="173">
        <f t="shared" si="4"/>
        <v>3.0107973421926908</v>
      </c>
      <c r="N85" s="173">
        <f t="shared" si="5"/>
        <v>3.3097200807081286</v>
      </c>
    </row>
    <row r="86" spans="3:14">
      <c r="C86" s="166">
        <v>1989</v>
      </c>
      <c r="D86" s="166">
        <v>3</v>
      </c>
      <c r="E86" s="179">
        <v>2.21</v>
      </c>
      <c r="F86" s="170">
        <v>2.33</v>
      </c>
      <c r="G86" s="170">
        <v>-0.12000000000000011</v>
      </c>
      <c r="H86" s="167">
        <v>6150</v>
      </c>
      <c r="I86" s="167">
        <v>4694</v>
      </c>
      <c r="J86" s="167">
        <v>139</v>
      </c>
      <c r="K86" s="167">
        <v>1756244</v>
      </c>
      <c r="L86" s="167">
        <v>123284</v>
      </c>
      <c r="M86" s="173">
        <f t="shared" si="4"/>
        <v>2.876060417959859</v>
      </c>
      <c r="N86" s="173">
        <f t="shared" si="5"/>
        <v>3.361870472789799</v>
      </c>
    </row>
    <row r="87" spans="3:14">
      <c r="C87" s="166">
        <v>1989</v>
      </c>
      <c r="D87" s="166">
        <v>4</v>
      </c>
      <c r="E87" s="179">
        <v>2.1800000000000002</v>
      </c>
      <c r="F87" s="170">
        <v>2.2999999999999998</v>
      </c>
      <c r="G87" s="170">
        <v>-0.11999999999999966</v>
      </c>
      <c r="H87" s="167">
        <v>6174</v>
      </c>
      <c r="I87" s="167">
        <v>4719</v>
      </c>
      <c r="J87" s="167">
        <v>137</v>
      </c>
      <c r="K87" s="167">
        <v>1757439</v>
      </c>
      <c r="L87" s="167">
        <v>119708</v>
      </c>
      <c r="M87" s="173">
        <f t="shared" si="4"/>
        <v>2.8212520593080725</v>
      </c>
      <c r="N87" s="173">
        <f t="shared" si="5"/>
        <v>3.3541001526366236</v>
      </c>
    </row>
    <row r="88" spans="3:14">
      <c r="C88" s="166">
        <v>1990</v>
      </c>
      <c r="D88" s="166">
        <v>1</v>
      </c>
      <c r="E88" s="179">
        <v>2.12</v>
      </c>
      <c r="F88" s="170">
        <v>2.25</v>
      </c>
      <c r="G88" s="170">
        <v>-0.12999999999999989</v>
      </c>
      <c r="H88" s="167">
        <v>6208</v>
      </c>
      <c r="I88" s="167">
        <v>4760</v>
      </c>
      <c r="J88" s="167">
        <v>135</v>
      </c>
      <c r="K88" s="167">
        <v>1772574</v>
      </c>
      <c r="L88" s="167">
        <v>116926</v>
      </c>
      <c r="M88" s="173">
        <f t="shared" si="4"/>
        <v>2.7579162410623086</v>
      </c>
      <c r="N88" s="173">
        <f t="shared" si="5"/>
        <v>3.3613363486761965</v>
      </c>
    </row>
    <row r="89" spans="3:14">
      <c r="C89" s="166">
        <v>1990</v>
      </c>
      <c r="D89" s="166">
        <v>2</v>
      </c>
      <c r="E89" s="179">
        <v>2.12</v>
      </c>
      <c r="F89" s="170">
        <v>2.25</v>
      </c>
      <c r="G89" s="170">
        <v>-0.12999999999999989</v>
      </c>
      <c r="H89" s="167">
        <v>6235</v>
      </c>
      <c r="I89" s="167">
        <v>4827</v>
      </c>
      <c r="J89" s="167">
        <v>135</v>
      </c>
      <c r="K89" s="167">
        <v>1795689</v>
      </c>
      <c r="L89" s="167">
        <v>113708</v>
      </c>
      <c r="M89" s="173">
        <f t="shared" si="4"/>
        <v>2.7206771463119712</v>
      </c>
      <c r="N89" s="173">
        <f t="shared" si="5"/>
        <v>3.3671957874903899</v>
      </c>
    </row>
    <row r="90" spans="3:14">
      <c r="C90" s="166">
        <v>1990</v>
      </c>
      <c r="D90" s="166">
        <v>3</v>
      </c>
      <c r="E90" s="179">
        <v>2.08</v>
      </c>
      <c r="F90" s="170">
        <v>2.2400000000000002</v>
      </c>
      <c r="G90" s="170">
        <v>-0.16000000000000014</v>
      </c>
      <c r="H90" s="167">
        <v>6263</v>
      </c>
      <c r="I90" s="167">
        <v>4842</v>
      </c>
      <c r="J90" s="167">
        <v>133</v>
      </c>
      <c r="K90" s="167">
        <v>1847081</v>
      </c>
      <c r="L90" s="167">
        <v>109045</v>
      </c>
      <c r="M90" s="173">
        <f t="shared" si="4"/>
        <v>2.6733668341708543</v>
      </c>
      <c r="N90" s="173">
        <f t="shared" si="5"/>
        <v>3.4651197267771807</v>
      </c>
    </row>
    <row r="91" spans="3:14">
      <c r="C91" s="166">
        <v>1990</v>
      </c>
      <c r="D91" s="166">
        <v>4</v>
      </c>
      <c r="E91" s="179">
        <v>2.08</v>
      </c>
      <c r="F91" s="170">
        <v>2.2400000000000002</v>
      </c>
      <c r="G91" s="170">
        <v>-0.16000000000000014</v>
      </c>
      <c r="H91" s="167">
        <v>6291</v>
      </c>
      <c r="I91" s="167">
        <v>4910</v>
      </c>
      <c r="J91" s="167">
        <v>134</v>
      </c>
      <c r="K91" s="167">
        <v>1845298</v>
      </c>
      <c r="L91" s="167">
        <v>108801</v>
      </c>
      <c r="M91" s="173">
        <f t="shared" si="4"/>
        <v>2.6566217287866771</v>
      </c>
      <c r="N91" s="173">
        <f t="shared" si="5"/>
        <v>3.4158470832480843</v>
      </c>
    </row>
    <row r="92" spans="3:14">
      <c r="C92" s="166">
        <v>1991</v>
      </c>
      <c r="D92" s="166">
        <v>1</v>
      </c>
      <c r="E92" s="179">
        <v>2.08</v>
      </c>
      <c r="F92" s="170">
        <v>2.23</v>
      </c>
      <c r="G92" s="170">
        <v>-0.14999999999999991</v>
      </c>
      <c r="H92" s="167">
        <v>6330</v>
      </c>
      <c r="I92" s="167">
        <v>4951</v>
      </c>
      <c r="J92" s="167">
        <v>134</v>
      </c>
      <c r="K92" s="167">
        <v>1845863</v>
      </c>
      <c r="L92" s="167">
        <v>108987</v>
      </c>
      <c r="M92" s="173">
        <f t="shared" si="4"/>
        <v>2.6352015732546707</v>
      </c>
      <c r="N92" s="173">
        <f t="shared" si="5"/>
        <v>3.3892329358769109</v>
      </c>
    </row>
    <row r="93" spans="3:14">
      <c r="C93" s="166">
        <v>1991</v>
      </c>
      <c r="D93" s="166">
        <v>2</v>
      </c>
      <c r="E93" s="179">
        <v>2.11</v>
      </c>
      <c r="F93" s="170">
        <v>2.2400000000000002</v>
      </c>
      <c r="G93" s="170">
        <v>-0.13000000000000034</v>
      </c>
      <c r="H93" s="167">
        <v>6359</v>
      </c>
      <c r="I93" s="167">
        <v>4990</v>
      </c>
      <c r="J93" s="167">
        <v>137</v>
      </c>
      <c r="K93" s="167">
        <v>1819629</v>
      </c>
      <c r="L93" s="167">
        <v>106815</v>
      </c>
      <c r="M93" s="173">
        <f t="shared" si="4"/>
        <v>2.672127950068266</v>
      </c>
      <c r="N93" s="173">
        <f t="shared" si="5"/>
        <v>3.3185828620001225</v>
      </c>
    </row>
    <row r="94" spans="3:14">
      <c r="C94" s="166">
        <v>1991</v>
      </c>
      <c r="D94" s="166">
        <v>3</v>
      </c>
      <c r="E94" s="179">
        <v>2.14</v>
      </c>
      <c r="F94" s="170">
        <v>2.25</v>
      </c>
      <c r="G94" s="170">
        <v>-0.10999999999999988</v>
      </c>
      <c r="H94" s="167">
        <v>6385</v>
      </c>
      <c r="I94" s="167">
        <v>5021</v>
      </c>
      <c r="J94" s="167">
        <v>139</v>
      </c>
      <c r="K94" s="167">
        <v>1806036</v>
      </c>
      <c r="L94" s="167">
        <v>104957</v>
      </c>
      <c r="M94" s="173">
        <f t="shared" si="4"/>
        <v>2.6937984496124034</v>
      </c>
      <c r="N94" s="173">
        <f t="shared" si="5"/>
        <v>3.2769093472320239</v>
      </c>
    </row>
    <row r="95" spans="3:14">
      <c r="C95" s="166">
        <v>1991</v>
      </c>
      <c r="D95" s="166">
        <v>4</v>
      </c>
      <c r="E95" s="179">
        <v>2.0699999999999998</v>
      </c>
      <c r="F95" s="170">
        <v>2.1800000000000002</v>
      </c>
      <c r="G95" s="170">
        <v>-0.11000000000000032</v>
      </c>
      <c r="H95" s="167">
        <v>6401</v>
      </c>
      <c r="I95" s="167">
        <v>5047</v>
      </c>
      <c r="J95" s="167">
        <v>135</v>
      </c>
      <c r="K95" s="167">
        <v>1747703</v>
      </c>
      <c r="L95" s="167">
        <v>104621</v>
      </c>
      <c r="M95" s="173">
        <f t="shared" si="4"/>
        <v>2.6051717483597066</v>
      </c>
      <c r="N95" s="173">
        <f t="shared" si="5"/>
        <v>3.1529165747671577</v>
      </c>
    </row>
    <row r="96" spans="3:14">
      <c r="C96" s="166">
        <v>1992</v>
      </c>
      <c r="D96" s="166">
        <v>1</v>
      </c>
      <c r="E96" s="179">
        <v>2.09</v>
      </c>
      <c r="F96" s="170">
        <v>2.16</v>
      </c>
      <c r="G96" s="170">
        <v>-7.0000000000000284E-2</v>
      </c>
      <c r="H96" s="167">
        <v>6434</v>
      </c>
      <c r="I96" s="167">
        <v>5086</v>
      </c>
      <c r="J96" s="167">
        <v>137</v>
      </c>
      <c r="K96" s="167">
        <v>1674702</v>
      </c>
      <c r="L96" s="167">
        <v>107807</v>
      </c>
      <c r="M96" s="173">
        <f t="shared" si="4"/>
        <v>2.6230135937200845</v>
      </c>
      <c r="N96" s="173">
        <f t="shared" si="5"/>
        <v>2.9887236312583458</v>
      </c>
    </row>
    <row r="97" spans="3:14">
      <c r="C97" s="166">
        <v>1992</v>
      </c>
      <c r="D97" s="166">
        <v>2</v>
      </c>
      <c r="E97" s="179">
        <v>2.1</v>
      </c>
      <c r="F97" s="170">
        <v>2.14</v>
      </c>
      <c r="G97" s="170">
        <v>-4.0000000000000036E-2</v>
      </c>
      <c r="H97" s="167">
        <v>6419</v>
      </c>
      <c r="I97" s="167">
        <v>5092</v>
      </c>
      <c r="J97" s="167">
        <v>138</v>
      </c>
      <c r="K97" s="167">
        <v>1570682</v>
      </c>
      <c r="L97" s="167">
        <v>107937</v>
      </c>
      <c r="M97" s="173">
        <f t="shared" si="4"/>
        <v>2.6386233269598471</v>
      </c>
      <c r="N97" s="173">
        <f t="shared" si="5"/>
        <v>2.7924176176716204</v>
      </c>
    </row>
    <row r="98" spans="3:14">
      <c r="C98" s="166">
        <v>1992</v>
      </c>
      <c r="D98" s="166">
        <v>3</v>
      </c>
      <c r="E98" s="179">
        <v>2.1800000000000002</v>
      </c>
      <c r="F98" s="170">
        <v>2.17</v>
      </c>
      <c r="G98" s="170">
        <v>1.0000000000000231E-2</v>
      </c>
      <c r="H98" s="167">
        <v>6428</v>
      </c>
      <c r="I98" s="167">
        <v>5131</v>
      </c>
      <c r="J98" s="167">
        <v>143</v>
      </c>
      <c r="K98" s="167">
        <v>1514853</v>
      </c>
      <c r="L98" s="167">
        <v>106050</v>
      </c>
      <c r="M98" s="173">
        <f t="shared" si="4"/>
        <v>2.7114144861585134</v>
      </c>
      <c r="N98" s="173">
        <f t="shared" si="5"/>
        <v>2.6722970170623941</v>
      </c>
    </row>
    <row r="99" spans="3:14">
      <c r="C99" s="166">
        <v>1992</v>
      </c>
      <c r="D99" s="166">
        <v>4</v>
      </c>
      <c r="E99" s="179">
        <v>2.27</v>
      </c>
      <c r="F99" s="170">
        <v>2.2000000000000002</v>
      </c>
      <c r="G99" s="170">
        <v>6.999999999999984E-2</v>
      </c>
      <c r="H99" s="167">
        <v>6464</v>
      </c>
      <c r="I99" s="167">
        <v>5167</v>
      </c>
      <c r="J99" s="167">
        <v>150</v>
      </c>
      <c r="K99" s="167">
        <v>1446405</v>
      </c>
      <c r="L99" s="167">
        <v>105569</v>
      </c>
      <c r="M99" s="173">
        <f t="shared" si="4"/>
        <v>2.8211397404551439</v>
      </c>
      <c r="N99" s="173">
        <f t="shared" si="5"/>
        <v>2.529362110041049</v>
      </c>
    </row>
    <row r="100" spans="3:14">
      <c r="C100" s="166">
        <v>1993</v>
      </c>
      <c r="D100" s="166">
        <v>1</v>
      </c>
      <c r="E100" s="179">
        <v>2.33</v>
      </c>
      <c r="F100" s="170">
        <v>2.21</v>
      </c>
      <c r="G100" s="170">
        <v>0.12000000000000011</v>
      </c>
      <c r="H100" s="167">
        <v>6436</v>
      </c>
      <c r="I100" s="167">
        <v>5173</v>
      </c>
      <c r="J100" s="167">
        <v>153</v>
      </c>
      <c r="K100" s="167">
        <v>1382328</v>
      </c>
      <c r="L100" s="167">
        <v>108209</v>
      </c>
      <c r="M100" s="173">
        <f t="shared" si="4"/>
        <v>2.8726999624483667</v>
      </c>
      <c r="N100" s="173">
        <f t="shared" si="5"/>
        <v>2.4038112962503915</v>
      </c>
    </row>
    <row r="101" spans="3:14">
      <c r="C101" s="166">
        <v>1993</v>
      </c>
      <c r="D101" s="166">
        <v>2</v>
      </c>
      <c r="E101" s="179">
        <v>2.44</v>
      </c>
      <c r="F101" s="170">
        <v>2.2400000000000002</v>
      </c>
      <c r="G101" s="170">
        <v>0.19999999999999973</v>
      </c>
      <c r="H101" s="167">
        <v>6442</v>
      </c>
      <c r="I101" s="167">
        <v>5187</v>
      </c>
      <c r="J101" s="167">
        <v>161</v>
      </c>
      <c r="K101" s="167">
        <v>1307200</v>
      </c>
      <c r="L101" s="167">
        <v>110683</v>
      </c>
      <c r="M101" s="173">
        <f t="shared" si="4"/>
        <v>3.0104712041884816</v>
      </c>
      <c r="N101" s="173">
        <f t="shared" si="5"/>
        <v>2.2547494496388372</v>
      </c>
    </row>
    <row r="102" spans="3:14">
      <c r="C102" s="166">
        <v>1993</v>
      </c>
      <c r="D102" s="166">
        <v>3</v>
      </c>
      <c r="E102" s="179">
        <v>2.52</v>
      </c>
      <c r="F102" s="170">
        <v>2.25</v>
      </c>
      <c r="G102" s="170">
        <v>0.27</v>
      </c>
      <c r="H102" s="167">
        <v>6452</v>
      </c>
      <c r="I102" s="167">
        <v>5225</v>
      </c>
      <c r="J102" s="167">
        <v>167</v>
      </c>
      <c r="K102" s="167">
        <v>1224562</v>
      </c>
      <c r="L102" s="167">
        <v>112180</v>
      </c>
      <c r="M102" s="173">
        <f t="shared" si="4"/>
        <v>3.0971810089020773</v>
      </c>
      <c r="N102" s="173">
        <f t="shared" si="5"/>
        <v>2.0845808569789859</v>
      </c>
    </row>
    <row r="103" spans="3:14">
      <c r="C103" s="166">
        <v>1993</v>
      </c>
      <c r="D103" s="166">
        <v>4</v>
      </c>
      <c r="E103" s="179">
        <v>2.74</v>
      </c>
      <c r="F103" s="170">
        <v>2.36</v>
      </c>
      <c r="G103" s="170">
        <v>0.38000000000000034</v>
      </c>
      <c r="H103" s="167">
        <v>6469</v>
      </c>
      <c r="I103" s="167">
        <v>5223</v>
      </c>
      <c r="J103" s="167">
        <v>182</v>
      </c>
      <c r="K103" s="167">
        <v>1180241</v>
      </c>
      <c r="L103" s="167">
        <v>112609</v>
      </c>
      <c r="M103" s="173">
        <f t="shared" si="4"/>
        <v>3.3672525439407957</v>
      </c>
      <c r="N103" s="173">
        <f t="shared" si="5"/>
        <v>2.0031509092186308</v>
      </c>
    </row>
    <row r="104" spans="3:14">
      <c r="C104" s="166">
        <v>1994</v>
      </c>
      <c r="D104" s="166">
        <v>1</v>
      </c>
      <c r="E104" s="179">
        <v>2.85</v>
      </c>
      <c r="F104" s="170">
        <v>2.42</v>
      </c>
      <c r="G104" s="170">
        <v>0.43000000000000016</v>
      </c>
      <c r="H104" s="167">
        <v>6453</v>
      </c>
      <c r="I104" s="167">
        <v>5216</v>
      </c>
      <c r="J104" s="167">
        <v>190</v>
      </c>
      <c r="K104" s="167">
        <v>1168492</v>
      </c>
      <c r="L104" s="167">
        <v>113886</v>
      </c>
      <c r="M104" s="173">
        <f t="shared" ref="M104:M135" si="6">J104/(I104+J104)*100</f>
        <v>3.5146133925268219</v>
      </c>
      <c r="N104" s="173">
        <f t="shared" ref="N104:N135" si="7">(K104-L104)/(I104*10000+(K104-L104))*100</f>
        <v>1.9817980048560353</v>
      </c>
    </row>
    <row r="105" spans="3:14">
      <c r="C105" s="166">
        <v>1994</v>
      </c>
      <c r="D105" s="166">
        <v>2</v>
      </c>
      <c r="E105" s="179">
        <v>2.82</v>
      </c>
      <c r="F105" s="170">
        <v>2.4</v>
      </c>
      <c r="G105" s="170">
        <v>0.41999999999999993</v>
      </c>
      <c r="H105" s="167">
        <v>6467</v>
      </c>
      <c r="I105" s="167">
        <v>5255</v>
      </c>
      <c r="J105" s="167">
        <v>188</v>
      </c>
      <c r="K105" s="167">
        <v>1179979</v>
      </c>
      <c r="L105" s="167">
        <v>120045</v>
      </c>
      <c r="M105" s="173">
        <f t="shared" si="6"/>
        <v>3.4539775858901343</v>
      </c>
      <c r="N105" s="173">
        <f t="shared" si="7"/>
        <v>1.9771223743718842</v>
      </c>
    </row>
    <row r="106" spans="3:14">
      <c r="C106" s="166">
        <v>1994</v>
      </c>
      <c r="D106" s="166">
        <v>3</v>
      </c>
      <c r="E106" s="179">
        <v>2.97</v>
      </c>
      <c r="F106" s="170">
        <v>2.4900000000000002</v>
      </c>
      <c r="G106" s="170">
        <v>0.48</v>
      </c>
      <c r="H106" s="167">
        <v>6444</v>
      </c>
      <c r="I106" s="167">
        <v>5239</v>
      </c>
      <c r="J106" s="167">
        <v>197</v>
      </c>
      <c r="K106" s="167">
        <v>1195943</v>
      </c>
      <c r="L106" s="167">
        <v>124098</v>
      </c>
      <c r="M106" s="173">
        <f t="shared" si="6"/>
        <v>3.6239882266372336</v>
      </c>
      <c r="N106" s="173">
        <f t="shared" si="7"/>
        <v>2.0048784324596354</v>
      </c>
    </row>
    <row r="107" spans="3:14">
      <c r="C107" s="166">
        <v>1994</v>
      </c>
      <c r="D107" s="166">
        <v>4</v>
      </c>
      <c r="E107" s="179">
        <v>2.91</v>
      </c>
      <c r="F107" s="170">
        <v>2.4500000000000002</v>
      </c>
      <c r="G107" s="170">
        <v>0.45999999999999996</v>
      </c>
      <c r="H107" s="167">
        <v>6450</v>
      </c>
      <c r="I107" s="167">
        <v>5237</v>
      </c>
      <c r="J107" s="167">
        <v>193</v>
      </c>
      <c r="K107" s="167">
        <v>1195992</v>
      </c>
      <c r="L107" s="167">
        <v>124389</v>
      </c>
      <c r="M107" s="173">
        <f t="shared" si="6"/>
        <v>3.5543278084714545</v>
      </c>
      <c r="N107" s="173">
        <f t="shared" si="7"/>
        <v>2.0051849866853733</v>
      </c>
    </row>
    <row r="108" spans="3:14">
      <c r="C108" s="166">
        <v>1995</v>
      </c>
      <c r="D108" s="166">
        <v>1</v>
      </c>
      <c r="E108" s="179">
        <v>3</v>
      </c>
      <c r="F108" s="170">
        <v>2.52</v>
      </c>
      <c r="G108" s="170">
        <v>0.48</v>
      </c>
      <c r="H108" s="167">
        <v>6458</v>
      </c>
      <c r="I108" s="167">
        <v>5239</v>
      </c>
      <c r="J108" s="167">
        <v>200</v>
      </c>
      <c r="K108" s="167">
        <v>1224306</v>
      </c>
      <c r="L108" s="167">
        <v>124842</v>
      </c>
      <c r="M108" s="173">
        <f t="shared" si="6"/>
        <v>3.677146534289391</v>
      </c>
      <c r="N108" s="173">
        <f t="shared" si="7"/>
        <v>2.0554776918310491</v>
      </c>
    </row>
    <row r="109" spans="3:14">
      <c r="C109" s="166">
        <v>1995</v>
      </c>
      <c r="D109" s="166">
        <v>2</v>
      </c>
      <c r="E109" s="179">
        <v>3.07</v>
      </c>
      <c r="F109" s="170">
        <v>2.56</v>
      </c>
      <c r="G109" s="170">
        <v>0.50999999999999979</v>
      </c>
      <c r="H109" s="167">
        <v>6454</v>
      </c>
      <c r="I109" s="167">
        <v>5255</v>
      </c>
      <c r="J109" s="167">
        <v>205</v>
      </c>
      <c r="K109" s="167">
        <v>1233614</v>
      </c>
      <c r="L109" s="167">
        <v>126093</v>
      </c>
      <c r="M109" s="173">
        <f t="shared" si="6"/>
        <v>3.7545787545787546</v>
      </c>
      <c r="N109" s="173">
        <f t="shared" si="7"/>
        <v>2.0640554750936033</v>
      </c>
    </row>
    <row r="110" spans="3:14">
      <c r="C110" s="166">
        <v>1995</v>
      </c>
      <c r="D110" s="166">
        <v>3</v>
      </c>
      <c r="E110" s="179">
        <v>3.19</v>
      </c>
      <c r="F110" s="170">
        <v>2.61</v>
      </c>
      <c r="G110" s="170">
        <v>0.58000000000000007</v>
      </c>
      <c r="H110" s="167">
        <v>6468</v>
      </c>
      <c r="I110" s="167">
        <v>5273</v>
      </c>
      <c r="J110" s="167">
        <v>213</v>
      </c>
      <c r="K110" s="167">
        <v>1219169</v>
      </c>
      <c r="L110" s="167">
        <v>125649</v>
      </c>
      <c r="M110" s="173">
        <f t="shared" si="6"/>
        <v>3.8826102807145464</v>
      </c>
      <c r="N110" s="173">
        <f t="shared" si="7"/>
        <v>2.0316768579981392</v>
      </c>
    </row>
    <row r="111" spans="3:14">
      <c r="C111" s="166">
        <v>1995</v>
      </c>
      <c r="D111" s="166">
        <v>4</v>
      </c>
      <c r="E111" s="179">
        <v>3.34</v>
      </c>
      <c r="F111" s="170">
        <v>2.71</v>
      </c>
      <c r="G111" s="170">
        <v>0.62999999999999989</v>
      </c>
      <c r="H111" s="167">
        <v>6449</v>
      </c>
      <c r="I111" s="167">
        <v>5286</v>
      </c>
      <c r="J111" s="167">
        <v>223</v>
      </c>
      <c r="K111" s="167">
        <v>1239568</v>
      </c>
      <c r="L111" s="167">
        <v>124693</v>
      </c>
      <c r="M111" s="173">
        <f t="shared" si="6"/>
        <v>4.0479215828644035</v>
      </c>
      <c r="N111" s="173">
        <f t="shared" si="7"/>
        <v>2.065544385234797</v>
      </c>
    </row>
    <row r="112" spans="3:14">
      <c r="C112" s="166">
        <v>1996</v>
      </c>
      <c r="D112" s="166">
        <v>1</v>
      </c>
      <c r="E112" s="179">
        <v>3.35</v>
      </c>
      <c r="F112" s="170">
        <v>2.75</v>
      </c>
      <c r="G112" s="170">
        <v>0.60000000000000009</v>
      </c>
      <c r="H112" s="167">
        <v>6451</v>
      </c>
      <c r="I112" s="167">
        <v>5299</v>
      </c>
      <c r="J112" s="167">
        <v>224</v>
      </c>
      <c r="K112" s="167">
        <v>1293215</v>
      </c>
      <c r="L112" s="167">
        <v>124251</v>
      </c>
      <c r="M112" s="173">
        <f t="shared" si="6"/>
        <v>4.0557667934093784</v>
      </c>
      <c r="N112" s="173">
        <f t="shared" si="7"/>
        <v>2.1583943149281808</v>
      </c>
    </row>
    <row r="113" spans="2:14">
      <c r="C113" s="166">
        <v>1996</v>
      </c>
      <c r="D113" s="166">
        <v>2</v>
      </c>
      <c r="E113" s="179">
        <v>3.4</v>
      </c>
      <c r="F113" s="170">
        <v>2.82</v>
      </c>
      <c r="G113" s="170">
        <v>0.58000000000000007</v>
      </c>
      <c r="H113" s="167">
        <v>6475</v>
      </c>
      <c r="I113" s="167">
        <v>5315</v>
      </c>
      <c r="J113" s="167">
        <v>228</v>
      </c>
      <c r="K113" s="167">
        <v>1369099</v>
      </c>
      <c r="L113" s="167">
        <v>127842</v>
      </c>
      <c r="M113" s="173">
        <f t="shared" si="6"/>
        <v>4.1132960490709003</v>
      </c>
      <c r="N113" s="173">
        <f t="shared" si="7"/>
        <v>2.2820891967986694</v>
      </c>
    </row>
    <row r="114" spans="2:14">
      <c r="C114" s="166">
        <v>1996</v>
      </c>
      <c r="D114" s="166">
        <v>3</v>
      </c>
      <c r="E114" s="179">
        <v>3.32</v>
      </c>
      <c r="F114" s="170">
        <v>2.81</v>
      </c>
      <c r="G114" s="170">
        <v>0.50999999999999979</v>
      </c>
      <c r="H114" s="167">
        <v>6513</v>
      </c>
      <c r="I114" s="167">
        <v>5336</v>
      </c>
      <c r="J114" s="167">
        <v>224</v>
      </c>
      <c r="K114" s="167">
        <v>1430464</v>
      </c>
      <c r="L114" s="167">
        <v>129948</v>
      </c>
      <c r="M114" s="173">
        <f t="shared" si="6"/>
        <v>4.028776978417266</v>
      </c>
      <c r="N114" s="173">
        <f t="shared" si="7"/>
        <v>2.3792603787348074</v>
      </c>
    </row>
    <row r="115" spans="2:14">
      <c r="C115" s="166">
        <v>1996</v>
      </c>
      <c r="D115" s="166">
        <v>4</v>
      </c>
      <c r="E115" s="179">
        <v>3.35</v>
      </c>
      <c r="F115" s="170">
        <v>2.85</v>
      </c>
      <c r="G115" s="170">
        <v>0.5</v>
      </c>
      <c r="H115" s="167">
        <v>6506</v>
      </c>
      <c r="I115" s="167">
        <v>5339</v>
      </c>
      <c r="J115" s="167">
        <v>225</v>
      </c>
      <c r="K115" s="167">
        <v>1480434</v>
      </c>
      <c r="L115" s="167">
        <v>129671</v>
      </c>
      <c r="M115" s="173">
        <f t="shared" si="6"/>
        <v>4.043853342918764</v>
      </c>
      <c r="N115" s="173">
        <f t="shared" si="7"/>
        <v>2.467563340320996</v>
      </c>
    </row>
    <row r="116" spans="2:14">
      <c r="C116" s="166">
        <v>1997</v>
      </c>
      <c r="D116" s="166">
        <v>1</v>
      </c>
      <c r="E116" s="179">
        <v>3.33</v>
      </c>
      <c r="F116" s="170">
        <v>2.84</v>
      </c>
      <c r="G116" s="170">
        <v>0.49000000000000021</v>
      </c>
      <c r="H116" s="167">
        <v>6551</v>
      </c>
      <c r="I116" s="167">
        <v>5394</v>
      </c>
      <c r="J116" s="167">
        <v>226</v>
      </c>
      <c r="K116" s="167">
        <v>1499505</v>
      </c>
      <c r="L116" s="167">
        <v>132171</v>
      </c>
      <c r="M116" s="173">
        <f t="shared" si="6"/>
        <v>4.0213523131672595</v>
      </c>
      <c r="N116" s="173">
        <f t="shared" si="7"/>
        <v>2.4722471706916842</v>
      </c>
    </row>
    <row r="117" spans="2:14">
      <c r="C117" s="166">
        <v>1997</v>
      </c>
      <c r="D117" s="166">
        <v>2</v>
      </c>
      <c r="E117" s="179">
        <v>3.34</v>
      </c>
      <c r="F117" s="170">
        <v>2.84</v>
      </c>
      <c r="G117" s="170">
        <v>0.5</v>
      </c>
      <c r="H117" s="167">
        <v>6568</v>
      </c>
      <c r="I117" s="167">
        <v>5394</v>
      </c>
      <c r="J117" s="167">
        <v>226</v>
      </c>
      <c r="K117" s="167">
        <v>1510238</v>
      </c>
      <c r="L117" s="167">
        <v>131783</v>
      </c>
      <c r="M117" s="173">
        <f t="shared" si="6"/>
        <v>4.0213523131672595</v>
      </c>
      <c r="N117" s="173">
        <f t="shared" si="7"/>
        <v>2.4918537583885887</v>
      </c>
    </row>
    <row r="118" spans="2:14">
      <c r="C118" s="166">
        <v>1997</v>
      </c>
      <c r="D118" s="166">
        <v>3</v>
      </c>
      <c r="E118" s="179">
        <v>3.4</v>
      </c>
      <c r="F118" s="170">
        <v>2.88</v>
      </c>
      <c r="G118" s="170">
        <v>0.52</v>
      </c>
      <c r="H118" s="167">
        <v>6560</v>
      </c>
      <c r="I118" s="167">
        <v>5389</v>
      </c>
      <c r="J118" s="167">
        <v>231</v>
      </c>
      <c r="K118" s="167">
        <v>1505522</v>
      </c>
      <c r="L118" s="167">
        <v>132487</v>
      </c>
      <c r="M118" s="173">
        <f t="shared" si="6"/>
        <v>4.1103202846975089</v>
      </c>
      <c r="N118" s="173">
        <f t="shared" si="7"/>
        <v>2.484545048964466</v>
      </c>
    </row>
    <row r="119" spans="2:14">
      <c r="C119" s="166">
        <v>1997</v>
      </c>
      <c r="D119" s="166">
        <v>4</v>
      </c>
      <c r="E119" s="179">
        <v>3.51</v>
      </c>
      <c r="F119" s="170">
        <v>2.91</v>
      </c>
      <c r="G119" s="170">
        <v>0.59999999999999964</v>
      </c>
      <c r="H119" s="167">
        <v>6549</v>
      </c>
      <c r="I119" s="167">
        <v>5386</v>
      </c>
      <c r="J119" s="167">
        <v>239</v>
      </c>
      <c r="K119" s="167">
        <v>1458205</v>
      </c>
      <c r="L119" s="167">
        <v>130135</v>
      </c>
      <c r="M119" s="173">
        <f t="shared" si="6"/>
        <v>4.2488888888888887</v>
      </c>
      <c r="N119" s="173">
        <f t="shared" si="7"/>
        <v>2.4064440013937793</v>
      </c>
    </row>
    <row r="120" spans="2:14">
      <c r="C120" s="166">
        <v>1998</v>
      </c>
      <c r="D120" s="166">
        <v>1</v>
      </c>
      <c r="E120" s="179">
        <v>3.69</v>
      </c>
      <c r="F120" s="170">
        <v>2.91</v>
      </c>
      <c r="G120" s="170">
        <v>0.7799999999999998</v>
      </c>
      <c r="H120" s="167">
        <v>6548</v>
      </c>
      <c r="I120" s="167">
        <v>5394</v>
      </c>
      <c r="J120" s="167">
        <v>250</v>
      </c>
      <c r="K120" s="167">
        <v>1351893</v>
      </c>
      <c r="L120" s="167">
        <v>129840</v>
      </c>
      <c r="M120" s="173">
        <f t="shared" si="6"/>
        <v>4.4294826364280651</v>
      </c>
      <c r="N120" s="173">
        <f t="shared" si="7"/>
        <v>2.2153870886567621</v>
      </c>
    </row>
    <row r="121" spans="2:14">
      <c r="C121" s="166">
        <v>1998</v>
      </c>
      <c r="D121" s="166">
        <v>2</v>
      </c>
      <c r="E121" s="179">
        <v>4.08</v>
      </c>
      <c r="F121" s="170">
        <v>3.04</v>
      </c>
      <c r="G121" s="170">
        <v>1.04</v>
      </c>
      <c r="H121" s="167">
        <v>6524</v>
      </c>
      <c r="I121" s="167">
        <v>5364</v>
      </c>
      <c r="J121" s="167">
        <v>277</v>
      </c>
      <c r="K121" s="167">
        <v>1278280</v>
      </c>
      <c r="L121" s="167">
        <v>135457</v>
      </c>
      <c r="M121" s="173">
        <f t="shared" si="6"/>
        <v>4.9104768658039353</v>
      </c>
      <c r="N121" s="173">
        <f t="shared" si="7"/>
        <v>2.0860973155764535</v>
      </c>
    </row>
    <row r="122" spans="2:14">
      <c r="C122" s="166">
        <v>1998</v>
      </c>
      <c r="D122" s="166">
        <v>3</v>
      </c>
      <c r="E122" s="179">
        <v>4.25</v>
      </c>
      <c r="F122" s="170">
        <v>3.07</v>
      </c>
      <c r="G122" s="170">
        <v>1.1800000000000002</v>
      </c>
      <c r="H122" s="167">
        <v>6503</v>
      </c>
      <c r="I122" s="167">
        <v>5354</v>
      </c>
      <c r="J122" s="167">
        <v>289</v>
      </c>
      <c r="K122" s="167">
        <v>1222514</v>
      </c>
      <c r="L122" s="167">
        <v>139688</v>
      </c>
      <c r="M122" s="173">
        <f t="shared" si="6"/>
        <v>5.1213893319156476</v>
      </c>
      <c r="N122" s="173">
        <f t="shared" si="7"/>
        <v>1.9823690557496971</v>
      </c>
    </row>
    <row r="123" spans="2:14">
      <c r="C123" s="166">
        <v>1998</v>
      </c>
      <c r="D123" s="166">
        <v>4</v>
      </c>
      <c r="E123" s="179">
        <v>4.41</v>
      </c>
      <c r="F123" s="170">
        <v>3.11</v>
      </c>
      <c r="G123" s="170">
        <v>1.3000000000000003</v>
      </c>
      <c r="H123" s="167">
        <v>6482</v>
      </c>
      <c r="I123" s="167">
        <v>5356</v>
      </c>
      <c r="J123" s="167">
        <v>299</v>
      </c>
      <c r="K123" s="167">
        <v>1194635</v>
      </c>
      <c r="L123" s="167">
        <v>139666</v>
      </c>
      <c r="M123" s="173">
        <f t="shared" si="6"/>
        <v>5.2873563218390807</v>
      </c>
      <c r="N123" s="173">
        <f t="shared" si="7"/>
        <v>1.9316480798515148</v>
      </c>
    </row>
    <row r="124" spans="2:14">
      <c r="C124" s="166">
        <v>1999</v>
      </c>
      <c r="D124" s="166">
        <v>1</v>
      </c>
      <c r="E124" s="179">
        <v>4.62</v>
      </c>
      <c r="F124" s="170">
        <v>3.21</v>
      </c>
      <c r="G124" s="170">
        <v>1.4100000000000001</v>
      </c>
      <c r="H124" s="167">
        <v>6464</v>
      </c>
      <c r="I124" s="167">
        <v>5338</v>
      </c>
      <c r="J124" s="167">
        <v>313</v>
      </c>
      <c r="K124" s="167">
        <v>1200475</v>
      </c>
      <c r="L124" s="167">
        <v>138888</v>
      </c>
      <c r="M124" s="173">
        <f t="shared" si="6"/>
        <v>5.5388426827110244</v>
      </c>
      <c r="N124" s="173">
        <f t="shared" si="7"/>
        <v>1.949956014324123</v>
      </c>
    </row>
    <row r="125" spans="2:14">
      <c r="C125" s="166">
        <v>1999</v>
      </c>
      <c r="D125" s="166">
        <v>2</v>
      </c>
      <c r="E125" s="179">
        <v>4.7300000000000004</v>
      </c>
      <c r="F125" s="170">
        <v>3.22</v>
      </c>
      <c r="G125" s="170">
        <v>1.5100000000000002</v>
      </c>
      <c r="H125" s="167">
        <v>6458</v>
      </c>
      <c r="I125" s="167">
        <v>5320</v>
      </c>
      <c r="J125" s="167">
        <v>321</v>
      </c>
      <c r="K125" s="167">
        <v>1179962</v>
      </c>
      <c r="L125" s="167">
        <v>142227</v>
      </c>
      <c r="M125" s="173">
        <f t="shared" si="6"/>
        <v>5.6904804112745966</v>
      </c>
      <c r="N125" s="173">
        <f t="shared" si="7"/>
        <v>1.9133081423846332</v>
      </c>
    </row>
    <row r="126" spans="2:14">
      <c r="C126" s="166">
        <v>1999</v>
      </c>
      <c r="D126" s="166">
        <v>3</v>
      </c>
      <c r="E126" s="179">
        <v>4.7300000000000004</v>
      </c>
      <c r="F126" s="170">
        <v>3.23</v>
      </c>
      <c r="G126" s="170">
        <v>1.5000000000000004</v>
      </c>
      <c r="H126" s="167">
        <v>6464</v>
      </c>
      <c r="I126" s="167">
        <v>5329</v>
      </c>
      <c r="J126" s="167">
        <v>321</v>
      </c>
      <c r="K126" s="167">
        <v>1199629</v>
      </c>
      <c r="L126" s="167">
        <v>147254</v>
      </c>
      <c r="M126" s="173">
        <f t="shared" si="6"/>
        <v>5.6814159292035402</v>
      </c>
      <c r="N126" s="173">
        <f t="shared" si="7"/>
        <v>1.9365642373930105</v>
      </c>
    </row>
    <row r="127" spans="2:14">
      <c r="C127" s="166">
        <v>1999</v>
      </c>
      <c r="D127" s="166">
        <v>4</v>
      </c>
      <c r="E127" s="179">
        <v>4.62</v>
      </c>
      <c r="F127" s="170">
        <v>3.22</v>
      </c>
      <c r="G127" s="170">
        <v>1.4</v>
      </c>
      <c r="H127" s="167">
        <v>6461</v>
      </c>
      <c r="I127" s="167">
        <v>5332</v>
      </c>
      <c r="J127" s="167">
        <v>313</v>
      </c>
      <c r="K127" s="167">
        <v>1248360</v>
      </c>
      <c r="L127" s="167">
        <v>147297</v>
      </c>
      <c r="M127" s="173">
        <f t="shared" si="6"/>
        <v>5.5447298494242698</v>
      </c>
      <c r="N127" s="173">
        <f t="shared" si="7"/>
        <v>2.0232294984756178</v>
      </c>
    </row>
    <row r="128" spans="2:14">
      <c r="B128" s="180" t="s">
        <v>1116</v>
      </c>
      <c r="C128" s="166">
        <v>2000</v>
      </c>
      <c r="D128" s="166">
        <v>1</v>
      </c>
      <c r="E128" s="179">
        <v>4.8</v>
      </c>
      <c r="F128" s="170">
        <v>3.38</v>
      </c>
      <c r="G128" s="170">
        <v>1.42</v>
      </c>
      <c r="H128" s="167">
        <v>6431</v>
      </c>
      <c r="I128" s="167">
        <v>5320</v>
      </c>
      <c r="J128" s="167">
        <v>324</v>
      </c>
      <c r="K128" s="167">
        <v>1329980</v>
      </c>
      <c r="L128" s="167">
        <v>148805</v>
      </c>
      <c r="M128" s="173">
        <f t="shared" si="6"/>
        <v>5.7406094968107721</v>
      </c>
      <c r="N128" s="173">
        <f t="shared" si="7"/>
        <v>2.1720291994426382</v>
      </c>
    </row>
    <row r="129" spans="2:14">
      <c r="B129" s="180"/>
      <c r="C129" s="166">
        <v>2000</v>
      </c>
      <c r="D129" s="166">
        <v>2</v>
      </c>
      <c r="E129" s="179">
        <v>4.7</v>
      </c>
      <c r="F129" s="170">
        <v>3.41</v>
      </c>
      <c r="G129" s="170">
        <v>1.29</v>
      </c>
      <c r="H129" s="167">
        <v>6440</v>
      </c>
      <c r="I129" s="167">
        <v>5343</v>
      </c>
      <c r="J129" s="167">
        <v>318</v>
      </c>
      <c r="K129" s="167">
        <v>1417868</v>
      </c>
      <c r="L129" s="167">
        <v>152669</v>
      </c>
      <c r="M129" s="173">
        <f t="shared" si="6"/>
        <v>5.6173820879703236</v>
      </c>
      <c r="N129" s="173">
        <f t="shared" si="7"/>
        <v>2.3131810892579439</v>
      </c>
    </row>
    <row r="130" spans="2:14">
      <c r="B130" s="180"/>
      <c r="C130" s="166">
        <v>2000</v>
      </c>
      <c r="D130" s="166">
        <v>3</v>
      </c>
      <c r="E130" s="179">
        <v>4.66</v>
      </c>
      <c r="F130" s="170">
        <v>3.48</v>
      </c>
      <c r="G130" s="170">
        <v>1.1800000000000002</v>
      </c>
      <c r="H130" s="167">
        <v>6442</v>
      </c>
      <c r="I130" s="167">
        <v>5361</v>
      </c>
      <c r="J130" s="167">
        <v>315</v>
      </c>
      <c r="K130" s="167">
        <v>1530341</v>
      </c>
      <c r="L130" s="167">
        <v>158698</v>
      </c>
      <c r="M130" s="173">
        <f t="shared" si="6"/>
        <v>5.5496828752642706</v>
      </c>
      <c r="N130" s="173">
        <f t="shared" si="7"/>
        <v>2.4947290134636391</v>
      </c>
    </row>
    <row r="131" spans="2:14">
      <c r="B131" s="180"/>
      <c r="C131" s="166">
        <v>2000</v>
      </c>
      <c r="D131" s="166">
        <v>4</v>
      </c>
      <c r="E131" s="179">
        <v>4.7300000000000004</v>
      </c>
      <c r="F131" s="170">
        <v>3.57</v>
      </c>
      <c r="G131" s="170">
        <v>1.1600000000000006</v>
      </c>
      <c r="H131" s="167">
        <v>6470</v>
      </c>
      <c r="I131" s="167">
        <v>5396</v>
      </c>
      <c r="J131" s="167">
        <v>321</v>
      </c>
      <c r="K131" s="167">
        <v>1605933</v>
      </c>
      <c r="L131" s="167">
        <v>156426</v>
      </c>
      <c r="M131" s="173">
        <f t="shared" si="6"/>
        <v>5.6148329543466851</v>
      </c>
      <c r="N131" s="173">
        <f t="shared" si="7"/>
        <v>2.6159897073258565</v>
      </c>
    </row>
    <row r="132" spans="2:14">
      <c r="B132" s="180" t="s">
        <v>1115</v>
      </c>
      <c r="C132" s="166">
        <v>2001</v>
      </c>
      <c r="D132" s="166">
        <v>1</v>
      </c>
      <c r="E132" s="179">
        <v>4.75</v>
      </c>
      <c r="F132" s="170">
        <v>3.58</v>
      </c>
      <c r="G132" s="170">
        <v>1.17</v>
      </c>
      <c r="H132" s="167">
        <v>6457</v>
      </c>
      <c r="I132" s="167">
        <v>5390</v>
      </c>
      <c r="J132" s="167">
        <v>323</v>
      </c>
      <c r="K132" s="167">
        <v>1603775</v>
      </c>
      <c r="L132" s="167">
        <v>154005</v>
      </c>
      <c r="M132" s="173">
        <f t="shared" si="6"/>
        <v>5.6537720987222126</v>
      </c>
      <c r="N132" s="173">
        <f t="shared" si="7"/>
        <v>2.6192882102310451</v>
      </c>
    </row>
    <row r="133" spans="2:14">
      <c r="C133" s="166">
        <v>2001</v>
      </c>
      <c r="D133" s="166">
        <v>2</v>
      </c>
      <c r="E133" s="179">
        <v>4.91</v>
      </c>
      <c r="F133" s="170">
        <v>3.62</v>
      </c>
      <c r="G133" s="170">
        <v>1.29</v>
      </c>
      <c r="H133" s="167">
        <v>6417</v>
      </c>
      <c r="I133" s="167">
        <v>5389</v>
      </c>
      <c r="J133" s="167">
        <v>331</v>
      </c>
      <c r="K133" s="167">
        <v>1570168</v>
      </c>
      <c r="L133" s="167">
        <v>157205</v>
      </c>
      <c r="M133" s="173">
        <f t="shared" si="6"/>
        <v>5.7867132867132867</v>
      </c>
      <c r="N133" s="173">
        <f t="shared" si="7"/>
        <v>2.5549499038595815</v>
      </c>
    </row>
    <row r="134" spans="2:14">
      <c r="C134" s="166">
        <v>2001</v>
      </c>
      <c r="D134" s="166">
        <v>3</v>
      </c>
      <c r="E134" s="179">
        <v>5.1100000000000003</v>
      </c>
      <c r="F134" s="170">
        <v>3.67</v>
      </c>
      <c r="G134" s="170">
        <v>1.4400000000000004</v>
      </c>
      <c r="H134" s="167">
        <v>6389</v>
      </c>
      <c r="I134" s="167">
        <v>5355</v>
      </c>
      <c r="J134" s="167">
        <v>344</v>
      </c>
      <c r="K134" s="167">
        <v>1516491</v>
      </c>
      <c r="L134" s="167">
        <v>156292</v>
      </c>
      <c r="M134" s="173">
        <f t="shared" si="6"/>
        <v>6.0361466924021761</v>
      </c>
      <c r="N134" s="173">
        <f t="shared" si="7"/>
        <v>2.4771336195667404</v>
      </c>
    </row>
    <row r="135" spans="2:14">
      <c r="C135" s="166">
        <v>2001</v>
      </c>
      <c r="D135" s="166">
        <v>4</v>
      </c>
      <c r="E135" s="179">
        <v>5.35</v>
      </c>
      <c r="F135" s="170">
        <v>3.69</v>
      </c>
      <c r="G135" s="170">
        <v>1.6599999999999997</v>
      </c>
      <c r="H135" s="167">
        <v>6385</v>
      </c>
      <c r="I135" s="167">
        <v>5342</v>
      </c>
      <c r="J135" s="167">
        <v>361</v>
      </c>
      <c r="K135" s="167">
        <v>1431860</v>
      </c>
      <c r="L135" s="167">
        <v>156742</v>
      </c>
      <c r="M135" s="173">
        <f t="shared" si="6"/>
        <v>6.3300017534630895</v>
      </c>
      <c r="N135" s="173">
        <f t="shared" si="7"/>
        <v>2.3313195887062532</v>
      </c>
    </row>
    <row r="136" spans="2:14">
      <c r="B136" s="180" t="s">
        <v>1114</v>
      </c>
      <c r="C136" s="166">
        <v>2002</v>
      </c>
      <c r="D136" s="166">
        <v>1</v>
      </c>
      <c r="E136" s="179">
        <v>5.28</v>
      </c>
      <c r="F136" s="170">
        <v>3.66</v>
      </c>
      <c r="G136" s="170">
        <v>1.62</v>
      </c>
      <c r="H136" s="167">
        <v>6363</v>
      </c>
      <c r="I136" s="167">
        <v>5336</v>
      </c>
      <c r="J136" s="167">
        <v>355</v>
      </c>
      <c r="K136" s="167">
        <v>1424585</v>
      </c>
      <c r="L136" s="167">
        <v>162267</v>
      </c>
      <c r="M136" s="173">
        <f t="shared" ref="M136:M167" si="8">J136/(I136+J136)*100</f>
        <v>6.2379195220523629</v>
      </c>
      <c r="N136" s="173">
        <f t="shared" ref="N136:N167" si="9">(K136-L136)/(I136*10000+(K136-L136))*100</f>
        <v>2.3109930999266637</v>
      </c>
    </row>
    <row r="137" spans="2:14">
      <c r="C137" s="166">
        <v>2002</v>
      </c>
      <c r="D137" s="166">
        <v>2</v>
      </c>
      <c r="E137" s="179">
        <v>5.39</v>
      </c>
      <c r="F137" s="170">
        <v>3.75</v>
      </c>
      <c r="G137" s="170">
        <v>1.6399999999999997</v>
      </c>
      <c r="H137" s="167">
        <v>6318</v>
      </c>
      <c r="I137" s="167">
        <v>5318</v>
      </c>
      <c r="J137" s="167">
        <v>360</v>
      </c>
      <c r="K137" s="167">
        <v>1469111</v>
      </c>
      <c r="L137" s="167">
        <v>167679</v>
      </c>
      <c r="M137" s="173">
        <f t="shared" si="8"/>
        <v>6.340260655160268</v>
      </c>
      <c r="N137" s="173">
        <f t="shared" si="9"/>
        <v>2.3887624686517053</v>
      </c>
    </row>
    <row r="138" spans="2:14">
      <c r="C138" s="166">
        <v>2002</v>
      </c>
      <c r="D138" s="166">
        <v>3</v>
      </c>
      <c r="E138" s="179">
        <v>5.43</v>
      </c>
      <c r="F138" s="170">
        <v>3.81</v>
      </c>
      <c r="G138" s="170">
        <v>1.6199999999999997</v>
      </c>
      <c r="H138" s="167">
        <v>6323</v>
      </c>
      <c r="I138" s="167">
        <v>5345</v>
      </c>
      <c r="J138" s="167">
        <v>363</v>
      </c>
      <c r="K138" s="167">
        <v>1510721</v>
      </c>
      <c r="L138" s="167">
        <v>169736</v>
      </c>
      <c r="M138" s="173">
        <f t="shared" si="8"/>
        <v>6.3594954449894878</v>
      </c>
      <c r="N138" s="173">
        <f t="shared" si="9"/>
        <v>2.4474555440096579</v>
      </c>
    </row>
    <row r="139" spans="2:14">
      <c r="C139" s="166">
        <v>2002</v>
      </c>
      <c r="D139" s="166">
        <v>4</v>
      </c>
      <c r="E139" s="179">
        <v>5.34</v>
      </c>
      <c r="F139" s="170">
        <v>3.79</v>
      </c>
      <c r="G139" s="170">
        <v>1.5499999999999998</v>
      </c>
      <c r="H139" s="167">
        <v>6320</v>
      </c>
      <c r="I139" s="167">
        <v>5327</v>
      </c>
      <c r="J139" s="167">
        <v>356</v>
      </c>
      <c r="K139" s="167">
        <v>1537698</v>
      </c>
      <c r="L139" s="167">
        <v>171203</v>
      </c>
      <c r="M139" s="173">
        <f t="shared" si="8"/>
        <v>6.2642970262185464</v>
      </c>
      <c r="N139" s="173">
        <f t="shared" si="9"/>
        <v>2.5010663659885211</v>
      </c>
    </row>
    <row r="140" spans="2:14">
      <c r="B140" s="180" t="s">
        <v>1113</v>
      </c>
      <c r="C140" s="166">
        <v>2003</v>
      </c>
      <c r="D140" s="166">
        <v>1</v>
      </c>
      <c r="E140" s="179">
        <v>5.37</v>
      </c>
      <c r="F140" s="170">
        <v>3.85</v>
      </c>
      <c r="G140" s="170">
        <v>1.52</v>
      </c>
      <c r="H140" s="167">
        <v>6311</v>
      </c>
      <c r="I140" s="167">
        <v>5331</v>
      </c>
      <c r="J140" s="167">
        <v>358</v>
      </c>
      <c r="K140" s="167">
        <v>1579529</v>
      </c>
      <c r="L140" s="167">
        <v>171251</v>
      </c>
      <c r="M140" s="173">
        <f t="shared" si="8"/>
        <v>6.2928458428546312</v>
      </c>
      <c r="N140" s="173">
        <f t="shared" si="9"/>
        <v>2.573688448309722</v>
      </c>
    </row>
    <row r="141" spans="2:14">
      <c r="C141" s="166">
        <v>2003</v>
      </c>
      <c r="D141" s="166">
        <v>2</v>
      </c>
      <c r="E141" s="179">
        <v>5.42</v>
      </c>
      <c r="F141" s="170">
        <v>3.91</v>
      </c>
      <c r="G141" s="170">
        <v>1.5099999999999998</v>
      </c>
      <c r="H141" s="167">
        <v>6322</v>
      </c>
      <c r="I141" s="167">
        <v>5329</v>
      </c>
      <c r="J141" s="167">
        <v>363</v>
      </c>
      <c r="K141" s="167">
        <v>1611472</v>
      </c>
      <c r="L141" s="167">
        <v>173090</v>
      </c>
      <c r="M141" s="173">
        <f t="shared" si="8"/>
        <v>6.3773717498243148</v>
      </c>
      <c r="N141" s="173">
        <f t="shared" si="9"/>
        <v>2.6282194858236445</v>
      </c>
    </row>
    <row r="142" spans="2:14">
      <c r="C142" s="166">
        <v>2003</v>
      </c>
      <c r="D142" s="166">
        <v>3</v>
      </c>
      <c r="E142" s="179">
        <v>5.15</v>
      </c>
      <c r="F142" s="170">
        <v>3.85</v>
      </c>
      <c r="G142" s="170">
        <v>1.3000000000000003</v>
      </c>
      <c r="H142" s="167">
        <v>6318</v>
      </c>
      <c r="I142" s="167">
        <v>5335</v>
      </c>
      <c r="J142" s="167">
        <v>344</v>
      </c>
      <c r="K142" s="167">
        <v>1687406</v>
      </c>
      <c r="L142" s="167">
        <v>179013</v>
      </c>
      <c r="M142" s="173">
        <f t="shared" si="8"/>
        <v>6.0574044726184191</v>
      </c>
      <c r="N142" s="173">
        <f t="shared" si="9"/>
        <v>2.7496120785018259</v>
      </c>
    </row>
    <row r="143" spans="2:14">
      <c r="C143" s="166">
        <v>2003</v>
      </c>
      <c r="D143" s="166">
        <v>4</v>
      </c>
      <c r="E143" s="179">
        <v>5.04</v>
      </c>
      <c r="F143" s="170">
        <v>3.9</v>
      </c>
      <c r="G143" s="170">
        <v>1.1400000000000001</v>
      </c>
      <c r="H143" s="167">
        <v>6317</v>
      </c>
      <c r="I143" s="167">
        <v>5347</v>
      </c>
      <c r="J143" s="167">
        <v>335</v>
      </c>
      <c r="K143" s="167">
        <v>1805098</v>
      </c>
      <c r="L143" s="167">
        <v>180990</v>
      </c>
      <c r="M143" s="173">
        <f t="shared" si="8"/>
        <v>5.8958113340373108</v>
      </c>
      <c r="N143" s="173">
        <f t="shared" si="9"/>
        <v>2.9478796534830911</v>
      </c>
    </row>
    <row r="144" spans="2:14">
      <c r="B144" s="180" t="s">
        <v>1112</v>
      </c>
      <c r="C144" s="166">
        <v>2004</v>
      </c>
      <c r="D144" s="166">
        <v>1</v>
      </c>
      <c r="E144" s="179">
        <v>4.87</v>
      </c>
      <c r="F144" s="170">
        <v>3.86</v>
      </c>
      <c r="G144" s="170">
        <v>1.0100000000000002</v>
      </c>
      <c r="H144" s="167">
        <v>6326</v>
      </c>
      <c r="I144" s="167">
        <v>5352</v>
      </c>
      <c r="J144" s="167">
        <v>324</v>
      </c>
      <c r="K144" s="167">
        <v>1859600</v>
      </c>
      <c r="L144" s="167">
        <v>177394</v>
      </c>
      <c r="M144" s="173">
        <f t="shared" si="8"/>
        <v>5.7082452431289639</v>
      </c>
      <c r="N144" s="173">
        <f t="shared" si="9"/>
        <v>3.0473528539783357</v>
      </c>
    </row>
    <row r="145" spans="2:14">
      <c r="C145" s="166">
        <v>2004</v>
      </c>
      <c r="D145" s="166">
        <v>2</v>
      </c>
      <c r="E145" s="179">
        <v>4.71</v>
      </c>
      <c r="F145" s="170">
        <v>3.83</v>
      </c>
      <c r="G145" s="170">
        <v>0.87999999999999989</v>
      </c>
      <c r="H145" s="167">
        <v>6331</v>
      </c>
      <c r="I145" s="167">
        <v>5360</v>
      </c>
      <c r="J145" s="167">
        <v>314</v>
      </c>
      <c r="K145" s="167">
        <v>1916611</v>
      </c>
      <c r="L145" s="167">
        <v>177246</v>
      </c>
      <c r="M145" s="173">
        <f t="shared" si="8"/>
        <v>5.5340148043708144</v>
      </c>
      <c r="N145" s="173">
        <f t="shared" si="9"/>
        <v>3.143088107353599</v>
      </c>
    </row>
    <row r="146" spans="2:14">
      <c r="C146" s="166">
        <v>2004</v>
      </c>
      <c r="D146" s="166">
        <v>3</v>
      </c>
      <c r="E146" s="179">
        <v>4.75</v>
      </c>
      <c r="F146" s="170">
        <v>3.89</v>
      </c>
      <c r="G146" s="170">
        <v>0.85999999999999988</v>
      </c>
      <c r="H146" s="167">
        <v>6334</v>
      </c>
      <c r="I146" s="167">
        <v>5356</v>
      </c>
      <c r="J146" s="167">
        <v>316</v>
      </c>
      <c r="K146" s="167">
        <v>1976099</v>
      </c>
      <c r="L146" s="167">
        <v>178828</v>
      </c>
      <c r="M146" s="173">
        <f t="shared" si="8"/>
        <v>5.5712270803949222</v>
      </c>
      <c r="N146" s="173">
        <f t="shared" si="9"/>
        <v>3.2466755812438803</v>
      </c>
    </row>
    <row r="147" spans="2:14">
      <c r="C147" s="166">
        <v>2004</v>
      </c>
      <c r="D147" s="166">
        <v>4</v>
      </c>
      <c r="E147" s="179">
        <v>4.51</v>
      </c>
      <c r="F147" s="170">
        <v>3.84</v>
      </c>
      <c r="G147" s="170">
        <v>0.66999999999999993</v>
      </c>
      <c r="H147" s="167">
        <v>6325</v>
      </c>
      <c r="I147" s="167">
        <v>5354</v>
      </c>
      <c r="J147" s="167">
        <v>299</v>
      </c>
      <c r="K147" s="167">
        <v>2073490</v>
      </c>
      <c r="L147" s="167">
        <v>177503</v>
      </c>
      <c r="M147" s="173">
        <f t="shared" si="8"/>
        <v>5.2892269591367409</v>
      </c>
      <c r="N147" s="173">
        <f t="shared" si="9"/>
        <v>3.4201375362902806</v>
      </c>
    </row>
    <row r="148" spans="2:14">
      <c r="B148" s="180" t="s">
        <v>1111</v>
      </c>
      <c r="C148" s="166">
        <v>2005</v>
      </c>
      <c r="D148" s="166">
        <v>1</v>
      </c>
      <c r="E148" s="179">
        <v>4.5199999999999996</v>
      </c>
      <c r="F148" s="170">
        <v>3.86</v>
      </c>
      <c r="G148" s="170">
        <v>0.6599999999999997</v>
      </c>
      <c r="H148" s="167">
        <v>6338</v>
      </c>
      <c r="I148" s="167">
        <v>5351</v>
      </c>
      <c r="J148" s="167">
        <v>300</v>
      </c>
      <c r="K148" s="167">
        <v>2097151</v>
      </c>
      <c r="L148" s="167">
        <v>174967</v>
      </c>
      <c r="M148" s="173">
        <f t="shared" si="8"/>
        <v>5.3087949035568922</v>
      </c>
      <c r="N148" s="173">
        <f t="shared" si="9"/>
        <v>3.4676317281671603</v>
      </c>
    </row>
    <row r="149" spans="2:14">
      <c r="C149" s="166">
        <v>2005</v>
      </c>
      <c r="D149" s="166">
        <v>2</v>
      </c>
      <c r="E149" s="179">
        <v>4.41</v>
      </c>
      <c r="F149" s="170">
        <v>3.85</v>
      </c>
      <c r="G149" s="170">
        <v>0.56000000000000005</v>
      </c>
      <c r="H149" s="167">
        <v>6355</v>
      </c>
      <c r="I149" s="167">
        <v>5390</v>
      </c>
      <c r="J149" s="167">
        <v>294</v>
      </c>
      <c r="K149" s="167">
        <v>2164432</v>
      </c>
      <c r="L149" s="167">
        <v>178619</v>
      </c>
      <c r="M149" s="173">
        <f t="shared" si="8"/>
        <v>5.1724137931034484</v>
      </c>
      <c r="N149" s="173">
        <f t="shared" si="9"/>
        <v>3.5533400936656321</v>
      </c>
    </row>
    <row r="150" spans="2:14">
      <c r="C150" s="166">
        <v>2005</v>
      </c>
      <c r="D150" s="166">
        <v>3</v>
      </c>
      <c r="E150" s="179">
        <v>4.3099999999999996</v>
      </c>
      <c r="F150" s="170">
        <v>3.8</v>
      </c>
      <c r="G150" s="170">
        <v>0.50999999999999979</v>
      </c>
      <c r="H150" s="167">
        <v>6375</v>
      </c>
      <c r="I150" s="167">
        <v>5408</v>
      </c>
      <c r="J150" s="167">
        <v>288</v>
      </c>
      <c r="K150" s="167">
        <v>2178201</v>
      </c>
      <c r="L150" s="167">
        <v>177344</v>
      </c>
      <c r="M150" s="173">
        <f t="shared" si="8"/>
        <v>5.0561797752808983</v>
      </c>
      <c r="N150" s="173">
        <f t="shared" si="9"/>
        <v>3.5678074605742918</v>
      </c>
    </row>
    <row r="151" spans="2:14">
      <c r="C151" s="166">
        <v>2005</v>
      </c>
      <c r="D151" s="166">
        <v>4</v>
      </c>
      <c r="E151" s="179">
        <v>4.4400000000000004</v>
      </c>
      <c r="F151" s="170">
        <v>3.9</v>
      </c>
      <c r="G151" s="170">
        <v>0.54000000000000048</v>
      </c>
      <c r="H151" s="167">
        <v>6358</v>
      </c>
      <c r="I151" s="167">
        <v>5424</v>
      </c>
      <c r="J151" s="167">
        <v>296</v>
      </c>
      <c r="K151" s="167">
        <v>2215544</v>
      </c>
      <c r="L151" s="167">
        <v>176084</v>
      </c>
      <c r="M151" s="173">
        <f t="shared" si="8"/>
        <v>5.174825174825175</v>
      </c>
      <c r="N151" s="173">
        <f t="shared" si="9"/>
        <v>3.6238087572268816</v>
      </c>
    </row>
    <row r="152" spans="2:14">
      <c r="B152" s="180" t="s">
        <v>1110</v>
      </c>
      <c r="C152" s="166">
        <v>2006</v>
      </c>
      <c r="D152" s="166">
        <v>1</v>
      </c>
      <c r="E152" s="179">
        <v>4.22</v>
      </c>
      <c r="F152" s="170">
        <v>3.8</v>
      </c>
      <c r="G152" s="170">
        <v>0.41999999999999993</v>
      </c>
      <c r="H152" s="167">
        <v>6375</v>
      </c>
      <c r="I152" s="167">
        <v>5463</v>
      </c>
      <c r="J152" s="167">
        <v>281</v>
      </c>
      <c r="K152" s="167">
        <v>2269413</v>
      </c>
      <c r="L152" s="167">
        <v>176583</v>
      </c>
      <c r="M152" s="173">
        <f t="shared" si="8"/>
        <v>4.892061281337047</v>
      </c>
      <c r="N152" s="173">
        <f t="shared" si="9"/>
        <v>3.6895726112396012</v>
      </c>
    </row>
    <row r="153" spans="2:14">
      <c r="C153" s="166">
        <v>2006</v>
      </c>
      <c r="D153" s="166">
        <v>2</v>
      </c>
      <c r="E153" s="179">
        <v>4.1500000000000004</v>
      </c>
      <c r="F153" s="170">
        <v>3.78</v>
      </c>
      <c r="G153" s="170">
        <v>0.37000000000000055</v>
      </c>
      <c r="H153" s="167">
        <v>6373</v>
      </c>
      <c r="I153" s="167">
        <v>5474</v>
      </c>
      <c r="J153" s="167">
        <v>275</v>
      </c>
      <c r="K153" s="167">
        <v>2303365</v>
      </c>
      <c r="L153" s="167">
        <v>178030</v>
      </c>
      <c r="M153" s="173">
        <f t="shared" si="8"/>
        <v>4.7834405983649333</v>
      </c>
      <c r="N153" s="173">
        <f t="shared" si="9"/>
        <v>3.7374878737635155</v>
      </c>
    </row>
    <row r="154" spans="2:14">
      <c r="C154" s="166">
        <v>2006</v>
      </c>
      <c r="D154" s="166">
        <v>3</v>
      </c>
      <c r="E154" s="179">
        <v>4.1100000000000003</v>
      </c>
      <c r="F154" s="170">
        <v>3.76</v>
      </c>
      <c r="G154" s="170">
        <v>0.35000000000000053</v>
      </c>
      <c r="H154" s="167">
        <v>6397</v>
      </c>
      <c r="I154" s="167">
        <v>5484</v>
      </c>
      <c r="J154" s="167">
        <v>274</v>
      </c>
      <c r="K154" s="167">
        <v>2310594</v>
      </c>
      <c r="L154" s="167">
        <v>176603</v>
      </c>
      <c r="M154" s="173">
        <f t="shared" si="8"/>
        <v>4.7585967349774227</v>
      </c>
      <c r="N154" s="173">
        <f t="shared" si="9"/>
        <v>3.7455529488885553</v>
      </c>
    </row>
    <row r="155" spans="2:14">
      <c r="C155" s="166">
        <v>2006</v>
      </c>
      <c r="D155" s="166">
        <v>4</v>
      </c>
      <c r="E155" s="179">
        <v>4.03</v>
      </c>
      <c r="F155" s="170">
        <v>3.68</v>
      </c>
      <c r="G155" s="170">
        <v>0.35000000000000009</v>
      </c>
      <c r="H155" s="167">
        <v>6413</v>
      </c>
      <c r="I155" s="167">
        <v>5491</v>
      </c>
      <c r="J155" s="167">
        <v>269</v>
      </c>
      <c r="K155" s="167">
        <v>2267385</v>
      </c>
      <c r="L155" s="167">
        <v>172913</v>
      </c>
      <c r="M155" s="173">
        <f t="shared" si="8"/>
        <v>4.6701388888888893</v>
      </c>
      <c r="N155" s="173">
        <f t="shared" si="9"/>
        <v>3.674224015266732</v>
      </c>
    </row>
    <row r="156" spans="2:14">
      <c r="B156" s="180" t="s">
        <v>1109</v>
      </c>
      <c r="C156" s="166">
        <v>2007</v>
      </c>
      <c r="D156" s="166">
        <v>1</v>
      </c>
      <c r="E156" s="179">
        <v>4.0199999999999996</v>
      </c>
      <c r="F156" s="170">
        <v>3.66</v>
      </c>
      <c r="G156" s="170">
        <v>0.35999999999999943</v>
      </c>
      <c r="H156" s="167">
        <v>6407</v>
      </c>
      <c r="I156" s="167">
        <v>5523</v>
      </c>
      <c r="J156" s="167">
        <v>268</v>
      </c>
      <c r="K156" s="167">
        <v>2241693</v>
      </c>
      <c r="L156" s="167">
        <v>176216</v>
      </c>
      <c r="M156" s="173">
        <f t="shared" si="8"/>
        <v>4.6278708340528407</v>
      </c>
      <c r="N156" s="173">
        <f t="shared" si="9"/>
        <v>3.6049564610484004</v>
      </c>
    </row>
    <row r="157" spans="2:14">
      <c r="C157" s="166">
        <v>2007</v>
      </c>
      <c r="D157" s="166">
        <v>2</v>
      </c>
      <c r="E157" s="179">
        <v>3.76</v>
      </c>
      <c r="F157" s="170">
        <v>3.5</v>
      </c>
      <c r="G157" s="170">
        <v>0.25999999999999979</v>
      </c>
      <c r="H157" s="167">
        <v>6440</v>
      </c>
      <c r="I157" s="167">
        <v>5543</v>
      </c>
      <c r="J157" s="167">
        <v>251</v>
      </c>
      <c r="K157" s="167">
        <v>2232651</v>
      </c>
      <c r="L157" s="167">
        <v>173545</v>
      </c>
      <c r="M157" s="173">
        <f t="shared" si="8"/>
        <v>4.3320676561960649</v>
      </c>
      <c r="N157" s="173">
        <f t="shared" si="9"/>
        <v>3.5817325111996001</v>
      </c>
    </row>
    <row r="158" spans="2:14">
      <c r="C158" s="166">
        <v>2007</v>
      </c>
      <c r="D158" s="166">
        <v>3</v>
      </c>
      <c r="E158" s="179">
        <v>3.75</v>
      </c>
      <c r="F158" s="170">
        <v>3.46</v>
      </c>
      <c r="G158" s="170">
        <v>0.29000000000000004</v>
      </c>
      <c r="H158" s="167">
        <v>6427</v>
      </c>
      <c r="I158" s="167">
        <v>5536</v>
      </c>
      <c r="J158" s="167">
        <v>250</v>
      </c>
      <c r="K158" s="167">
        <v>2176717</v>
      </c>
      <c r="L158" s="167">
        <v>166746</v>
      </c>
      <c r="M158" s="173">
        <f t="shared" si="8"/>
        <v>4.3207742827514686</v>
      </c>
      <c r="N158" s="173">
        <f t="shared" si="9"/>
        <v>3.5035245180793275</v>
      </c>
    </row>
    <row r="159" spans="2:14">
      <c r="C159" s="166">
        <v>2007</v>
      </c>
      <c r="D159" s="166">
        <v>4</v>
      </c>
      <c r="E159" s="179">
        <v>3.84</v>
      </c>
      <c r="F159" s="170">
        <v>3.44</v>
      </c>
      <c r="G159" s="170">
        <v>0.39999999999999991</v>
      </c>
      <c r="H159" s="167">
        <v>6439</v>
      </c>
      <c r="I159" s="167">
        <v>5548</v>
      </c>
      <c r="J159" s="167">
        <v>257</v>
      </c>
      <c r="K159" s="167">
        <v>2056058</v>
      </c>
      <c r="L159" s="167">
        <v>161590</v>
      </c>
      <c r="M159" s="173">
        <f t="shared" si="8"/>
        <v>4.4272179155900089</v>
      </c>
      <c r="N159" s="173">
        <f t="shared" si="9"/>
        <v>3.3019356275338363</v>
      </c>
    </row>
    <row r="160" spans="2:14">
      <c r="B160" s="180" t="s">
        <v>1108</v>
      </c>
      <c r="C160" s="166">
        <v>2008</v>
      </c>
      <c r="D160" s="166">
        <v>1</v>
      </c>
      <c r="E160" s="179">
        <v>3.92</v>
      </c>
      <c r="F160" s="170">
        <v>3.43</v>
      </c>
      <c r="G160" s="170">
        <v>0.48999999999999977</v>
      </c>
      <c r="H160" s="167">
        <v>6415</v>
      </c>
      <c r="I160" s="167">
        <v>5525</v>
      </c>
      <c r="J160" s="167">
        <v>261</v>
      </c>
      <c r="K160" s="167">
        <v>1967613</v>
      </c>
      <c r="L160" s="167">
        <v>164090</v>
      </c>
      <c r="M160" s="173">
        <f t="shared" si="8"/>
        <v>4.5108883511925342</v>
      </c>
      <c r="N160" s="173">
        <f t="shared" si="9"/>
        <v>3.1611071589742141</v>
      </c>
    </row>
    <row r="161" spans="2:14">
      <c r="C161" s="166">
        <v>2008</v>
      </c>
      <c r="D161" s="166">
        <v>2</v>
      </c>
      <c r="E161" s="179">
        <v>3.96</v>
      </c>
      <c r="F161" s="170">
        <v>3.41</v>
      </c>
      <c r="G161" s="170">
        <v>0.54999999999999982</v>
      </c>
      <c r="H161" s="167">
        <v>6426</v>
      </c>
      <c r="I161" s="167">
        <v>5554</v>
      </c>
      <c r="J161" s="167">
        <v>264</v>
      </c>
      <c r="K161" s="167">
        <v>1906174</v>
      </c>
      <c r="L161" s="167">
        <v>156818</v>
      </c>
      <c r="M161" s="173">
        <f t="shared" si="8"/>
        <v>4.5376418013062905</v>
      </c>
      <c r="N161" s="173">
        <f t="shared" si="9"/>
        <v>3.0535445362660387</v>
      </c>
    </row>
    <row r="162" spans="2:14">
      <c r="C162" s="166">
        <v>2008</v>
      </c>
      <c r="D162" s="166">
        <v>3</v>
      </c>
      <c r="E162" s="179">
        <v>3.99</v>
      </c>
      <c r="F162" s="170">
        <v>3.35</v>
      </c>
      <c r="G162" s="170">
        <v>0.64000000000000012</v>
      </c>
      <c r="H162" s="167">
        <v>6400</v>
      </c>
      <c r="I162" s="167">
        <v>5550</v>
      </c>
      <c r="J162" s="167">
        <v>265</v>
      </c>
      <c r="K162" s="167">
        <v>1794608</v>
      </c>
      <c r="L162" s="167">
        <v>157723</v>
      </c>
      <c r="M162" s="173">
        <f t="shared" si="8"/>
        <v>4.5571797076526224</v>
      </c>
      <c r="N162" s="173">
        <f t="shared" si="9"/>
        <v>2.8648481624435775</v>
      </c>
    </row>
    <row r="163" spans="2:14">
      <c r="C163" s="166">
        <v>2008</v>
      </c>
      <c r="D163" s="166">
        <v>4</v>
      </c>
      <c r="E163" s="179">
        <v>4.05</v>
      </c>
      <c r="F163" s="170">
        <v>3.28</v>
      </c>
      <c r="G163" s="170">
        <v>0.77</v>
      </c>
      <c r="H163" s="167">
        <v>6399</v>
      </c>
      <c r="I163" s="167">
        <v>5554</v>
      </c>
      <c r="J163" s="167">
        <v>270</v>
      </c>
      <c r="K163" s="167">
        <v>1664027</v>
      </c>
      <c r="L163" s="167">
        <v>157751</v>
      </c>
      <c r="M163" s="173">
        <f t="shared" si="8"/>
        <v>4.6359890109890109</v>
      </c>
      <c r="N163" s="173">
        <f t="shared" si="9"/>
        <v>2.6404458022816426</v>
      </c>
    </row>
    <row r="164" spans="2:14">
      <c r="B164" s="180" t="s">
        <v>1107</v>
      </c>
      <c r="C164" s="166">
        <v>2009</v>
      </c>
      <c r="D164" s="166">
        <v>1</v>
      </c>
      <c r="E164" s="179">
        <v>4.55</v>
      </c>
      <c r="F164" s="170">
        <v>3.37</v>
      </c>
      <c r="G164" s="170">
        <v>1.1799999999999997</v>
      </c>
      <c r="H164" s="167">
        <v>6366</v>
      </c>
      <c r="I164" s="167">
        <v>5512</v>
      </c>
      <c r="J164" s="167">
        <v>303</v>
      </c>
      <c r="K164" s="167">
        <v>1479213</v>
      </c>
      <c r="L164" s="167">
        <v>166418</v>
      </c>
      <c r="M164" s="173">
        <f t="shared" si="8"/>
        <v>5.2106620808254513</v>
      </c>
      <c r="N164" s="173">
        <f t="shared" si="9"/>
        <v>2.3262980329079928</v>
      </c>
    </row>
    <row r="165" spans="2:14">
      <c r="C165" s="166">
        <v>2009</v>
      </c>
      <c r="D165" s="166">
        <v>2</v>
      </c>
      <c r="E165" s="179">
        <v>5.0999999999999996</v>
      </c>
      <c r="F165" s="170">
        <v>3.42</v>
      </c>
      <c r="G165" s="170">
        <v>1.6799999999999997</v>
      </c>
      <c r="H165" s="167">
        <v>6309</v>
      </c>
      <c r="I165" s="167">
        <v>5475</v>
      </c>
      <c r="J165" s="167">
        <v>338</v>
      </c>
      <c r="K165" s="167">
        <v>1280463</v>
      </c>
      <c r="L165" s="167">
        <v>160007</v>
      </c>
      <c r="M165" s="173">
        <f t="shared" si="8"/>
        <v>5.8145535867882332</v>
      </c>
      <c r="N165" s="173">
        <f t="shared" si="9"/>
        <v>2.0054534725830768</v>
      </c>
    </row>
    <row r="166" spans="2:14">
      <c r="C166" s="166">
        <v>2009</v>
      </c>
      <c r="D166" s="166">
        <v>3</v>
      </c>
      <c r="E166" s="179">
        <v>5.42</v>
      </c>
      <c r="F166" s="170">
        <v>3.49</v>
      </c>
      <c r="G166" s="170">
        <v>1.9299999999999997</v>
      </c>
      <c r="H166" s="167">
        <v>6298</v>
      </c>
      <c r="I166" s="167">
        <v>5488</v>
      </c>
      <c r="J166" s="167">
        <v>359</v>
      </c>
      <c r="K166" s="167">
        <v>1239723</v>
      </c>
      <c r="L166" s="167">
        <v>176032</v>
      </c>
      <c r="M166" s="173">
        <f t="shared" si="8"/>
        <v>6.1399008038310239</v>
      </c>
      <c r="N166" s="173">
        <f t="shared" si="9"/>
        <v>1.9013600657847192</v>
      </c>
    </row>
    <row r="167" spans="2:14">
      <c r="C167" s="166">
        <v>2009</v>
      </c>
      <c r="D167" s="166">
        <v>4</v>
      </c>
      <c r="E167" s="179">
        <v>5.19</v>
      </c>
      <c r="F167" s="170">
        <v>3.4</v>
      </c>
      <c r="G167" s="170">
        <v>1.7900000000000005</v>
      </c>
      <c r="H167" s="167">
        <v>6288</v>
      </c>
      <c r="I167" s="167">
        <v>5482</v>
      </c>
      <c r="J167" s="167">
        <v>343</v>
      </c>
      <c r="K167" s="167">
        <v>1245392</v>
      </c>
      <c r="L167" s="167">
        <v>181162</v>
      </c>
      <c r="M167" s="173">
        <f t="shared" si="8"/>
        <v>5.8884120171673819</v>
      </c>
      <c r="N167" s="173">
        <f t="shared" si="9"/>
        <v>1.9043476129133388</v>
      </c>
    </row>
    <row r="168" spans="2:14">
      <c r="B168" s="180" t="s">
        <v>1106</v>
      </c>
      <c r="C168" s="166">
        <v>2010</v>
      </c>
      <c r="D168" s="166">
        <v>1</v>
      </c>
      <c r="E168" s="179">
        <v>5.04</v>
      </c>
      <c r="F168" s="170">
        <v>3.38</v>
      </c>
      <c r="G168" s="170">
        <v>1.6600000000000001</v>
      </c>
      <c r="H168" s="167">
        <v>6301</v>
      </c>
      <c r="I168" s="167">
        <v>5502</v>
      </c>
      <c r="J168" s="167">
        <v>333</v>
      </c>
      <c r="K168" s="167">
        <v>1287395</v>
      </c>
      <c r="L168" s="167">
        <v>179033</v>
      </c>
      <c r="M168" s="173">
        <f t="shared" ref="M168:M189" si="10">J168/(I168+J168)*100</f>
        <v>5.7069408740359897</v>
      </c>
      <c r="N168" s="173">
        <f t="shared" ref="N168:N189" si="11">(K168-L168)/(I168*10000+(K168-L168))*100</f>
        <v>1.9746915115748436</v>
      </c>
    </row>
    <row r="169" spans="2:14">
      <c r="C169" s="166">
        <v>2010</v>
      </c>
      <c r="D169" s="166">
        <v>2</v>
      </c>
      <c r="E169" s="179">
        <v>5.12</v>
      </c>
      <c r="F169" s="170">
        <v>3.5</v>
      </c>
      <c r="G169" s="170">
        <v>1.62</v>
      </c>
      <c r="H169" s="167">
        <v>6284</v>
      </c>
      <c r="I169" s="167">
        <v>5475</v>
      </c>
      <c r="J169" s="167">
        <v>338</v>
      </c>
      <c r="K169" s="167">
        <v>1362352</v>
      </c>
      <c r="L169" s="167">
        <v>180230</v>
      </c>
      <c r="M169" s="173">
        <f t="shared" si="10"/>
        <v>5.8145535867882332</v>
      </c>
      <c r="N169" s="173">
        <f t="shared" si="11"/>
        <v>2.113493923938734</v>
      </c>
    </row>
    <row r="170" spans="2:14">
      <c r="C170" s="166">
        <v>2010</v>
      </c>
      <c r="D170" s="166">
        <v>3</v>
      </c>
      <c r="E170" s="179">
        <v>5.07</v>
      </c>
      <c r="F170" s="170">
        <v>3.55</v>
      </c>
      <c r="G170" s="170">
        <v>1.5200000000000005</v>
      </c>
      <c r="H170" s="167">
        <v>6308</v>
      </c>
      <c r="I170" s="167">
        <v>5511</v>
      </c>
      <c r="J170" s="167">
        <v>335</v>
      </c>
      <c r="K170" s="167">
        <v>1443671</v>
      </c>
      <c r="L170" s="167">
        <v>184564</v>
      </c>
      <c r="M170" s="173">
        <f t="shared" si="10"/>
        <v>5.7304139582620595</v>
      </c>
      <c r="N170" s="173">
        <f t="shared" si="11"/>
        <v>2.2336827156051986</v>
      </c>
    </row>
    <row r="171" spans="2:14">
      <c r="C171" s="166">
        <v>2010</v>
      </c>
      <c r="D171" s="166">
        <v>4</v>
      </c>
      <c r="E171" s="179">
        <v>4.99</v>
      </c>
      <c r="F171" s="170">
        <v>3.6</v>
      </c>
      <c r="G171" s="170">
        <v>1.3900000000000001</v>
      </c>
      <c r="H171" s="167">
        <v>6299</v>
      </c>
      <c r="I171" s="167">
        <v>5511</v>
      </c>
      <c r="J171" s="167">
        <v>329</v>
      </c>
      <c r="K171" s="167">
        <v>1523379</v>
      </c>
      <c r="L171" s="167">
        <v>184676</v>
      </c>
      <c r="M171" s="173">
        <f t="shared" si="10"/>
        <v>5.6335616438356162</v>
      </c>
      <c r="N171" s="173">
        <f t="shared" si="11"/>
        <v>2.3715389882385782</v>
      </c>
    </row>
    <row r="172" spans="2:14">
      <c r="B172" s="180" t="s">
        <v>1105</v>
      </c>
      <c r="C172" s="166">
        <v>2011</v>
      </c>
      <c r="D172" s="166">
        <v>1</v>
      </c>
      <c r="E172" s="179">
        <v>4.74</v>
      </c>
      <c r="F172" s="170">
        <v>3.56</v>
      </c>
      <c r="G172" s="170">
        <v>1.1800000000000002</v>
      </c>
      <c r="H172" s="167">
        <v>6310</v>
      </c>
      <c r="I172" s="167">
        <v>5531</v>
      </c>
      <c r="J172" s="167">
        <v>313</v>
      </c>
      <c r="K172" s="167">
        <v>1594742</v>
      </c>
      <c r="L172" s="167">
        <v>178505</v>
      </c>
      <c r="M172" s="173">
        <f t="shared" si="10"/>
        <v>5.3559206023271733</v>
      </c>
      <c r="N172" s="173">
        <f t="shared" si="11"/>
        <v>2.4966172178845567</v>
      </c>
    </row>
    <row r="173" spans="2:14">
      <c r="C173" s="166">
        <v>2011</v>
      </c>
      <c r="D173" s="166">
        <v>2</v>
      </c>
      <c r="E173" s="179">
        <v>4.66</v>
      </c>
      <c r="F173" s="170">
        <v>3.56</v>
      </c>
      <c r="G173" s="170">
        <v>1.1000000000000001</v>
      </c>
      <c r="H173" s="167">
        <v>6280</v>
      </c>
      <c r="I173" s="167">
        <v>5508</v>
      </c>
      <c r="J173" s="167">
        <v>308</v>
      </c>
      <c r="K173" s="167">
        <v>1616311</v>
      </c>
      <c r="L173" s="167">
        <v>182054</v>
      </c>
      <c r="M173" s="173">
        <f t="shared" si="10"/>
        <v>5.2957359009628613</v>
      </c>
      <c r="N173" s="173">
        <f t="shared" si="11"/>
        <v>2.5378675685323087</v>
      </c>
    </row>
    <row r="174" spans="2:14">
      <c r="C174" s="166">
        <v>2011</v>
      </c>
      <c r="D174" s="166">
        <v>3</v>
      </c>
      <c r="E174" s="179">
        <v>4.47</v>
      </c>
      <c r="F174" s="170">
        <v>3.53</v>
      </c>
      <c r="G174" s="170">
        <v>0.94</v>
      </c>
      <c r="H174" s="167">
        <v>6278</v>
      </c>
      <c r="I174" s="167">
        <v>5482</v>
      </c>
      <c r="J174" s="167">
        <v>294</v>
      </c>
      <c r="K174" s="167">
        <v>1704583</v>
      </c>
      <c r="L174" s="167">
        <v>186041</v>
      </c>
      <c r="M174" s="173">
        <f t="shared" si="10"/>
        <v>5.0900277008310253</v>
      </c>
      <c r="N174" s="173">
        <f t="shared" si="11"/>
        <v>2.6953874667186097</v>
      </c>
    </row>
    <row r="175" spans="2:14">
      <c r="C175" s="166">
        <v>2011</v>
      </c>
      <c r="D175" s="166">
        <v>4</v>
      </c>
      <c r="E175" s="179">
        <v>4.46</v>
      </c>
      <c r="F175" s="170">
        <v>3.58</v>
      </c>
      <c r="G175" s="170">
        <v>0.87999999999999989</v>
      </c>
      <c r="H175" s="167">
        <v>6288</v>
      </c>
      <c r="I175" s="167">
        <v>5511</v>
      </c>
      <c r="J175" s="167">
        <v>293</v>
      </c>
      <c r="K175" s="167">
        <v>1784111</v>
      </c>
      <c r="L175" s="167">
        <v>186801</v>
      </c>
      <c r="M175" s="173">
        <f t="shared" si="10"/>
        <v>5.0482425913163338</v>
      </c>
      <c r="N175" s="173">
        <f t="shared" si="11"/>
        <v>2.8167620717681725</v>
      </c>
    </row>
    <row r="176" spans="2:14">
      <c r="B176" s="180" t="s">
        <v>1104</v>
      </c>
      <c r="C176" s="166">
        <v>2012</v>
      </c>
      <c r="D176" s="166">
        <v>1</v>
      </c>
      <c r="E176" s="179">
        <v>4.51</v>
      </c>
      <c r="F176" s="170">
        <v>3.68</v>
      </c>
      <c r="G176" s="170">
        <v>0.82999999999999963</v>
      </c>
      <c r="H176" s="167">
        <v>6270</v>
      </c>
      <c r="I176" s="167">
        <v>5501</v>
      </c>
      <c r="J176" s="167">
        <v>296</v>
      </c>
      <c r="K176" s="167">
        <v>1857247</v>
      </c>
      <c r="L176" s="167">
        <v>186149</v>
      </c>
      <c r="M176" s="173">
        <f t="shared" si="10"/>
        <v>5.1060893565637402</v>
      </c>
      <c r="N176" s="173">
        <f t="shared" si="11"/>
        <v>2.948245639137054</v>
      </c>
    </row>
    <row r="177" spans="2:14">
      <c r="C177" s="166">
        <v>2012</v>
      </c>
      <c r="D177" s="166">
        <v>2</v>
      </c>
      <c r="E177" s="179">
        <v>4.4000000000000004</v>
      </c>
      <c r="F177" s="170">
        <v>3.69</v>
      </c>
      <c r="G177" s="170">
        <v>0.71000000000000041</v>
      </c>
      <c r="H177" s="167">
        <v>6263</v>
      </c>
      <c r="I177" s="167">
        <v>5495</v>
      </c>
      <c r="J177" s="167">
        <v>289</v>
      </c>
      <c r="K177" s="167">
        <v>1935876</v>
      </c>
      <c r="L177" s="167">
        <v>185075</v>
      </c>
      <c r="M177" s="173">
        <f t="shared" si="10"/>
        <v>4.9965421853388658</v>
      </c>
      <c r="N177" s="173">
        <f t="shared" si="11"/>
        <v>3.0877888303553243</v>
      </c>
    </row>
    <row r="178" spans="2:14">
      <c r="C178" s="166">
        <v>2012</v>
      </c>
      <c r="D178" s="166">
        <v>3</v>
      </c>
      <c r="E178" s="179">
        <v>4.26</v>
      </c>
      <c r="F178" s="170">
        <v>3.64</v>
      </c>
      <c r="G178" s="170">
        <v>0.61999999999999966</v>
      </c>
      <c r="H178" s="167">
        <v>6272</v>
      </c>
      <c r="I178" s="167">
        <v>5509</v>
      </c>
      <c r="J178" s="167">
        <v>280</v>
      </c>
      <c r="K178" s="167">
        <v>1962608</v>
      </c>
      <c r="L178" s="167">
        <v>180078</v>
      </c>
      <c r="M178" s="173">
        <f t="shared" si="10"/>
        <v>4.836759371221282</v>
      </c>
      <c r="N178" s="173">
        <f t="shared" si="11"/>
        <v>3.1342547975270305</v>
      </c>
    </row>
    <row r="179" spans="2:14">
      <c r="C179" s="166">
        <v>2012</v>
      </c>
      <c r="D179" s="166">
        <v>4</v>
      </c>
      <c r="E179" s="179">
        <v>4.17</v>
      </c>
      <c r="F179" s="170">
        <v>3.6</v>
      </c>
      <c r="G179" s="170">
        <v>0.56999999999999984</v>
      </c>
      <c r="H179" s="167">
        <v>6274</v>
      </c>
      <c r="I179" s="167">
        <v>5511</v>
      </c>
      <c r="J179" s="167">
        <v>274</v>
      </c>
      <c r="K179" s="167">
        <v>1980128</v>
      </c>
      <c r="L179" s="167">
        <v>179615</v>
      </c>
      <c r="M179" s="173">
        <f t="shared" si="10"/>
        <v>4.7363872082973204</v>
      </c>
      <c r="N179" s="173">
        <f t="shared" si="11"/>
        <v>3.1637616761599041</v>
      </c>
    </row>
    <row r="180" spans="2:14">
      <c r="B180" s="180" t="s">
        <v>1103</v>
      </c>
      <c r="C180" s="166">
        <v>2013</v>
      </c>
      <c r="D180" s="166">
        <v>1</v>
      </c>
      <c r="E180" s="182">
        <v>4.22</v>
      </c>
      <c r="F180" s="170">
        <v>3.66</v>
      </c>
      <c r="G180" s="170">
        <v>0.55999999999999961</v>
      </c>
      <c r="H180" s="167">
        <v>6292</v>
      </c>
      <c r="I180" s="167">
        <v>5527</v>
      </c>
      <c r="J180" s="167">
        <v>278</v>
      </c>
      <c r="K180" s="167">
        <v>2032844</v>
      </c>
      <c r="L180" s="167">
        <v>183177</v>
      </c>
      <c r="M180" s="173">
        <f t="shared" si="10"/>
        <v>4.7889750215331608</v>
      </c>
      <c r="N180" s="173">
        <f t="shared" si="11"/>
        <v>3.2382314133589052</v>
      </c>
    </row>
    <row r="181" spans="2:14">
      <c r="C181" s="166">
        <v>2013</v>
      </c>
      <c r="D181" s="166">
        <v>2</v>
      </c>
      <c r="E181" s="182">
        <v>4.05</v>
      </c>
      <c r="F181" s="170">
        <v>3.61</v>
      </c>
      <c r="G181" s="170">
        <v>0.43999999999999995</v>
      </c>
      <c r="H181" s="167">
        <v>6301</v>
      </c>
      <c r="I181" s="167">
        <v>5549</v>
      </c>
      <c r="J181" s="167">
        <v>267</v>
      </c>
      <c r="K181" s="167">
        <v>2090907</v>
      </c>
      <c r="L181" s="167">
        <v>180219</v>
      </c>
      <c r="M181" s="173">
        <f t="shared" si="10"/>
        <v>4.5907840440165062</v>
      </c>
      <c r="N181" s="173">
        <f t="shared" si="11"/>
        <v>3.3286848408506882</v>
      </c>
    </row>
    <row r="182" spans="2:14">
      <c r="C182" s="166">
        <v>2013</v>
      </c>
      <c r="D182" s="166">
        <v>3</v>
      </c>
      <c r="E182" s="182">
        <v>3.96</v>
      </c>
      <c r="F182" s="170">
        <v>3.59</v>
      </c>
      <c r="G182" s="170">
        <v>0.37000000000000011</v>
      </c>
      <c r="H182" s="167">
        <v>6310</v>
      </c>
      <c r="I182" s="167">
        <v>5559</v>
      </c>
      <c r="J182" s="167">
        <v>261</v>
      </c>
      <c r="K182" s="167">
        <v>2151689</v>
      </c>
      <c r="L182" s="167">
        <v>178270</v>
      </c>
      <c r="M182" s="173">
        <f t="shared" si="10"/>
        <v>4.4845360824742269</v>
      </c>
      <c r="N182" s="173">
        <f t="shared" si="11"/>
        <v>3.4282518903194408</v>
      </c>
    </row>
    <row r="183" spans="2:14">
      <c r="C183" s="166">
        <v>2013</v>
      </c>
      <c r="D183" s="166">
        <v>4</v>
      </c>
      <c r="E183" s="182">
        <v>3.86</v>
      </c>
      <c r="F183" s="170">
        <v>3.57</v>
      </c>
      <c r="G183" s="170">
        <v>0.29000000000000004</v>
      </c>
      <c r="H183" s="167">
        <v>6341</v>
      </c>
      <c r="I183" s="167">
        <v>5576</v>
      </c>
      <c r="J183" s="167">
        <v>255</v>
      </c>
      <c r="K183" s="167">
        <v>2211872</v>
      </c>
      <c r="L183" s="167">
        <v>176530</v>
      </c>
      <c r="M183" s="173">
        <f t="shared" si="10"/>
        <v>4.3731778425655978</v>
      </c>
      <c r="N183" s="173">
        <f t="shared" si="11"/>
        <v>3.5216367436669893</v>
      </c>
    </row>
    <row r="184" spans="2:14">
      <c r="B184" s="180" t="s">
        <v>1102</v>
      </c>
      <c r="C184" s="167">
        <v>2014</v>
      </c>
      <c r="D184" s="167">
        <v>1</v>
      </c>
      <c r="E184" s="182">
        <v>3.63</v>
      </c>
      <c r="F184" s="170">
        <v>3.46</v>
      </c>
      <c r="G184" s="170">
        <v>0.16999999999999993</v>
      </c>
      <c r="H184" s="167">
        <v>6335</v>
      </c>
      <c r="I184" s="167">
        <v>5573</v>
      </c>
      <c r="J184" s="167">
        <v>239</v>
      </c>
      <c r="K184" s="167">
        <v>2258016</v>
      </c>
      <c r="L184" s="167">
        <v>177550</v>
      </c>
      <c r="M184" s="173">
        <f t="shared" si="10"/>
        <v>4.1121816930488642</v>
      </c>
      <c r="N184" s="173">
        <f t="shared" si="11"/>
        <v>3.5987705063647124</v>
      </c>
    </row>
    <row r="185" spans="2:14">
      <c r="B185" s="180"/>
      <c r="C185" s="167">
        <v>2014</v>
      </c>
      <c r="D185" s="167">
        <v>2</v>
      </c>
      <c r="E185" s="182">
        <v>3.62</v>
      </c>
      <c r="F185" s="170">
        <v>3.46</v>
      </c>
      <c r="G185" s="170">
        <v>0.16000000000000014</v>
      </c>
      <c r="H185" s="181">
        <v>6348</v>
      </c>
      <c r="I185" s="181">
        <v>5584</v>
      </c>
      <c r="J185" s="166">
        <v>238</v>
      </c>
      <c r="K185" s="166">
        <v>2287922</v>
      </c>
      <c r="L185" s="166">
        <v>173423</v>
      </c>
      <c r="M185" s="173">
        <f t="shared" si="10"/>
        <v>4.0879422878735836</v>
      </c>
      <c r="N185" s="173">
        <f t="shared" si="11"/>
        <v>3.6485502186810383</v>
      </c>
    </row>
    <row r="186" spans="2:14">
      <c r="B186" s="180"/>
      <c r="C186" s="167">
        <v>2014</v>
      </c>
      <c r="D186" s="167">
        <v>3</v>
      </c>
      <c r="E186" s="182">
        <v>3.58</v>
      </c>
      <c r="F186" s="170">
        <v>3.45</v>
      </c>
      <c r="G186" s="170">
        <v>0.12999999999999989</v>
      </c>
      <c r="H186" s="181">
        <v>6358</v>
      </c>
      <c r="I186" s="181">
        <v>5608</v>
      </c>
      <c r="J186" s="166">
        <v>237</v>
      </c>
      <c r="K186" s="166">
        <v>2283697</v>
      </c>
      <c r="L186" s="166">
        <v>169064</v>
      </c>
      <c r="M186" s="173">
        <f t="shared" si="10"/>
        <v>4.054747647562019</v>
      </c>
      <c r="N186" s="173">
        <f t="shared" si="11"/>
        <v>3.6337251237584058</v>
      </c>
    </row>
    <row r="187" spans="2:14">
      <c r="B187" s="180"/>
      <c r="C187" s="167">
        <v>2014</v>
      </c>
      <c r="D187" s="167">
        <v>4</v>
      </c>
      <c r="E187" s="179">
        <v>3.47</v>
      </c>
      <c r="F187" s="170">
        <v>3.38</v>
      </c>
      <c r="G187" s="170">
        <v>9.0000000000000302E-2</v>
      </c>
      <c r="H187" s="166">
        <v>6360</v>
      </c>
      <c r="I187" s="166">
        <v>5613</v>
      </c>
      <c r="J187" s="166">
        <v>229</v>
      </c>
      <c r="K187" s="166">
        <v>2292600</v>
      </c>
      <c r="L187" s="166">
        <v>166681</v>
      </c>
      <c r="M187" s="173">
        <f t="shared" si="10"/>
        <v>3.9198904484765493</v>
      </c>
      <c r="N187" s="173">
        <f t="shared" si="11"/>
        <v>3.6492755354181261</v>
      </c>
    </row>
    <row r="188" spans="2:14">
      <c r="B188" s="180"/>
      <c r="C188" s="167">
        <v>2015</v>
      </c>
      <c r="D188" s="167">
        <v>1</v>
      </c>
      <c r="E188" s="179">
        <v>3.46</v>
      </c>
      <c r="F188" s="170">
        <v>3.4</v>
      </c>
      <c r="G188" s="170">
        <v>0.06</v>
      </c>
      <c r="H188" s="166">
        <v>6372</v>
      </c>
      <c r="I188" s="166">
        <v>5625</v>
      </c>
      <c r="J188" s="166">
        <v>229</v>
      </c>
      <c r="K188" s="166">
        <v>2328486</v>
      </c>
      <c r="L188" s="166">
        <v>166505</v>
      </c>
      <c r="M188" s="173">
        <f t="shared" si="10"/>
        <v>3.9118551417833958</v>
      </c>
      <c r="N188" s="173">
        <f t="shared" si="11"/>
        <v>3.7012629309730136</v>
      </c>
    </row>
    <row r="189" spans="2:14">
      <c r="B189" s="180"/>
      <c r="C189" s="167">
        <v>2015</v>
      </c>
      <c r="D189" s="167">
        <v>2</v>
      </c>
      <c r="E189" s="179">
        <v>3.33</v>
      </c>
      <c r="F189" s="170">
        <v>3.33</v>
      </c>
      <c r="G189" s="170">
        <v>0</v>
      </c>
      <c r="H189" s="166">
        <v>6362</v>
      </c>
      <c r="I189" s="166">
        <v>5621</v>
      </c>
      <c r="J189" s="166">
        <v>220</v>
      </c>
      <c r="K189" s="166">
        <v>2342321</v>
      </c>
      <c r="L189" s="166">
        <v>164704</v>
      </c>
      <c r="M189" s="173">
        <f t="shared" si="10"/>
        <v>3.766478342749529</v>
      </c>
      <c r="N189" s="173">
        <f t="shared" si="11"/>
        <v>3.7295870458285703</v>
      </c>
    </row>
    <row r="190" spans="2:14">
      <c r="C190" s="176"/>
      <c r="D190" s="176"/>
      <c r="E190" s="178"/>
      <c r="F190" s="177"/>
      <c r="G190" s="177"/>
      <c r="H190" s="176"/>
      <c r="I190" s="176"/>
      <c r="J190" s="176"/>
      <c r="K190" s="176"/>
      <c r="L190" s="176"/>
      <c r="M190" s="176"/>
      <c r="N190" s="175"/>
    </row>
    <row r="191" spans="2:14">
      <c r="E191" s="174"/>
      <c r="F191" s="170"/>
      <c r="G191" s="170"/>
      <c r="H191" s="167"/>
      <c r="I191" s="167"/>
      <c r="J191" s="167"/>
      <c r="K191" s="167"/>
      <c r="L191" s="167"/>
      <c r="M191" s="167"/>
      <c r="N191" s="173"/>
    </row>
    <row r="192" spans="2:14">
      <c r="D192" s="166" t="s">
        <v>1101</v>
      </c>
      <c r="F192" s="170"/>
      <c r="G192" s="170"/>
      <c r="H192" s="167"/>
      <c r="I192" s="167"/>
      <c r="J192" s="167"/>
      <c r="K192" s="167"/>
      <c r="L192" s="167"/>
      <c r="M192" s="167"/>
      <c r="N192" s="173"/>
    </row>
    <row r="193" spans="4:18">
      <c r="D193" s="166" t="s">
        <v>1100</v>
      </c>
      <c r="E193" s="166" t="s">
        <v>1099</v>
      </c>
    </row>
    <row r="194" spans="4:18">
      <c r="E194" s="166" t="s">
        <v>1098</v>
      </c>
    </row>
    <row r="195" spans="4:18">
      <c r="D195" s="166" t="s">
        <v>1097</v>
      </c>
      <c r="E195" s="166" t="s">
        <v>1096</v>
      </c>
    </row>
    <row r="196" spans="4:18">
      <c r="F196" s="172" t="s">
        <v>1095</v>
      </c>
    </row>
    <row r="197" spans="4:18">
      <c r="F197" s="172" t="s">
        <v>1094</v>
      </c>
    </row>
    <row r="198" spans="4:18">
      <c r="E198" s="166" t="s">
        <v>1093</v>
      </c>
    </row>
    <row r="199" spans="4:18">
      <c r="E199" s="166" t="s">
        <v>1092</v>
      </c>
    </row>
    <row r="200" spans="4:18">
      <c r="E200" s="166" t="s">
        <v>1091</v>
      </c>
    </row>
    <row r="201" spans="4:18">
      <c r="D201" s="166" t="s">
        <v>1090</v>
      </c>
      <c r="E201" s="166" t="s">
        <v>1089</v>
      </c>
    </row>
    <row r="202" spans="4:18">
      <c r="E202" s="166" t="s">
        <v>1088</v>
      </c>
    </row>
    <row r="204" spans="4:18">
      <c r="D204" s="167"/>
      <c r="E204" s="171"/>
      <c r="F204" s="171"/>
      <c r="G204" s="171"/>
      <c r="H204" s="171"/>
      <c r="I204" s="171"/>
      <c r="J204" s="171"/>
      <c r="K204" s="171"/>
      <c r="L204" s="167"/>
      <c r="M204" s="167"/>
      <c r="N204" s="167"/>
      <c r="O204" s="167"/>
      <c r="P204" s="167"/>
      <c r="Q204" s="167"/>
      <c r="R204" s="167"/>
    </row>
    <row r="205" spans="4:18">
      <c r="D205" s="167"/>
      <c r="E205" s="170"/>
      <c r="F205" s="168"/>
      <c r="G205" s="168"/>
      <c r="H205" s="167"/>
      <c r="I205" s="167"/>
      <c r="J205" s="167"/>
      <c r="K205" s="167"/>
      <c r="L205" s="167"/>
      <c r="M205" s="168"/>
      <c r="N205" s="168"/>
      <c r="O205" s="167"/>
      <c r="P205" s="167"/>
      <c r="Q205" s="167"/>
      <c r="R205" s="167"/>
    </row>
    <row r="206" spans="4:18">
      <c r="D206" s="167"/>
      <c r="E206" s="169"/>
      <c r="F206" s="168"/>
      <c r="G206" s="168"/>
      <c r="H206" s="167"/>
      <c r="I206" s="167"/>
      <c r="J206" s="167"/>
      <c r="K206" s="167"/>
      <c r="L206" s="167"/>
      <c r="M206" s="168"/>
      <c r="N206" s="168"/>
      <c r="O206" s="167"/>
      <c r="P206" s="167"/>
      <c r="Q206" s="167"/>
      <c r="R206" s="167"/>
    </row>
    <row r="207" spans="4:18">
      <c r="D207" s="167"/>
      <c r="E207" s="167"/>
      <c r="F207" s="167"/>
      <c r="G207" s="167"/>
      <c r="H207" s="167"/>
      <c r="I207" s="167"/>
      <c r="J207" s="167"/>
      <c r="K207" s="167"/>
      <c r="L207" s="167"/>
      <c r="M207" s="167"/>
      <c r="N207" s="167"/>
      <c r="O207" s="167"/>
      <c r="P207" s="167"/>
      <c r="Q207" s="167"/>
      <c r="R207" s="167"/>
    </row>
    <row r="208" spans="4:18">
      <c r="D208" s="167"/>
      <c r="E208" s="167"/>
      <c r="F208" s="167"/>
      <c r="G208" s="167"/>
      <c r="H208" s="167"/>
      <c r="I208" s="167"/>
      <c r="J208" s="167"/>
      <c r="K208" s="167"/>
      <c r="L208" s="167"/>
      <c r="M208" s="167"/>
      <c r="N208" s="167"/>
      <c r="O208" s="167"/>
      <c r="P208" s="167"/>
      <c r="Q208" s="167"/>
      <c r="R208" s="167"/>
    </row>
    <row r="209" spans="4:18">
      <c r="D209" s="167"/>
      <c r="E209" s="167"/>
      <c r="F209" s="167"/>
      <c r="G209" s="167"/>
      <c r="H209" s="167"/>
      <c r="I209" s="167"/>
      <c r="J209" s="167"/>
      <c r="K209" s="167"/>
      <c r="L209" s="167"/>
      <c r="M209" s="167"/>
      <c r="N209" s="167"/>
      <c r="O209" s="167"/>
      <c r="P209" s="167"/>
      <c r="Q209" s="167"/>
      <c r="R209" s="167"/>
    </row>
  </sheetData>
  <phoneticPr fontId="7"/>
  <hyperlinks>
    <hyperlink ref="F196" r:id="rId1"/>
    <hyperlink ref="F197" r:id="rId2"/>
  </hyperlinks>
  <pageMargins left="0.55000000000000004" right="0.23622047244094491" top="0.35433070866141736" bottom="0.39370078740157483" header="0.31496062992125984" footer="0.31496062992125984"/>
  <pageSetup paperSize="9" scale="62" fitToHeight="2" orientation="portrait" r:id="rId3"/>
  <rowBreaks count="1" manualBreakCount="1">
    <brk id="103" min="2" max="16" man="1"/>
  </rowBreaks>
  <colBreaks count="1" manualBreakCount="1">
    <brk id="2" max="201" man="1"/>
  </colBreaks>
  <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opLeftCell="E37" workbookViewId="0">
      <selection activeCell="R8" sqref="R8"/>
    </sheetView>
  </sheetViews>
  <sheetFormatPr defaultColWidth="8.90625" defaultRowHeight="13"/>
  <cols>
    <col min="1" max="1" width="8.7265625" style="193" customWidth="1"/>
    <col min="2" max="16384" width="8.90625" style="193"/>
  </cols>
  <sheetData>
    <row r="1" spans="1:13">
      <c r="A1" s="193" t="s">
        <v>627</v>
      </c>
      <c r="B1" s="193" t="s">
        <v>1162</v>
      </c>
      <c r="C1" s="193" t="s">
        <v>1161</v>
      </c>
      <c r="D1" s="193" t="s">
        <v>1138</v>
      </c>
      <c r="E1" s="193" t="s">
        <v>1160</v>
      </c>
    </row>
    <row r="2" spans="1:13">
      <c r="A2" s="193" t="s">
        <v>625</v>
      </c>
      <c r="B2" s="193" t="s">
        <v>1159</v>
      </c>
      <c r="C2" s="193" t="s">
        <v>1158</v>
      </c>
      <c r="D2" s="193" t="s">
        <v>1157</v>
      </c>
      <c r="E2" s="193" t="s">
        <v>1156</v>
      </c>
      <c r="L2" s="193" t="s">
        <v>1155</v>
      </c>
    </row>
    <row r="3" spans="1:13">
      <c r="B3" s="193" t="s">
        <v>1154</v>
      </c>
      <c r="C3" s="193" t="s">
        <v>1153</v>
      </c>
      <c r="D3" s="193" t="s">
        <v>1152</v>
      </c>
      <c r="E3" s="193" t="s">
        <v>1151</v>
      </c>
      <c r="F3" s="193" t="s">
        <v>1150</v>
      </c>
      <c r="G3" s="193" t="s">
        <v>1149</v>
      </c>
      <c r="H3" s="193" t="s">
        <v>1148</v>
      </c>
      <c r="I3" s="193" t="s">
        <v>1147</v>
      </c>
      <c r="J3" s="193" t="s">
        <v>1146</v>
      </c>
      <c r="L3" s="193" t="s">
        <v>1145</v>
      </c>
      <c r="M3" s="193" t="s">
        <v>1144</v>
      </c>
    </row>
    <row r="4" spans="1:13">
      <c r="A4" s="194">
        <v>29281</v>
      </c>
      <c r="B4" s="193">
        <v>752194</v>
      </c>
      <c r="C4" s="193">
        <v>2719801</v>
      </c>
      <c r="F4" s="193">
        <f t="shared" ref="F4:F35" si="0">B4</f>
        <v>752194</v>
      </c>
      <c r="G4" s="193">
        <f t="shared" ref="G4:G35" si="1">C4</f>
        <v>2719801</v>
      </c>
      <c r="H4" s="193">
        <v>2719801</v>
      </c>
      <c r="I4" s="193">
        <v>765649.81203286396</v>
      </c>
      <c r="J4" s="193">
        <v>2740120.3301220499</v>
      </c>
    </row>
    <row r="5" spans="1:13">
      <c r="A5" s="194">
        <v>29373</v>
      </c>
      <c r="B5" s="193">
        <v>786061</v>
      </c>
      <c r="C5" s="193" t="s">
        <v>1143</v>
      </c>
      <c r="D5" s="193" t="s">
        <v>1137</v>
      </c>
      <c r="F5" s="193">
        <f t="shared" si="0"/>
        <v>786061</v>
      </c>
      <c r="G5" s="193" t="str">
        <f t="shared" si="1"/>
        <v xml:space="preserve">NA     </v>
      </c>
      <c r="H5" s="193">
        <v>2812758.1517823199</v>
      </c>
      <c r="I5" s="193">
        <v>780093.21704546397</v>
      </c>
      <c r="J5" s="193">
        <v>2825591.3448150801</v>
      </c>
      <c r="L5" s="193">
        <f t="shared" ref="L5:L36" si="2">I5/I4</f>
        <v>1.0188642441826656</v>
      </c>
      <c r="M5" s="193">
        <f t="shared" ref="M5:M36" si="3">J5/J4</f>
        <v>1.0311924311328413</v>
      </c>
    </row>
    <row r="6" spans="1:13">
      <c r="A6" s="194">
        <v>29465</v>
      </c>
      <c r="B6" s="193">
        <v>767064</v>
      </c>
      <c r="C6" s="193" t="s">
        <v>1143</v>
      </c>
      <c r="D6" s="193" t="s">
        <v>1137</v>
      </c>
      <c r="F6" s="193">
        <f t="shared" si="0"/>
        <v>767064</v>
      </c>
      <c r="G6" s="193" t="str">
        <f t="shared" si="1"/>
        <v xml:space="preserve">NA     </v>
      </c>
      <c r="H6" s="193">
        <v>2884148.1897279001</v>
      </c>
      <c r="I6" s="193">
        <v>777945.93066478497</v>
      </c>
      <c r="J6" s="193">
        <v>2869869.2171146199</v>
      </c>
      <c r="L6" s="193">
        <f t="shared" si="2"/>
        <v>0.99724739770355697</v>
      </c>
      <c r="M6" s="193">
        <f t="shared" si="3"/>
        <v>1.0156703029193479</v>
      </c>
    </row>
    <row r="7" spans="1:13">
      <c r="A7" s="194">
        <v>29556</v>
      </c>
      <c r="B7" s="193">
        <v>803278</v>
      </c>
      <c r="C7" s="193">
        <v>2912404</v>
      </c>
      <c r="D7" s="193" t="s">
        <v>1137</v>
      </c>
      <c r="F7" s="193">
        <f t="shared" si="0"/>
        <v>803278</v>
      </c>
      <c r="G7" s="193">
        <f t="shared" si="1"/>
        <v>2912404</v>
      </c>
      <c r="H7" s="193">
        <v>2912404</v>
      </c>
      <c r="I7" s="193">
        <v>784817.35080196802</v>
      </c>
      <c r="J7" s="193">
        <v>2893444.2499004202</v>
      </c>
      <c r="L7" s="193">
        <f t="shared" si="2"/>
        <v>1.0088327734182132</v>
      </c>
      <c r="M7" s="193">
        <f t="shared" si="3"/>
        <v>1.0082146714718598</v>
      </c>
    </row>
    <row r="8" spans="1:13">
      <c r="A8" s="194">
        <v>29646</v>
      </c>
      <c r="B8" s="193">
        <v>792898</v>
      </c>
      <c r="C8" s="193">
        <v>2910194</v>
      </c>
      <c r="D8" s="193" t="s">
        <v>1137</v>
      </c>
      <c r="F8" s="193">
        <f t="shared" si="0"/>
        <v>792898</v>
      </c>
      <c r="G8" s="193">
        <f t="shared" si="1"/>
        <v>2910194</v>
      </c>
      <c r="H8" s="193">
        <v>2910194</v>
      </c>
      <c r="I8" s="193">
        <v>806154.28941293305</v>
      </c>
      <c r="J8" s="193">
        <v>2930458.7677277699</v>
      </c>
      <c r="L8" s="193">
        <f t="shared" si="2"/>
        <v>1.027187139261335</v>
      </c>
      <c r="M8" s="193">
        <f t="shared" si="3"/>
        <v>1.0127925457104017</v>
      </c>
    </row>
    <row r="9" spans="1:13">
      <c r="A9" s="194">
        <v>29738</v>
      </c>
      <c r="B9" s="193">
        <v>832991</v>
      </c>
      <c r="C9" s="193" t="s">
        <v>1143</v>
      </c>
      <c r="D9" s="193" t="s">
        <v>1137</v>
      </c>
      <c r="F9" s="193">
        <f t="shared" si="0"/>
        <v>832991</v>
      </c>
      <c r="G9" s="193" t="str">
        <f t="shared" si="1"/>
        <v xml:space="preserve">NA     </v>
      </c>
      <c r="H9" s="193">
        <v>2983636.4103463301</v>
      </c>
      <c r="I9" s="193">
        <v>828108.15370613395</v>
      </c>
      <c r="J9" s="193">
        <v>2995838.8983033202</v>
      </c>
      <c r="L9" s="193">
        <f t="shared" si="2"/>
        <v>1.0272328319547719</v>
      </c>
      <c r="M9" s="193">
        <f t="shared" si="3"/>
        <v>1.0223105444429252</v>
      </c>
    </row>
    <row r="10" spans="1:13">
      <c r="A10" s="194">
        <v>29830</v>
      </c>
      <c r="B10" s="193">
        <v>837521</v>
      </c>
      <c r="C10" s="193" t="s">
        <v>1143</v>
      </c>
      <c r="D10" s="193" t="s">
        <v>1137</v>
      </c>
      <c r="F10" s="193">
        <f t="shared" si="0"/>
        <v>837521</v>
      </c>
      <c r="G10" s="193" t="str">
        <f t="shared" si="1"/>
        <v xml:space="preserve">NA     </v>
      </c>
      <c r="H10" s="193">
        <v>3099115.6959533901</v>
      </c>
      <c r="I10" s="193">
        <v>848339.164142875</v>
      </c>
      <c r="J10" s="193">
        <v>3085880.83278932</v>
      </c>
      <c r="L10" s="193">
        <f t="shared" si="2"/>
        <v>1.0244303963753993</v>
      </c>
      <c r="M10" s="193">
        <f t="shared" si="3"/>
        <v>1.0300556663901368</v>
      </c>
    </row>
    <row r="11" spans="1:13">
      <c r="A11" s="194">
        <v>29921</v>
      </c>
      <c r="B11" s="193">
        <v>893978</v>
      </c>
      <c r="C11" s="193">
        <v>3179524</v>
      </c>
      <c r="D11" s="193" t="s">
        <v>1137</v>
      </c>
      <c r="F11" s="193">
        <f t="shared" si="0"/>
        <v>893978</v>
      </c>
      <c r="G11" s="193">
        <f t="shared" si="1"/>
        <v>3179524</v>
      </c>
      <c r="H11" s="193">
        <v>3179524</v>
      </c>
      <c r="I11" s="193">
        <v>873790.07673140406</v>
      </c>
      <c r="J11" s="193">
        <v>3160949.89278543</v>
      </c>
      <c r="L11" s="193">
        <f t="shared" si="2"/>
        <v>1.0300008695392999</v>
      </c>
      <c r="M11" s="193">
        <f t="shared" si="3"/>
        <v>1.0243266231146895</v>
      </c>
    </row>
    <row r="12" spans="1:13">
      <c r="A12" s="194">
        <v>30011</v>
      </c>
      <c r="B12" s="193">
        <v>873754</v>
      </c>
      <c r="C12" s="193">
        <v>3191150</v>
      </c>
      <c r="D12" s="193" t="s">
        <v>1137</v>
      </c>
      <c r="F12" s="193">
        <f t="shared" si="0"/>
        <v>873754</v>
      </c>
      <c r="G12" s="193">
        <f t="shared" si="1"/>
        <v>3191150</v>
      </c>
      <c r="H12" s="193">
        <v>3191150</v>
      </c>
      <c r="I12" s="193">
        <v>887033.47503891704</v>
      </c>
      <c r="J12" s="193">
        <v>3209805.7882110402</v>
      </c>
      <c r="L12" s="193">
        <f t="shared" si="2"/>
        <v>1.015156269978543</v>
      </c>
      <c r="M12" s="193">
        <f t="shared" si="3"/>
        <v>1.0154560803184889</v>
      </c>
    </row>
    <row r="13" spans="1:13">
      <c r="A13" s="194">
        <v>30103</v>
      </c>
      <c r="B13" s="193">
        <v>905353</v>
      </c>
      <c r="C13" s="193" t="s">
        <v>1143</v>
      </c>
      <c r="D13" s="193" t="s">
        <v>1137</v>
      </c>
      <c r="F13" s="193">
        <f t="shared" si="0"/>
        <v>905353</v>
      </c>
      <c r="G13" s="193" t="str">
        <f t="shared" si="1"/>
        <v xml:space="preserve">NA     </v>
      </c>
      <c r="H13" s="193">
        <v>3235326.8270443301</v>
      </c>
      <c r="I13" s="193">
        <v>902315.75980104099</v>
      </c>
      <c r="J13" s="193">
        <v>3246512.1685472098</v>
      </c>
      <c r="L13" s="193">
        <f t="shared" si="2"/>
        <v>1.0172285321717462</v>
      </c>
      <c r="M13" s="193">
        <f t="shared" si="3"/>
        <v>1.0114357013346367</v>
      </c>
    </row>
    <row r="14" spans="1:13">
      <c r="A14" s="194">
        <v>30195</v>
      </c>
      <c r="B14" s="193">
        <v>915807</v>
      </c>
      <c r="C14" s="193" t="s">
        <v>1143</v>
      </c>
      <c r="D14" s="193" t="s">
        <v>1137</v>
      </c>
      <c r="F14" s="193">
        <f t="shared" si="0"/>
        <v>915807</v>
      </c>
      <c r="G14" s="193" t="str">
        <f t="shared" si="1"/>
        <v xml:space="preserve">NA     </v>
      </c>
      <c r="H14" s="193">
        <v>3302617.41150722</v>
      </c>
      <c r="I14" s="193">
        <v>926220.87841041002</v>
      </c>
      <c r="J14" s="193">
        <v>3291954.0331429499</v>
      </c>
      <c r="L14" s="193">
        <f t="shared" si="2"/>
        <v>1.0264930744583693</v>
      </c>
      <c r="M14" s="193">
        <f t="shared" si="3"/>
        <v>1.0139971336118772</v>
      </c>
    </row>
    <row r="15" spans="1:13">
      <c r="A15" s="194">
        <v>30286</v>
      </c>
      <c r="B15" s="193">
        <v>956639</v>
      </c>
      <c r="C15" s="193">
        <v>3345043</v>
      </c>
      <c r="D15" s="193" t="s">
        <v>1137</v>
      </c>
      <c r="F15" s="193">
        <f t="shared" si="0"/>
        <v>956639</v>
      </c>
      <c r="G15" s="193">
        <f t="shared" si="1"/>
        <v>3345043</v>
      </c>
      <c r="H15" s="193">
        <v>3345043</v>
      </c>
      <c r="I15" s="193">
        <v>935902.57687355799</v>
      </c>
      <c r="J15" s="193">
        <v>3328704.2365343701</v>
      </c>
      <c r="L15" s="193">
        <f t="shared" si="2"/>
        <v>1.0104529045812094</v>
      </c>
      <c r="M15" s="193">
        <f t="shared" si="3"/>
        <v>1.0111636441522038</v>
      </c>
    </row>
    <row r="16" spans="1:13">
      <c r="A16" s="194">
        <v>30376</v>
      </c>
      <c r="B16" s="193">
        <v>943882</v>
      </c>
      <c r="C16" s="193">
        <v>3348449</v>
      </c>
      <c r="D16" s="193" t="s">
        <v>1137</v>
      </c>
      <c r="F16" s="193">
        <f t="shared" si="0"/>
        <v>943882</v>
      </c>
      <c r="G16" s="193">
        <f t="shared" si="1"/>
        <v>3348449</v>
      </c>
      <c r="H16" s="193">
        <v>3348449</v>
      </c>
      <c r="I16" s="193">
        <v>956014.68815674202</v>
      </c>
      <c r="J16" s="193">
        <v>3363641.0136319902</v>
      </c>
      <c r="L16" s="193">
        <f t="shared" si="2"/>
        <v>1.0214895351077777</v>
      </c>
      <c r="M16" s="193">
        <f t="shared" si="3"/>
        <v>1.0104956086858572</v>
      </c>
    </row>
    <row r="17" spans="1:13">
      <c r="A17" s="194">
        <v>30468</v>
      </c>
      <c r="B17" s="193">
        <v>981930</v>
      </c>
      <c r="C17" s="193" t="s">
        <v>1143</v>
      </c>
      <c r="D17" s="193" t="s">
        <v>1137</v>
      </c>
      <c r="F17" s="193">
        <f t="shared" si="0"/>
        <v>981930</v>
      </c>
      <c r="G17" s="193" t="str">
        <f t="shared" si="1"/>
        <v xml:space="preserve">NA     </v>
      </c>
      <c r="H17" s="193">
        <v>3403561.4394145599</v>
      </c>
      <c r="I17" s="193">
        <v>980723.52147585095</v>
      </c>
      <c r="J17" s="193">
        <v>3412240.2824081699</v>
      </c>
      <c r="L17" s="193">
        <f t="shared" si="2"/>
        <v>1.0258456628597927</v>
      </c>
      <c r="M17" s="193">
        <f t="shared" si="3"/>
        <v>1.0144484112838497</v>
      </c>
    </row>
    <row r="18" spans="1:13">
      <c r="A18" s="194">
        <v>30560</v>
      </c>
      <c r="B18" s="193">
        <v>996159</v>
      </c>
      <c r="C18" s="193" t="s">
        <v>1143</v>
      </c>
      <c r="D18" s="193" t="s">
        <v>1137</v>
      </c>
      <c r="F18" s="193">
        <f t="shared" si="0"/>
        <v>996159</v>
      </c>
      <c r="G18" s="193" t="str">
        <f t="shared" si="1"/>
        <v xml:space="preserve">NA     </v>
      </c>
      <c r="H18" s="193">
        <v>3513266.41488038</v>
      </c>
      <c r="I18" s="193">
        <v>1007493.59726298</v>
      </c>
      <c r="J18" s="193">
        <v>3505713.72048104</v>
      </c>
      <c r="L18" s="193">
        <f t="shared" si="2"/>
        <v>1.0272962513908546</v>
      </c>
      <c r="M18" s="193">
        <f t="shared" si="3"/>
        <v>1.0273935685463809</v>
      </c>
    </row>
    <row r="19" spans="1:13">
      <c r="A19" s="194">
        <v>30651</v>
      </c>
      <c r="B19" s="193">
        <v>1050923</v>
      </c>
      <c r="C19" s="193">
        <v>3650034</v>
      </c>
      <c r="D19" s="193" t="s">
        <v>1137</v>
      </c>
      <c r="F19" s="193">
        <f t="shared" si="0"/>
        <v>1050923</v>
      </c>
      <c r="G19" s="193">
        <f t="shared" si="1"/>
        <v>3650034</v>
      </c>
      <c r="H19" s="193">
        <v>3650034</v>
      </c>
      <c r="I19" s="193">
        <v>1028202.02680078</v>
      </c>
      <c r="J19" s="193">
        <v>3636541.29400875</v>
      </c>
      <c r="L19" s="193">
        <f t="shared" si="2"/>
        <v>1.0205544031188465</v>
      </c>
      <c r="M19" s="193">
        <f t="shared" si="3"/>
        <v>1.0373183847738026</v>
      </c>
    </row>
    <row r="20" spans="1:13">
      <c r="A20" s="194">
        <v>30742</v>
      </c>
      <c r="B20" s="193">
        <v>1037470</v>
      </c>
      <c r="C20" s="193">
        <v>3781781</v>
      </c>
      <c r="D20" s="193" t="s">
        <v>1137</v>
      </c>
      <c r="F20" s="193">
        <f t="shared" si="0"/>
        <v>1037470</v>
      </c>
      <c r="G20" s="193">
        <f t="shared" si="1"/>
        <v>3781781</v>
      </c>
      <c r="H20" s="193">
        <v>3781781</v>
      </c>
      <c r="I20" s="193">
        <v>1048459.07176453</v>
      </c>
      <c r="J20" s="193">
        <v>3794042.2753118002</v>
      </c>
      <c r="L20" s="193">
        <f t="shared" si="2"/>
        <v>1.0197014248520588</v>
      </c>
      <c r="M20" s="193">
        <f t="shared" si="3"/>
        <v>1.0433106538794252</v>
      </c>
    </row>
    <row r="21" spans="1:13">
      <c r="A21" s="194">
        <v>30834</v>
      </c>
      <c r="B21" s="193">
        <v>1061869</v>
      </c>
      <c r="C21" s="193" t="s">
        <v>1143</v>
      </c>
      <c r="D21" s="193" t="s">
        <v>1137</v>
      </c>
      <c r="F21" s="193">
        <f t="shared" si="0"/>
        <v>1061869</v>
      </c>
      <c r="G21" s="193" t="str">
        <f t="shared" si="1"/>
        <v xml:space="preserve">NA     </v>
      </c>
      <c r="H21" s="193">
        <v>3874963.3787141</v>
      </c>
      <c r="I21" s="193">
        <v>1062177.75455519</v>
      </c>
      <c r="J21" s="193">
        <v>3881587.4729297599</v>
      </c>
      <c r="L21" s="193">
        <f t="shared" si="2"/>
        <v>1.01308461451678</v>
      </c>
      <c r="M21" s="193">
        <f t="shared" si="3"/>
        <v>1.0230743864367629</v>
      </c>
    </row>
    <row r="22" spans="1:13">
      <c r="A22" s="194">
        <v>30926</v>
      </c>
      <c r="B22" s="193">
        <v>1105202</v>
      </c>
      <c r="C22" s="193" t="s">
        <v>1143</v>
      </c>
      <c r="D22" s="193" t="s">
        <v>1137</v>
      </c>
      <c r="F22" s="193">
        <f t="shared" si="0"/>
        <v>1105202</v>
      </c>
      <c r="G22" s="193" t="str">
        <f t="shared" si="1"/>
        <v xml:space="preserve">NA     </v>
      </c>
      <c r="H22" s="193">
        <v>3958492.7600434502</v>
      </c>
      <c r="I22" s="193">
        <v>1119432.7322587599</v>
      </c>
      <c r="J22" s="193">
        <v>3952727.5121716098</v>
      </c>
      <c r="L22" s="193">
        <f t="shared" si="2"/>
        <v>1.0539033861875093</v>
      </c>
      <c r="M22" s="193">
        <f t="shared" si="3"/>
        <v>1.0183275630751545</v>
      </c>
    </row>
    <row r="23" spans="1:13">
      <c r="A23" s="194">
        <v>31017</v>
      </c>
      <c r="B23" s="193">
        <v>1133742</v>
      </c>
      <c r="C23" s="193">
        <v>4078033</v>
      </c>
      <c r="D23" s="193" t="s">
        <v>1137</v>
      </c>
      <c r="F23" s="193">
        <f t="shared" si="0"/>
        <v>1133742</v>
      </c>
      <c r="G23" s="193">
        <f t="shared" si="1"/>
        <v>4078033</v>
      </c>
      <c r="H23" s="193">
        <v>4078033</v>
      </c>
      <c r="I23" s="193">
        <v>1107851.9270446899</v>
      </c>
      <c r="J23" s="193">
        <v>4067381.29583637</v>
      </c>
      <c r="L23" s="193">
        <f t="shared" si="2"/>
        <v>0.9896547555915195</v>
      </c>
      <c r="M23" s="193">
        <f t="shared" si="3"/>
        <v>1.0290062452601925</v>
      </c>
    </row>
    <row r="24" spans="1:13">
      <c r="A24" s="194">
        <v>31107</v>
      </c>
      <c r="B24" s="193">
        <v>1154454</v>
      </c>
      <c r="C24" s="193">
        <v>4250804</v>
      </c>
      <c r="D24" s="193" t="s">
        <v>1137</v>
      </c>
      <c r="F24" s="193">
        <f t="shared" si="0"/>
        <v>1154454</v>
      </c>
      <c r="G24" s="193">
        <f t="shared" si="1"/>
        <v>4250804</v>
      </c>
      <c r="H24" s="193">
        <v>4250804</v>
      </c>
      <c r="I24" s="193">
        <v>1164966.2283097501</v>
      </c>
      <c r="J24" s="193">
        <v>4261922.2497507101</v>
      </c>
      <c r="L24" s="193">
        <f t="shared" si="2"/>
        <v>1.0515540929891403</v>
      </c>
      <c r="M24" s="193">
        <f t="shared" si="3"/>
        <v>1.0478295344755322</v>
      </c>
    </row>
    <row r="25" spans="1:13">
      <c r="A25" s="194">
        <v>31199</v>
      </c>
      <c r="B25" s="193">
        <v>1184183</v>
      </c>
      <c r="C25" s="193" t="s">
        <v>1143</v>
      </c>
      <c r="D25" s="193" t="s">
        <v>1137</v>
      </c>
      <c r="F25" s="193">
        <f t="shared" si="0"/>
        <v>1184183</v>
      </c>
      <c r="G25" s="193" t="str">
        <f t="shared" si="1"/>
        <v xml:space="preserve">NA     </v>
      </c>
      <c r="H25" s="193">
        <v>4399636.6366986502</v>
      </c>
      <c r="I25" s="193">
        <v>1185935.70500869</v>
      </c>
      <c r="J25" s="193">
        <v>4404349.5125589697</v>
      </c>
      <c r="L25" s="193">
        <f t="shared" si="2"/>
        <v>1.0180000726110014</v>
      </c>
      <c r="M25" s="193">
        <f t="shared" si="3"/>
        <v>1.033418550236713</v>
      </c>
    </row>
    <row r="26" spans="1:13">
      <c r="A26" s="194">
        <v>31291</v>
      </c>
      <c r="B26" s="193">
        <v>1187822</v>
      </c>
      <c r="C26" s="193" t="s">
        <v>1143</v>
      </c>
      <c r="D26" s="193" t="s">
        <v>1137</v>
      </c>
      <c r="F26" s="193">
        <f t="shared" si="0"/>
        <v>1187822</v>
      </c>
      <c r="G26" s="193" t="str">
        <f t="shared" si="1"/>
        <v xml:space="preserve">NA     </v>
      </c>
      <c r="H26" s="193">
        <v>4496465.00664254</v>
      </c>
      <c r="I26" s="193">
        <v>1205575.2448729901</v>
      </c>
      <c r="J26" s="193">
        <v>4489693.9603904802</v>
      </c>
      <c r="L26" s="193">
        <f t="shared" si="2"/>
        <v>1.0165603748848731</v>
      </c>
      <c r="M26" s="193">
        <f t="shared" si="3"/>
        <v>1.019377310449171</v>
      </c>
    </row>
    <row r="27" spans="1:13">
      <c r="A27" s="194">
        <v>31382</v>
      </c>
      <c r="B27" s="193">
        <v>1261407</v>
      </c>
      <c r="C27" s="193">
        <v>4532610</v>
      </c>
      <c r="D27" s="193" t="s">
        <v>1137</v>
      </c>
      <c r="F27" s="193">
        <f t="shared" si="0"/>
        <v>1261407</v>
      </c>
      <c r="G27" s="193">
        <f t="shared" si="1"/>
        <v>4532610</v>
      </c>
      <c r="H27" s="193">
        <v>4532610</v>
      </c>
      <c r="I27" s="193">
        <v>1229357.1314680299</v>
      </c>
      <c r="J27" s="193">
        <v>4523480.3072349504</v>
      </c>
      <c r="L27" s="193">
        <f t="shared" si="2"/>
        <v>1.0197265883620108</v>
      </c>
      <c r="M27" s="193">
        <f t="shared" si="3"/>
        <v>1.007525311779053</v>
      </c>
    </row>
    <row r="28" spans="1:13">
      <c r="A28" s="194">
        <v>31472</v>
      </c>
      <c r="B28" s="193">
        <v>1254927</v>
      </c>
      <c r="C28" s="193">
        <v>4532448</v>
      </c>
      <c r="D28" s="193" t="s">
        <v>1137</v>
      </c>
      <c r="F28" s="193">
        <f t="shared" si="0"/>
        <v>1254927</v>
      </c>
      <c r="G28" s="193">
        <f t="shared" si="1"/>
        <v>4532448</v>
      </c>
      <c r="H28" s="193">
        <v>4532448</v>
      </c>
      <c r="I28" s="193">
        <v>1265817.0882054199</v>
      </c>
      <c r="J28" s="193">
        <v>4544374.4995435998</v>
      </c>
      <c r="L28" s="193">
        <f t="shared" si="2"/>
        <v>1.0296577420865909</v>
      </c>
      <c r="M28" s="193">
        <f t="shared" si="3"/>
        <v>1.0046190523423371</v>
      </c>
    </row>
    <row r="29" spans="1:13">
      <c r="A29" s="194">
        <v>31564</v>
      </c>
      <c r="B29" s="193">
        <v>1291285</v>
      </c>
      <c r="C29" s="193" t="s">
        <v>1143</v>
      </c>
      <c r="D29" s="193" t="s">
        <v>1137</v>
      </c>
      <c r="F29" s="193">
        <f t="shared" si="0"/>
        <v>1291285</v>
      </c>
      <c r="G29" s="193" t="str">
        <f t="shared" si="1"/>
        <v xml:space="preserve">NA     </v>
      </c>
      <c r="H29" s="193">
        <v>4613379.8226024397</v>
      </c>
      <c r="I29" s="193">
        <v>1295967.8967449099</v>
      </c>
      <c r="J29" s="193">
        <v>4620619.1201555403</v>
      </c>
      <c r="L29" s="193">
        <f t="shared" si="2"/>
        <v>1.0238192459403717</v>
      </c>
      <c r="M29" s="193">
        <f t="shared" si="3"/>
        <v>1.0167778031101085</v>
      </c>
    </row>
    <row r="30" spans="1:13">
      <c r="A30" s="194">
        <v>31656</v>
      </c>
      <c r="B30" s="193">
        <v>1313961</v>
      </c>
      <c r="C30" s="193" t="s">
        <v>1143</v>
      </c>
      <c r="D30" s="193" t="s">
        <v>1137</v>
      </c>
      <c r="F30" s="193">
        <f t="shared" si="0"/>
        <v>1313961</v>
      </c>
      <c r="G30" s="193" t="str">
        <f t="shared" si="1"/>
        <v xml:space="preserve">NA     </v>
      </c>
      <c r="H30" s="193">
        <v>4769071.6187815601</v>
      </c>
      <c r="I30" s="193">
        <v>1334282.64450922</v>
      </c>
      <c r="J30" s="193">
        <v>4756515.2206715504</v>
      </c>
      <c r="L30" s="193">
        <f t="shared" si="2"/>
        <v>1.0295645809286986</v>
      </c>
      <c r="M30" s="193">
        <f t="shared" si="3"/>
        <v>1.0294107990687265</v>
      </c>
    </row>
    <row r="31" spans="1:13">
      <c r="A31" s="194">
        <v>31747</v>
      </c>
      <c r="B31" s="193">
        <v>1421128</v>
      </c>
      <c r="C31" s="193">
        <v>4953992</v>
      </c>
      <c r="D31" s="193" t="s">
        <v>1137</v>
      </c>
      <c r="F31" s="193">
        <f t="shared" si="0"/>
        <v>1421128</v>
      </c>
      <c r="G31" s="193">
        <f t="shared" si="1"/>
        <v>4953992</v>
      </c>
      <c r="H31" s="193">
        <v>4953992</v>
      </c>
      <c r="I31" s="193">
        <v>1381518.66355344</v>
      </c>
      <c r="J31" s="193">
        <v>4943242.1165044298</v>
      </c>
      <c r="L31" s="193">
        <f t="shared" si="2"/>
        <v>1.0354018087836214</v>
      </c>
      <c r="M31" s="193">
        <f t="shared" si="3"/>
        <v>1.0392570794310454</v>
      </c>
    </row>
    <row r="32" spans="1:13">
      <c r="A32" s="194">
        <v>31837</v>
      </c>
      <c r="B32" s="193">
        <v>1397587</v>
      </c>
      <c r="C32" s="193">
        <v>5128184</v>
      </c>
      <c r="D32" s="193" t="s">
        <v>1137</v>
      </c>
      <c r="F32" s="193">
        <f t="shared" si="0"/>
        <v>1397587</v>
      </c>
      <c r="G32" s="193">
        <f t="shared" si="1"/>
        <v>5128184</v>
      </c>
      <c r="H32" s="193">
        <v>5128184</v>
      </c>
      <c r="I32" s="193">
        <v>1409814.47941087</v>
      </c>
      <c r="J32" s="193">
        <v>5144702.3705217699</v>
      </c>
      <c r="L32" s="193">
        <f t="shared" si="2"/>
        <v>1.0204816746989502</v>
      </c>
      <c r="M32" s="193">
        <f t="shared" si="3"/>
        <v>1.0407546806871359</v>
      </c>
    </row>
    <row r="33" spans="1:13">
      <c r="A33" s="194">
        <v>31929</v>
      </c>
      <c r="B33" s="193">
        <v>1455586</v>
      </c>
      <c r="C33" s="193" t="s">
        <v>1143</v>
      </c>
      <c r="D33" s="193" t="s">
        <v>1137</v>
      </c>
      <c r="F33" s="193">
        <f t="shared" si="0"/>
        <v>1455586</v>
      </c>
      <c r="G33" s="193" t="str">
        <f t="shared" si="1"/>
        <v xml:space="preserve">NA     </v>
      </c>
      <c r="H33" s="193">
        <v>5282857.6516268896</v>
      </c>
      <c r="I33" s="193">
        <v>1464627.9530955399</v>
      </c>
      <c r="J33" s="193">
        <v>5297360.5796240401</v>
      </c>
      <c r="L33" s="193">
        <f t="shared" si="2"/>
        <v>1.0388799196526732</v>
      </c>
      <c r="M33" s="193">
        <f t="shared" si="3"/>
        <v>1.0296728941944193</v>
      </c>
    </row>
    <row r="34" spans="1:13">
      <c r="A34" s="194">
        <v>32021</v>
      </c>
      <c r="B34" s="193">
        <v>1479036</v>
      </c>
      <c r="C34" s="193" t="s">
        <v>1143</v>
      </c>
      <c r="D34" s="193" t="s">
        <v>1137</v>
      </c>
      <c r="F34" s="193">
        <f t="shared" si="0"/>
        <v>1479036</v>
      </c>
      <c r="G34" s="193" t="str">
        <f t="shared" si="1"/>
        <v xml:space="preserve">NA     </v>
      </c>
      <c r="H34" s="193">
        <v>5450274.6499441797</v>
      </c>
      <c r="I34" s="193">
        <v>1500331.88826838</v>
      </c>
      <c r="J34" s="193">
        <v>5428781.2856526803</v>
      </c>
      <c r="L34" s="193">
        <f t="shared" si="2"/>
        <v>1.0243774776368146</v>
      </c>
      <c r="M34" s="193">
        <f t="shared" si="3"/>
        <v>1.0248087144632256</v>
      </c>
    </row>
    <row r="35" spans="1:13">
      <c r="A35" s="194">
        <v>32112</v>
      </c>
      <c r="B35" s="193">
        <v>1587331</v>
      </c>
      <c r="C35" s="193">
        <v>5671566</v>
      </c>
      <c r="D35" s="193" t="s">
        <v>1137</v>
      </c>
      <c r="F35" s="193">
        <f t="shared" si="0"/>
        <v>1587331</v>
      </c>
      <c r="G35" s="193">
        <f t="shared" si="1"/>
        <v>5671566</v>
      </c>
      <c r="H35" s="193">
        <v>5671566</v>
      </c>
      <c r="I35" s="193">
        <v>1541905.2099693699</v>
      </c>
      <c r="J35" s="193">
        <v>5656012.17065919</v>
      </c>
      <c r="L35" s="193">
        <f t="shared" si="2"/>
        <v>1.0277094168470766</v>
      </c>
      <c r="M35" s="193">
        <f t="shared" si="3"/>
        <v>1.0418567028307146</v>
      </c>
    </row>
    <row r="36" spans="1:13">
      <c r="A36" s="194">
        <v>32203</v>
      </c>
      <c r="B36" s="193">
        <v>1576312</v>
      </c>
      <c r="C36" s="193">
        <v>5971154</v>
      </c>
      <c r="D36" s="193" t="s">
        <v>1137</v>
      </c>
      <c r="F36" s="193">
        <f t="shared" ref="F36:F67" si="4">B36</f>
        <v>1576312</v>
      </c>
      <c r="G36" s="193">
        <f t="shared" ref="G36:G67" si="5">C36</f>
        <v>5971154</v>
      </c>
      <c r="H36" s="193">
        <v>5971154</v>
      </c>
      <c r="I36" s="193">
        <v>1588533.87434193</v>
      </c>
      <c r="J36" s="193">
        <v>5993035.4576319698</v>
      </c>
      <c r="L36" s="193">
        <f t="shared" si="2"/>
        <v>1.0302409409288438</v>
      </c>
      <c r="M36" s="193">
        <f t="shared" si="3"/>
        <v>1.0595867329849646</v>
      </c>
    </row>
    <row r="37" spans="1:13">
      <c r="A37" s="194">
        <v>32295</v>
      </c>
      <c r="B37" s="193">
        <v>1631897</v>
      </c>
      <c r="C37" s="193" t="s">
        <v>1143</v>
      </c>
      <c r="D37" s="193" t="s">
        <v>1137</v>
      </c>
      <c r="F37" s="193">
        <f t="shared" si="4"/>
        <v>1631897</v>
      </c>
      <c r="G37" s="193" t="str">
        <f t="shared" si="5"/>
        <v xml:space="preserve">NA     </v>
      </c>
      <c r="H37" s="193">
        <v>6295104.0918668099</v>
      </c>
      <c r="I37" s="193">
        <v>1647791.5303025199</v>
      </c>
      <c r="J37" s="193">
        <v>6321011.1104518101</v>
      </c>
      <c r="L37" s="193">
        <f t="shared" ref="L37:L68" si="6">I37/I36</f>
        <v>1.0373033631310746</v>
      </c>
      <c r="M37" s="193">
        <f t="shared" ref="M37:M68" si="7">J37/J36</f>
        <v>1.0547261325481017</v>
      </c>
    </row>
    <row r="38" spans="1:13">
      <c r="A38" s="194">
        <v>32387</v>
      </c>
      <c r="B38" s="193">
        <v>1700801</v>
      </c>
      <c r="C38" s="193" t="s">
        <v>1143</v>
      </c>
      <c r="D38" s="193" t="s">
        <v>1137</v>
      </c>
      <c r="F38" s="193">
        <f t="shared" si="4"/>
        <v>1700801</v>
      </c>
      <c r="G38" s="193" t="str">
        <f t="shared" si="5"/>
        <v xml:space="preserve">NA     </v>
      </c>
      <c r="H38" s="193">
        <v>6526684.8950284803</v>
      </c>
      <c r="I38" s="193">
        <v>1719512.6237353799</v>
      </c>
      <c r="J38" s="193">
        <v>6494831.7106566103</v>
      </c>
      <c r="L38" s="193">
        <f t="shared" si="6"/>
        <v>1.0435255868924709</v>
      </c>
      <c r="M38" s="193">
        <f t="shared" si="7"/>
        <v>1.0274988600980921</v>
      </c>
    </row>
    <row r="39" spans="1:13">
      <c r="A39" s="194">
        <v>32478</v>
      </c>
      <c r="B39" s="193">
        <v>1819550</v>
      </c>
      <c r="C39" s="193">
        <v>6537643</v>
      </c>
      <c r="D39" s="193" t="s">
        <v>1137</v>
      </c>
      <c r="F39" s="193">
        <f t="shared" si="4"/>
        <v>1819550</v>
      </c>
      <c r="G39" s="193">
        <f t="shared" si="5"/>
        <v>6537643</v>
      </c>
      <c r="H39" s="193">
        <v>6537643</v>
      </c>
      <c r="I39" s="193">
        <v>1771349.9712586801</v>
      </c>
      <c r="J39" s="193">
        <v>6515359.9172509396</v>
      </c>
      <c r="L39" s="193">
        <f t="shared" si="6"/>
        <v>1.0301465350168186</v>
      </c>
      <c r="M39" s="193">
        <f t="shared" si="7"/>
        <v>1.0031606987692456</v>
      </c>
    </row>
    <row r="40" spans="1:13">
      <c r="A40" s="194">
        <v>32568</v>
      </c>
      <c r="B40" s="193">
        <v>1786097</v>
      </c>
      <c r="C40" s="193">
        <v>6374045</v>
      </c>
      <c r="D40" s="193" t="s">
        <v>1137</v>
      </c>
      <c r="F40" s="193">
        <f t="shared" si="4"/>
        <v>1786097</v>
      </c>
      <c r="G40" s="193">
        <f t="shared" si="5"/>
        <v>6374045</v>
      </c>
      <c r="H40" s="193">
        <v>6374045</v>
      </c>
      <c r="I40" s="193">
        <v>1795284.9062742</v>
      </c>
      <c r="J40" s="193">
        <v>6399050.8157295203</v>
      </c>
      <c r="L40" s="193">
        <f t="shared" si="6"/>
        <v>1.0135122564167893</v>
      </c>
      <c r="M40" s="193">
        <f t="shared" si="7"/>
        <v>0.98214847636989877</v>
      </c>
    </row>
    <row r="41" spans="1:13">
      <c r="A41" s="194">
        <v>32660</v>
      </c>
      <c r="B41" s="193">
        <v>1768800</v>
      </c>
      <c r="C41" s="193" t="s">
        <v>1143</v>
      </c>
      <c r="D41" s="193" t="s">
        <v>1137</v>
      </c>
      <c r="F41" s="193">
        <f t="shared" si="4"/>
        <v>1768800</v>
      </c>
      <c r="G41" s="193" t="str">
        <f t="shared" si="5"/>
        <v xml:space="preserve">NA     </v>
      </c>
      <c r="H41" s="193">
        <v>6562086.7056795303</v>
      </c>
      <c r="I41" s="193">
        <v>1792610.3458203999</v>
      </c>
      <c r="J41" s="193">
        <v>6593402.5026067002</v>
      </c>
      <c r="L41" s="193">
        <f t="shared" si="6"/>
        <v>0.99851023063556488</v>
      </c>
      <c r="M41" s="193">
        <f t="shared" si="7"/>
        <v>1.0303719555405693</v>
      </c>
    </row>
    <row r="42" spans="1:13">
      <c r="A42" s="194">
        <v>32752</v>
      </c>
      <c r="B42" s="193">
        <v>1793220</v>
      </c>
      <c r="C42" s="193" t="s">
        <v>1143</v>
      </c>
      <c r="D42" s="193" t="s">
        <v>1137</v>
      </c>
      <c r="F42" s="193">
        <f t="shared" si="4"/>
        <v>1793220</v>
      </c>
      <c r="G42" s="193" t="str">
        <f t="shared" si="5"/>
        <v xml:space="preserve">NA     </v>
      </c>
      <c r="H42" s="193">
        <v>6933680.7568648299</v>
      </c>
      <c r="I42" s="193">
        <v>1804454.58507259</v>
      </c>
      <c r="J42" s="193">
        <v>6899748.4490989801</v>
      </c>
      <c r="L42" s="193">
        <f t="shared" si="6"/>
        <v>1.0066072581137366</v>
      </c>
      <c r="M42" s="193">
        <f t="shared" si="7"/>
        <v>1.0464624973784273</v>
      </c>
    </row>
    <row r="43" spans="1:13">
      <c r="A43" s="194">
        <v>32843</v>
      </c>
      <c r="B43" s="193">
        <v>1920025</v>
      </c>
      <c r="C43" s="193">
        <v>7103589</v>
      </c>
      <c r="D43" s="193" t="s">
        <v>1137</v>
      </c>
      <c r="F43" s="193">
        <f t="shared" si="4"/>
        <v>1920025</v>
      </c>
      <c r="G43" s="193">
        <f t="shared" si="5"/>
        <v>7103589</v>
      </c>
      <c r="H43" s="193">
        <v>7103589</v>
      </c>
      <c r="I43" s="193">
        <v>1877928.8072363599</v>
      </c>
      <c r="J43" s="193">
        <v>7076795.8536179001</v>
      </c>
      <c r="L43" s="193">
        <f t="shared" si="6"/>
        <v>1.0407182440453686</v>
      </c>
      <c r="M43" s="193">
        <f t="shared" si="7"/>
        <v>1.025659979610132</v>
      </c>
    </row>
    <row r="44" spans="1:13">
      <c r="A44" s="194">
        <v>32933</v>
      </c>
      <c r="B44" s="193">
        <v>1905668</v>
      </c>
      <c r="C44" s="193">
        <v>6887909</v>
      </c>
      <c r="D44" s="193" t="s">
        <v>1137</v>
      </c>
      <c r="F44" s="193">
        <f t="shared" si="4"/>
        <v>1905668</v>
      </c>
      <c r="G44" s="193">
        <f t="shared" si="5"/>
        <v>6887909</v>
      </c>
      <c r="H44" s="193">
        <v>6887909</v>
      </c>
      <c r="I44" s="193">
        <v>1908499.3044400499</v>
      </c>
      <c r="J44" s="193">
        <v>6913092.8991056699</v>
      </c>
      <c r="L44" s="193">
        <f t="shared" si="6"/>
        <v>1.0162788371347682</v>
      </c>
      <c r="M44" s="193">
        <f t="shared" si="7"/>
        <v>0.9768676449203294</v>
      </c>
    </row>
    <row r="45" spans="1:13">
      <c r="A45" s="194">
        <v>33025</v>
      </c>
      <c r="B45" s="193">
        <v>1940368</v>
      </c>
      <c r="C45" s="193" t="s">
        <v>1143</v>
      </c>
      <c r="D45" s="193" t="s">
        <v>1137</v>
      </c>
      <c r="F45" s="193">
        <f t="shared" si="4"/>
        <v>1940368</v>
      </c>
      <c r="G45" s="193" t="str">
        <f t="shared" si="5"/>
        <v xml:space="preserve">NA     </v>
      </c>
      <c r="H45" s="193">
        <v>6759871.2770315604</v>
      </c>
      <c r="I45" s="193">
        <v>1973718.2692988899</v>
      </c>
      <c r="J45" s="193">
        <v>6793360.7707758397</v>
      </c>
      <c r="L45" s="193">
        <f t="shared" si="6"/>
        <v>1.0341729047042933</v>
      </c>
      <c r="M45" s="193">
        <f t="shared" si="7"/>
        <v>0.98268038198281416</v>
      </c>
    </row>
    <row r="46" spans="1:13">
      <c r="A46" s="194">
        <v>33117</v>
      </c>
      <c r="B46" s="193">
        <v>1983344</v>
      </c>
      <c r="C46" s="193" t="s">
        <v>1143</v>
      </c>
      <c r="D46" s="193" t="s">
        <v>1137</v>
      </c>
      <c r="F46" s="193">
        <f t="shared" si="4"/>
        <v>1983344</v>
      </c>
      <c r="G46" s="193" t="str">
        <f t="shared" si="5"/>
        <v xml:space="preserve">NA     </v>
      </c>
      <c r="H46" s="193">
        <v>6801202.3952052696</v>
      </c>
      <c r="I46" s="193">
        <v>1984384.9195830601</v>
      </c>
      <c r="J46" s="193">
        <v>6771062.4170930302</v>
      </c>
      <c r="L46" s="193">
        <f t="shared" si="6"/>
        <v>1.005404342884235</v>
      </c>
      <c r="M46" s="193">
        <f t="shared" si="7"/>
        <v>0.99671762557072863</v>
      </c>
    </row>
    <row r="47" spans="1:13">
      <c r="A47" s="194">
        <v>33208</v>
      </c>
      <c r="B47" s="193">
        <v>1936721</v>
      </c>
      <c r="C47" s="193">
        <v>6945419</v>
      </c>
      <c r="D47" s="193" t="s">
        <v>1137</v>
      </c>
      <c r="F47" s="193">
        <f t="shared" si="4"/>
        <v>1936721</v>
      </c>
      <c r="G47" s="193">
        <f t="shared" si="5"/>
        <v>6945419</v>
      </c>
      <c r="H47" s="193">
        <v>6945419</v>
      </c>
      <c r="I47" s="193">
        <v>1906673.9524403601</v>
      </c>
      <c r="J47" s="193">
        <v>6918434.7870375803</v>
      </c>
      <c r="L47" s="193">
        <f t="shared" si="6"/>
        <v>0.96083876350006336</v>
      </c>
      <c r="M47" s="193">
        <f t="shared" si="7"/>
        <v>1.0217650290111815</v>
      </c>
    </row>
    <row r="48" spans="1:13">
      <c r="A48" s="194">
        <v>33298</v>
      </c>
      <c r="B48" s="193">
        <v>1937822</v>
      </c>
      <c r="C48" s="193">
        <v>7111493</v>
      </c>
      <c r="D48" s="193" t="s">
        <v>1137</v>
      </c>
      <c r="F48" s="193">
        <f t="shared" si="4"/>
        <v>1937822</v>
      </c>
      <c r="G48" s="193">
        <f t="shared" si="5"/>
        <v>7111493</v>
      </c>
      <c r="H48" s="193">
        <v>7111493</v>
      </c>
      <c r="I48" s="193">
        <v>1930794.3857658601</v>
      </c>
      <c r="J48" s="193">
        <v>7134486.3447228102</v>
      </c>
      <c r="L48" s="193">
        <f t="shared" si="6"/>
        <v>1.0126505285786425</v>
      </c>
      <c r="M48" s="193">
        <f t="shared" si="7"/>
        <v>1.0312283868151833</v>
      </c>
    </row>
    <row r="49" spans="1:13">
      <c r="A49" s="194">
        <v>33390</v>
      </c>
      <c r="B49" s="193">
        <v>1858881</v>
      </c>
      <c r="C49" s="193" t="s">
        <v>1143</v>
      </c>
      <c r="D49" s="193" t="s">
        <v>1137</v>
      </c>
      <c r="F49" s="193">
        <f t="shared" si="4"/>
        <v>1858881</v>
      </c>
      <c r="G49" s="193" t="str">
        <f t="shared" si="5"/>
        <v xml:space="preserve">NA     </v>
      </c>
      <c r="H49" s="193">
        <v>7183760.0216293</v>
      </c>
      <c r="I49" s="193">
        <v>1898236.2167239301</v>
      </c>
      <c r="J49" s="193">
        <v>7215884.7182363104</v>
      </c>
      <c r="L49" s="193">
        <f t="shared" si="6"/>
        <v>0.9831374229788763</v>
      </c>
      <c r="M49" s="193">
        <f t="shared" si="7"/>
        <v>1.0114091428002674</v>
      </c>
    </row>
    <row r="50" spans="1:13">
      <c r="A50" s="194">
        <v>33482</v>
      </c>
      <c r="B50" s="193">
        <v>1899156</v>
      </c>
      <c r="C50" s="193" t="s">
        <v>1143</v>
      </c>
      <c r="D50" s="193" t="s">
        <v>1137</v>
      </c>
      <c r="F50" s="193">
        <f t="shared" si="4"/>
        <v>1899156</v>
      </c>
      <c r="G50" s="193" t="str">
        <f t="shared" si="5"/>
        <v xml:space="preserve">NA     </v>
      </c>
      <c r="H50" s="193">
        <v>7126181.6160894502</v>
      </c>
      <c r="I50" s="193">
        <v>1891569.2128004299</v>
      </c>
      <c r="J50" s="193">
        <v>7102730.1259238897</v>
      </c>
      <c r="L50" s="193">
        <f t="shared" si="6"/>
        <v>0.996487790157641</v>
      </c>
      <c r="M50" s="193">
        <f t="shared" si="7"/>
        <v>0.98431868069809214</v>
      </c>
    </row>
    <row r="51" spans="1:13">
      <c r="A51" s="194">
        <v>33573</v>
      </c>
      <c r="B51" s="193">
        <v>1884637</v>
      </c>
      <c r="C51" s="193">
        <v>6926262</v>
      </c>
      <c r="D51" s="193" t="s">
        <v>1137</v>
      </c>
      <c r="F51" s="193">
        <f t="shared" si="4"/>
        <v>1884637</v>
      </c>
      <c r="G51" s="193">
        <f t="shared" si="5"/>
        <v>6926262</v>
      </c>
      <c r="H51" s="193">
        <v>6926262</v>
      </c>
      <c r="I51" s="193">
        <v>1865539.3757907499</v>
      </c>
      <c r="J51" s="193">
        <v>6900180.10542998</v>
      </c>
      <c r="L51" s="193">
        <f t="shared" si="6"/>
        <v>0.98623902480885517</v>
      </c>
      <c r="M51" s="193">
        <f t="shared" si="7"/>
        <v>0.97148279367188217</v>
      </c>
    </row>
    <row r="52" spans="1:13">
      <c r="A52" s="194">
        <v>33664</v>
      </c>
      <c r="B52" s="193">
        <v>1861800</v>
      </c>
      <c r="C52" s="193">
        <v>6627572</v>
      </c>
      <c r="D52" s="193" t="s">
        <v>1137</v>
      </c>
      <c r="F52" s="193">
        <f t="shared" si="4"/>
        <v>1861800</v>
      </c>
      <c r="G52" s="193">
        <f t="shared" si="5"/>
        <v>6627572</v>
      </c>
      <c r="H52" s="193">
        <v>6627572</v>
      </c>
      <c r="I52" s="193">
        <v>1846203.6627434699</v>
      </c>
      <c r="J52" s="193">
        <v>6643352.9052183004</v>
      </c>
      <c r="L52" s="193">
        <f t="shared" si="6"/>
        <v>0.98963532300727552</v>
      </c>
      <c r="M52" s="193">
        <f t="shared" si="7"/>
        <v>0.96277963817066547</v>
      </c>
    </row>
    <row r="53" spans="1:13">
      <c r="A53" s="194">
        <v>33756</v>
      </c>
      <c r="B53" s="193">
        <v>1783854</v>
      </c>
      <c r="C53" s="193" t="s">
        <v>1143</v>
      </c>
      <c r="D53" s="193" t="s">
        <v>1137</v>
      </c>
      <c r="F53" s="193">
        <f t="shared" si="4"/>
        <v>1783854</v>
      </c>
      <c r="G53" s="193" t="str">
        <f t="shared" si="5"/>
        <v xml:space="preserve">NA     </v>
      </c>
      <c r="H53" s="193">
        <v>6437277.8159996299</v>
      </c>
      <c r="I53" s="193">
        <v>1827389.28729926</v>
      </c>
      <c r="J53" s="193">
        <v>6461776.1981848897</v>
      </c>
      <c r="L53" s="193">
        <f t="shared" si="6"/>
        <v>0.98980915495734012</v>
      </c>
      <c r="M53" s="193">
        <f t="shared" si="7"/>
        <v>0.9726679118776328</v>
      </c>
    </row>
    <row r="54" spans="1:13">
      <c r="A54" s="194">
        <v>33848</v>
      </c>
      <c r="B54" s="193">
        <v>1827716</v>
      </c>
      <c r="C54" s="193" t="s">
        <v>1143</v>
      </c>
      <c r="D54" s="193" t="s">
        <v>1137</v>
      </c>
      <c r="F54" s="193">
        <f t="shared" si="4"/>
        <v>1827716</v>
      </c>
      <c r="G54" s="193" t="str">
        <f t="shared" si="5"/>
        <v xml:space="preserve">NA     </v>
      </c>
      <c r="H54" s="193">
        <v>6375927.9907011604</v>
      </c>
      <c r="I54" s="193">
        <v>1816001.80379456</v>
      </c>
      <c r="J54" s="193">
        <v>6365017.1154624298</v>
      </c>
      <c r="L54" s="193">
        <f t="shared" si="6"/>
        <v>0.99376844135847497</v>
      </c>
      <c r="M54" s="193">
        <f t="shared" si="7"/>
        <v>0.98502593098943303</v>
      </c>
    </row>
    <row r="55" spans="1:13">
      <c r="A55" s="194">
        <v>33939</v>
      </c>
      <c r="B55" s="193">
        <v>1837053</v>
      </c>
      <c r="C55" s="193">
        <v>6403400</v>
      </c>
      <c r="D55" s="193" t="s">
        <v>1137</v>
      </c>
      <c r="F55" s="193">
        <f t="shared" si="4"/>
        <v>1837053</v>
      </c>
      <c r="G55" s="193">
        <f t="shared" si="5"/>
        <v>6403400</v>
      </c>
      <c r="H55" s="193">
        <v>6403400</v>
      </c>
      <c r="I55" s="193">
        <v>1825053.4089895999</v>
      </c>
      <c r="J55" s="193">
        <v>6379262.4563631201</v>
      </c>
      <c r="L55" s="193">
        <f t="shared" si="6"/>
        <v>1.0049843591433261</v>
      </c>
      <c r="M55" s="193">
        <f t="shared" si="7"/>
        <v>1.0022380679646696</v>
      </c>
    </row>
    <row r="56" spans="1:13">
      <c r="A56" s="194">
        <v>34029</v>
      </c>
      <c r="B56" s="193">
        <v>1863501</v>
      </c>
      <c r="C56" s="193">
        <v>6473902</v>
      </c>
      <c r="D56" s="193" t="s">
        <v>1137</v>
      </c>
      <c r="F56" s="193">
        <f t="shared" si="4"/>
        <v>1863501</v>
      </c>
      <c r="G56" s="193">
        <f t="shared" si="5"/>
        <v>6473902</v>
      </c>
      <c r="H56" s="193">
        <v>6473902</v>
      </c>
      <c r="I56" s="193">
        <v>1839617.2519950401</v>
      </c>
      <c r="J56" s="193">
        <v>6480836.86082396</v>
      </c>
      <c r="L56" s="193">
        <f t="shared" si="6"/>
        <v>1.0079799544132262</v>
      </c>
      <c r="M56" s="193">
        <f t="shared" si="7"/>
        <v>1.0159225937411498</v>
      </c>
    </row>
    <row r="57" spans="1:13">
      <c r="A57" s="194">
        <v>34121</v>
      </c>
      <c r="B57" s="193">
        <v>1795923</v>
      </c>
      <c r="C57" s="193" t="s">
        <v>1143</v>
      </c>
      <c r="D57" s="193" t="s">
        <v>1137</v>
      </c>
      <c r="F57" s="193">
        <f t="shared" si="4"/>
        <v>1795923</v>
      </c>
      <c r="G57" s="193" t="str">
        <f t="shared" si="5"/>
        <v xml:space="preserve">NA     </v>
      </c>
      <c r="H57" s="193">
        <v>6529873.2589567397</v>
      </c>
      <c r="I57" s="193">
        <v>1844570.27769899</v>
      </c>
      <c r="J57" s="193">
        <v>6552428.2549868599</v>
      </c>
      <c r="L57" s="193">
        <f t="shared" si="6"/>
        <v>1.0026924218603508</v>
      </c>
      <c r="M57" s="193">
        <f t="shared" si="7"/>
        <v>1.0110466280359043</v>
      </c>
    </row>
    <row r="58" spans="1:13">
      <c r="A58" s="194">
        <v>34213</v>
      </c>
      <c r="B58" s="193">
        <v>1858943</v>
      </c>
      <c r="C58" s="193" t="s">
        <v>1143</v>
      </c>
      <c r="D58" s="193" t="s">
        <v>1137</v>
      </c>
      <c r="F58" s="193">
        <f t="shared" si="4"/>
        <v>1858943</v>
      </c>
      <c r="G58" s="193" t="str">
        <f t="shared" si="5"/>
        <v xml:space="preserve">NA     </v>
      </c>
      <c r="H58" s="193">
        <v>6551717.2906056503</v>
      </c>
      <c r="I58" s="193">
        <v>1846662.6141496501</v>
      </c>
      <c r="J58" s="193">
        <v>6555167.1275505098</v>
      </c>
      <c r="L58" s="193">
        <f t="shared" si="6"/>
        <v>1.0011343218938074</v>
      </c>
      <c r="M58" s="193">
        <f t="shared" si="7"/>
        <v>1.0004179935219535</v>
      </c>
    </row>
    <row r="59" spans="1:13">
      <c r="A59" s="194">
        <v>34304</v>
      </c>
      <c r="B59" s="193">
        <v>1833488</v>
      </c>
      <c r="C59" s="193">
        <v>6530746</v>
      </c>
      <c r="D59" s="193" t="s">
        <v>1137</v>
      </c>
      <c r="F59" s="193">
        <f t="shared" si="4"/>
        <v>1833488</v>
      </c>
      <c r="G59" s="193">
        <f t="shared" si="5"/>
        <v>6530746</v>
      </c>
      <c r="H59" s="193">
        <v>6530746</v>
      </c>
      <c r="I59" s="193">
        <v>1823584.3117558199</v>
      </c>
      <c r="J59" s="193">
        <v>6501919.2941048304</v>
      </c>
      <c r="L59" s="193">
        <f t="shared" si="6"/>
        <v>0.98750269691009196</v>
      </c>
      <c r="M59" s="193">
        <f t="shared" si="7"/>
        <v>0.99187696783169943</v>
      </c>
    </row>
    <row r="60" spans="1:13">
      <c r="A60" s="194">
        <v>34394</v>
      </c>
      <c r="B60" s="193">
        <v>1846860</v>
      </c>
      <c r="C60" s="193">
        <v>6493921</v>
      </c>
      <c r="D60" s="193" t="s">
        <v>1137</v>
      </c>
      <c r="F60" s="193">
        <f t="shared" si="4"/>
        <v>1846860</v>
      </c>
      <c r="G60" s="193">
        <f t="shared" si="5"/>
        <v>6493921</v>
      </c>
      <c r="H60" s="193">
        <v>6493921</v>
      </c>
      <c r="I60" s="193">
        <v>1818801.46955849</v>
      </c>
      <c r="J60" s="193">
        <v>6489018.9978601905</v>
      </c>
      <c r="L60" s="193">
        <f t="shared" si="6"/>
        <v>0.99737723001536194</v>
      </c>
      <c r="M60" s="193">
        <f t="shared" si="7"/>
        <v>0.99801592488908064</v>
      </c>
    </row>
    <row r="61" spans="1:13">
      <c r="A61" s="194">
        <v>34486</v>
      </c>
      <c r="B61" s="193">
        <v>1767422</v>
      </c>
      <c r="C61" s="193" t="s">
        <v>1143</v>
      </c>
      <c r="D61" s="193" t="s">
        <v>1137</v>
      </c>
      <c r="F61" s="193">
        <f t="shared" si="4"/>
        <v>1767422</v>
      </c>
      <c r="G61" s="193" t="str">
        <f t="shared" si="5"/>
        <v xml:space="preserve">NA     </v>
      </c>
      <c r="H61" s="193">
        <v>6559492.5489255004</v>
      </c>
      <c r="I61" s="193">
        <v>1815518.9964636499</v>
      </c>
      <c r="J61" s="193">
        <v>6585418.2343507996</v>
      </c>
      <c r="L61" s="193">
        <f t="shared" si="6"/>
        <v>0.99819525486988037</v>
      </c>
      <c r="M61" s="193">
        <f t="shared" si="7"/>
        <v>1.0148557488462273</v>
      </c>
    </row>
    <row r="62" spans="1:13">
      <c r="A62" s="194">
        <v>34578</v>
      </c>
      <c r="B62" s="193">
        <v>1843876</v>
      </c>
      <c r="C62" s="193" t="s">
        <v>1143</v>
      </c>
      <c r="D62" s="193" t="s">
        <v>1137</v>
      </c>
      <c r="F62" s="193">
        <f t="shared" si="4"/>
        <v>1843876</v>
      </c>
      <c r="G62" s="193" t="str">
        <f t="shared" si="5"/>
        <v xml:space="preserve">NA     </v>
      </c>
      <c r="H62" s="193">
        <v>6676119.8698303197</v>
      </c>
      <c r="I62" s="193">
        <v>1835988.4434847401</v>
      </c>
      <c r="J62" s="193">
        <v>6695787.2283301102</v>
      </c>
      <c r="L62" s="193">
        <f t="shared" si="6"/>
        <v>1.0112747082575073</v>
      </c>
      <c r="M62" s="193">
        <f t="shared" si="7"/>
        <v>1.0167596028151415</v>
      </c>
    </row>
    <row r="63" spans="1:13">
      <c r="A63" s="194">
        <v>34669</v>
      </c>
      <c r="B63" s="193">
        <v>1855523</v>
      </c>
      <c r="C63" s="193">
        <v>6741152</v>
      </c>
      <c r="D63" s="193" t="s">
        <v>1137</v>
      </c>
      <c r="F63" s="193">
        <f t="shared" si="4"/>
        <v>1855523</v>
      </c>
      <c r="G63" s="193">
        <f t="shared" si="5"/>
        <v>6741152</v>
      </c>
      <c r="H63" s="193">
        <v>6741152</v>
      </c>
      <c r="I63" s="193">
        <v>1843785.76587399</v>
      </c>
      <c r="J63" s="193">
        <v>6703889.5182627197</v>
      </c>
      <c r="L63" s="193">
        <f t="shared" si="6"/>
        <v>1.0042469343513134</v>
      </c>
      <c r="M63" s="193">
        <f t="shared" si="7"/>
        <v>1.001210057855233</v>
      </c>
    </row>
    <row r="64" spans="1:13">
      <c r="A64" s="194">
        <v>34759</v>
      </c>
      <c r="B64" s="193">
        <v>1870880</v>
      </c>
      <c r="C64" s="193">
        <v>6714581</v>
      </c>
      <c r="D64" s="193" t="s">
        <v>1137</v>
      </c>
      <c r="F64" s="193">
        <f t="shared" si="4"/>
        <v>1870880</v>
      </c>
      <c r="G64" s="193">
        <f t="shared" si="5"/>
        <v>6714581</v>
      </c>
      <c r="H64" s="193">
        <v>6714581</v>
      </c>
      <c r="I64" s="193">
        <v>1841136.66305267</v>
      </c>
      <c r="J64" s="193">
        <v>6693609.1113831103</v>
      </c>
      <c r="L64" s="193">
        <f t="shared" si="6"/>
        <v>0.99856322634096029</v>
      </c>
      <c r="M64" s="193">
        <f t="shared" si="7"/>
        <v>0.99846650114808666</v>
      </c>
    </row>
    <row r="65" spans="1:13">
      <c r="A65" s="194">
        <v>34851</v>
      </c>
      <c r="B65" s="193">
        <v>1781087</v>
      </c>
      <c r="C65" s="193" t="s">
        <v>1143</v>
      </c>
      <c r="D65" s="193" t="s">
        <v>1137</v>
      </c>
      <c r="F65" s="193">
        <f t="shared" si="4"/>
        <v>1781087</v>
      </c>
      <c r="G65" s="193" t="str">
        <f t="shared" si="5"/>
        <v xml:space="preserve">NA     </v>
      </c>
      <c r="H65" s="193">
        <v>6758145.36244315</v>
      </c>
      <c r="I65" s="193">
        <v>1826832.6453553301</v>
      </c>
      <c r="J65" s="193">
        <v>6791714.7630176404</v>
      </c>
      <c r="L65" s="193">
        <f t="shared" si="6"/>
        <v>0.99223087672719346</v>
      </c>
      <c r="M65" s="193">
        <f t="shared" si="7"/>
        <v>1.0146566149893175</v>
      </c>
    </row>
    <row r="66" spans="1:13">
      <c r="A66" s="194">
        <v>34943</v>
      </c>
      <c r="B66" s="193">
        <v>1865340</v>
      </c>
      <c r="C66" s="193" t="s">
        <v>1143</v>
      </c>
      <c r="D66" s="193" t="s">
        <v>1137</v>
      </c>
      <c r="F66" s="193">
        <f t="shared" si="4"/>
        <v>1865340</v>
      </c>
      <c r="G66" s="193" t="str">
        <f t="shared" si="5"/>
        <v xml:space="preserve">NA     </v>
      </c>
      <c r="H66" s="193">
        <v>6900923.9589328105</v>
      </c>
      <c r="I66" s="193">
        <v>1865104.8241913</v>
      </c>
      <c r="J66" s="193">
        <v>6943095.6833470603</v>
      </c>
      <c r="L66" s="193">
        <f t="shared" si="6"/>
        <v>1.0209500191127392</v>
      </c>
      <c r="M66" s="193">
        <f t="shared" si="7"/>
        <v>1.022289057419449</v>
      </c>
    </row>
    <row r="67" spans="1:13">
      <c r="A67" s="194">
        <v>35034</v>
      </c>
      <c r="B67" s="193">
        <v>1860012</v>
      </c>
      <c r="C67" s="193">
        <v>7123170</v>
      </c>
      <c r="D67" s="193" t="s">
        <v>1137</v>
      </c>
      <c r="F67" s="193">
        <f t="shared" si="4"/>
        <v>1860012</v>
      </c>
      <c r="G67" s="193">
        <f t="shared" si="5"/>
        <v>7123170</v>
      </c>
      <c r="H67" s="193">
        <v>7123170</v>
      </c>
      <c r="I67" s="193">
        <v>1841906.4680911</v>
      </c>
      <c r="J67" s="193">
        <v>7070417.9040897004</v>
      </c>
      <c r="L67" s="193">
        <f t="shared" si="6"/>
        <v>0.98756190225916196</v>
      </c>
      <c r="M67" s="193">
        <f t="shared" si="7"/>
        <v>1.0183379614151107</v>
      </c>
    </row>
    <row r="68" spans="1:13">
      <c r="A68" s="194">
        <v>35125</v>
      </c>
      <c r="B68" s="193">
        <v>1908991</v>
      </c>
      <c r="C68" s="193">
        <v>7298632</v>
      </c>
      <c r="D68" s="193" t="s">
        <v>1137</v>
      </c>
      <c r="F68" s="193">
        <f t="shared" ref="F68:F79" si="8">B68</f>
        <v>1908991</v>
      </c>
      <c r="G68" s="193">
        <f t="shared" ref="G68:G79" si="9">C68</f>
        <v>7298632</v>
      </c>
      <c r="H68" s="193">
        <v>7298632</v>
      </c>
      <c r="I68" s="193">
        <v>1881920.5513021799</v>
      </c>
      <c r="J68" s="193">
        <v>7258392.8125902796</v>
      </c>
      <c r="L68" s="193">
        <f t="shared" si="6"/>
        <v>1.0217242753116282</v>
      </c>
      <c r="M68" s="193">
        <f t="shared" si="7"/>
        <v>1.0265861100504186</v>
      </c>
    </row>
    <row r="69" spans="1:13">
      <c r="A69" s="194">
        <v>35217</v>
      </c>
      <c r="B69" s="193">
        <v>1844698</v>
      </c>
      <c r="C69" s="193">
        <v>7113561</v>
      </c>
      <c r="D69" s="193" t="s">
        <v>1137</v>
      </c>
      <c r="F69" s="193">
        <f t="shared" si="8"/>
        <v>1844698</v>
      </c>
      <c r="G69" s="193">
        <f t="shared" si="9"/>
        <v>7113561</v>
      </c>
      <c r="H69" s="193">
        <v>7113561</v>
      </c>
      <c r="I69" s="193">
        <v>1886894.7747809601</v>
      </c>
      <c r="J69" s="193">
        <v>7157128.6498500798</v>
      </c>
      <c r="L69" s="193">
        <f t="shared" ref="L69:L100" si="10">I69/I68</f>
        <v>1.0026431633765507</v>
      </c>
      <c r="M69" s="193">
        <f t="shared" ref="M69:M100" si="11">J69/J68</f>
        <v>0.98604867973464472</v>
      </c>
    </row>
    <row r="70" spans="1:13">
      <c r="A70" s="194">
        <v>35309</v>
      </c>
      <c r="B70" s="193">
        <v>1843589</v>
      </c>
      <c r="C70" s="193">
        <v>7059078</v>
      </c>
      <c r="D70" s="193" t="s">
        <v>1137</v>
      </c>
      <c r="F70" s="193">
        <f t="shared" si="8"/>
        <v>1843589</v>
      </c>
      <c r="G70" s="193">
        <f t="shared" si="9"/>
        <v>7059078</v>
      </c>
      <c r="H70" s="193">
        <v>7059078</v>
      </c>
      <c r="I70" s="193">
        <v>1852325.3463296299</v>
      </c>
      <c r="J70" s="193">
        <v>7126504.5763100795</v>
      </c>
      <c r="L70" s="193">
        <f t="shared" si="10"/>
        <v>0.98167919646958424</v>
      </c>
      <c r="M70" s="193">
        <f t="shared" si="11"/>
        <v>0.9957211788360627</v>
      </c>
    </row>
    <row r="71" spans="1:13">
      <c r="A71" s="194">
        <v>35400</v>
      </c>
      <c r="B71" s="193">
        <v>1854451</v>
      </c>
      <c r="C71" s="193">
        <v>7378894</v>
      </c>
      <c r="D71" s="193" t="s">
        <v>1137</v>
      </c>
      <c r="F71" s="193">
        <f t="shared" si="8"/>
        <v>1854451</v>
      </c>
      <c r="G71" s="193">
        <f t="shared" si="9"/>
        <v>7378894</v>
      </c>
      <c r="H71" s="193">
        <v>7378894</v>
      </c>
      <c r="I71" s="193">
        <v>1827861.9434076599</v>
      </c>
      <c r="J71" s="193">
        <v>7308719.29450229</v>
      </c>
      <c r="L71" s="193">
        <f t="shared" si="10"/>
        <v>0.9867931392449798</v>
      </c>
      <c r="M71" s="193">
        <f t="shared" si="11"/>
        <v>1.0255685962509486</v>
      </c>
    </row>
    <row r="72" spans="1:13">
      <c r="A72" s="194">
        <v>35490</v>
      </c>
      <c r="B72" s="193">
        <v>1855349</v>
      </c>
      <c r="C72" s="193">
        <v>7361965</v>
      </c>
      <c r="D72" s="193" t="s">
        <v>1137</v>
      </c>
      <c r="F72" s="193">
        <f t="shared" si="8"/>
        <v>1855349</v>
      </c>
      <c r="G72" s="193">
        <f t="shared" si="9"/>
        <v>7361965</v>
      </c>
      <c r="H72" s="193">
        <v>7361965</v>
      </c>
      <c r="I72" s="193">
        <v>1832982.1771009699</v>
      </c>
      <c r="J72" s="193">
        <v>7302632.6743673999</v>
      </c>
      <c r="L72" s="193">
        <f t="shared" si="10"/>
        <v>1.0028012146714782</v>
      </c>
      <c r="M72" s="193">
        <f t="shared" si="11"/>
        <v>0.99916721112282036</v>
      </c>
    </row>
    <row r="73" spans="1:13">
      <c r="A73" s="194">
        <v>35582</v>
      </c>
      <c r="B73" s="193">
        <v>1813167</v>
      </c>
      <c r="C73" s="193">
        <v>7248985</v>
      </c>
      <c r="D73" s="193" t="s">
        <v>1137</v>
      </c>
      <c r="F73" s="193">
        <f t="shared" si="8"/>
        <v>1813167</v>
      </c>
      <c r="G73" s="193">
        <f t="shared" si="9"/>
        <v>7248985</v>
      </c>
      <c r="H73" s="193">
        <v>7248985</v>
      </c>
      <c r="I73" s="193">
        <v>1852040.18999548</v>
      </c>
      <c r="J73" s="193">
        <v>7305303.68603162</v>
      </c>
      <c r="L73" s="193">
        <f t="shared" si="10"/>
        <v>1.0103972712515144</v>
      </c>
      <c r="M73" s="193">
        <f t="shared" si="11"/>
        <v>1.0003657601009559</v>
      </c>
    </row>
    <row r="74" spans="1:13">
      <c r="A74" s="194">
        <v>35674</v>
      </c>
      <c r="B74" s="193">
        <v>1853564</v>
      </c>
      <c r="C74" s="193">
        <v>7179733</v>
      </c>
      <c r="D74" s="193" t="s">
        <v>1137</v>
      </c>
      <c r="F74" s="193">
        <f t="shared" si="8"/>
        <v>1853564</v>
      </c>
      <c r="G74" s="193">
        <f t="shared" si="9"/>
        <v>7179733</v>
      </c>
      <c r="H74" s="193">
        <v>7179733</v>
      </c>
      <c r="I74" s="193">
        <v>1869453.5867675301</v>
      </c>
      <c r="J74" s="193">
        <v>7265479.0055087302</v>
      </c>
      <c r="L74" s="193">
        <f t="shared" si="10"/>
        <v>1.0094022780208094</v>
      </c>
      <c r="M74" s="193">
        <f t="shared" si="11"/>
        <v>0.99454852498479451</v>
      </c>
    </row>
    <row r="75" spans="1:13">
      <c r="A75" s="194">
        <v>35765</v>
      </c>
      <c r="B75" s="193">
        <v>1943663</v>
      </c>
      <c r="C75" s="193">
        <v>7273092</v>
      </c>
      <c r="D75" s="193">
        <v>1822523</v>
      </c>
      <c r="E75" s="193">
        <v>7530655</v>
      </c>
      <c r="F75" s="193">
        <f t="shared" si="8"/>
        <v>1943663</v>
      </c>
      <c r="G75" s="193">
        <f t="shared" si="9"/>
        <v>7273092</v>
      </c>
      <c r="H75" s="193">
        <v>7273092</v>
      </c>
      <c r="I75" s="193">
        <v>1907439.2248795801</v>
      </c>
      <c r="J75" s="193">
        <v>7197365.1765952297</v>
      </c>
      <c r="L75" s="193">
        <f t="shared" si="10"/>
        <v>1.0203191126973796</v>
      </c>
      <c r="M75" s="193">
        <f t="shared" si="11"/>
        <v>0.99062500505997519</v>
      </c>
    </row>
    <row r="76" spans="1:13">
      <c r="A76" s="194">
        <v>35855</v>
      </c>
      <c r="B76" s="193">
        <v>1896132</v>
      </c>
      <c r="C76" s="193">
        <v>7278911</v>
      </c>
      <c r="D76" s="193">
        <v>1783722</v>
      </c>
      <c r="E76" s="193">
        <v>7378840</v>
      </c>
      <c r="F76" s="193">
        <f t="shared" si="8"/>
        <v>1896132</v>
      </c>
      <c r="G76" s="193">
        <f t="shared" si="9"/>
        <v>7278911</v>
      </c>
      <c r="H76" s="193">
        <v>7278911</v>
      </c>
      <c r="I76" s="193">
        <v>1875286.2846586199</v>
      </c>
      <c r="J76" s="193">
        <v>7203363.1434310405</v>
      </c>
      <c r="L76" s="193">
        <f t="shared" si="10"/>
        <v>0.9831433999041358</v>
      </c>
      <c r="M76" s="193">
        <f t="shared" si="11"/>
        <v>1.0008333559140941</v>
      </c>
    </row>
    <row r="77" spans="1:13">
      <c r="A77" s="194">
        <v>35947</v>
      </c>
      <c r="B77" s="193">
        <v>1849384</v>
      </c>
      <c r="C77" s="193">
        <v>7102764</v>
      </c>
      <c r="D77" s="193">
        <v>1749602</v>
      </c>
      <c r="E77" s="193">
        <v>7024579</v>
      </c>
      <c r="F77" s="193">
        <f t="shared" si="8"/>
        <v>1849384</v>
      </c>
      <c r="G77" s="193">
        <f t="shared" si="9"/>
        <v>7102764</v>
      </c>
      <c r="H77" s="193">
        <v>7102764</v>
      </c>
      <c r="I77" s="193">
        <v>1891178.5425588901</v>
      </c>
      <c r="J77" s="193">
        <v>7163064.6780835697</v>
      </c>
      <c r="L77" s="193">
        <f t="shared" si="10"/>
        <v>1.0084745769380823</v>
      </c>
      <c r="M77" s="193">
        <f t="shared" si="11"/>
        <v>0.99440560408450041</v>
      </c>
    </row>
    <row r="78" spans="1:13">
      <c r="A78" s="194">
        <v>36039</v>
      </c>
      <c r="B78" s="193">
        <v>1881191</v>
      </c>
      <c r="C78" s="193">
        <v>6988880</v>
      </c>
      <c r="D78" s="193">
        <v>1779096</v>
      </c>
      <c r="E78" s="193">
        <v>6784567</v>
      </c>
      <c r="F78" s="193">
        <f t="shared" si="8"/>
        <v>1881191</v>
      </c>
      <c r="G78" s="193">
        <f t="shared" si="9"/>
        <v>6988880</v>
      </c>
      <c r="H78" s="193">
        <v>6988880</v>
      </c>
      <c r="I78" s="193">
        <v>1897556.3240382799</v>
      </c>
      <c r="J78" s="193">
        <v>7082415.9163402403</v>
      </c>
      <c r="L78" s="193">
        <f t="shared" si="10"/>
        <v>1.0033723846457989</v>
      </c>
      <c r="M78" s="193">
        <f t="shared" si="11"/>
        <v>0.98874102561294941</v>
      </c>
    </row>
    <row r="79" spans="1:13">
      <c r="A79" s="194">
        <v>36130</v>
      </c>
      <c r="B79" s="193">
        <v>2003515</v>
      </c>
      <c r="C79" s="193">
        <v>7209249</v>
      </c>
      <c r="D79" s="193">
        <v>1839389</v>
      </c>
      <c r="E79" s="193">
        <v>7011086</v>
      </c>
      <c r="F79" s="193">
        <f t="shared" si="8"/>
        <v>2003515</v>
      </c>
      <c r="G79" s="193">
        <f t="shared" si="9"/>
        <v>7209249</v>
      </c>
      <c r="H79" s="193">
        <v>7209249</v>
      </c>
      <c r="I79" s="193">
        <v>1965406.13911624</v>
      </c>
      <c r="J79" s="193">
        <v>7140448.6261377698</v>
      </c>
      <c r="L79" s="193">
        <f t="shared" si="10"/>
        <v>1.0357564169339468</v>
      </c>
      <c r="M79" s="193">
        <f t="shared" si="11"/>
        <v>1.008193914404778</v>
      </c>
    </row>
    <row r="80" spans="1:13">
      <c r="A80" s="194">
        <v>36220</v>
      </c>
      <c r="B80" s="193">
        <v>1960562</v>
      </c>
      <c r="C80" s="193">
        <v>7462922</v>
      </c>
      <c r="D80" s="193">
        <v>1834131</v>
      </c>
      <c r="E80" s="193">
        <v>7211970</v>
      </c>
      <c r="F80" s="193">
        <f t="shared" ref="F80:F111" si="12">D80</f>
        <v>1834131</v>
      </c>
      <c r="G80" s="193">
        <f t="shared" ref="G80:G111" si="13">E80</f>
        <v>7211970</v>
      </c>
      <c r="H80" s="193">
        <v>7211970</v>
      </c>
      <c r="I80" s="193">
        <v>1811222.95748989</v>
      </c>
      <c r="J80" s="193">
        <v>7121745.5502491603</v>
      </c>
      <c r="L80" s="193">
        <f t="shared" si="10"/>
        <v>0.9215514907795701</v>
      </c>
      <c r="M80" s="193">
        <f t="shared" si="11"/>
        <v>0.99738068616303088</v>
      </c>
    </row>
    <row r="81" spans="1:13">
      <c r="A81" s="194">
        <v>36312</v>
      </c>
      <c r="B81" s="193" t="s">
        <v>1137</v>
      </c>
      <c r="C81" s="193" t="s">
        <v>1137</v>
      </c>
      <c r="D81" s="193">
        <v>1806808</v>
      </c>
      <c r="E81" s="193">
        <v>7251765</v>
      </c>
      <c r="F81" s="193">
        <f t="shared" si="12"/>
        <v>1806808</v>
      </c>
      <c r="G81" s="193">
        <f t="shared" si="13"/>
        <v>7251765</v>
      </c>
      <c r="H81" s="193">
        <v>7251765</v>
      </c>
      <c r="I81" s="193">
        <v>1851851.0771368099</v>
      </c>
      <c r="J81" s="193">
        <v>7312995.8081924496</v>
      </c>
      <c r="L81" s="193">
        <f t="shared" si="10"/>
        <v>1.0224313188384189</v>
      </c>
      <c r="M81" s="193">
        <f t="shared" si="11"/>
        <v>1.0268544076159247</v>
      </c>
    </row>
    <row r="82" spans="1:13">
      <c r="A82" s="194">
        <v>36404</v>
      </c>
      <c r="B82" s="193" t="s">
        <v>1137</v>
      </c>
      <c r="C82" s="193" t="s">
        <v>1137</v>
      </c>
      <c r="D82" s="193">
        <v>1815363</v>
      </c>
      <c r="E82" s="193">
        <v>7474208</v>
      </c>
      <c r="F82" s="193">
        <f t="shared" si="12"/>
        <v>1815363</v>
      </c>
      <c r="G82" s="193">
        <f t="shared" si="13"/>
        <v>7474208</v>
      </c>
      <c r="H82" s="193">
        <v>7474208</v>
      </c>
      <c r="I82" s="193">
        <v>1827209.75482124</v>
      </c>
      <c r="J82" s="193">
        <v>7571548.1425232496</v>
      </c>
      <c r="L82" s="193">
        <f t="shared" si="10"/>
        <v>0.98669368038294503</v>
      </c>
      <c r="M82" s="193">
        <f t="shared" si="11"/>
        <v>1.0353551870002653</v>
      </c>
    </row>
    <row r="83" spans="1:13">
      <c r="A83" s="194">
        <v>36495</v>
      </c>
      <c r="B83" s="193" t="s">
        <v>1137</v>
      </c>
      <c r="C83" s="193" t="s">
        <v>1137</v>
      </c>
      <c r="D83" s="193">
        <v>1888645</v>
      </c>
      <c r="E83" s="193">
        <v>7953234</v>
      </c>
      <c r="F83" s="193">
        <f t="shared" si="12"/>
        <v>1888645</v>
      </c>
      <c r="G83" s="193">
        <f t="shared" si="13"/>
        <v>7953234</v>
      </c>
      <c r="H83" s="193">
        <v>7953234</v>
      </c>
      <c r="I83" s="193">
        <v>1858898.4141794699</v>
      </c>
      <c r="J83" s="193">
        <v>7901751.88371321</v>
      </c>
      <c r="L83" s="193">
        <f t="shared" si="10"/>
        <v>1.0173426500567966</v>
      </c>
      <c r="M83" s="193">
        <f t="shared" si="11"/>
        <v>1.0436111261494163</v>
      </c>
    </row>
    <row r="84" spans="1:13">
      <c r="A84" s="194">
        <v>36586</v>
      </c>
      <c r="B84" s="193" t="s">
        <v>1137</v>
      </c>
      <c r="C84" s="193" t="s">
        <v>1137</v>
      </c>
      <c r="D84" s="193">
        <v>1897684</v>
      </c>
      <c r="E84" s="193">
        <v>7880893</v>
      </c>
      <c r="F84" s="193">
        <f t="shared" si="12"/>
        <v>1897684</v>
      </c>
      <c r="G84" s="193">
        <f t="shared" si="13"/>
        <v>7880893</v>
      </c>
      <c r="H84" s="193">
        <v>7880893</v>
      </c>
      <c r="I84" s="193">
        <v>1867837.57028246</v>
      </c>
      <c r="J84" s="193">
        <v>7769764.9459058698</v>
      </c>
      <c r="L84" s="193">
        <f t="shared" si="10"/>
        <v>1.0048088459459663</v>
      </c>
      <c r="M84" s="193">
        <f t="shared" si="11"/>
        <v>0.98329649680858922</v>
      </c>
    </row>
    <row r="85" spans="1:13">
      <c r="A85" s="194">
        <v>36678</v>
      </c>
      <c r="B85" s="193" t="s">
        <v>1137</v>
      </c>
      <c r="C85" s="193" t="s">
        <v>1137</v>
      </c>
      <c r="D85" s="193">
        <v>1788594</v>
      </c>
      <c r="E85" s="193">
        <v>7495411</v>
      </c>
      <c r="F85" s="193">
        <f t="shared" si="12"/>
        <v>1788594</v>
      </c>
      <c r="G85" s="193">
        <f t="shared" si="13"/>
        <v>7495411</v>
      </c>
      <c r="H85" s="193">
        <v>7495411</v>
      </c>
      <c r="I85" s="193">
        <v>1837474.5872964601</v>
      </c>
      <c r="J85" s="193">
        <v>7547399.1603281004</v>
      </c>
      <c r="L85" s="193">
        <f t="shared" si="10"/>
        <v>0.98374431295896447</v>
      </c>
      <c r="M85" s="193">
        <f t="shared" si="11"/>
        <v>0.97138062899895827</v>
      </c>
    </row>
    <row r="86" spans="1:13">
      <c r="A86" s="194">
        <v>36770</v>
      </c>
      <c r="B86" s="193" t="s">
        <v>1137</v>
      </c>
      <c r="C86" s="193" t="s">
        <v>1137</v>
      </c>
      <c r="D86" s="193">
        <v>1872418</v>
      </c>
      <c r="E86" s="193">
        <v>7525801</v>
      </c>
      <c r="F86" s="193">
        <f t="shared" si="12"/>
        <v>1872418</v>
      </c>
      <c r="G86" s="193">
        <f t="shared" si="13"/>
        <v>7525801</v>
      </c>
      <c r="H86" s="193">
        <v>7525801</v>
      </c>
      <c r="I86" s="193">
        <v>1876007.2009668299</v>
      </c>
      <c r="J86" s="193">
        <v>7619618.3708945997</v>
      </c>
      <c r="L86" s="193">
        <f t="shared" si="10"/>
        <v>1.0209704199104404</v>
      </c>
      <c r="M86" s="193">
        <f t="shared" si="11"/>
        <v>1.0095687546176317</v>
      </c>
    </row>
    <row r="87" spans="1:13">
      <c r="A87" s="194">
        <v>36861</v>
      </c>
      <c r="B87" s="193" t="s">
        <v>1137</v>
      </c>
      <c r="C87" s="193" t="s">
        <v>1137</v>
      </c>
      <c r="D87" s="193">
        <v>1877869</v>
      </c>
      <c r="E87" s="193">
        <v>7510129</v>
      </c>
      <c r="F87" s="193">
        <f t="shared" si="12"/>
        <v>1877869</v>
      </c>
      <c r="G87" s="193">
        <f t="shared" si="13"/>
        <v>7510129</v>
      </c>
      <c r="H87" s="193">
        <v>7510129</v>
      </c>
      <c r="I87" s="193">
        <v>1860507.9620710199</v>
      </c>
      <c r="J87" s="193">
        <v>7491101.8113220204</v>
      </c>
      <c r="L87" s="193">
        <f t="shared" si="10"/>
        <v>0.99173817729067237</v>
      </c>
      <c r="M87" s="193">
        <f t="shared" si="11"/>
        <v>0.98313346504813326</v>
      </c>
    </row>
    <row r="88" spans="1:13">
      <c r="A88" s="194">
        <v>36951</v>
      </c>
      <c r="B88" s="193" t="s">
        <v>1137</v>
      </c>
      <c r="C88" s="193" t="s">
        <v>1137</v>
      </c>
      <c r="D88" s="193">
        <v>1874619</v>
      </c>
      <c r="E88" s="193">
        <v>7696737</v>
      </c>
      <c r="F88" s="193">
        <f t="shared" si="12"/>
        <v>1874619</v>
      </c>
      <c r="G88" s="193">
        <f t="shared" si="13"/>
        <v>7696737</v>
      </c>
      <c r="H88" s="193">
        <v>7696737</v>
      </c>
      <c r="I88" s="193">
        <v>1839731.7064378499</v>
      </c>
      <c r="J88" s="193">
        <v>7572054.7741676699</v>
      </c>
      <c r="L88" s="193">
        <f t="shared" si="10"/>
        <v>0.98883301976840621</v>
      </c>
      <c r="M88" s="193">
        <f t="shared" si="11"/>
        <v>1.0108065495416572</v>
      </c>
    </row>
    <row r="89" spans="1:13">
      <c r="A89" s="194">
        <v>37043</v>
      </c>
      <c r="B89" s="193" t="s">
        <v>1137</v>
      </c>
      <c r="C89" s="193" t="s">
        <v>1137</v>
      </c>
      <c r="D89" s="193">
        <v>1799013</v>
      </c>
      <c r="E89" s="193">
        <v>7497719</v>
      </c>
      <c r="F89" s="193">
        <f t="shared" si="12"/>
        <v>1799013</v>
      </c>
      <c r="G89" s="193">
        <f t="shared" si="13"/>
        <v>7497719</v>
      </c>
      <c r="H89" s="193">
        <v>7497719</v>
      </c>
      <c r="I89" s="193">
        <v>1847343.30210145</v>
      </c>
      <c r="J89" s="193">
        <v>7543818.1233809404</v>
      </c>
      <c r="L89" s="193">
        <f t="shared" si="10"/>
        <v>1.0041373400463582</v>
      </c>
      <c r="M89" s="193">
        <f t="shared" si="11"/>
        <v>0.99627093944393275</v>
      </c>
    </row>
    <row r="90" spans="1:13">
      <c r="A90" s="194">
        <v>37135</v>
      </c>
      <c r="B90" s="193" t="s">
        <v>1137</v>
      </c>
      <c r="C90" s="193" t="s">
        <v>1137</v>
      </c>
      <c r="D90" s="193">
        <v>1852266</v>
      </c>
      <c r="E90" s="193">
        <v>7056537</v>
      </c>
      <c r="F90" s="193">
        <f t="shared" si="12"/>
        <v>1852266</v>
      </c>
      <c r="G90" s="193">
        <f t="shared" si="13"/>
        <v>7056537</v>
      </c>
      <c r="H90" s="193">
        <v>7056537</v>
      </c>
      <c r="I90" s="193">
        <v>1849975.59172759</v>
      </c>
      <c r="J90" s="193">
        <v>7134828.4851198504</v>
      </c>
      <c r="L90" s="193">
        <f t="shared" si="10"/>
        <v>1.0014249054970701</v>
      </c>
      <c r="M90" s="193">
        <f t="shared" si="11"/>
        <v>0.94578479603140386</v>
      </c>
    </row>
    <row r="91" spans="1:13">
      <c r="A91" s="194">
        <v>37226</v>
      </c>
      <c r="B91" s="193" t="s">
        <v>1137</v>
      </c>
      <c r="C91" s="193" t="s">
        <v>1137</v>
      </c>
      <c r="D91" s="193">
        <v>1864775</v>
      </c>
      <c r="E91" s="193">
        <v>7188901</v>
      </c>
      <c r="F91" s="193">
        <f t="shared" si="12"/>
        <v>1864775</v>
      </c>
      <c r="G91" s="193">
        <f t="shared" si="13"/>
        <v>7188901</v>
      </c>
      <c r="H91" s="193">
        <v>7188901</v>
      </c>
      <c r="I91" s="193">
        <v>1859823.40569186</v>
      </c>
      <c r="J91" s="193">
        <v>7201516.3800307503</v>
      </c>
      <c r="L91" s="193">
        <f t="shared" si="10"/>
        <v>1.0053232129160545</v>
      </c>
      <c r="M91" s="193">
        <f t="shared" si="11"/>
        <v>1.0093468112162727</v>
      </c>
    </row>
    <row r="92" spans="1:13">
      <c r="A92" s="194">
        <v>37316</v>
      </c>
      <c r="B92" s="193" t="s">
        <v>1137</v>
      </c>
      <c r="C92" s="193" t="s">
        <v>1137</v>
      </c>
      <c r="D92" s="193">
        <v>1943542</v>
      </c>
      <c r="E92" s="193">
        <v>7362741</v>
      </c>
      <c r="F92" s="193">
        <f t="shared" si="12"/>
        <v>1943542</v>
      </c>
      <c r="G92" s="193">
        <f t="shared" si="13"/>
        <v>7362741</v>
      </c>
      <c r="H92" s="193">
        <v>7362741</v>
      </c>
      <c r="I92" s="193">
        <v>1902427.5355988999</v>
      </c>
      <c r="J92" s="193">
        <v>7224633.2132256497</v>
      </c>
      <c r="L92" s="193">
        <f t="shared" si="10"/>
        <v>1.022907621108893</v>
      </c>
      <c r="M92" s="193">
        <f t="shared" si="11"/>
        <v>1.0032099952253113</v>
      </c>
    </row>
    <row r="93" spans="1:13">
      <c r="A93" s="194">
        <v>37408</v>
      </c>
      <c r="B93" s="193" t="s">
        <v>1137</v>
      </c>
      <c r="C93" s="193" t="s">
        <v>1137</v>
      </c>
      <c r="D93" s="193">
        <v>1843110</v>
      </c>
      <c r="E93" s="193">
        <v>7245293</v>
      </c>
      <c r="F93" s="193">
        <f t="shared" si="12"/>
        <v>1843110</v>
      </c>
      <c r="G93" s="193">
        <f t="shared" si="13"/>
        <v>7245293</v>
      </c>
      <c r="H93" s="193">
        <v>7245293</v>
      </c>
      <c r="I93" s="193">
        <v>1890174.47993409</v>
      </c>
      <c r="J93" s="193">
        <v>7288570.96646439</v>
      </c>
      <c r="L93" s="193">
        <f t="shared" si="10"/>
        <v>0.99355925235756615</v>
      </c>
      <c r="M93" s="193">
        <f t="shared" si="11"/>
        <v>1.0088499652995109</v>
      </c>
    </row>
    <row r="94" spans="1:13">
      <c r="A94" s="194">
        <v>37500</v>
      </c>
      <c r="B94" s="193" t="s">
        <v>1137</v>
      </c>
      <c r="C94" s="193" t="s">
        <v>1137</v>
      </c>
      <c r="D94" s="193">
        <v>1880391</v>
      </c>
      <c r="E94" s="193">
        <v>7153490</v>
      </c>
      <c r="F94" s="193">
        <f t="shared" si="12"/>
        <v>1880391</v>
      </c>
      <c r="G94" s="193">
        <f t="shared" si="13"/>
        <v>7153490</v>
      </c>
      <c r="H94" s="193">
        <v>7153490</v>
      </c>
      <c r="I94" s="193">
        <v>1873846.7158613701</v>
      </c>
      <c r="J94" s="193">
        <v>7231797.4940979099</v>
      </c>
      <c r="L94" s="193">
        <f t="shared" si="10"/>
        <v>0.99136176884935545</v>
      </c>
      <c r="M94" s="193">
        <f t="shared" si="11"/>
        <v>0.99221061678239786</v>
      </c>
    </row>
    <row r="95" spans="1:13">
      <c r="A95" s="194">
        <v>37591</v>
      </c>
      <c r="B95" s="193" t="s">
        <v>1137</v>
      </c>
      <c r="C95" s="193" t="s">
        <v>1137</v>
      </c>
      <c r="D95" s="193">
        <v>1858549</v>
      </c>
      <c r="E95" s="193">
        <v>6962426</v>
      </c>
      <c r="F95" s="193">
        <f t="shared" si="12"/>
        <v>1858549</v>
      </c>
      <c r="G95" s="193">
        <f t="shared" si="13"/>
        <v>6962426</v>
      </c>
      <c r="H95" s="193">
        <v>6962426</v>
      </c>
      <c r="I95" s="193">
        <v>1863274.8691330999</v>
      </c>
      <c r="J95" s="193">
        <v>6988051.9870047597</v>
      </c>
      <c r="L95" s="193">
        <f t="shared" si="10"/>
        <v>0.99435821156619497</v>
      </c>
      <c r="M95" s="193">
        <f t="shared" si="11"/>
        <v>0.96629530800716168</v>
      </c>
    </row>
    <row r="96" spans="1:13">
      <c r="A96" s="194">
        <v>37681</v>
      </c>
      <c r="B96" s="193" t="s">
        <v>1137</v>
      </c>
      <c r="C96" s="193" t="s">
        <v>1137</v>
      </c>
      <c r="D96" s="193">
        <v>1866915</v>
      </c>
      <c r="E96" s="193">
        <v>7215862</v>
      </c>
      <c r="F96" s="193">
        <f t="shared" si="12"/>
        <v>1866915</v>
      </c>
      <c r="G96" s="193">
        <f t="shared" si="13"/>
        <v>7215862</v>
      </c>
      <c r="H96" s="193">
        <v>7215862</v>
      </c>
      <c r="I96" s="193">
        <v>1825677.1679029299</v>
      </c>
      <c r="J96" s="193">
        <v>7064790.9039612403</v>
      </c>
      <c r="L96" s="193">
        <f t="shared" si="10"/>
        <v>0.97982170969350191</v>
      </c>
      <c r="M96" s="193">
        <f t="shared" si="11"/>
        <v>1.010981446202631</v>
      </c>
    </row>
    <row r="97" spans="1:13">
      <c r="A97" s="194">
        <v>37773</v>
      </c>
      <c r="B97" s="193" t="s">
        <v>1137</v>
      </c>
      <c r="C97" s="193" t="s">
        <v>1137</v>
      </c>
      <c r="D97" s="193">
        <v>1857315</v>
      </c>
      <c r="E97" s="193">
        <v>7312027</v>
      </c>
      <c r="F97" s="193">
        <f t="shared" si="12"/>
        <v>1857315</v>
      </c>
      <c r="G97" s="193">
        <f t="shared" si="13"/>
        <v>7312027</v>
      </c>
      <c r="H97" s="193">
        <v>7312027</v>
      </c>
      <c r="I97" s="193">
        <v>1899046.94045663</v>
      </c>
      <c r="J97" s="193">
        <v>7365114.4736805996</v>
      </c>
      <c r="L97" s="193">
        <f t="shared" si="10"/>
        <v>1.0401877034141673</v>
      </c>
      <c r="M97" s="193">
        <f t="shared" si="11"/>
        <v>1.0425099021049535</v>
      </c>
    </row>
    <row r="98" spans="1:13">
      <c r="A98" s="194">
        <v>37865</v>
      </c>
      <c r="B98" s="193" t="s">
        <v>1137</v>
      </c>
      <c r="C98" s="193" t="s">
        <v>1137</v>
      </c>
      <c r="D98" s="193">
        <v>1909914</v>
      </c>
      <c r="E98" s="193">
        <v>7485831</v>
      </c>
      <c r="F98" s="193">
        <f t="shared" si="12"/>
        <v>1909914</v>
      </c>
      <c r="G98" s="193">
        <f t="shared" si="13"/>
        <v>7485831</v>
      </c>
      <c r="H98" s="193">
        <v>7485831</v>
      </c>
      <c r="I98" s="193">
        <v>1903504.1962047899</v>
      </c>
      <c r="J98" s="193">
        <v>7566160.9900684999</v>
      </c>
      <c r="L98" s="193">
        <f t="shared" si="10"/>
        <v>1.0023471014081875</v>
      </c>
      <c r="M98" s="193">
        <f t="shared" si="11"/>
        <v>1.0272971339558055</v>
      </c>
    </row>
    <row r="99" spans="1:13">
      <c r="A99" s="194">
        <v>37956</v>
      </c>
      <c r="B99" s="193" t="s">
        <v>1137</v>
      </c>
      <c r="C99" s="193" t="s">
        <v>1137</v>
      </c>
      <c r="D99" s="193">
        <v>1912413</v>
      </c>
      <c r="E99" s="193">
        <v>7772774</v>
      </c>
      <c r="F99" s="193">
        <f t="shared" si="12"/>
        <v>1912413</v>
      </c>
      <c r="G99" s="193">
        <f t="shared" si="13"/>
        <v>7772774</v>
      </c>
      <c r="H99" s="193">
        <v>7772774</v>
      </c>
      <c r="I99" s="193">
        <v>1924110.93134922</v>
      </c>
      <c r="J99" s="193">
        <v>7798505.5275084097</v>
      </c>
      <c r="L99" s="193">
        <f t="shared" si="10"/>
        <v>1.0108256841174901</v>
      </c>
      <c r="M99" s="193">
        <f t="shared" si="11"/>
        <v>1.0307083787597027</v>
      </c>
    </row>
    <row r="100" spans="1:13">
      <c r="A100" s="194">
        <v>38047</v>
      </c>
      <c r="B100" s="193" t="s">
        <v>1137</v>
      </c>
      <c r="C100" s="193" t="s">
        <v>1137</v>
      </c>
      <c r="D100" s="193">
        <v>1984580</v>
      </c>
      <c r="E100" s="193">
        <v>8260026</v>
      </c>
      <c r="F100" s="193">
        <f t="shared" si="12"/>
        <v>1984580</v>
      </c>
      <c r="G100" s="193">
        <f t="shared" si="13"/>
        <v>8260026</v>
      </c>
      <c r="H100" s="193">
        <v>8260026</v>
      </c>
      <c r="I100" s="193">
        <v>1937979.5456308101</v>
      </c>
      <c r="J100" s="193">
        <v>8086845.8955047196</v>
      </c>
      <c r="L100" s="193">
        <f t="shared" si="10"/>
        <v>1.0072078039034189</v>
      </c>
      <c r="M100" s="193">
        <f t="shared" si="11"/>
        <v>1.036973797989784</v>
      </c>
    </row>
    <row r="101" spans="1:13">
      <c r="A101" s="194">
        <v>38139</v>
      </c>
      <c r="B101" s="193" t="s">
        <v>1137</v>
      </c>
      <c r="C101" s="193" t="s">
        <v>1137</v>
      </c>
      <c r="D101" s="193">
        <v>1910713</v>
      </c>
      <c r="E101" s="193">
        <v>8098667</v>
      </c>
      <c r="F101" s="193">
        <f t="shared" si="12"/>
        <v>1910713</v>
      </c>
      <c r="G101" s="193">
        <f t="shared" si="13"/>
        <v>8098667</v>
      </c>
      <c r="H101" s="193">
        <v>8098667</v>
      </c>
      <c r="I101" s="193">
        <v>1949250.7659714001</v>
      </c>
      <c r="J101" s="193">
        <v>8167448.38830203</v>
      </c>
      <c r="L101" s="193">
        <f t="shared" ref="L101:L132" si="14">I101/I100</f>
        <v>1.0058159645523612</v>
      </c>
      <c r="M101" s="193">
        <f t="shared" ref="M101:M132" si="15">J101/J100</f>
        <v>1.0099671112617734</v>
      </c>
    </row>
    <row r="102" spans="1:13">
      <c r="A102" s="194">
        <v>38231</v>
      </c>
      <c r="B102" s="193" t="s">
        <v>1137</v>
      </c>
      <c r="C102" s="193" t="s">
        <v>1137</v>
      </c>
      <c r="D102" s="193">
        <v>1959325</v>
      </c>
      <c r="E102" s="193">
        <v>8175582</v>
      </c>
      <c r="F102" s="193">
        <f t="shared" si="12"/>
        <v>1959325</v>
      </c>
      <c r="G102" s="193">
        <f t="shared" si="13"/>
        <v>8175582</v>
      </c>
      <c r="H102" s="193">
        <v>8175582</v>
      </c>
      <c r="I102" s="193">
        <v>1954421.6871033399</v>
      </c>
      <c r="J102" s="193">
        <v>8254908.7296378398</v>
      </c>
      <c r="L102" s="193">
        <f t="shared" si="14"/>
        <v>1.0026527736821809</v>
      </c>
      <c r="M102" s="193">
        <f t="shared" si="15"/>
        <v>1.0107084045319559</v>
      </c>
    </row>
    <row r="103" spans="1:13">
      <c r="A103" s="194">
        <v>38322</v>
      </c>
      <c r="B103" s="193" t="s">
        <v>1137</v>
      </c>
      <c r="C103" s="193" t="s">
        <v>1137</v>
      </c>
      <c r="D103" s="193">
        <v>1928468</v>
      </c>
      <c r="E103" s="193">
        <v>8290801</v>
      </c>
      <c r="F103" s="193">
        <f t="shared" si="12"/>
        <v>1928468</v>
      </c>
      <c r="G103" s="193">
        <f t="shared" si="13"/>
        <v>8290801</v>
      </c>
      <c r="H103" s="193">
        <v>8290801</v>
      </c>
      <c r="I103" s="193">
        <v>1944381.98430585</v>
      </c>
      <c r="J103" s="193">
        <v>8306226.8504224503</v>
      </c>
      <c r="L103" s="193">
        <f t="shared" si="14"/>
        <v>0.99486308258666023</v>
      </c>
      <c r="M103" s="193">
        <f t="shared" si="15"/>
        <v>1.006216679368042</v>
      </c>
    </row>
    <row r="104" spans="1:13">
      <c r="A104" s="194">
        <v>38412</v>
      </c>
      <c r="B104" s="193" t="s">
        <v>1137</v>
      </c>
      <c r="C104" s="193" t="s">
        <v>1137</v>
      </c>
      <c r="D104" s="193">
        <v>1999287</v>
      </c>
      <c r="E104" s="193">
        <v>8558434</v>
      </c>
      <c r="F104" s="193">
        <f t="shared" si="12"/>
        <v>1999287</v>
      </c>
      <c r="G104" s="193">
        <f t="shared" si="13"/>
        <v>8558434</v>
      </c>
      <c r="H104" s="193">
        <v>8558434</v>
      </c>
      <c r="I104" s="193">
        <v>1951705.5862882601</v>
      </c>
      <c r="J104" s="193">
        <v>8400323.88826368</v>
      </c>
      <c r="L104" s="193">
        <f t="shared" si="14"/>
        <v>1.0037665448669668</v>
      </c>
      <c r="M104" s="193">
        <f t="shared" si="15"/>
        <v>1.0113284936151778</v>
      </c>
    </row>
    <row r="105" spans="1:13">
      <c r="A105" s="194">
        <v>38504</v>
      </c>
      <c r="B105" s="193" t="s">
        <v>1137</v>
      </c>
      <c r="C105" s="193" t="s">
        <v>1137</v>
      </c>
      <c r="D105" s="193">
        <v>1918198</v>
      </c>
      <c r="E105" s="193">
        <v>8259097</v>
      </c>
      <c r="F105" s="193">
        <f t="shared" si="12"/>
        <v>1918198</v>
      </c>
      <c r="G105" s="193">
        <f t="shared" si="13"/>
        <v>8259097</v>
      </c>
      <c r="H105" s="193">
        <v>8259097</v>
      </c>
      <c r="I105" s="193">
        <v>1950261.9446870601</v>
      </c>
      <c r="J105" s="193">
        <v>8332717.3832599903</v>
      </c>
      <c r="L105" s="193">
        <f t="shared" si="14"/>
        <v>0.9992603179437809</v>
      </c>
      <c r="M105" s="193">
        <f t="shared" si="15"/>
        <v>0.99195191686618833</v>
      </c>
    </row>
    <row r="106" spans="1:13">
      <c r="A106" s="194">
        <v>38596</v>
      </c>
      <c r="B106" s="193" t="s">
        <v>1137</v>
      </c>
      <c r="C106" s="193" t="s">
        <v>1137</v>
      </c>
      <c r="D106" s="193">
        <v>1944537</v>
      </c>
      <c r="E106" s="193">
        <v>8669433</v>
      </c>
      <c r="F106" s="193">
        <f t="shared" si="12"/>
        <v>1944537</v>
      </c>
      <c r="G106" s="193">
        <f t="shared" si="13"/>
        <v>8669433</v>
      </c>
      <c r="H106" s="193">
        <v>8669433</v>
      </c>
      <c r="I106" s="193">
        <v>1944456.47704614</v>
      </c>
      <c r="J106" s="193">
        <v>8725725.1015234701</v>
      </c>
      <c r="L106" s="193">
        <f t="shared" si="14"/>
        <v>0.99702323697760942</v>
      </c>
      <c r="M106" s="193">
        <f t="shared" si="15"/>
        <v>1.0471644123024035</v>
      </c>
    </row>
    <row r="107" spans="1:13">
      <c r="A107" s="194">
        <v>38687</v>
      </c>
      <c r="B107" s="193" t="s">
        <v>1137</v>
      </c>
      <c r="C107" s="193" t="s">
        <v>1137</v>
      </c>
      <c r="D107" s="193">
        <v>1944427</v>
      </c>
      <c r="E107" s="193">
        <v>9620051</v>
      </c>
      <c r="F107" s="193">
        <f t="shared" si="12"/>
        <v>1944427</v>
      </c>
      <c r="G107" s="193">
        <f t="shared" si="13"/>
        <v>9620051</v>
      </c>
      <c r="H107" s="193">
        <v>9620051</v>
      </c>
      <c r="I107" s="193">
        <v>1961985.04428021</v>
      </c>
      <c r="J107" s="193">
        <v>9637663.8594734203</v>
      </c>
      <c r="L107" s="193">
        <f t="shared" si="14"/>
        <v>1.0090146359360523</v>
      </c>
      <c r="M107" s="193">
        <f t="shared" si="15"/>
        <v>1.1045115159301466</v>
      </c>
    </row>
    <row r="108" spans="1:13">
      <c r="A108" s="194">
        <v>38777</v>
      </c>
      <c r="B108" s="193" t="s">
        <v>1137</v>
      </c>
      <c r="C108" s="193" t="s">
        <v>1137</v>
      </c>
      <c r="D108" s="193">
        <v>2018963</v>
      </c>
      <c r="E108" s="193">
        <v>9704423</v>
      </c>
      <c r="F108" s="193">
        <f t="shared" si="12"/>
        <v>2018963</v>
      </c>
      <c r="G108" s="193">
        <f t="shared" si="13"/>
        <v>9704423</v>
      </c>
      <c r="H108" s="193">
        <v>9704423</v>
      </c>
      <c r="I108" s="193">
        <v>1971337.4625963301</v>
      </c>
      <c r="J108" s="193">
        <v>9565537.0070231408</v>
      </c>
      <c r="L108" s="193">
        <f t="shared" si="14"/>
        <v>1.0047668142748516</v>
      </c>
      <c r="M108" s="193">
        <f t="shared" si="15"/>
        <v>0.99251614774057695</v>
      </c>
    </row>
    <row r="109" spans="1:13">
      <c r="A109" s="194">
        <v>38869</v>
      </c>
      <c r="B109" s="193" t="s">
        <v>1137</v>
      </c>
      <c r="C109" s="193" t="s">
        <v>1137</v>
      </c>
      <c r="D109" s="193">
        <v>1920770</v>
      </c>
      <c r="E109" s="193">
        <v>9449516</v>
      </c>
      <c r="F109" s="193">
        <f t="shared" si="12"/>
        <v>1920770</v>
      </c>
      <c r="G109" s="193">
        <f t="shared" si="13"/>
        <v>9449516</v>
      </c>
      <c r="H109" s="193">
        <v>9449516</v>
      </c>
      <c r="I109" s="193">
        <v>1946075.30556834</v>
      </c>
      <c r="J109" s="193">
        <v>9518482.6705455799</v>
      </c>
      <c r="L109" s="193">
        <f t="shared" si="14"/>
        <v>0.98718527014917135</v>
      </c>
      <c r="M109" s="193">
        <f t="shared" si="15"/>
        <v>0.99508084737500746</v>
      </c>
    </row>
    <row r="110" spans="1:13">
      <c r="A110" s="194">
        <v>38961</v>
      </c>
      <c r="B110" s="193" t="s">
        <v>1137</v>
      </c>
      <c r="C110" s="193" t="s">
        <v>1137</v>
      </c>
      <c r="D110" s="193">
        <v>1949846</v>
      </c>
      <c r="E110" s="193">
        <v>9618120</v>
      </c>
      <c r="F110" s="193">
        <f t="shared" si="12"/>
        <v>1949846</v>
      </c>
      <c r="G110" s="193">
        <f t="shared" si="13"/>
        <v>9618120</v>
      </c>
      <c r="H110" s="193">
        <v>9618120</v>
      </c>
      <c r="I110" s="193">
        <v>1954344.9495681101</v>
      </c>
      <c r="J110" s="193">
        <v>9649598.5053116903</v>
      </c>
      <c r="L110" s="193">
        <f t="shared" si="14"/>
        <v>1.0042493956817129</v>
      </c>
      <c r="M110" s="193">
        <f t="shared" si="15"/>
        <v>1.0137748672035556</v>
      </c>
    </row>
    <row r="111" spans="1:13">
      <c r="A111" s="194">
        <v>39052</v>
      </c>
      <c r="B111" s="193" t="s">
        <v>1137</v>
      </c>
      <c r="C111" s="193" t="s">
        <v>1137</v>
      </c>
      <c r="D111" s="193">
        <v>1924732</v>
      </c>
      <c r="E111" s="193">
        <v>10192810</v>
      </c>
      <c r="F111" s="193">
        <f t="shared" si="12"/>
        <v>1924732</v>
      </c>
      <c r="G111" s="193">
        <f t="shared" si="13"/>
        <v>10192810</v>
      </c>
      <c r="H111" s="193">
        <v>10192810</v>
      </c>
      <c r="I111" s="193">
        <v>1943055.8586528599</v>
      </c>
      <c r="J111" s="193">
        <v>10220492.675519999</v>
      </c>
      <c r="L111" s="193">
        <f t="shared" si="14"/>
        <v>0.99422359347680922</v>
      </c>
      <c r="M111" s="193">
        <f t="shared" si="15"/>
        <v>1.0591624791325831</v>
      </c>
    </row>
    <row r="112" spans="1:13">
      <c r="A112" s="194">
        <v>39142</v>
      </c>
      <c r="B112" s="193" t="s">
        <v>1137</v>
      </c>
      <c r="C112" s="193" t="s">
        <v>1137</v>
      </c>
      <c r="D112" s="193">
        <v>1979174</v>
      </c>
      <c r="E112" s="193">
        <v>10437844</v>
      </c>
      <c r="F112" s="193">
        <f t="shared" ref="F112:F143" si="16">D112</f>
        <v>1979174</v>
      </c>
      <c r="G112" s="193">
        <f t="shared" ref="G112:G143" si="17">E112</f>
        <v>10437844</v>
      </c>
      <c r="H112" s="193">
        <v>10437844</v>
      </c>
      <c r="I112" s="193">
        <v>1934840.47967334</v>
      </c>
      <c r="J112" s="193">
        <v>10327828.2551066</v>
      </c>
      <c r="L112" s="193">
        <f t="shared" si="14"/>
        <v>0.99577192856142815</v>
      </c>
      <c r="M112" s="193">
        <f t="shared" si="15"/>
        <v>1.01050199662524</v>
      </c>
    </row>
    <row r="113" spans="1:13">
      <c r="A113" s="194">
        <v>39234</v>
      </c>
      <c r="B113" s="193" t="s">
        <v>1137</v>
      </c>
      <c r="C113" s="193" t="s">
        <v>1137</v>
      </c>
      <c r="D113" s="193">
        <v>1927161</v>
      </c>
      <c r="E113" s="193">
        <v>10350978</v>
      </c>
      <c r="F113" s="193">
        <f t="shared" si="16"/>
        <v>1927161</v>
      </c>
      <c r="G113" s="193">
        <f t="shared" si="17"/>
        <v>10350978</v>
      </c>
      <c r="H113" s="193">
        <v>10350978</v>
      </c>
      <c r="I113" s="193">
        <v>1944141.4679056399</v>
      </c>
      <c r="J113" s="193">
        <v>10403934.563062601</v>
      </c>
      <c r="L113" s="193">
        <f t="shared" si="14"/>
        <v>1.0048071085601178</v>
      </c>
      <c r="M113" s="193">
        <f t="shared" si="15"/>
        <v>1.0073690524354304</v>
      </c>
    </row>
    <row r="114" spans="1:13">
      <c r="A114" s="194">
        <v>39326</v>
      </c>
      <c r="B114" s="193" t="s">
        <v>1137</v>
      </c>
      <c r="C114" s="193" t="s">
        <v>1137</v>
      </c>
      <c r="D114" s="193">
        <v>1922632</v>
      </c>
      <c r="E114" s="193">
        <v>10103363</v>
      </c>
      <c r="F114" s="193">
        <f t="shared" si="16"/>
        <v>1922632</v>
      </c>
      <c r="G114" s="193">
        <f t="shared" si="17"/>
        <v>10103363</v>
      </c>
      <c r="H114" s="193">
        <v>10103363</v>
      </c>
      <c r="I114" s="193">
        <v>1932198.9745090101</v>
      </c>
      <c r="J114" s="193">
        <v>10117361.2966525</v>
      </c>
      <c r="L114" s="193">
        <f t="shared" si="14"/>
        <v>0.99385718910183263</v>
      </c>
      <c r="M114" s="193">
        <f t="shared" si="15"/>
        <v>0.9724552990339318</v>
      </c>
    </row>
    <row r="115" spans="1:13">
      <c r="A115" s="194">
        <v>39417</v>
      </c>
      <c r="B115" s="193" t="s">
        <v>1137</v>
      </c>
      <c r="C115" s="193" t="s">
        <v>1137</v>
      </c>
      <c r="D115" s="193">
        <v>1916746</v>
      </c>
      <c r="E115" s="193">
        <v>9085701</v>
      </c>
      <c r="F115" s="193">
        <f t="shared" si="16"/>
        <v>1916746</v>
      </c>
      <c r="G115" s="193">
        <f t="shared" si="17"/>
        <v>9085701</v>
      </c>
      <c r="H115" s="193">
        <v>9085701</v>
      </c>
      <c r="I115" s="193">
        <v>1935570.1597565699</v>
      </c>
      <c r="J115" s="193">
        <v>9116361.3419907708</v>
      </c>
      <c r="L115" s="193">
        <f t="shared" si="14"/>
        <v>1.0017447402115593</v>
      </c>
      <c r="M115" s="193">
        <f t="shared" si="15"/>
        <v>0.90106116354736421</v>
      </c>
    </row>
    <row r="116" spans="1:13">
      <c r="A116" s="194">
        <v>39508</v>
      </c>
      <c r="B116" s="193" t="s">
        <v>1137</v>
      </c>
      <c r="C116" s="193" t="s">
        <v>1137</v>
      </c>
      <c r="D116" s="193">
        <v>1964272</v>
      </c>
      <c r="E116" s="193">
        <v>8785753</v>
      </c>
      <c r="F116" s="193">
        <f t="shared" si="16"/>
        <v>1964272</v>
      </c>
      <c r="G116" s="193">
        <f t="shared" si="17"/>
        <v>8785753</v>
      </c>
      <c r="H116" s="193">
        <v>8785753</v>
      </c>
      <c r="I116" s="193">
        <v>1921680.1296214601</v>
      </c>
      <c r="J116" s="193">
        <v>8713510.2310817</v>
      </c>
      <c r="L116" s="193">
        <f t="shared" si="14"/>
        <v>0.9928238043632287</v>
      </c>
      <c r="M116" s="193">
        <f t="shared" si="15"/>
        <v>0.9558100983718687</v>
      </c>
    </row>
    <row r="117" spans="1:13">
      <c r="A117" s="194">
        <v>39600</v>
      </c>
      <c r="B117" s="193" t="s">
        <v>1137</v>
      </c>
      <c r="C117" s="193" t="s">
        <v>1137</v>
      </c>
      <c r="D117" s="193">
        <v>1927421</v>
      </c>
      <c r="E117" s="193">
        <v>8789121</v>
      </c>
      <c r="F117" s="193">
        <f t="shared" si="16"/>
        <v>1927421</v>
      </c>
      <c r="G117" s="193">
        <f t="shared" si="17"/>
        <v>8789121</v>
      </c>
      <c r="H117" s="193">
        <v>8789121</v>
      </c>
      <c r="I117" s="193">
        <v>1939505.0533115901</v>
      </c>
      <c r="J117" s="193">
        <v>8817942.2122515198</v>
      </c>
      <c r="L117" s="193">
        <f t="shared" si="14"/>
        <v>1.0092756975603641</v>
      </c>
      <c r="M117" s="193">
        <f t="shared" si="15"/>
        <v>1.011985064388552</v>
      </c>
    </row>
    <row r="118" spans="1:13">
      <c r="A118" s="194">
        <v>39692</v>
      </c>
      <c r="B118" s="193" t="s">
        <v>1137</v>
      </c>
      <c r="C118" s="193" t="s">
        <v>1137</v>
      </c>
      <c r="D118" s="193">
        <v>1905778</v>
      </c>
      <c r="E118" s="193">
        <v>8532669</v>
      </c>
      <c r="F118" s="193">
        <f t="shared" si="16"/>
        <v>1905778</v>
      </c>
      <c r="G118" s="193">
        <f t="shared" si="17"/>
        <v>8532669</v>
      </c>
      <c r="H118" s="193">
        <v>8532669</v>
      </c>
      <c r="I118" s="193">
        <v>1916044.5866958599</v>
      </c>
      <c r="J118" s="193">
        <v>8546829.7538008895</v>
      </c>
      <c r="L118" s="193">
        <f t="shared" si="14"/>
        <v>0.98790388992507505</v>
      </c>
      <c r="M118" s="193">
        <f t="shared" si="15"/>
        <v>0.96925445280487887</v>
      </c>
    </row>
    <row r="119" spans="1:13">
      <c r="A119" s="194">
        <v>39783</v>
      </c>
      <c r="B119" s="193" t="s">
        <v>1137</v>
      </c>
      <c r="C119" s="193" t="s">
        <v>1137</v>
      </c>
      <c r="D119" s="193">
        <v>1907172</v>
      </c>
      <c r="E119" s="193">
        <v>7910739</v>
      </c>
      <c r="F119" s="193">
        <f t="shared" si="16"/>
        <v>1907172</v>
      </c>
      <c r="G119" s="193">
        <f t="shared" si="17"/>
        <v>7910739</v>
      </c>
      <c r="H119" s="193">
        <v>7910739</v>
      </c>
      <c r="I119" s="193">
        <v>1930094.81020062</v>
      </c>
      <c r="J119" s="193">
        <v>7939613.0361375203</v>
      </c>
      <c r="L119" s="193">
        <f t="shared" si="14"/>
        <v>1.0073329313953958</v>
      </c>
      <c r="M119" s="193">
        <f t="shared" si="15"/>
        <v>0.92895415783924662</v>
      </c>
    </row>
    <row r="120" spans="1:13">
      <c r="A120" s="194">
        <v>39873</v>
      </c>
      <c r="B120" s="193" t="s">
        <v>1137</v>
      </c>
      <c r="C120" s="193" t="s">
        <v>1137</v>
      </c>
      <c r="D120" s="193">
        <v>2004811</v>
      </c>
      <c r="E120" s="193">
        <v>7787490</v>
      </c>
      <c r="F120" s="193">
        <f t="shared" si="16"/>
        <v>2004811</v>
      </c>
      <c r="G120" s="193">
        <f t="shared" si="17"/>
        <v>7787490</v>
      </c>
      <c r="H120" s="193">
        <v>7787490</v>
      </c>
      <c r="I120" s="193">
        <v>1959383.30885902</v>
      </c>
      <c r="J120" s="193">
        <v>7714793.7477073297</v>
      </c>
      <c r="L120" s="193">
        <f t="shared" si="14"/>
        <v>1.0151746424598467</v>
      </c>
      <c r="M120" s="193">
        <f t="shared" si="15"/>
        <v>0.97168384814134956</v>
      </c>
    </row>
    <row r="121" spans="1:13">
      <c r="A121" s="194">
        <v>39965</v>
      </c>
      <c r="B121" s="193" t="s">
        <v>1137</v>
      </c>
      <c r="C121" s="193" t="s">
        <v>1137</v>
      </c>
      <c r="D121" s="193">
        <v>1960780</v>
      </c>
      <c r="E121" s="193">
        <v>7832711</v>
      </c>
      <c r="F121" s="193">
        <f t="shared" si="16"/>
        <v>1960780</v>
      </c>
      <c r="G121" s="193">
        <f t="shared" si="17"/>
        <v>7832711</v>
      </c>
      <c r="H121" s="193">
        <v>7832711</v>
      </c>
      <c r="I121" s="193">
        <v>1971578.3880652499</v>
      </c>
      <c r="J121" s="193">
        <v>7858920.0717148501</v>
      </c>
      <c r="L121" s="193">
        <f t="shared" si="14"/>
        <v>1.0062239374761905</v>
      </c>
      <c r="M121" s="193">
        <f t="shared" si="15"/>
        <v>1.0186818116881415</v>
      </c>
    </row>
    <row r="122" spans="1:13">
      <c r="A122" s="194">
        <v>40057</v>
      </c>
      <c r="B122" s="193" t="s">
        <v>1137</v>
      </c>
      <c r="C122" s="193" t="s">
        <v>1137</v>
      </c>
      <c r="D122" s="193">
        <v>1969975</v>
      </c>
      <c r="E122" s="193">
        <v>7908327</v>
      </c>
      <c r="F122" s="193">
        <f t="shared" si="16"/>
        <v>1969975</v>
      </c>
      <c r="G122" s="193">
        <f t="shared" si="17"/>
        <v>7908327</v>
      </c>
      <c r="H122" s="193">
        <v>7908327</v>
      </c>
      <c r="I122" s="193">
        <v>1979922.60845898</v>
      </c>
      <c r="J122" s="193">
        <v>7944328.5095164599</v>
      </c>
      <c r="L122" s="193">
        <f t="shared" si="14"/>
        <v>1.0042322539363593</v>
      </c>
      <c r="M122" s="193">
        <f t="shared" si="15"/>
        <v>1.0108677066342746</v>
      </c>
    </row>
    <row r="123" spans="1:13">
      <c r="A123" s="194">
        <v>40148</v>
      </c>
      <c r="B123" s="193" t="s">
        <v>1137</v>
      </c>
      <c r="C123" s="193" t="s">
        <v>1137</v>
      </c>
      <c r="D123" s="193">
        <v>1970178</v>
      </c>
      <c r="E123" s="193">
        <v>8027477</v>
      </c>
      <c r="F123" s="193">
        <f t="shared" si="16"/>
        <v>1970178</v>
      </c>
      <c r="G123" s="193">
        <f t="shared" si="17"/>
        <v>8027477</v>
      </c>
      <c r="H123" s="193">
        <v>8027477</v>
      </c>
      <c r="I123" s="193">
        <v>1997713.4220542</v>
      </c>
      <c r="J123" s="193">
        <v>8047522.7990308004</v>
      </c>
      <c r="L123" s="193">
        <f t="shared" si="14"/>
        <v>1.0089856106088242</v>
      </c>
      <c r="M123" s="193">
        <f t="shared" si="15"/>
        <v>1.0129896805489256</v>
      </c>
    </row>
    <row r="124" spans="1:13">
      <c r="A124" s="194">
        <v>40238</v>
      </c>
      <c r="B124" s="193" t="s">
        <v>1137</v>
      </c>
      <c r="C124" s="193" t="s">
        <v>1137</v>
      </c>
      <c r="D124" s="193">
        <v>2051205</v>
      </c>
      <c r="E124" s="193">
        <v>8181155</v>
      </c>
      <c r="F124" s="193">
        <f t="shared" si="16"/>
        <v>2051205</v>
      </c>
      <c r="G124" s="193">
        <f t="shared" si="17"/>
        <v>8181155</v>
      </c>
      <c r="H124" s="193">
        <v>8181155</v>
      </c>
      <c r="I124" s="193">
        <v>2001651.7390718199</v>
      </c>
      <c r="J124" s="193">
        <v>8073654.5295627499</v>
      </c>
      <c r="L124" s="193">
        <f t="shared" si="14"/>
        <v>1.0019714124028711</v>
      </c>
      <c r="M124" s="193">
        <f t="shared" si="15"/>
        <v>1.0032471769492963</v>
      </c>
    </row>
    <row r="125" spans="1:13">
      <c r="A125" s="194">
        <v>40330</v>
      </c>
      <c r="B125" s="193" t="s">
        <v>1137</v>
      </c>
      <c r="C125" s="193" t="s">
        <v>1137</v>
      </c>
      <c r="D125" s="193">
        <v>2017208</v>
      </c>
      <c r="E125" s="193">
        <v>7803242</v>
      </c>
      <c r="F125" s="193">
        <f t="shared" si="16"/>
        <v>2017208</v>
      </c>
      <c r="G125" s="193">
        <f t="shared" si="17"/>
        <v>7803242</v>
      </c>
      <c r="H125" s="193">
        <v>7803242</v>
      </c>
      <c r="I125" s="193">
        <v>2030790.3513186299</v>
      </c>
      <c r="J125" s="193">
        <v>7842752.75139747</v>
      </c>
      <c r="L125" s="193">
        <f t="shared" si="14"/>
        <v>1.0145572837062664</v>
      </c>
      <c r="M125" s="193">
        <f t="shared" si="15"/>
        <v>0.97140058726567968</v>
      </c>
    </row>
    <row r="126" spans="1:13">
      <c r="A126" s="194">
        <v>40422</v>
      </c>
      <c r="B126" s="193" t="s">
        <v>1137</v>
      </c>
      <c r="C126" s="193" t="s">
        <v>1137</v>
      </c>
      <c r="D126" s="193">
        <v>2063405</v>
      </c>
      <c r="E126" s="193">
        <v>7907862</v>
      </c>
      <c r="F126" s="193">
        <f t="shared" si="16"/>
        <v>2063405</v>
      </c>
      <c r="G126" s="193">
        <f t="shared" si="17"/>
        <v>7907862</v>
      </c>
      <c r="H126" s="193">
        <v>7907862</v>
      </c>
      <c r="I126" s="193">
        <v>2068955.2293708201</v>
      </c>
      <c r="J126" s="193">
        <v>7986071.5046612704</v>
      </c>
      <c r="L126" s="193">
        <f t="shared" si="14"/>
        <v>1.0187931157085757</v>
      </c>
      <c r="M126" s="193">
        <f t="shared" si="15"/>
        <v>1.0182740369111167</v>
      </c>
    </row>
    <row r="127" spans="1:13">
      <c r="A127" s="194">
        <v>40513</v>
      </c>
      <c r="B127" s="193" t="s">
        <v>1137</v>
      </c>
      <c r="C127" s="193" t="s">
        <v>1137</v>
      </c>
      <c r="D127" s="193">
        <v>2040786</v>
      </c>
      <c r="E127" s="193">
        <v>8280909</v>
      </c>
      <c r="F127" s="193">
        <f t="shared" si="16"/>
        <v>2040786</v>
      </c>
      <c r="G127" s="193">
        <f t="shared" si="17"/>
        <v>8280909</v>
      </c>
      <c r="H127" s="193">
        <v>8280909</v>
      </c>
      <c r="I127" s="193">
        <v>2075759.86601521</v>
      </c>
      <c r="J127" s="193">
        <v>8276265.1348865395</v>
      </c>
      <c r="L127" s="193">
        <f t="shared" si="14"/>
        <v>1.0032889240655338</v>
      </c>
      <c r="M127" s="193">
        <f t="shared" si="15"/>
        <v>1.0363374695625867</v>
      </c>
    </row>
    <row r="128" spans="1:13">
      <c r="A128" s="194">
        <v>40603</v>
      </c>
      <c r="B128" s="193" t="s">
        <v>1137</v>
      </c>
      <c r="C128" s="193" t="s">
        <v>1137</v>
      </c>
      <c r="D128" s="193">
        <v>2183808</v>
      </c>
      <c r="E128" s="193">
        <v>8415746</v>
      </c>
      <c r="F128" s="193">
        <f t="shared" si="16"/>
        <v>2183808</v>
      </c>
      <c r="G128" s="193">
        <f t="shared" si="17"/>
        <v>8415746</v>
      </c>
      <c r="H128" s="193">
        <v>8415746</v>
      </c>
      <c r="I128" s="193">
        <v>2127007.8029144299</v>
      </c>
      <c r="J128" s="193">
        <v>8263500.8601889499</v>
      </c>
      <c r="L128" s="193">
        <f t="shared" si="14"/>
        <v>1.0246887598793397</v>
      </c>
      <c r="M128" s="193">
        <f t="shared" si="15"/>
        <v>0.99845772525534671</v>
      </c>
    </row>
    <row r="129" spans="1:13">
      <c r="A129" s="194">
        <v>40695</v>
      </c>
      <c r="B129" s="193" t="s">
        <v>1137</v>
      </c>
      <c r="C129" s="193" t="s">
        <v>1137</v>
      </c>
      <c r="D129" s="193">
        <v>2111956</v>
      </c>
      <c r="E129" s="193">
        <v>8154356</v>
      </c>
      <c r="F129" s="193">
        <f t="shared" si="16"/>
        <v>2111956</v>
      </c>
      <c r="G129" s="193">
        <f t="shared" si="17"/>
        <v>8154356</v>
      </c>
      <c r="H129" s="193">
        <v>8154356</v>
      </c>
      <c r="I129" s="193">
        <v>2127997.6937214602</v>
      </c>
      <c r="J129" s="193">
        <v>8220435.3745778603</v>
      </c>
      <c r="L129" s="193">
        <f t="shared" si="14"/>
        <v>1.0004653912438279</v>
      </c>
      <c r="M129" s="193">
        <f t="shared" si="15"/>
        <v>0.99478846964020229</v>
      </c>
    </row>
    <row r="130" spans="1:13">
      <c r="A130" s="194">
        <v>40787</v>
      </c>
      <c r="B130" s="193" t="s">
        <v>1137</v>
      </c>
      <c r="C130" s="193" t="s">
        <v>1137</v>
      </c>
      <c r="D130" s="193">
        <v>2126679</v>
      </c>
      <c r="E130" s="193">
        <v>8038367</v>
      </c>
      <c r="F130" s="193">
        <f t="shared" si="16"/>
        <v>2126679</v>
      </c>
      <c r="G130" s="193">
        <f t="shared" si="17"/>
        <v>8038367</v>
      </c>
      <c r="H130" s="193">
        <v>8038367</v>
      </c>
      <c r="I130" s="193">
        <v>2129844.2482824801</v>
      </c>
      <c r="J130" s="193">
        <v>8163056.9257992003</v>
      </c>
      <c r="L130" s="193">
        <f t="shared" si="14"/>
        <v>1.0008677427454307</v>
      </c>
      <c r="M130" s="193">
        <f t="shared" si="15"/>
        <v>0.9930200231296622</v>
      </c>
    </row>
    <row r="131" spans="1:13">
      <c r="A131" s="194">
        <v>40878</v>
      </c>
      <c r="B131" s="193" t="s">
        <v>1137</v>
      </c>
      <c r="C131" s="193" t="s">
        <v>1137</v>
      </c>
      <c r="D131" s="193">
        <v>2121730</v>
      </c>
      <c r="E131" s="193">
        <v>8316124</v>
      </c>
      <c r="F131" s="193">
        <f t="shared" si="16"/>
        <v>2121730</v>
      </c>
      <c r="G131" s="193">
        <f t="shared" si="17"/>
        <v>8316124</v>
      </c>
      <c r="H131" s="193">
        <v>8316124</v>
      </c>
      <c r="I131" s="193">
        <v>2160785.4305965099</v>
      </c>
      <c r="J131" s="193">
        <v>8279450.3542633196</v>
      </c>
      <c r="L131" s="193">
        <f t="shared" si="14"/>
        <v>1.0145274389613141</v>
      </c>
      <c r="M131" s="193">
        <f t="shared" si="15"/>
        <v>1.0142585589592374</v>
      </c>
    </row>
    <row r="132" spans="1:13">
      <c r="A132" s="194">
        <v>40969</v>
      </c>
      <c r="B132" s="193" t="s">
        <v>1137</v>
      </c>
      <c r="C132" s="193" t="s">
        <v>1137</v>
      </c>
      <c r="D132" s="193">
        <v>2230412</v>
      </c>
      <c r="E132" s="193">
        <v>8736867</v>
      </c>
      <c r="F132" s="193">
        <f t="shared" si="16"/>
        <v>2230412</v>
      </c>
      <c r="G132" s="193">
        <f t="shared" si="17"/>
        <v>8736867</v>
      </c>
      <c r="H132" s="193">
        <v>8736867</v>
      </c>
      <c r="I132" s="193">
        <v>2171908.1173139098</v>
      </c>
      <c r="J132" s="193">
        <v>8549602.5102691296</v>
      </c>
      <c r="L132" s="193">
        <f t="shared" si="14"/>
        <v>1.0051475202303308</v>
      </c>
      <c r="M132" s="193">
        <f t="shared" si="15"/>
        <v>1.0326292379863962</v>
      </c>
    </row>
    <row r="133" spans="1:13">
      <c r="A133" s="194">
        <v>41061</v>
      </c>
      <c r="B133" s="193" t="s">
        <v>1137</v>
      </c>
      <c r="C133" s="193" t="s">
        <v>1137</v>
      </c>
      <c r="D133" s="193">
        <v>2162865</v>
      </c>
      <c r="E133" s="193">
        <v>8243374</v>
      </c>
      <c r="F133" s="193">
        <f t="shared" si="16"/>
        <v>2162865</v>
      </c>
      <c r="G133" s="193">
        <f t="shared" si="17"/>
        <v>8243374</v>
      </c>
      <c r="H133" s="193">
        <v>8243374</v>
      </c>
      <c r="I133" s="193">
        <v>2179930.7532557398</v>
      </c>
      <c r="J133" s="193">
        <v>8326966.6079901103</v>
      </c>
      <c r="L133" s="193">
        <f t="shared" ref="L133:L143" si="18">I133/I132</f>
        <v>1.0036938192172475</v>
      </c>
      <c r="M133" s="193">
        <f t="shared" ref="M133:M143" si="19">J133/J132</f>
        <v>0.97395950256031127</v>
      </c>
    </row>
    <row r="134" spans="1:13">
      <c r="A134" s="194">
        <v>41153</v>
      </c>
      <c r="B134" s="193" t="s">
        <v>1137</v>
      </c>
      <c r="C134" s="193" t="s">
        <v>1137</v>
      </c>
      <c r="D134" s="193">
        <v>2218448</v>
      </c>
      <c r="E134" s="193">
        <v>8290701</v>
      </c>
      <c r="F134" s="193">
        <f t="shared" si="16"/>
        <v>2218448</v>
      </c>
      <c r="G134" s="193">
        <f t="shared" si="17"/>
        <v>8290701</v>
      </c>
      <c r="H134" s="193">
        <v>8290701</v>
      </c>
      <c r="I134" s="193">
        <v>2218330.4138462702</v>
      </c>
      <c r="J134" s="193">
        <v>8452187.35998521</v>
      </c>
      <c r="L134" s="193">
        <f t="shared" si="18"/>
        <v>1.017615082742046</v>
      </c>
      <c r="M134" s="193">
        <f t="shared" si="19"/>
        <v>1.0150379793615294</v>
      </c>
    </row>
    <row r="135" spans="1:13">
      <c r="A135" s="194">
        <v>41244</v>
      </c>
      <c r="B135" s="193" t="s">
        <v>1137</v>
      </c>
      <c r="C135" s="193" t="s">
        <v>1137</v>
      </c>
      <c r="D135" s="193">
        <v>2188071</v>
      </c>
      <c r="E135" s="193">
        <v>8652854</v>
      </c>
      <c r="F135" s="193">
        <f t="shared" si="16"/>
        <v>2188071</v>
      </c>
      <c r="G135" s="193">
        <f t="shared" si="17"/>
        <v>8652854</v>
      </c>
      <c r="H135" s="193">
        <v>8652854</v>
      </c>
      <c r="I135" s="193">
        <v>2231676.3689624998</v>
      </c>
      <c r="J135" s="193">
        <v>8592629.7424253896</v>
      </c>
      <c r="L135" s="193">
        <f t="shared" si="18"/>
        <v>1.0060162160843702</v>
      </c>
      <c r="M135" s="193">
        <f t="shared" si="19"/>
        <v>1.0166160990591702</v>
      </c>
    </row>
    <row r="136" spans="1:13">
      <c r="A136" s="194">
        <v>41334</v>
      </c>
      <c r="B136" s="193" t="s">
        <v>1137</v>
      </c>
      <c r="C136" s="193" t="s">
        <v>1137</v>
      </c>
      <c r="D136" s="193">
        <v>2341915</v>
      </c>
      <c r="E136" s="193">
        <v>9221481</v>
      </c>
      <c r="F136" s="193">
        <f t="shared" si="16"/>
        <v>2341915</v>
      </c>
      <c r="G136" s="193">
        <f t="shared" si="17"/>
        <v>9221481</v>
      </c>
      <c r="H136" s="193">
        <v>9221481</v>
      </c>
      <c r="I136" s="193">
        <v>2280841.9089068901</v>
      </c>
      <c r="J136" s="193">
        <v>9009340.1253085807</v>
      </c>
      <c r="L136" s="193">
        <f t="shared" si="18"/>
        <v>1.0220307660322843</v>
      </c>
      <c r="M136" s="193">
        <f t="shared" si="19"/>
        <v>1.0484962573012682</v>
      </c>
    </row>
    <row r="137" spans="1:13">
      <c r="A137" s="194">
        <v>41426</v>
      </c>
      <c r="B137" s="193" t="s">
        <v>1137</v>
      </c>
      <c r="C137" s="193" t="s">
        <v>1137</v>
      </c>
      <c r="D137" s="193">
        <v>2303448</v>
      </c>
      <c r="E137" s="193">
        <v>9276932</v>
      </c>
      <c r="F137" s="193">
        <f t="shared" si="16"/>
        <v>2303448</v>
      </c>
      <c r="G137" s="193">
        <f t="shared" si="17"/>
        <v>9276932</v>
      </c>
      <c r="H137" s="193">
        <v>9276932</v>
      </c>
      <c r="I137" s="193">
        <v>2319831.86626556</v>
      </c>
      <c r="J137" s="193">
        <v>9379849.9757861495</v>
      </c>
      <c r="L137" s="193">
        <f t="shared" si="18"/>
        <v>1.0170945461877086</v>
      </c>
      <c r="M137" s="193">
        <f t="shared" si="19"/>
        <v>1.0411250818954823</v>
      </c>
    </row>
    <row r="138" spans="1:13">
      <c r="A138" s="194">
        <v>41518</v>
      </c>
      <c r="B138" s="193" t="s">
        <v>1137</v>
      </c>
      <c r="C138" s="193" t="s">
        <v>1137</v>
      </c>
      <c r="D138" s="193">
        <v>2337348</v>
      </c>
      <c r="E138" s="193">
        <v>9447321</v>
      </c>
      <c r="F138" s="193">
        <f t="shared" si="16"/>
        <v>2337348</v>
      </c>
      <c r="G138" s="193">
        <f t="shared" si="17"/>
        <v>9447321</v>
      </c>
      <c r="H138" s="193">
        <v>9447321</v>
      </c>
      <c r="I138" s="193">
        <v>2337437.1260625599</v>
      </c>
      <c r="J138" s="193">
        <v>9644566.9773816597</v>
      </c>
      <c r="L138" s="193">
        <f t="shared" si="18"/>
        <v>1.0075890240379104</v>
      </c>
      <c r="M138" s="193">
        <f t="shared" si="19"/>
        <v>1.0282218801237621</v>
      </c>
    </row>
    <row r="139" spans="1:13">
      <c r="A139" s="194">
        <v>41609</v>
      </c>
      <c r="B139" s="193" t="s">
        <v>1137</v>
      </c>
      <c r="C139" s="193" t="s">
        <v>1137</v>
      </c>
      <c r="D139" s="193">
        <v>2317759</v>
      </c>
      <c r="E139" s="193">
        <v>10319673</v>
      </c>
      <c r="F139" s="193">
        <f t="shared" si="16"/>
        <v>2317759</v>
      </c>
      <c r="G139" s="193">
        <f t="shared" si="17"/>
        <v>10319673</v>
      </c>
      <c r="H139" s="193">
        <v>10319673</v>
      </c>
      <c r="I139" s="193">
        <v>2363590.45628036</v>
      </c>
      <c r="J139" s="193">
        <v>10241858.121283</v>
      </c>
      <c r="L139" s="193">
        <f t="shared" si="18"/>
        <v>1.0111888914256513</v>
      </c>
      <c r="M139" s="193">
        <f t="shared" si="19"/>
        <v>1.0619303225642065</v>
      </c>
    </row>
    <row r="140" spans="1:13">
      <c r="A140" s="194">
        <v>41699</v>
      </c>
      <c r="B140" s="193" t="s">
        <v>1137</v>
      </c>
      <c r="C140" s="193" t="s">
        <v>1137</v>
      </c>
      <c r="D140" s="193">
        <v>2433880</v>
      </c>
      <c r="E140" s="193">
        <v>10332726</v>
      </c>
      <c r="F140" s="193">
        <f t="shared" si="16"/>
        <v>2433880</v>
      </c>
      <c r="G140" s="193">
        <f t="shared" si="17"/>
        <v>10332726</v>
      </c>
      <c r="H140" s="193">
        <v>10332726</v>
      </c>
      <c r="I140" s="193">
        <v>2372232.9604333001</v>
      </c>
      <c r="J140" s="193">
        <v>10090176.551973199</v>
      </c>
      <c r="L140" s="193">
        <f t="shared" si="18"/>
        <v>1.0036565150827952</v>
      </c>
      <c r="M140" s="193">
        <f t="shared" si="19"/>
        <v>0.98519003412138662</v>
      </c>
    </row>
    <row r="141" spans="1:13">
      <c r="A141" s="194">
        <v>41791</v>
      </c>
      <c r="B141" s="193" t="s">
        <v>1137</v>
      </c>
      <c r="C141" s="193" t="s">
        <v>1137</v>
      </c>
      <c r="D141" s="193">
        <v>2392788</v>
      </c>
      <c r="E141" s="193">
        <v>10306694</v>
      </c>
      <c r="F141" s="193">
        <f t="shared" si="16"/>
        <v>2392788</v>
      </c>
      <c r="G141" s="193">
        <f t="shared" si="17"/>
        <v>10306694</v>
      </c>
      <c r="H141" s="193">
        <v>10306694</v>
      </c>
      <c r="I141" s="193">
        <v>2408478.1910895901</v>
      </c>
      <c r="J141" s="193">
        <v>10419761.505980199</v>
      </c>
      <c r="L141" s="193">
        <f t="shared" si="18"/>
        <v>1.0152789507863804</v>
      </c>
      <c r="M141" s="193">
        <f t="shared" si="19"/>
        <v>1.0326639432233271</v>
      </c>
    </row>
    <row r="142" spans="1:13">
      <c r="A142" s="194">
        <v>41883</v>
      </c>
      <c r="B142" s="193" t="s">
        <v>1137</v>
      </c>
      <c r="C142" s="193" t="s">
        <v>1137</v>
      </c>
      <c r="D142" s="193">
        <v>2444373</v>
      </c>
      <c r="E142" s="193">
        <v>10626270</v>
      </c>
      <c r="F142" s="193">
        <f t="shared" si="16"/>
        <v>2444373</v>
      </c>
      <c r="G142" s="193">
        <f t="shared" si="17"/>
        <v>10626270</v>
      </c>
      <c r="H142" s="193">
        <v>10626270</v>
      </c>
      <c r="I142" s="193">
        <v>2444146.34440989</v>
      </c>
      <c r="J142" s="193">
        <v>10852952.525588</v>
      </c>
      <c r="L142" s="193">
        <f t="shared" si="18"/>
        <v>1.0148094151121061</v>
      </c>
      <c r="M142" s="193">
        <f t="shared" si="19"/>
        <v>1.0415739860609268</v>
      </c>
    </row>
    <row r="143" spans="1:13">
      <c r="A143" s="194">
        <v>41974</v>
      </c>
      <c r="B143" s="193" t="s">
        <v>1137</v>
      </c>
      <c r="C143" s="193" t="s">
        <v>1137</v>
      </c>
      <c r="D143" s="193">
        <v>2430617</v>
      </c>
      <c r="E143" s="193">
        <v>11272747</v>
      </c>
      <c r="F143" s="193">
        <f t="shared" si="16"/>
        <v>2430617</v>
      </c>
      <c r="G143" s="193">
        <f t="shared" si="17"/>
        <v>11272747</v>
      </c>
      <c r="H143" s="193">
        <v>11272747</v>
      </c>
      <c r="I143" s="193">
        <v>2479230.7615769198</v>
      </c>
      <c r="J143" s="193">
        <v>11188479.8851707</v>
      </c>
      <c r="L143" s="193">
        <f t="shared" si="18"/>
        <v>1.0143544666411948</v>
      </c>
      <c r="M143" s="193">
        <f t="shared" si="19"/>
        <v>1.0309157677407716</v>
      </c>
    </row>
  </sheetData>
  <phoneticPr fontId="7"/>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4</vt:i4>
      </vt:variant>
    </vt:vector>
  </HeadingPairs>
  <TitlesOfParts>
    <vt:vector size="30" baseType="lpstr">
      <vt:lpstr>説明書</vt:lpstr>
      <vt:lpstr>Sheet5</vt:lpstr>
      <vt:lpstr>Sheet8</vt:lpstr>
      <vt:lpstr>Sheet6</vt:lpstr>
      <vt:lpstr>Sheet11</vt:lpstr>
      <vt:lpstr>1980~2015</vt:lpstr>
      <vt:lpstr>雇用動向調査2006</vt:lpstr>
      <vt:lpstr>雇用動向調査2013</vt:lpstr>
      <vt:lpstr>異動形態，男女別増加労働者数及び減少労働者数（昭和２７年～</vt:lpstr>
      <vt:lpstr>離職率接続</vt:lpstr>
      <vt:lpstr>四半期換算quadratic_match_average</vt:lpstr>
      <vt:lpstr>TL</vt:lpstr>
      <vt:lpstr>Sheet1</vt:lpstr>
      <vt:lpstr>Sheet2</vt:lpstr>
      <vt:lpstr>Sheet3</vt:lpstr>
      <vt:lpstr>Sheet4</vt:lpstr>
      <vt:lpstr>時系列</vt:lpstr>
      <vt:lpstr>Sheet7</vt:lpstr>
      <vt:lpstr>1980_2015_full</vt:lpstr>
      <vt:lpstr>マネタリーベース平均残高（準備率調整後）＜季節調整済＞</vt:lpstr>
      <vt:lpstr>FEDFUNDS</vt:lpstr>
      <vt:lpstr>FRED Graph</vt:lpstr>
      <vt:lpstr>nme_R031.19341.20150829170329.0</vt:lpstr>
      <vt:lpstr>FRED Graph (2)</vt:lpstr>
      <vt:lpstr>ユースフル労働統計フォローアップ</vt:lpstr>
      <vt:lpstr>firm's_networth_loans</vt:lpstr>
      <vt:lpstr>ユースフル労働統計フォローアップ!Print_Area</vt:lpstr>
      <vt:lpstr>雇用動向調査2006!Print_Area</vt:lpstr>
      <vt:lpstr>雇用動向調査2013!Print_Area</vt:lpstr>
      <vt:lpstr>時系列!Print_Area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esri-net210</dc:creator>
  <cp:lastModifiedBy>daisuke</cp:lastModifiedBy>
  <cp:lastPrinted>2015-08-29T08:17:19Z</cp:lastPrinted>
  <dcterms:created xsi:type="dcterms:W3CDTF">2015-03-29T05:47:45Z</dcterms:created>
  <dcterms:modified xsi:type="dcterms:W3CDTF">2017-06-28T13:08:08Z</dcterms:modified>
</cp:coreProperties>
</file>