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.vargas\BOX\IIEP_MyProjects\MP_01000298\WorkFiles_Experts\298-Issue-Papers\298-Issue-Paper-Sprague\Replication files\Code\"/>
    </mc:Choice>
  </mc:AlternateContent>
  <bookViews>
    <workbookView xWindow="-12" yWindow="-12" windowWidth="7668" windowHeight="8100"/>
  </bookViews>
  <sheets>
    <sheet name="Sprague multipliers" sheetId="4" r:id="rId1"/>
    <sheet name="Sheet2" sheetId="6" state="hidden" r:id="rId2"/>
    <sheet name="Sprague (Single year)" sheetId="1" state="hidden" r:id="rId3"/>
    <sheet name="Sprague-intepolation" sheetId="3" state="hidden" r:id="rId4"/>
  </sheets>
  <definedNames>
    <definedName name="_xlnm.Print_Area" localSheetId="2">'Sprague (Single year)'!$J$1:$U$45</definedName>
    <definedName name="_xlnm.Print_Area" localSheetId="0">'Sprague multipliers'!$A$1:$L$45</definedName>
  </definedNames>
  <calcPr calcId="162913"/>
</workbook>
</file>

<file path=xl/calcChain.xml><?xml version="1.0" encoding="utf-8"?>
<calcChain xmlns="http://schemas.openxmlformats.org/spreadsheetml/2006/main">
  <c r="D2" i="6" l="1"/>
  <c r="D73" i="6" l="1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4" i="6"/>
  <c r="D75" i="6"/>
  <c r="D76" i="6"/>
  <c r="D77" i="6"/>
  <c r="D78" i="6"/>
  <c r="D79" i="6"/>
  <c r="D80" i="6"/>
  <c r="D81" i="6"/>
  <c r="D15" i="6"/>
  <c r="D16" i="6"/>
  <c r="D14" i="6"/>
  <c r="D13" i="6"/>
  <c r="D12" i="6"/>
  <c r="D11" i="6"/>
  <c r="D10" i="6"/>
  <c r="D9" i="6"/>
  <c r="D8" i="6"/>
  <c r="D7" i="6"/>
  <c r="D3" i="6"/>
  <c r="D4" i="6"/>
  <c r="D5" i="6"/>
  <c r="D6" i="6"/>
  <c r="C11" i="6"/>
  <c r="C16" i="6"/>
  <c r="C21" i="6"/>
  <c r="C26" i="6"/>
  <c r="C31" i="6"/>
  <c r="C36" i="6"/>
  <c r="C41" i="6"/>
  <c r="C46" i="6"/>
  <c r="C51" i="6"/>
  <c r="C56" i="6"/>
  <c r="C61" i="6"/>
  <c r="C66" i="6"/>
  <c r="C71" i="6"/>
  <c r="C76" i="6"/>
  <c r="C81" i="6"/>
  <c r="C82" i="6"/>
  <c r="C6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6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4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E11" i="4"/>
  <c r="E12" i="4"/>
  <c r="E13" i="4"/>
  <c r="E10" i="4"/>
  <c r="E6" i="4"/>
  <c r="E7" i="4"/>
  <c r="E8" i="4"/>
  <c r="E5" i="4"/>
  <c r="K16" i="4"/>
  <c r="K17" i="4"/>
  <c r="K18" i="4"/>
  <c r="K15" i="4"/>
  <c r="K21" i="4"/>
  <c r="K22" i="4"/>
  <c r="K23" i="4"/>
  <c r="K20" i="4"/>
  <c r="K24" i="4"/>
  <c r="K25" i="4"/>
  <c r="E9" i="4" l="1"/>
  <c r="G5" i="4"/>
  <c r="I5" i="4"/>
  <c r="I9" i="4" s="1"/>
  <c r="K5" i="4"/>
  <c r="G6" i="4"/>
  <c r="I6" i="4"/>
  <c r="K6" i="4"/>
  <c r="G7" i="4"/>
  <c r="I7" i="4"/>
  <c r="K7" i="4"/>
  <c r="G8" i="4"/>
  <c r="I8" i="4"/>
  <c r="K8" i="4"/>
  <c r="G10" i="4"/>
  <c r="I10" i="4"/>
  <c r="I14" i="4" s="1"/>
  <c r="K10" i="4"/>
  <c r="G11" i="4"/>
  <c r="I11" i="4"/>
  <c r="K11" i="4"/>
  <c r="G12" i="4"/>
  <c r="I12" i="4"/>
  <c r="K12" i="4"/>
  <c r="G13" i="4"/>
  <c r="I13" i="4"/>
  <c r="K13" i="4"/>
  <c r="E15" i="4"/>
  <c r="G15" i="4"/>
  <c r="I15" i="4"/>
  <c r="E16" i="4"/>
  <c r="G16" i="4"/>
  <c r="I16" i="4"/>
  <c r="K19" i="4"/>
  <c r="E17" i="4"/>
  <c r="G17" i="4"/>
  <c r="I17" i="4"/>
  <c r="E18" i="4"/>
  <c r="G18" i="4"/>
  <c r="I18" i="4"/>
  <c r="E20" i="4"/>
  <c r="E24" i="4" s="1"/>
  <c r="G20" i="4"/>
  <c r="I20" i="4"/>
  <c r="E21" i="4"/>
  <c r="G21" i="4"/>
  <c r="I21" i="4"/>
  <c r="E22" i="4"/>
  <c r="G22" i="4"/>
  <c r="I22" i="4"/>
  <c r="E23" i="4"/>
  <c r="G23" i="4"/>
  <c r="I23" i="4"/>
  <c r="B22" i="4"/>
  <c r="I19" i="4" l="1"/>
  <c r="G14" i="4"/>
  <c r="G9" i="4"/>
  <c r="I24" i="4"/>
  <c r="G19" i="4"/>
  <c r="G24" i="4"/>
  <c r="E19" i="4"/>
  <c r="E14" i="4"/>
  <c r="K14" i="4"/>
  <c r="K9" i="4"/>
  <c r="B18" i="3"/>
  <c r="B23" i="3" s="1"/>
  <c r="B28" i="3" s="1"/>
  <c r="B50" i="3"/>
  <c r="B55" i="3" s="1"/>
  <c r="B60" i="3" s="1"/>
  <c r="B49" i="3"/>
  <c r="B54" i="3"/>
  <c r="B59" i="3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T20" i="1"/>
  <c r="L19" i="1"/>
  <c r="L7" i="1"/>
  <c r="L6" i="1"/>
  <c r="L9" i="1"/>
  <c r="L5" i="1"/>
  <c r="L8" i="1"/>
  <c r="L10" i="1"/>
  <c r="L11" i="1"/>
  <c r="L21" i="1" s="1"/>
  <c r="K21" i="1" s="1"/>
  <c r="L12" i="1"/>
  <c r="L13" i="1"/>
  <c r="L14" i="1"/>
  <c r="L15" i="1"/>
  <c r="L16" i="1"/>
  <c r="L17" i="1"/>
  <c r="L18" i="1"/>
  <c r="L20" i="1"/>
  <c r="N20" i="1"/>
  <c r="P33" i="1" s="1"/>
  <c r="N21" i="1"/>
  <c r="N22" i="1"/>
  <c r="N16" i="1"/>
  <c r="P32" i="1" s="1"/>
  <c r="N17" i="1"/>
  <c r="N18" i="1"/>
  <c r="N15" i="1"/>
  <c r="N19" i="1"/>
  <c r="N11" i="1"/>
  <c r="N12" i="1"/>
  <c r="N13" i="1"/>
  <c r="N14" i="1" s="1"/>
  <c r="N10" i="1"/>
  <c r="P30" i="1"/>
  <c r="N8" i="1"/>
  <c r="N5" i="1"/>
  <c r="N6" i="1"/>
  <c r="N9" i="1"/>
  <c r="N7" i="1"/>
  <c r="B14" i="3"/>
  <c r="B15" i="3"/>
  <c r="B16" i="3"/>
  <c r="B17" i="3"/>
  <c r="B19" i="3"/>
  <c r="B20" i="3"/>
  <c r="B21" i="3"/>
  <c r="B22" i="3"/>
  <c r="B24" i="3"/>
  <c r="B25" i="3"/>
  <c r="B26" i="3"/>
  <c r="B27" i="3"/>
  <c r="C36" i="3"/>
  <c r="C37" i="3"/>
  <c r="C38" i="3"/>
  <c r="C39" i="3"/>
  <c r="C40" i="3"/>
  <c r="C41" i="3"/>
  <c r="C42" i="3"/>
  <c r="C43" i="3"/>
  <c r="C44" i="3"/>
  <c r="C45" i="3"/>
  <c r="B46" i="3"/>
  <c r="C46" i="3"/>
  <c r="B47" i="3"/>
  <c r="C47" i="3"/>
  <c r="B48" i="3"/>
  <c r="C48" i="3"/>
  <c r="C49" i="3"/>
  <c r="C50" i="3"/>
  <c r="B51" i="3"/>
  <c r="C51" i="3"/>
  <c r="B52" i="3"/>
  <c r="C52" i="3"/>
  <c r="B53" i="3"/>
  <c r="C53" i="3"/>
  <c r="C54" i="3"/>
  <c r="C55" i="3"/>
  <c r="B56" i="3"/>
  <c r="C56" i="3"/>
  <c r="B57" i="3"/>
  <c r="C57" i="3"/>
  <c r="B58" i="3"/>
  <c r="C58" i="3"/>
  <c r="C59" i="3"/>
  <c r="C60" i="3"/>
  <c r="C61" i="3"/>
  <c r="T15" i="1"/>
  <c r="T16" i="1"/>
  <c r="T19" i="1" s="1"/>
  <c r="T17" i="1"/>
  <c r="T18" i="1"/>
  <c r="T10" i="1"/>
  <c r="T14" i="1" s="1"/>
  <c r="T11" i="1"/>
  <c r="T12" i="1"/>
  <c r="T13" i="1"/>
  <c r="T5" i="1"/>
  <c r="T6" i="1"/>
  <c r="T7" i="1"/>
  <c r="T8" i="1"/>
  <c r="T9" i="1" s="1"/>
  <c r="R20" i="1"/>
  <c r="R21" i="1"/>
  <c r="R24" i="1"/>
  <c r="R22" i="1"/>
  <c r="R23" i="1"/>
  <c r="R15" i="1"/>
  <c r="R16" i="1"/>
  <c r="R19" i="1" s="1"/>
  <c r="R17" i="1"/>
  <c r="R18" i="1"/>
  <c r="R10" i="1"/>
  <c r="R14" i="1" s="1"/>
  <c r="R11" i="1"/>
  <c r="R12" i="1"/>
  <c r="R13" i="1"/>
  <c r="R5" i="1"/>
  <c r="R6" i="1"/>
  <c r="R7" i="1"/>
  <c r="R8" i="1"/>
  <c r="R9" i="1" s="1"/>
  <c r="P20" i="1"/>
  <c r="P21" i="1"/>
  <c r="P24" i="1"/>
  <c r="P22" i="1"/>
  <c r="P23" i="1"/>
  <c r="P15" i="1"/>
  <c r="P16" i="1"/>
  <c r="P19" i="1" s="1"/>
  <c r="P17" i="1"/>
  <c r="P18" i="1"/>
  <c r="P10" i="1"/>
  <c r="P14" i="1" s="1"/>
  <c r="P11" i="1"/>
  <c r="P12" i="1"/>
  <c r="P13" i="1"/>
  <c r="P5" i="1"/>
  <c r="P6" i="1"/>
  <c r="P7" i="1"/>
  <c r="P9" i="1"/>
  <c r="P8" i="1"/>
  <c r="N23" i="1"/>
  <c r="N24" i="1" s="1"/>
  <c r="P28" i="1"/>
  <c r="P29" i="1"/>
  <c r="C21" i="4" l="1"/>
  <c r="P31" i="1"/>
</calcChain>
</file>

<file path=xl/sharedStrings.xml><?xml version="1.0" encoding="utf-8"?>
<sst xmlns="http://schemas.openxmlformats.org/spreadsheetml/2006/main" count="216" uniqueCount="116">
  <si>
    <t>Sprague Multipliers</t>
  </si>
  <si>
    <t>Age 0-4</t>
  </si>
  <si>
    <t>Age 5-9</t>
  </si>
  <si>
    <t>Age 10-14</t>
  </si>
  <si>
    <t>Age 15-19</t>
  </si>
  <si>
    <t>Age 0</t>
  </si>
  <si>
    <t>Age 1</t>
  </si>
  <si>
    <t>Age 2</t>
  </si>
  <si>
    <t>Age 3</t>
  </si>
  <si>
    <t>Age 4</t>
  </si>
  <si>
    <t>Age 5</t>
  </si>
  <si>
    <t>Age 6</t>
  </si>
  <si>
    <t>Age 7</t>
  </si>
  <si>
    <t>Age 8</t>
  </si>
  <si>
    <t>Age 9</t>
  </si>
  <si>
    <t>Age 20-24</t>
  </si>
  <si>
    <t>Age 10</t>
  </si>
  <si>
    <t>Age 11</t>
  </si>
  <si>
    <t>Age 12</t>
  </si>
  <si>
    <t>Age 13</t>
  </si>
  <si>
    <t>Age 14</t>
  </si>
  <si>
    <t>Age 25-29</t>
  </si>
  <si>
    <t>Age 15</t>
  </si>
  <si>
    <t>Age 16</t>
  </si>
  <si>
    <t>Age 17</t>
  </si>
  <si>
    <t>Age 18</t>
  </si>
  <si>
    <t>Age 19</t>
  </si>
  <si>
    <t>Age 30-34</t>
  </si>
  <si>
    <t>Age 20</t>
  </si>
  <si>
    <t>Age 21</t>
  </si>
  <si>
    <t>Age 22</t>
  </si>
  <si>
    <t>Age 23</t>
  </si>
  <si>
    <t>Age 24</t>
  </si>
  <si>
    <t>and so on … … … … until the age group 60-64.</t>
  </si>
  <si>
    <t>Age 55-59</t>
  </si>
  <si>
    <t>Age 60-64</t>
  </si>
  <si>
    <t>Age 65-69</t>
  </si>
  <si>
    <t>Age 70-74</t>
  </si>
  <si>
    <t>Age 65</t>
  </si>
  <si>
    <t>Age 66</t>
  </si>
  <si>
    <t>Age 67</t>
  </si>
  <si>
    <t>Age 68</t>
  </si>
  <si>
    <t>Age 69</t>
  </si>
  <si>
    <t>Age 70</t>
  </si>
  <si>
    <t>Age 71</t>
  </si>
  <si>
    <t>Age 72</t>
  </si>
  <si>
    <t>Age 73</t>
  </si>
  <si>
    <t>Age 74</t>
  </si>
  <si>
    <t>Age-Group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</si>
  <si>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</si>
  <si>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</si>
  <si>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</si>
  <si>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</si>
  <si>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</si>
  <si>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</si>
  <si>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</si>
  <si>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</si>
  <si>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</si>
  <si>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</si>
  <si>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</si>
  <si>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</si>
  <si>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</si>
  <si>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</si>
  <si>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</si>
  <si>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75+</t>
  </si>
  <si>
    <t>Total</t>
  </si>
  <si>
    <t>Age</t>
  </si>
  <si>
    <t>0</t>
  </si>
  <si>
    <t>Estimated Population</t>
  </si>
  <si>
    <t>Projection</t>
  </si>
  <si>
    <t>Population in Single-Year</t>
  </si>
  <si>
    <t>Pop.</t>
  </si>
  <si>
    <t>Ages 3-5</t>
  </si>
  <si>
    <t>Ages 0-2</t>
  </si>
  <si>
    <t>Ages 6-10</t>
  </si>
  <si>
    <t>Ages 11-14</t>
  </si>
  <si>
    <t>Ages 15-17</t>
  </si>
  <si>
    <t>Projected Population</t>
  </si>
  <si>
    <t>Population</t>
  </si>
  <si>
    <r>
      <t xml:space="preserve"> è</t>
    </r>
    <r>
      <rPr>
        <b/>
        <sz val="11"/>
        <rFont val="Arial"/>
        <family val="2"/>
      </rPr>
      <t xml:space="preserve"> School-age population</t>
    </r>
  </si>
  <si>
    <t>Table 1</t>
  </si>
  <si>
    <t>Table 2</t>
  </si>
  <si>
    <t>Table 3</t>
  </si>
  <si>
    <t xml:space="preserve">      - Apparent Intake Ratio 9AIR)</t>
  </si>
  <si>
    <t xml:space="preserve">      - Net Intake Ratio (NIR)</t>
  </si>
  <si>
    <t xml:space="preserve">      - Net Enrolment Ratio (NER)</t>
  </si>
  <si>
    <t xml:space="preserve">      - Gross Enrolment Ratio (GER)</t>
  </si>
  <si>
    <t>Q2. Using population data Table 3 and enrolment data for your own province, calculate the following  indicators:</t>
  </si>
  <si>
    <t xml:space="preserve"> school age propulation</t>
  </si>
  <si>
    <t>Q1. Please provide the 5-year age group population for your region in Table 1 to produce the regional</t>
  </si>
  <si>
    <t>Exrcise (for Day 4 afternoon)</t>
  </si>
  <si>
    <t>75-79</t>
  </si>
  <si>
    <t>80+</t>
  </si>
  <si>
    <t>http://www.un.org/esa/population/techcoop/PopProj/manual3/chapter8.pdf</t>
  </si>
  <si>
    <t>http://www.un.org/esa/population/techcoop/PopProj/manual3/manual3.html</t>
  </si>
  <si>
    <t>First end-panel</t>
  </si>
  <si>
    <t>n1</t>
  </si>
  <si>
    <t>n2</t>
  </si>
  <si>
    <t>n3</t>
  </si>
  <si>
    <t>n4</t>
  </si>
  <si>
    <t>n5</t>
  </si>
  <si>
    <t>N1</t>
  </si>
  <si>
    <t>N2</t>
  </si>
  <si>
    <t>N3</t>
  </si>
  <si>
    <t>N4</t>
  </si>
  <si>
    <t>N5</t>
  </si>
  <si>
    <t>Mid-panel</t>
  </si>
  <si>
    <t>Last next-to-end panel</t>
  </si>
  <si>
    <t>First next-to-end panel</t>
  </si>
  <si>
    <t>Last end-panel</t>
  </si>
  <si>
    <t>Population estimates by 5-year age-groups</t>
  </si>
  <si>
    <t>Age-group</t>
  </si>
  <si>
    <t>Population estimations by single years of age</t>
  </si>
  <si>
    <t>For more information: United Nations (1956). Manual III. Methods for population projections by sex and age (United Nations publication, 
Sales No. 56.XIII.3).</t>
  </si>
  <si>
    <t>Sprague estimate</t>
  </si>
  <si>
    <t>Linear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</si>
</sst>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\ "/>
    <numFmt numFmtId="165" formatCode="#,##0\ "/>
    <numFmt numFmtId="166" formatCode="0.0000"/>
    <numFmt numFmtId="167" formatCode="#0.0000\ \ "/>
    <numFmt numFmtId="168" formatCode="#,##0\ \ \ 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6"/>
      <name val="Comic Sans MS"/>
      <family val="4"/>
    </font>
    <font>
      <u/>
      <sz val="10"/>
      <color indexed="12"/>
      <name val="Arial"/>
      <family val="2"/>
    </font>
    <font>
      <b/>
      <sz val="10"/>
      <name val="Times New Roman"/>
      <family val="1"/>
    </font>
    <font>
      <b/>
      <sz val="11"/>
      <color indexed="10"/>
      <name val="Wingdings"/>
      <charset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1"/>
      <name val="Times New Roman"/>
      <family val="1"/>
    </font>
    <font>
      <b/>
      <sz val="16"/>
      <name val="Comic Sans MS"/>
      <family val="4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1" xfId="0" applyFont="1" applyBorder="1" applyAlignment="1">
      <alignment horizontal="center" vertical="top" wrapText="1"/>
    </xf>
    <xf numFmtId="166" fontId="2" fillId="0" borderId="12" xfId="0" applyNumberFormat="1" applyFont="1" applyBorder="1" applyAlignment="1">
      <alignment vertical="top" wrapText="1"/>
    </xf>
    <xf numFmtId="166" fontId="2" fillId="2" borderId="13" xfId="0" applyNumberFormat="1" applyFont="1" applyFill="1" applyBorder="1" applyAlignment="1">
      <alignment vertical="top" wrapText="1"/>
    </xf>
    <xf numFmtId="166" fontId="2" fillId="0" borderId="14" xfId="0" applyNumberFormat="1" applyFont="1" applyBorder="1" applyAlignment="1">
      <alignment vertical="top" wrapText="1"/>
    </xf>
    <xf numFmtId="166" fontId="2" fillId="2" borderId="15" xfId="0" applyNumberFormat="1" applyFont="1" applyFill="1" applyBorder="1" applyAlignment="1">
      <alignment vertical="top" wrapText="1"/>
    </xf>
    <xf numFmtId="166" fontId="2" fillId="0" borderId="16" xfId="0" applyNumberFormat="1" applyFont="1" applyBorder="1" applyAlignment="1">
      <alignment vertical="top" wrapText="1"/>
    </xf>
    <xf numFmtId="166" fontId="2" fillId="2" borderId="17" xfId="0" applyNumberFormat="1" applyFont="1" applyFill="1" applyBorder="1" applyAlignment="1">
      <alignment vertical="top" wrapText="1"/>
    </xf>
    <xf numFmtId="166" fontId="2" fillId="2" borderId="11" xfId="0" applyNumberFormat="1" applyFont="1" applyFill="1" applyBorder="1" applyAlignment="1">
      <alignment vertical="top" wrapText="1"/>
    </xf>
    <xf numFmtId="166" fontId="2" fillId="0" borderId="3" xfId="0" applyNumberFormat="1" applyFont="1" applyBorder="1" applyAlignment="1">
      <alignment vertical="top" wrapText="1"/>
    </xf>
    <xf numFmtId="0" fontId="0" fillId="2" borderId="18" xfId="0" applyFill="1" applyBorder="1"/>
    <xf numFmtId="0" fontId="5" fillId="0" borderId="19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166" fontId="2" fillId="0" borderId="21" xfId="0" applyNumberFormat="1" applyFont="1" applyBorder="1" applyAlignment="1">
      <alignment vertical="top" wrapText="1"/>
    </xf>
    <xf numFmtId="164" fontId="2" fillId="0" borderId="22" xfId="0" applyNumberFormat="1" applyFont="1" applyBorder="1" applyAlignment="1">
      <alignment vertical="top" wrapText="1"/>
    </xf>
    <xf numFmtId="164" fontId="2" fillId="0" borderId="23" xfId="0" applyNumberFormat="1" applyFont="1" applyBorder="1" applyAlignment="1">
      <alignment vertical="top" wrapText="1"/>
    </xf>
    <xf numFmtId="0" fontId="2" fillId="0" borderId="24" xfId="0" applyFont="1" applyBorder="1" applyAlignment="1">
      <alignment horizontal="center" vertical="top" wrapText="1"/>
    </xf>
    <xf numFmtId="164" fontId="2" fillId="0" borderId="25" xfId="0" applyNumberFormat="1" applyFont="1" applyBorder="1" applyAlignment="1">
      <alignment vertical="top" wrapText="1"/>
    </xf>
    <xf numFmtId="167" fontId="2" fillId="0" borderId="26" xfId="0" applyNumberFormat="1" applyFont="1" applyBorder="1" applyAlignment="1">
      <alignment vertical="top" wrapText="1"/>
    </xf>
    <xf numFmtId="167" fontId="2" fillId="0" borderId="0" xfId="0" applyNumberFormat="1" applyFont="1" applyBorder="1" applyAlignment="1">
      <alignment vertical="top" wrapText="1"/>
    </xf>
    <xf numFmtId="164" fontId="2" fillId="0" borderId="14" xfId="0" applyNumberFormat="1" applyFont="1" applyBorder="1" applyAlignment="1">
      <alignment vertical="top" wrapText="1"/>
    </xf>
    <xf numFmtId="164" fontId="2" fillId="0" borderId="12" xfId="0" applyNumberFormat="1" applyFont="1" applyBorder="1" applyAlignment="1">
      <alignment vertical="top" wrapText="1"/>
    </xf>
    <xf numFmtId="166" fontId="2" fillId="0" borderId="26" xfId="0" applyNumberFormat="1" applyFont="1" applyBorder="1" applyAlignment="1">
      <alignment vertical="top" wrapText="1"/>
    </xf>
    <xf numFmtId="166" fontId="2" fillId="0" borderId="0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4" fontId="2" fillId="0" borderId="3" xfId="0" applyNumberFormat="1" applyFont="1" applyBorder="1" applyAlignment="1">
      <alignment vertical="top" wrapText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7" xfId="0" applyBorder="1" applyProtection="1">
      <protection hidden="1"/>
    </xf>
    <xf numFmtId="0" fontId="2" fillId="0" borderId="11" xfId="0" applyFont="1" applyBorder="1" applyAlignment="1" applyProtection="1">
      <alignment horizontal="center" vertical="top" wrapText="1"/>
      <protection hidden="1"/>
    </xf>
    <xf numFmtId="0" fontId="0" fillId="0" borderId="0" xfId="0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top" wrapText="1"/>
      <protection hidden="1"/>
    </xf>
    <xf numFmtId="167" fontId="2" fillId="0" borderId="12" xfId="0" applyNumberFormat="1" applyFont="1" applyBorder="1" applyAlignment="1" applyProtection="1">
      <alignment horizontal="center" vertical="top" wrapText="1"/>
      <protection hidden="1"/>
    </xf>
    <xf numFmtId="166" fontId="2" fillId="0" borderId="0" xfId="0" applyNumberFormat="1" applyFont="1" applyBorder="1" applyAlignment="1" applyProtection="1">
      <alignment horizontal="center" wrapText="1"/>
      <protection hidden="1"/>
    </xf>
    <xf numFmtId="168" fontId="0" fillId="0" borderId="0" xfId="0" applyNumberFormat="1" applyProtection="1">
      <protection hidden="1"/>
    </xf>
    <xf numFmtId="0" fontId="2" fillId="0" borderId="2" xfId="0" applyFont="1" applyBorder="1" applyAlignment="1" applyProtection="1">
      <alignment horizontal="center" vertical="top" wrapText="1"/>
      <protection hidden="1"/>
    </xf>
    <xf numFmtId="167" fontId="2" fillId="0" borderId="14" xfId="0" applyNumberFormat="1" applyFont="1" applyBorder="1" applyAlignment="1" applyProtection="1">
      <alignment horizontal="center" vertical="top" wrapText="1"/>
      <protection hidden="1"/>
    </xf>
    <xf numFmtId="0" fontId="2" fillId="0" borderId="3" xfId="0" applyFont="1" applyBorder="1" applyAlignment="1" applyProtection="1">
      <alignment horizontal="center" vertical="top" wrapText="1"/>
      <protection hidden="1"/>
    </xf>
    <xf numFmtId="167" fontId="2" fillId="0" borderId="16" xfId="0" applyNumberFormat="1" applyFont="1" applyBorder="1" applyAlignment="1" applyProtection="1">
      <alignment horizontal="center" vertical="top" wrapText="1"/>
      <protection hidden="1"/>
    </xf>
    <xf numFmtId="0" fontId="2" fillId="0" borderId="0" xfId="0" applyFont="1" applyBorder="1" applyAlignment="1" applyProtection="1">
      <alignment horizontal="center" vertical="top" wrapText="1"/>
      <protection hidden="1"/>
    </xf>
    <xf numFmtId="166" fontId="2" fillId="0" borderId="0" xfId="0" applyNumberFormat="1" applyFont="1" applyBorder="1" applyAlignment="1" applyProtection="1">
      <alignment horizontal="center" vertical="top" wrapText="1"/>
      <protection hidden="1"/>
    </xf>
    <xf numFmtId="0" fontId="2" fillId="0" borderId="27" xfId="0" applyFont="1" applyBorder="1" applyAlignment="1" applyProtection="1">
      <alignment horizontal="center" vertical="top" wrapText="1"/>
      <protection hidden="1"/>
    </xf>
    <xf numFmtId="166" fontId="2" fillId="0" borderId="11" xfId="0" applyNumberFormat="1" applyFont="1" applyBorder="1" applyAlignment="1" applyProtection="1">
      <alignment horizontal="center" vertical="top" wrapText="1"/>
      <protection hidden="1"/>
    </xf>
    <xf numFmtId="166" fontId="2" fillId="0" borderId="12" xfId="0" applyNumberFormat="1" applyFont="1" applyBorder="1" applyAlignment="1" applyProtection="1">
      <alignment horizontal="center" vertical="top" wrapText="1"/>
      <protection hidden="1"/>
    </xf>
    <xf numFmtId="166" fontId="2" fillId="0" borderId="14" xfId="0" applyNumberFormat="1" applyFont="1" applyBorder="1" applyAlignment="1" applyProtection="1">
      <alignment horizontal="center" vertical="top" wrapText="1"/>
      <protection hidden="1"/>
    </xf>
    <xf numFmtId="166" fontId="2" fillId="0" borderId="16" xfId="0" applyNumberFormat="1" applyFont="1" applyBorder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3" borderId="28" xfId="0" applyFill="1" applyBorder="1" applyProtection="1">
      <protection hidden="1"/>
    </xf>
    <xf numFmtId="0" fontId="0" fillId="3" borderId="29" xfId="0" applyFill="1" applyBorder="1" applyProtection="1">
      <protection hidden="1"/>
    </xf>
    <xf numFmtId="165" fontId="0" fillId="3" borderId="30" xfId="0" applyNumberFormat="1" applyFill="1" applyBorder="1" applyProtection="1">
      <protection hidden="1"/>
    </xf>
    <xf numFmtId="0" fontId="0" fillId="3" borderId="31" xfId="0" applyFill="1" applyBorder="1" applyProtection="1">
      <protection hidden="1"/>
    </xf>
    <xf numFmtId="0" fontId="0" fillId="3" borderId="32" xfId="0" applyFill="1" applyBorder="1" applyProtection="1">
      <protection hidden="1"/>
    </xf>
    <xf numFmtId="165" fontId="0" fillId="3" borderId="33" xfId="0" applyNumberFormat="1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5" xfId="0" applyFill="1" applyBorder="1" applyProtection="1">
      <protection hidden="1"/>
    </xf>
    <xf numFmtId="165" fontId="0" fillId="3" borderId="36" xfId="0" applyNumberForma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top"/>
      <protection hidden="1"/>
    </xf>
    <xf numFmtId="166" fontId="0" fillId="0" borderId="0" xfId="0" applyNumberFormat="1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8" fillId="0" borderId="0" xfId="0" applyFont="1" applyProtection="1">
      <protection hidden="1"/>
    </xf>
    <xf numFmtId="0" fontId="3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protection hidden="1"/>
    </xf>
    <xf numFmtId="0" fontId="9" fillId="0" borderId="0" xfId="0" applyFont="1" applyBorder="1" applyAlignment="1" applyProtection="1"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0" fontId="1" fillId="0" borderId="38" xfId="0" quotePrefix="1" applyFont="1" applyBorder="1" applyAlignment="1" applyProtection="1">
      <alignment horizontal="center" vertical="center"/>
      <protection hidden="1"/>
    </xf>
    <xf numFmtId="165" fontId="1" fillId="4" borderId="38" xfId="0" quotePrefix="1" applyNumberFormat="1" applyFont="1" applyFill="1" applyBorder="1" applyAlignment="1" applyProtection="1">
      <alignment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165" fontId="1" fillId="4" borderId="38" xfId="0" applyNumberFormat="1" applyFont="1" applyFill="1" applyBorder="1" applyAlignment="1" applyProtection="1">
      <alignment vertical="center"/>
      <protection hidden="1"/>
    </xf>
    <xf numFmtId="0" fontId="1" fillId="0" borderId="39" xfId="0" applyFont="1" applyBorder="1" applyAlignment="1" applyProtection="1">
      <alignment horizontal="center" vertical="center"/>
      <protection hidden="1"/>
    </xf>
    <xf numFmtId="165" fontId="1" fillId="4" borderId="39" xfId="0" quotePrefix="1" applyNumberFormat="1" applyFont="1" applyFill="1" applyBorder="1" applyAlignment="1" applyProtection="1">
      <alignment vertical="center"/>
      <protection hidden="1"/>
    </xf>
    <xf numFmtId="165" fontId="1" fillId="4" borderId="39" xfId="0" applyNumberFormat="1" applyFont="1" applyFill="1" applyBorder="1" applyAlignment="1" applyProtection="1">
      <alignment vertical="center"/>
      <protection hidden="1"/>
    </xf>
    <xf numFmtId="0" fontId="1" fillId="5" borderId="39" xfId="0" applyFont="1" applyFill="1" applyBorder="1" applyAlignment="1" applyProtection="1">
      <alignment horizontal="center" vertical="center"/>
      <protection hidden="1"/>
    </xf>
    <xf numFmtId="168" fontId="1" fillId="5" borderId="39" xfId="0" applyNumberFormat="1" applyFont="1" applyFill="1" applyBorder="1" applyAlignment="1" applyProtection="1">
      <alignment vertical="center"/>
      <protection hidden="1"/>
    </xf>
    <xf numFmtId="0" fontId="1" fillId="0" borderId="40" xfId="0" applyFont="1" applyBorder="1" applyAlignment="1" applyProtection="1">
      <alignment horizontal="center" vertical="center"/>
      <protection hidden="1"/>
    </xf>
    <xf numFmtId="165" fontId="1" fillId="4" borderId="40" xfId="0" applyNumberFormat="1" applyFont="1" applyFill="1" applyBorder="1" applyAlignment="1" applyProtection="1">
      <alignment vertical="center"/>
      <protection hidden="1"/>
    </xf>
    <xf numFmtId="0" fontId="1" fillId="5" borderId="40" xfId="0" applyFont="1" applyFill="1" applyBorder="1" applyAlignment="1" applyProtection="1">
      <alignment horizontal="center" vertical="center"/>
      <protection hidden="1"/>
    </xf>
    <xf numFmtId="168" fontId="1" fillId="5" borderId="40" xfId="0" applyNumberFormat="1" applyFont="1" applyFill="1" applyBorder="1" applyAlignment="1" applyProtection="1">
      <alignment vertical="center"/>
      <protection hidden="1"/>
    </xf>
    <xf numFmtId="0" fontId="11" fillId="4" borderId="37" xfId="0" applyFont="1" applyFill="1" applyBorder="1" applyAlignment="1" applyProtection="1">
      <alignment horizontal="center" vertical="center"/>
      <protection hidden="1"/>
    </xf>
    <xf numFmtId="0" fontId="11" fillId="0" borderId="38" xfId="0" quotePrefix="1" applyFont="1" applyBorder="1" applyAlignment="1" applyProtection="1">
      <alignment horizontal="center" vertical="center"/>
      <protection hidden="1"/>
    </xf>
    <xf numFmtId="168" fontId="11" fillId="5" borderId="38" xfId="0" applyNumberFormat="1" applyFont="1" applyFill="1" applyBorder="1" applyAlignment="1" applyProtection="1">
      <alignment vertical="center"/>
      <protection locked="0"/>
    </xf>
    <xf numFmtId="0" fontId="11" fillId="0" borderId="39" xfId="0" quotePrefix="1" applyFont="1" applyBorder="1" applyAlignment="1" applyProtection="1">
      <alignment horizontal="center" vertical="center"/>
      <protection hidden="1"/>
    </xf>
    <xf numFmtId="168" fontId="11" fillId="5" borderId="39" xfId="0" applyNumberFormat="1" applyFont="1" applyFill="1" applyBorder="1" applyAlignment="1" applyProtection="1">
      <alignment vertical="center"/>
      <protection locked="0"/>
    </xf>
    <xf numFmtId="0" fontId="11" fillId="0" borderId="40" xfId="0" applyFont="1" applyBorder="1" applyAlignment="1" applyProtection="1">
      <alignment horizontal="center" vertical="center"/>
      <protection hidden="1"/>
    </xf>
    <xf numFmtId="168" fontId="11" fillId="5" borderId="40" xfId="0" applyNumberFormat="1" applyFont="1" applyFill="1" applyBorder="1" applyAlignment="1" applyProtection="1">
      <alignment vertical="center"/>
      <protection locked="0"/>
    </xf>
    <xf numFmtId="168" fontId="11" fillId="4" borderId="37" xfId="0" applyNumberFormat="1" applyFont="1" applyFill="1" applyBorder="1" applyAlignment="1" applyProtection="1">
      <alignment vertical="center"/>
      <protection hidden="1"/>
    </xf>
    <xf numFmtId="0" fontId="7" fillId="0" borderId="0" xfId="0" applyFont="1" applyProtection="1">
      <protection hidden="1"/>
    </xf>
    <xf numFmtId="0" fontId="7" fillId="0" borderId="0" xfId="0" applyFont="1" applyBorder="1" applyAlignment="1" applyProtection="1">
      <protection hidden="1"/>
    </xf>
    <xf numFmtId="0" fontId="11" fillId="0" borderId="0" xfId="0" applyFont="1" applyProtection="1">
      <protection hidden="1"/>
    </xf>
    <xf numFmtId="0" fontId="11" fillId="0" borderId="0" xfId="0" applyFont="1" applyAlignment="1" applyProtection="1">
      <alignment horizontal="left" indent="2"/>
      <protection hidden="1"/>
    </xf>
    <xf numFmtId="0" fontId="12" fillId="0" borderId="0" xfId="0" applyFont="1" applyFill="1" applyBorder="1" applyAlignment="1" applyProtection="1">
      <protection hidden="1"/>
    </xf>
    <xf numFmtId="0" fontId="12" fillId="0" borderId="0" xfId="0" applyFont="1" applyFill="1" applyBorder="1" applyProtection="1">
      <protection hidden="1"/>
    </xf>
    <xf numFmtId="0" fontId="12" fillId="0" borderId="11" xfId="0" applyFont="1" applyFill="1" applyBorder="1" applyAlignment="1" applyProtection="1">
      <alignment horizontal="center" vertical="center"/>
      <protection hidden="1"/>
    </xf>
    <xf numFmtId="167" fontId="12" fillId="0" borderId="0" xfId="0" applyNumberFormat="1" applyFont="1" applyFill="1" applyBorder="1" applyAlignment="1" applyProtection="1">
      <alignment horizontal="right" vertical="top"/>
      <protection hidden="1"/>
    </xf>
    <xf numFmtId="167" fontId="12" fillId="0" borderId="0" xfId="0" applyNumberFormat="1" applyFont="1" applyFill="1" applyBorder="1" applyAlignment="1" applyProtection="1">
      <alignment horizontal="right" vertical="top" wrapText="1"/>
      <protection hidden="1"/>
    </xf>
    <xf numFmtId="0" fontId="12" fillId="0" borderId="11" xfId="0" quotePrefix="1" applyFont="1" applyFill="1" applyBorder="1" applyAlignment="1" applyProtection="1">
      <alignment horizontal="left" vertical="center"/>
      <protection hidden="1"/>
    </xf>
    <xf numFmtId="166" fontId="12" fillId="0" borderId="0" xfId="0" applyNumberFormat="1" applyFont="1" applyFill="1" applyBorder="1" applyAlignment="1" applyProtection="1">
      <alignment horizontal="center" vertical="top" wrapText="1"/>
      <protection hidden="1"/>
    </xf>
    <xf numFmtId="166" fontId="12" fillId="0" borderId="0" xfId="0" applyNumberFormat="1" applyFont="1" applyFill="1" applyBorder="1" applyAlignment="1" applyProtection="1">
      <alignment horizontal="center" wrapText="1"/>
      <protection hidden="1"/>
    </xf>
    <xf numFmtId="0" fontId="12" fillId="0" borderId="0" xfId="0" applyFont="1" applyFill="1" applyBorder="1" applyAlignment="1"/>
    <xf numFmtId="0" fontId="12" fillId="0" borderId="0" xfId="0" applyFont="1" applyFill="1" applyBorder="1"/>
    <xf numFmtId="166" fontId="12" fillId="0" borderId="0" xfId="0" applyNumberFormat="1" applyFont="1" applyFill="1" applyBorder="1" applyAlignment="1" applyProtection="1">
      <alignment horizontal="right" vertical="top"/>
      <protection hidden="1"/>
    </xf>
    <xf numFmtId="166" fontId="12" fillId="0" borderId="0" xfId="0" applyNumberFormat="1" applyFont="1" applyFill="1" applyBorder="1" applyAlignment="1" applyProtection="1">
      <alignment horizontal="right" vertical="top" wrapText="1"/>
      <protection hidden="1"/>
    </xf>
    <xf numFmtId="0" fontId="12" fillId="0" borderId="11" xfId="0" applyFont="1" applyFill="1" applyBorder="1" applyAlignment="1" applyProtection="1">
      <alignment horizontal="left" vertical="center"/>
      <protection hidden="1"/>
    </xf>
    <xf numFmtId="0" fontId="12" fillId="0" borderId="11" xfId="0" applyFont="1" applyFill="1" applyBorder="1" applyAlignment="1"/>
    <xf numFmtId="166" fontId="12" fillId="0" borderId="0" xfId="0" applyNumberFormat="1" applyFont="1" applyFill="1" applyBorder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left"/>
      <protection hidden="1"/>
    </xf>
    <xf numFmtId="0" fontId="12" fillId="0" borderId="0" xfId="0" applyFont="1" applyFill="1" applyBorder="1" applyAlignment="1" applyProtection="1">
      <alignment horizontal="right"/>
      <protection hidden="1"/>
    </xf>
    <xf numFmtId="0" fontId="12" fillId="0" borderId="0" xfId="0" applyFont="1" applyFill="1" applyBorder="1" applyAlignment="1">
      <alignment horizontal="left"/>
    </xf>
    <xf numFmtId="0" fontId="12" fillId="0" borderId="0" xfId="0" quotePrefix="1" applyFont="1" applyFill="1" applyBorder="1" applyAlignment="1" applyProtection="1">
      <alignment horizontal="left" vertical="center"/>
      <protection hidden="1"/>
    </xf>
    <xf numFmtId="0" fontId="13" fillId="0" borderId="0" xfId="0" applyFont="1" applyFill="1" applyBorder="1" applyAlignment="1" applyProtection="1">
      <protection hidden="1"/>
    </xf>
    <xf numFmtId="0" fontId="12" fillId="0" borderId="0" xfId="0" applyFont="1" applyFill="1" applyBorder="1" applyAlignment="1" applyProtection="1">
      <alignment horizontal="left" vertical="center"/>
      <protection hidden="1"/>
    </xf>
    <xf numFmtId="165" fontId="12" fillId="0" borderId="0" xfId="0" applyNumberFormat="1" applyFont="1" applyFill="1" applyBorder="1" applyAlignment="1" applyProtection="1">
      <protection hidden="1"/>
    </xf>
    <xf numFmtId="168" fontId="12" fillId="0" borderId="0" xfId="0" applyNumberFormat="1" applyFont="1" applyFill="1" applyBorder="1" applyAlignment="1" applyProtection="1">
      <protection hidden="1"/>
    </xf>
    <xf numFmtId="0" fontId="12" fillId="0" borderId="0" xfId="0" applyFont="1" applyFill="1" applyBorder="1" applyAlignment="1">
      <alignment vertical="center"/>
    </xf>
    <xf numFmtId="0" fontId="15" fillId="0" borderId="0" xfId="1" applyFont="1" applyFill="1" applyBorder="1" applyAlignment="1" applyProtection="1"/>
    <xf numFmtId="0" fontId="12" fillId="0" borderId="0" xfId="0" applyFont="1" applyFill="1" applyBorder="1" applyAlignment="1" applyProtection="1">
      <alignment horizontal="center"/>
      <protection hidden="1"/>
    </xf>
    <xf numFmtId="166" fontId="12" fillId="0" borderId="0" xfId="0" applyNumberFormat="1" applyFont="1" applyFill="1" applyBorder="1" applyAlignment="1" applyProtection="1">
      <alignment horizontal="left" vertical="top"/>
      <protection hidden="1"/>
    </xf>
    <xf numFmtId="166" fontId="12" fillId="0" borderId="0" xfId="0" applyNumberFormat="1" applyFont="1" applyFill="1" applyBorder="1" applyAlignment="1" applyProtection="1">
      <alignment horizontal="left"/>
      <protection hidden="1"/>
    </xf>
    <xf numFmtId="0" fontId="12" fillId="0" borderId="0" xfId="0" applyFont="1" applyFill="1" applyBorder="1" applyAlignment="1" applyProtection="1">
      <alignment vertical="center"/>
      <protection hidden="1"/>
    </xf>
    <xf numFmtId="0" fontId="12" fillId="0" borderId="27" xfId="0" applyFont="1" applyFill="1" applyBorder="1" applyAlignment="1"/>
    <xf numFmtId="0" fontId="12" fillId="0" borderId="27" xfId="0" applyFont="1" applyFill="1" applyBorder="1" applyAlignment="1">
      <alignment horizontal="left"/>
    </xf>
    <xf numFmtId="0" fontId="12" fillId="0" borderId="27" xfId="0" applyFont="1" applyFill="1" applyBorder="1" applyAlignment="1" applyProtection="1">
      <alignment horizontal="center" vertical="center"/>
      <protection hidden="1"/>
    </xf>
    <xf numFmtId="0" fontId="12" fillId="0" borderId="27" xfId="0" applyFont="1" applyFill="1" applyBorder="1" applyAlignment="1" applyProtection="1">
      <alignment horizontal="left" vertical="center"/>
      <protection hidden="1"/>
    </xf>
    <xf numFmtId="0" fontId="12" fillId="0" borderId="27" xfId="0" applyFont="1" applyFill="1" applyBorder="1" applyAlignment="1">
      <alignment vertical="center"/>
    </xf>
    <xf numFmtId="0" fontId="12" fillId="0" borderId="17" xfId="0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right" vertical="center"/>
    </xf>
    <xf numFmtId="3" fontId="12" fillId="0" borderId="15" xfId="0" applyNumberFormat="1" applyFont="1" applyFill="1" applyBorder="1" applyAlignment="1">
      <alignment vertical="center"/>
    </xf>
    <xf numFmtId="0" fontId="12" fillId="0" borderId="15" xfId="0" applyFont="1" applyFill="1" applyBorder="1"/>
    <xf numFmtId="0" fontId="12" fillId="0" borderId="11" xfId="0" applyFont="1" applyBorder="1"/>
    <xf numFmtId="3" fontId="12" fillId="6" borderId="17" xfId="0" applyNumberFormat="1" applyFont="1" applyFill="1" applyBorder="1" applyAlignment="1">
      <alignment horizontal="right" vertical="center"/>
    </xf>
    <xf numFmtId="3" fontId="12" fillId="6" borderId="11" xfId="0" applyNumberFormat="1" applyFont="1" applyFill="1" applyBorder="1"/>
    <xf numFmtId="3" fontId="12" fillId="0" borderId="11" xfId="0" applyNumberFormat="1" applyFont="1" applyBorder="1"/>
    <xf numFmtId="0" fontId="14" fillId="6" borderId="0" xfId="0" applyFont="1" applyFill="1" applyBorder="1" applyAlignment="1" applyProtection="1">
      <alignment horizontal="left"/>
      <protection hidden="1"/>
    </xf>
    <xf numFmtId="0" fontId="12" fillId="6" borderId="0" xfId="0" applyFont="1" applyFill="1" applyBorder="1" applyAlignment="1"/>
    <xf numFmtId="0" fontId="12" fillId="6" borderId="0" xfId="0" applyFont="1" applyFill="1" applyBorder="1" applyAlignment="1" applyProtection="1">
      <alignment horizontal="center"/>
      <protection hidden="1"/>
    </xf>
    <xf numFmtId="0" fontId="12" fillId="6" borderId="0" xfId="0" applyFont="1" applyFill="1" applyBorder="1" applyAlignment="1" applyProtection="1">
      <protection hidden="1"/>
    </xf>
    <xf numFmtId="0" fontId="14" fillId="6" borderId="0" xfId="0" applyFont="1" applyFill="1" applyBorder="1" applyAlignment="1"/>
    <xf numFmtId="0" fontId="12" fillId="6" borderId="0" xfId="0" applyFont="1" applyFill="1" applyBorder="1" applyAlignment="1">
      <alignment horizontal="left"/>
    </xf>
    <xf numFmtId="0" fontId="12" fillId="6" borderId="0" xfId="0" applyFont="1" applyFill="1" applyBorder="1" applyProtection="1">
      <protection hidden="1"/>
    </xf>
    <xf numFmtId="3" fontId="0" fillId="0" borderId="0" xfId="0" applyNumberFormat="1"/>
    <xf numFmtId="0" fontId="3" fillId="0" borderId="41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4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Sprague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Sheet2!$B$2:$B$81</c:f>
              <c:numCache>
                <c:formatCode>#,##0</c:formatCode>
                <c:ptCount val="80"/>
                <c:pt idx="0">
                  <c:v>853556.48</c:v>
                </c:pt>
                <c:pt idx="1">
                  <c:v>810467.20000000019</c:v>
                </c:pt>
                <c:pt idx="2">
                  <c:v>775379.2</c:v>
                </c:pt>
                <c:pt idx="3">
                  <c:v>747692</c:v>
                </c:pt>
                <c:pt idx="4">
                  <c:v>726805.12000000011</c:v>
                </c:pt>
                <c:pt idx="5">
                  <c:v>712118.08000000007</c:v>
                </c:pt>
                <c:pt idx="6">
                  <c:v>703030.39999999991</c:v>
                </c:pt>
                <c:pt idx="7">
                  <c:v>698941.6</c:v>
                </c:pt>
                <c:pt idx="8">
                  <c:v>699251.20000000007</c:v>
                </c:pt>
                <c:pt idx="9">
                  <c:v>703358.71999999974</c:v>
                </c:pt>
                <c:pt idx="10">
                  <c:v>710942.88</c:v>
                </c:pt>
                <c:pt idx="11">
                  <c:v>721682.39999999991</c:v>
                </c:pt>
                <c:pt idx="12">
                  <c:v>733580.79999999993</c:v>
                </c:pt>
                <c:pt idx="13">
                  <c:v>745479.2</c:v>
                </c:pt>
                <c:pt idx="14">
                  <c:v>757614.72000000067</c:v>
                </c:pt>
                <c:pt idx="15">
                  <c:v>770958.72</c:v>
                </c:pt>
                <c:pt idx="16">
                  <c:v>784807.35999999987</c:v>
                </c:pt>
                <c:pt idx="17">
                  <c:v>799076.96000000008</c:v>
                </c:pt>
                <c:pt idx="18">
                  <c:v>813652.96000000008</c:v>
                </c:pt>
                <c:pt idx="19">
                  <c:v>827904</c:v>
                </c:pt>
                <c:pt idx="20">
                  <c:v>841476.16000000015</c:v>
                </c:pt>
                <c:pt idx="21">
                  <c:v>854635.67999999993</c:v>
                </c:pt>
                <c:pt idx="22">
                  <c:v>864123.68000000017</c:v>
                </c:pt>
                <c:pt idx="23">
                  <c:v>868340.47999999986</c:v>
                </c:pt>
                <c:pt idx="24">
                  <c:v>868623.99999999953</c:v>
                </c:pt>
                <c:pt idx="25">
                  <c:v>868615.20000000007</c:v>
                </c:pt>
                <c:pt idx="26">
                  <c:v>868429.92</c:v>
                </c:pt>
                <c:pt idx="27">
                  <c:v>864941.12</c:v>
                </c:pt>
                <c:pt idx="28">
                  <c:v>857230.72</c:v>
                </c:pt>
                <c:pt idx="29">
                  <c:v>847083.04</c:v>
                </c:pt>
                <c:pt idx="30">
                  <c:v>837380.64</c:v>
                </c:pt>
                <c:pt idx="31">
                  <c:v>827763.19999999984</c:v>
                </c:pt>
                <c:pt idx="32">
                  <c:v>821009.6</c:v>
                </c:pt>
                <c:pt idx="33">
                  <c:v>818869.6</c:v>
                </c:pt>
                <c:pt idx="34">
                  <c:v>820476.96</c:v>
                </c:pt>
                <c:pt idx="35">
                  <c:v>821974.08</c:v>
                </c:pt>
                <c:pt idx="36">
                  <c:v>822642.55999999994</c:v>
                </c:pt>
                <c:pt idx="37">
                  <c:v>830294.56</c:v>
                </c:pt>
                <c:pt idx="38">
                  <c:v>847953.76</c:v>
                </c:pt>
                <c:pt idx="39">
                  <c:v>871535.04</c:v>
                </c:pt>
                <c:pt idx="40">
                  <c:v>893685.6</c:v>
                </c:pt>
                <c:pt idx="41">
                  <c:v>915583.20000000007</c:v>
                </c:pt>
                <c:pt idx="42">
                  <c:v>932420.00000000023</c:v>
                </c:pt>
                <c:pt idx="43">
                  <c:v>940959.2</c:v>
                </c:pt>
                <c:pt idx="44">
                  <c:v>942952</c:v>
                </c:pt>
                <c:pt idx="45">
                  <c:v>944401.76000000013</c:v>
                </c:pt>
                <c:pt idx="46">
                  <c:v>945326.24</c:v>
                </c:pt>
                <c:pt idx="47">
                  <c:v>938187.04000000015</c:v>
                </c:pt>
                <c:pt idx="48">
                  <c:v>920221.43999999983</c:v>
                </c:pt>
                <c:pt idx="49">
                  <c:v>894963.52</c:v>
                </c:pt>
                <c:pt idx="50">
                  <c:v>869679.36</c:v>
                </c:pt>
                <c:pt idx="51">
                  <c:v>844078.87999999989</c:v>
                </c:pt>
                <c:pt idx="52">
                  <c:v>818148.48</c:v>
                </c:pt>
                <c:pt idx="53">
                  <c:v>792995.67999999993</c:v>
                </c:pt>
                <c:pt idx="54">
                  <c:v>769497.60000000056</c:v>
                </c:pt>
                <c:pt idx="55">
                  <c:v>744770.08000000007</c:v>
                </c:pt>
                <c:pt idx="56">
                  <c:v>716205.44</c:v>
                </c:pt>
                <c:pt idx="57">
                  <c:v>702934.24</c:v>
                </c:pt>
                <c:pt idx="58">
                  <c:v>713171.84</c:v>
                </c:pt>
                <c:pt idx="59">
                  <c:v>737018.40000000037</c:v>
                </c:pt>
                <c:pt idx="60">
                  <c:v>758311.04</c:v>
                </c:pt>
                <c:pt idx="61">
                  <c:v>782625.12</c:v>
                </c:pt>
                <c:pt idx="62">
                  <c:v>787899.52000000014</c:v>
                </c:pt>
                <c:pt idx="63">
                  <c:v>762268.32</c:v>
                </c:pt>
                <c:pt idx="64">
                  <c:v>716896</c:v>
                </c:pt>
                <c:pt idx="65">
                  <c:v>674592.32000000007</c:v>
                </c:pt>
                <c:pt idx="66">
                  <c:v>630530.56000000006</c:v>
                </c:pt>
                <c:pt idx="67">
                  <c:v>592921.76000000013</c:v>
                </c:pt>
                <c:pt idx="68">
                  <c:v>568064.15999999992</c:v>
                </c:pt>
                <c:pt idx="69">
                  <c:v>551391.20000000019</c:v>
                </c:pt>
                <c:pt idx="70">
                  <c:v>531817.44000000006</c:v>
                </c:pt>
                <c:pt idx="71">
                  <c:v>511295.19999999995</c:v>
                </c:pt>
                <c:pt idx="72">
                  <c:v>491776.80000000005</c:v>
                </c:pt>
                <c:pt idx="73">
                  <c:v>473041.6</c:v>
                </c:pt>
                <c:pt idx="74">
                  <c:v>454868.95999999996</c:v>
                </c:pt>
                <c:pt idx="75">
                  <c:v>437038.24</c:v>
                </c:pt>
                <c:pt idx="76">
                  <c:v>419328.80000000005</c:v>
                </c:pt>
                <c:pt idx="77">
                  <c:v>401520</c:v>
                </c:pt>
                <c:pt idx="78">
                  <c:v>383391.19999999995</c:v>
                </c:pt>
                <c:pt idx="79">
                  <c:v>364721.76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4-426E-B41A-578C92595413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Linear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Sheet2!$A$2:$A$81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Sheet2!$D$2:$D$82</c:f>
              <c:numCache>
                <c:formatCode>General</c:formatCode>
                <c:ptCount val="81"/>
                <c:pt idx="0">
                  <c:v>782780</c:v>
                </c:pt>
                <c:pt idx="1">
                  <c:v>782780</c:v>
                </c:pt>
                <c:pt idx="2">
                  <c:v>782780</c:v>
                </c:pt>
                <c:pt idx="3">
                  <c:v>782780</c:v>
                </c:pt>
                <c:pt idx="4">
                  <c:v>782780</c:v>
                </c:pt>
                <c:pt idx="5">
                  <c:v>703340</c:v>
                </c:pt>
                <c:pt idx="6">
                  <c:v>703340</c:v>
                </c:pt>
                <c:pt idx="7">
                  <c:v>703340</c:v>
                </c:pt>
                <c:pt idx="8">
                  <c:v>703340</c:v>
                </c:pt>
                <c:pt idx="9">
                  <c:v>703340</c:v>
                </c:pt>
                <c:pt idx="10">
                  <c:v>733860</c:v>
                </c:pt>
                <c:pt idx="11">
                  <c:v>733860</c:v>
                </c:pt>
                <c:pt idx="12">
                  <c:v>733860</c:v>
                </c:pt>
                <c:pt idx="13">
                  <c:v>733860</c:v>
                </c:pt>
                <c:pt idx="14">
                  <c:v>733860</c:v>
                </c:pt>
                <c:pt idx="15">
                  <c:v>799280</c:v>
                </c:pt>
                <c:pt idx="16">
                  <c:v>799280</c:v>
                </c:pt>
                <c:pt idx="17">
                  <c:v>799280</c:v>
                </c:pt>
                <c:pt idx="18">
                  <c:v>799280</c:v>
                </c:pt>
                <c:pt idx="19">
                  <c:v>799280</c:v>
                </c:pt>
                <c:pt idx="20">
                  <c:v>859440</c:v>
                </c:pt>
                <c:pt idx="21">
                  <c:v>859440</c:v>
                </c:pt>
                <c:pt idx="22">
                  <c:v>859440</c:v>
                </c:pt>
                <c:pt idx="23">
                  <c:v>859440</c:v>
                </c:pt>
                <c:pt idx="24">
                  <c:v>859440</c:v>
                </c:pt>
                <c:pt idx="25">
                  <c:v>861260</c:v>
                </c:pt>
                <c:pt idx="26">
                  <c:v>861260</c:v>
                </c:pt>
                <c:pt idx="27">
                  <c:v>861260</c:v>
                </c:pt>
                <c:pt idx="28">
                  <c:v>861260</c:v>
                </c:pt>
                <c:pt idx="29">
                  <c:v>861260</c:v>
                </c:pt>
                <c:pt idx="30">
                  <c:v>825100</c:v>
                </c:pt>
                <c:pt idx="31">
                  <c:v>825100</c:v>
                </c:pt>
                <c:pt idx="32">
                  <c:v>825100</c:v>
                </c:pt>
                <c:pt idx="33">
                  <c:v>825100</c:v>
                </c:pt>
                <c:pt idx="34">
                  <c:v>825100</c:v>
                </c:pt>
                <c:pt idx="35">
                  <c:v>838880</c:v>
                </c:pt>
                <c:pt idx="36">
                  <c:v>838880</c:v>
                </c:pt>
                <c:pt idx="37">
                  <c:v>838880</c:v>
                </c:pt>
                <c:pt idx="38">
                  <c:v>838880</c:v>
                </c:pt>
                <c:pt idx="39">
                  <c:v>838880</c:v>
                </c:pt>
                <c:pt idx="40">
                  <c:v>925120</c:v>
                </c:pt>
                <c:pt idx="41">
                  <c:v>925120</c:v>
                </c:pt>
                <c:pt idx="42">
                  <c:v>925120</c:v>
                </c:pt>
                <c:pt idx="43">
                  <c:v>925120</c:v>
                </c:pt>
                <c:pt idx="44">
                  <c:v>925120</c:v>
                </c:pt>
                <c:pt idx="45">
                  <c:v>928620</c:v>
                </c:pt>
                <c:pt idx="46">
                  <c:v>928620</c:v>
                </c:pt>
                <c:pt idx="47">
                  <c:v>928620</c:v>
                </c:pt>
                <c:pt idx="48">
                  <c:v>928620</c:v>
                </c:pt>
                <c:pt idx="49">
                  <c:v>928620</c:v>
                </c:pt>
                <c:pt idx="50">
                  <c:v>818880</c:v>
                </c:pt>
                <c:pt idx="51">
                  <c:v>818880</c:v>
                </c:pt>
                <c:pt idx="52">
                  <c:v>818880</c:v>
                </c:pt>
                <c:pt idx="53">
                  <c:v>818880</c:v>
                </c:pt>
                <c:pt idx="54">
                  <c:v>818880</c:v>
                </c:pt>
                <c:pt idx="55">
                  <c:v>722820</c:v>
                </c:pt>
                <c:pt idx="56">
                  <c:v>722820</c:v>
                </c:pt>
                <c:pt idx="57">
                  <c:v>722820</c:v>
                </c:pt>
                <c:pt idx="58">
                  <c:v>722820</c:v>
                </c:pt>
                <c:pt idx="59">
                  <c:v>722820</c:v>
                </c:pt>
                <c:pt idx="60">
                  <c:v>761600</c:v>
                </c:pt>
                <c:pt idx="61">
                  <c:v>761600</c:v>
                </c:pt>
                <c:pt idx="62">
                  <c:v>761600</c:v>
                </c:pt>
                <c:pt idx="63">
                  <c:v>761600</c:v>
                </c:pt>
                <c:pt idx="64">
                  <c:v>761600</c:v>
                </c:pt>
                <c:pt idx="65">
                  <c:v>603500</c:v>
                </c:pt>
                <c:pt idx="66">
                  <c:v>603500</c:v>
                </c:pt>
                <c:pt idx="67">
                  <c:v>603500</c:v>
                </c:pt>
                <c:pt idx="68">
                  <c:v>603500</c:v>
                </c:pt>
                <c:pt idx="69">
                  <c:v>603500</c:v>
                </c:pt>
                <c:pt idx="70">
                  <c:v>492560</c:v>
                </c:pt>
                <c:pt idx="71">
                  <c:v>492560</c:v>
                </c:pt>
                <c:pt idx="72">
                  <c:v>492560</c:v>
                </c:pt>
                <c:pt idx="73">
                  <c:v>492560</c:v>
                </c:pt>
                <c:pt idx="74">
                  <c:v>492560</c:v>
                </c:pt>
                <c:pt idx="75">
                  <c:v>401200</c:v>
                </c:pt>
                <c:pt idx="76">
                  <c:v>401200</c:v>
                </c:pt>
                <c:pt idx="77">
                  <c:v>401200</c:v>
                </c:pt>
                <c:pt idx="78">
                  <c:v>401200</c:v>
                </c:pt>
                <c:pt idx="79">
                  <c:v>401200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26E-B41A-578C9259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67032"/>
        <c:axId val="415767360"/>
      </c:lineChart>
      <c:catAx>
        <c:axId val="41576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767360"/>
        <c:crosses val="autoZero"/>
        <c:auto val="1"/>
        <c:lblAlgn val="ctr"/>
        <c:lblOffset val="100"/>
        <c:noMultiLvlLbl val="0"/>
      </c:catAx>
      <c:valAx>
        <c:axId val="4157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Population (in 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7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26</xdr:row>
      <xdr:rowOff>38101</xdr:rowOff>
    </xdr:from>
    <xdr:to>
      <xdr:col>10</xdr:col>
      <xdr:colOff>619125</xdr:colOff>
      <xdr:row>44</xdr:row>
      <xdr:rowOff>114301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un.org/esa/population/techcoop/PopProj/manual3/manual3.html" TargetMode="External"/><Relationship Id="rId1" Type="http://schemas.openxmlformats.org/officeDocument/2006/relationships/hyperlink" Target="http://www.un.org/esa/population/techcoop/PopProj/manual3/chapter8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tabSelected="1" zoomScaleNormal="100" zoomScaleSheetLayoutView="100" workbookViewId="0">
      <selection activeCell="E9" sqref="E9"/>
    </sheetView>
  </sheetViews>
  <sheetFormatPr defaultColWidth="9.109375" defaultRowHeight="13.8" x14ac:dyDescent="0.3"/>
  <cols>
    <col min="1" max="2" width="17.88671875" style="113" customWidth="1"/>
    <col min="3" max="3" width="12.5546875" style="113" customWidth="1"/>
    <col min="4" max="4" width="3.88671875" style="113" customWidth="1"/>
    <col min="5" max="5" width="12.5546875" style="113" customWidth="1"/>
    <col min="6" max="6" width="3.88671875" style="113" customWidth="1"/>
    <col min="7" max="7" width="12.5546875" style="113" customWidth="1"/>
    <col min="8" max="8" width="3.6640625" style="113" bestFit="1" customWidth="1"/>
    <col min="9" max="9" width="12.5546875" style="113" customWidth="1"/>
    <col min="10" max="10" width="3.88671875" style="113" bestFit="1" customWidth="1"/>
    <col min="11" max="12" width="12.5546875" style="113" customWidth="1"/>
    <col min="13" max="13" width="18.88671875" style="113" customWidth="1"/>
    <col min="14" max="14" width="7.33203125" style="122" bestFit="1" customWidth="1"/>
    <col min="15" max="17" width="7.88671875" style="114" bestFit="1" customWidth="1"/>
    <col min="18" max="18" width="7.33203125" style="114" bestFit="1" customWidth="1"/>
    <col min="19" max="256" width="12.5546875" style="114" customWidth="1"/>
    <col min="257" max="16384" width="9.109375" style="114"/>
  </cols>
  <sheetData>
    <row r="1" spans="1:18" ht="11.25" customHeight="1" x14ac:dyDescent="0.3">
      <c r="A1" s="105"/>
      <c r="N1" s="120"/>
      <c r="O1" s="130"/>
      <c r="P1" s="130"/>
      <c r="Q1" s="130"/>
      <c r="R1" s="130"/>
    </row>
    <row r="2" spans="1:18" x14ac:dyDescent="0.3">
      <c r="A2" s="147" t="s">
        <v>110</v>
      </c>
      <c r="B2" s="147"/>
      <c r="C2" s="105"/>
      <c r="D2" s="147" t="s">
        <v>112</v>
      </c>
      <c r="E2" s="148"/>
      <c r="F2" s="149"/>
      <c r="G2" s="149"/>
      <c r="H2" s="149"/>
      <c r="I2" s="149"/>
      <c r="J2" s="149"/>
      <c r="K2" s="150"/>
      <c r="M2" s="151" t="s">
        <v>0</v>
      </c>
      <c r="N2" s="152"/>
      <c r="O2" s="153"/>
      <c r="P2" s="153"/>
      <c r="Q2" s="153"/>
      <c r="R2" s="153"/>
    </row>
    <row r="3" spans="1:18" x14ac:dyDescent="0.3">
      <c r="B3" s="105"/>
      <c r="C3" s="105"/>
      <c r="D3" s="105"/>
      <c r="E3" s="105"/>
      <c r="F3" s="105"/>
      <c r="G3" s="105"/>
      <c r="H3" s="105"/>
      <c r="I3" s="105"/>
      <c r="J3" s="105"/>
      <c r="K3" s="105"/>
      <c r="M3" s="122" t="s">
        <v>95</v>
      </c>
      <c r="N3" s="135" t="s">
        <v>101</v>
      </c>
      <c r="O3" s="134" t="s">
        <v>102</v>
      </c>
      <c r="P3" s="134" t="s">
        <v>103</v>
      </c>
      <c r="Q3" s="134" t="s">
        <v>104</v>
      </c>
      <c r="R3" s="134" t="s">
        <v>105</v>
      </c>
    </row>
    <row r="4" spans="1:18" ht="12.75" customHeight="1" x14ac:dyDescent="0.3">
      <c r="A4" s="117" t="s">
        <v>111</v>
      </c>
      <c r="B4" s="143" t="s">
        <v>78</v>
      </c>
      <c r="C4" s="105"/>
      <c r="D4" s="136" t="s">
        <v>66</v>
      </c>
      <c r="E4" s="139" t="s">
        <v>71</v>
      </c>
      <c r="F4" s="136" t="s">
        <v>66</v>
      </c>
      <c r="G4" s="139" t="s">
        <v>71</v>
      </c>
      <c r="H4" s="136" t="s">
        <v>66</v>
      </c>
      <c r="I4" s="139" t="s">
        <v>71</v>
      </c>
      <c r="J4" s="136" t="s">
        <v>66</v>
      </c>
      <c r="K4" s="139" t="s">
        <v>71</v>
      </c>
      <c r="M4" s="113" t="s">
        <v>96</v>
      </c>
      <c r="N4" s="108">
        <v>0.36159999999999998</v>
      </c>
      <c r="O4" s="109">
        <v>-0.27679999999999999</v>
      </c>
      <c r="P4" s="109">
        <v>0.14879999999999999</v>
      </c>
      <c r="Q4" s="109">
        <v>-3.3599999999999998E-2</v>
      </c>
      <c r="R4" s="109">
        <v>0</v>
      </c>
    </row>
    <row r="5" spans="1:18" ht="12.75" customHeight="1" x14ac:dyDescent="0.3">
      <c r="A5" s="110" t="s">
        <v>49</v>
      </c>
      <c r="B5" s="145">
        <v>3913900</v>
      </c>
      <c r="C5" s="124" t="str">
        <f t="shared" ref="C5:C20" si="0">IF(B5&gt;100,"",1)</f>
        <v/>
      </c>
      <c r="D5" s="123" t="s">
        <v>67</v>
      </c>
      <c r="E5" s="141">
        <f>$N4*$B$5+$O4*$B$6+$P4*$B$7+$Q4*$B$8</f>
        <v>853556.48</v>
      </c>
      <c r="F5" s="128">
        <v>20</v>
      </c>
      <c r="G5" s="141">
        <f>N$18*B7+O$18*B8+P$18*B9+Q$18*B10+R$18*B11</f>
        <v>841476.16000000015</v>
      </c>
      <c r="H5" s="128">
        <v>40</v>
      </c>
      <c r="I5" s="141">
        <f>N$18*B11+O$18*B12+P$18*B13+Q$18*B14+R$18*B15</f>
        <v>893685.6</v>
      </c>
      <c r="J5" s="128">
        <v>60</v>
      </c>
      <c r="K5" s="141">
        <f>N$18*B15+O$18*B16+P$18*B17+Q$18*B18+R$18*B19</f>
        <v>758311.04</v>
      </c>
      <c r="M5" s="113" t="s">
        <v>97</v>
      </c>
      <c r="N5" s="108">
        <v>0.26400000000000001</v>
      </c>
      <c r="O5" s="109">
        <v>-9.6000000000000002E-2</v>
      </c>
      <c r="P5" s="109">
        <v>0.04</v>
      </c>
      <c r="Q5" s="109">
        <v>-8.0000000000000002E-3</v>
      </c>
      <c r="R5" s="109">
        <v>0</v>
      </c>
    </row>
    <row r="6" spans="1:18" ht="12.75" customHeight="1" x14ac:dyDescent="0.3">
      <c r="A6" s="110" t="s">
        <v>50</v>
      </c>
      <c r="B6" s="145">
        <v>3516700</v>
      </c>
      <c r="C6" s="124" t="str">
        <f t="shared" si="0"/>
        <v/>
      </c>
      <c r="D6" s="125">
        <v>1</v>
      </c>
      <c r="E6" s="141">
        <f t="shared" ref="E6:E8" si="1">$N5*$B$5+$O5*$B$6+$P5*$B$7+$Q5*$B$8</f>
        <v>810467.20000000019</v>
      </c>
      <c r="F6" s="128">
        <v>21</v>
      </c>
      <c r="G6" s="141">
        <f>N$19*B7+O$19*B8+P$19*B9+Q$19*B10+R$19*B11</f>
        <v>854635.67999999993</v>
      </c>
      <c r="H6" s="128">
        <v>41</v>
      </c>
      <c r="I6" s="141">
        <f>N$19*B11+O$19*B12+P$19*B13+Q$19*B14+R$19*B15</f>
        <v>915583.20000000007</v>
      </c>
      <c r="J6" s="128">
        <v>61</v>
      </c>
      <c r="K6" s="141">
        <f>N$19*B15+O$19*B16+P$19*B17+Q$19*B18+R$19*B19</f>
        <v>782625.12</v>
      </c>
      <c r="M6" s="113" t="s">
        <v>98</v>
      </c>
      <c r="N6" s="108">
        <v>0.184</v>
      </c>
      <c r="O6" s="109">
        <v>0.04</v>
      </c>
      <c r="P6" s="109">
        <v>-3.2000000000000001E-2</v>
      </c>
      <c r="Q6" s="109">
        <v>8.0000000000000002E-3</v>
      </c>
      <c r="R6" s="109">
        <v>0</v>
      </c>
    </row>
    <row r="7" spans="1:18" ht="12.75" customHeight="1" x14ac:dyDescent="0.3">
      <c r="A7" s="110" t="s">
        <v>51</v>
      </c>
      <c r="B7" s="145">
        <v>3669300</v>
      </c>
      <c r="C7" s="124" t="str">
        <f t="shared" si="0"/>
        <v/>
      </c>
      <c r="D7" s="125">
        <v>2</v>
      </c>
      <c r="E7" s="141">
        <f t="shared" si="1"/>
        <v>775379.2</v>
      </c>
      <c r="F7" s="128">
        <v>22</v>
      </c>
      <c r="G7" s="141">
        <f>N$20*B7+O$20*B8+P$20*B9+Q$20*B10+R$20*B11</f>
        <v>864123.68000000017</v>
      </c>
      <c r="H7" s="128">
        <v>42</v>
      </c>
      <c r="I7" s="141">
        <f>N$20*B11+O$20*B12+P$20*B13+Q$20*B14+R$20*B15</f>
        <v>932420.00000000023</v>
      </c>
      <c r="J7" s="128">
        <v>62</v>
      </c>
      <c r="K7" s="141">
        <f>N$20*B15+O$20*B16+P$20*B17+Q$20*B18+R$20*B19</f>
        <v>787899.52000000014</v>
      </c>
      <c r="M7" s="113" t="s">
        <v>99</v>
      </c>
      <c r="N7" s="108">
        <v>0.12</v>
      </c>
      <c r="O7" s="109">
        <v>0.13600000000000001</v>
      </c>
      <c r="P7" s="109">
        <v>-7.1999999999999995E-2</v>
      </c>
      <c r="Q7" s="109">
        <v>1.6E-2</v>
      </c>
      <c r="R7" s="109">
        <v>0</v>
      </c>
    </row>
    <row r="8" spans="1:18" ht="12.75" customHeight="1" x14ac:dyDescent="0.3">
      <c r="A8" s="110" t="s">
        <v>52</v>
      </c>
      <c r="B8" s="145">
        <v>3996400</v>
      </c>
      <c r="C8" s="124" t="str">
        <f t="shared" si="0"/>
        <v/>
      </c>
      <c r="D8" s="125">
        <v>3</v>
      </c>
      <c r="E8" s="141">
        <f t="shared" si="1"/>
        <v>747692</v>
      </c>
      <c r="F8" s="128">
        <v>23</v>
      </c>
      <c r="G8" s="141">
        <f>N$21*B7+O$21*B8+P$21*B9+Q$21*B10+R$21*B11</f>
        <v>868340.47999999986</v>
      </c>
      <c r="H8" s="128">
        <v>43</v>
      </c>
      <c r="I8" s="141">
        <f>N$21*B11+O$21*B12+P$21*B13+Q$21*B14+R$21*B15</f>
        <v>940959.2</v>
      </c>
      <c r="J8" s="128">
        <v>63</v>
      </c>
      <c r="K8" s="141">
        <f>N$21*B15+O$21*B16+P$21*B17+Q$21*B18+R$21*B19</f>
        <v>762268.32</v>
      </c>
      <c r="M8" s="113" t="s">
        <v>100</v>
      </c>
      <c r="N8" s="108">
        <v>7.0400000000000004E-2</v>
      </c>
      <c r="O8" s="109">
        <v>0.1968</v>
      </c>
      <c r="P8" s="109">
        <v>-8.48E-2</v>
      </c>
      <c r="Q8" s="109">
        <v>1.7600000000000001E-2</v>
      </c>
      <c r="R8" s="109">
        <v>0</v>
      </c>
    </row>
    <row r="9" spans="1:18" ht="12.75" customHeight="1" x14ac:dyDescent="0.3">
      <c r="A9" s="110" t="s">
        <v>53</v>
      </c>
      <c r="B9" s="145">
        <v>4297200</v>
      </c>
      <c r="C9" s="124" t="str">
        <f t="shared" si="0"/>
        <v/>
      </c>
      <c r="D9" s="137">
        <v>4</v>
      </c>
      <c r="E9" s="144">
        <f>B5-SUM(E5:E8)</f>
        <v>726805.12000000011</v>
      </c>
      <c r="F9" s="138">
        <v>24</v>
      </c>
      <c r="G9" s="144">
        <f>B9-SUM(G5:G8)</f>
        <v>868623.99999999953</v>
      </c>
      <c r="H9" s="138">
        <v>44</v>
      </c>
      <c r="I9" s="144">
        <f>B13-SUM(I5:I8)</f>
        <v>942952</v>
      </c>
      <c r="J9" s="138">
        <v>64</v>
      </c>
      <c r="K9" s="144">
        <f>B17-SUM(K5:K8)</f>
        <v>716896</v>
      </c>
      <c r="O9" s="111"/>
      <c r="P9" s="111"/>
      <c r="Q9" s="111"/>
      <c r="R9" s="112"/>
    </row>
    <row r="10" spans="1:18" ht="12.75" customHeight="1" x14ac:dyDescent="0.3">
      <c r="A10" s="110" t="s">
        <v>54</v>
      </c>
      <c r="B10" s="145">
        <v>4306300</v>
      </c>
      <c r="C10" s="124" t="str">
        <f t="shared" si="0"/>
        <v/>
      </c>
      <c r="D10" s="125">
        <v>5</v>
      </c>
      <c r="E10" s="141">
        <f>$N11*$B$5+$O11*$B$6+$P11*$B$7+$Q11*$B$8</f>
        <v>712118.08000000007</v>
      </c>
      <c r="F10" s="128">
        <v>25</v>
      </c>
      <c r="G10" s="141">
        <f>N$18*B8+O$18*B9+P$18*B10+Q$18*B11+R$18*B12</f>
        <v>868615.20000000007</v>
      </c>
      <c r="H10" s="128">
        <v>45</v>
      </c>
      <c r="I10" s="141">
        <f>N$18*B12+O$18*B13+P$18*B14+Q$18*B15+R$18*B16</f>
        <v>944401.76000000013</v>
      </c>
      <c r="J10" s="128">
        <v>65</v>
      </c>
      <c r="K10" s="141">
        <f>$N18*$B$16+$O18*$B$17+$P18*$B$18+$Q18*$B$19+$R18*$B$20</f>
        <v>674592.32000000007</v>
      </c>
      <c r="M10" s="131" t="s">
        <v>108</v>
      </c>
      <c r="N10" s="135" t="s">
        <v>101</v>
      </c>
      <c r="O10" s="134" t="s">
        <v>102</v>
      </c>
      <c r="P10" s="134" t="s">
        <v>103</v>
      </c>
      <c r="Q10" s="134" t="s">
        <v>104</v>
      </c>
      <c r="R10" s="134" t="s">
        <v>105</v>
      </c>
    </row>
    <row r="11" spans="1:18" ht="12.75" customHeight="1" x14ac:dyDescent="0.3">
      <c r="A11" s="110" t="s">
        <v>55</v>
      </c>
      <c r="B11" s="145">
        <v>4125500</v>
      </c>
      <c r="C11" s="124" t="str">
        <f t="shared" si="0"/>
        <v/>
      </c>
      <c r="D11" s="125">
        <v>6</v>
      </c>
      <c r="E11" s="141">
        <f t="shared" ref="E11:E13" si="2">$N12*$B$5+$O12*$B$6+$P12*$B$7+$Q12*$B$8</f>
        <v>703030.39999999991</v>
      </c>
      <c r="F11" s="128">
        <v>26</v>
      </c>
      <c r="G11" s="141">
        <f>N$19*B8+O$19*B9+P$19*B10+Q$19*B11+R$19*B12</f>
        <v>868429.92</v>
      </c>
      <c r="H11" s="128">
        <v>46</v>
      </c>
      <c r="I11" s="141">
        <f>N$19*B12+O$19*B13+P$19*B14+Q$19*B15+R$19*B16</f>
        <v>945326.24</v>
      </c>
      <c r="J11" s="128">
        <v>66</v>
      </c>
      <c r="K11" s="141">
        <f>$N19*$B$16+$O19*$B$17+$P19*$B$18+$Q19*$B$19+$R19*$B$20</f>
        <v>630530.56000000006</v>
      </c>
      <c r="M11" s="113" t="s">
        <v>96</v>
      </c>
      <c r="N11" s="108">
        <v>3.3599999999999998E-2</v>
      </c>
      <c r="O11" s="109">
        <v>0.22720000000000001</v>
      </c>
      <c r="P11" s="109">
        <v>-7.5200000000000003E-2</v>
      </c>
      <c r="Q11" s="109">
        <v>1.44E-2</v>
      </c>
      <c r="R11" s="109">
        <v>0</v>
      </c>
    </row>
    <row r="12" spans="1:18" ht="12.75" customHeight="1" x14ac:dyDescent="0.3">
      <c r="A12" s="110" t="s">
        <v>56</v>
      </c>
      <c r="B12" s="145">
        <v>4194400</v>
      </c>
      <c r="C12" s="124" t="str">
        <f t="shared" si="0"/>
        <v/>
      </c>
      <c r="D12" s="125">
        <v>7</v>
      </c>
      <c r="E12" s="141">
        <f t="shared" si="2"/>
        <v>698941.6</v>
      </c>
      <c r="F12" s="128">
        <v>27</v>
      </c>
      <c r="G12" s="141">
        <f>N$20*B8+O$20*B9+P$20*B10+Q$20*B11+R$20*B12</f>
        <v>864941.12</v>
      </c>
      <c r="H12" s="128">
        <v>47</v>
      </c>
      <c r="I12" s="141">
        <f>N$20*B12+O$20*B13+P$20*B14+Q$20*B15+R$20*B16</f>
        <v>938187.04000000015</v>
      </c>
      <c r="J12" s="128">
        <v>67</v>
      </c>
      <c r="K12" s="141">
        <f>$N20*$B$16+$O20*$B$17+$P20*$B$18+$Q20*$B$19+$R20*$B$20</f>
        <v>592921.76000000013</v>
      </c>
      <c r="M12" s="113" t="s">
        <v>97</v>
      </c>
      <c r="N12" s="108">
        <v>8.0000000000000002E-3</v>
      </c>
      <c r="O12" s="109">
        <v>0.23200000000000001</v>
      </c>
      <c r="P12" s="109">
        <v>-4.8000000000000001E-2</v>
      </c>
      <c r="Q12" s="109">
        <v>8.0000000000000002E-3</v>
      </c>
      <c r="R12" s="109">
        <v>0</v>
      </c>
    </row>
    <row r="13" spans="1:18" ht="12.75" customHeight="1" x14ac:dyDescent="0.3">
      <c r="A13" s="110" t="s">
        <v>57</v>
      </c>
      <c r="B13" s="145">
        <v>4625600</v>
      </c>
      <c r="C13" s="124" t="str">
        <f t="shared" si="0"/>
        <v/>
      </c>
      <c r="D13" s="125">
        <v>8</v>
      </c>
      <c r="E13" s="141">
        <f t="shared" si="2"/>
        <v>699251.20000000007</v>
      </c>
      <c r="F13" s="128">
        <v>28</v>
      </c>
      <c r="G13" s="141">
        <f>N$21*B8+O$21*B9+P$21*B10+Q$21*B11+R$21*B12</f>
        <v>857230.72</v>
      </c>
      <c r="H13" s="128">
        <v>48</v>
      </c>
      <c r="I13" s="141">
        <f>N$21*B12+O$21*B13+P$21*B14+Q$21*B15+R$21*B16</f>
        <v>920221.43999999983</v>
      </c>
      <c r="J13" s="128">
        <v>68</v>
      </c>
      <c r="K13" s="141">
        <f>$N21*$B$16+$O21*$B$17+$P21*$B$18+$Q21*$B$19+$R21*$B$20</f>
        <v>568064.15999999992</v>
      </c>
      <c r="M13" s="113" t="s">
        <v>98</v>
      </c>
      <c r="N13" s="115">
        <v>-8.0000000000000002E-3</v>
      </c>
      <c r="O13" s="116">
        <v>0.216</v>
      </c>
      <c r="P13" s="116">
        <v>-8.0000000000000002E-3</v>
      </c>
      <c r="Q13" s="116">
        <v>0</v>
      </c>
      <c r="R13" s="109">
        <v>0</v>
      </c>
    </row>
    <row r="14" spans="1:18" ht="12.75" customHeight="1" x14ac:dyDescent="0.3">
      <c r="A14" s="110" t="s">
        <v>58</v>
      </c>
      <c r="B14" s="145">
        <v>4643100</v>
      </c>
      <c r="C14" s="124" t="str">
        <f t="shared" si="0"/>
        <v/>
      </c>
      <c r="D14" s="137">
        <v>9</v>
      </c>
      <c r="E14" s="144">
        <f>B6-SUM(E10:E13)</f>
        <v>703358.71999999974</v>
      </c>
      <c r="F14" s="138">
        <v>29</v>
      </c>
      <c r="G14" s="144">
        <f>B10-SUM(G10:G13)</f>
        <v>847083.04</v>
      </c>
      <c r="H14" s="138">
        <v>49</v>
      </c>
      <c r="I14" s="144">
        <f>B14-SUM(I10:I13)</f>
        <v>894963.52</v>
      </c>
      <c r="J14" s="138">
        <v>69</v>
      </c>
      <c r="K14" s="144">
        <f>B18-SUM(K10:K13)</f>
        <v>551391.20000000019</v>
      </c>
      <c r="M14" s="113" t="s">
        <v>99</v>
      </c>
      <c r="N14" s="115">
        <v>-1.6E-2</v>
      </c>
      <c r="O14" s="116">
        <v>0.184</v>
      </c>
      <c r="P14" s="116">
        <v>0.04</v>
      </c>
      <c r="Q14" s="116">
        <v>-8.0000000000000002E-3</v>
      </c>
      <c r="R14" s="109">
        <v>0</v>
      </c>
    </row>
    <row r="15" spans="1:18" ht="12.75" customHeight="1" x14ac:dyDescent="0.3">
      <c r="A15" s="110" t="s">
        <v>59</v>
      </c>
      <c r="B15" s="145">
        <v>4094400</v>
      </c>
      <c r="C15" s="124" t="str">
        <f t="shared" si="0"/>
        <v/>
      </c>
      <c r="D15" s="125">
        <v>10</v>
      </c>
      <c r="E15" s="141">
        <f>N$18*B5+O$18*B6+P$18*B7+Q$18*B8+R$18*B9</f>
        <v>710942.88</v>
      </c>
      <c r="F15" s="128">
        <v>30</v>
      </c>
      <c r="G15" s="141">
        <f>N$18*B9+O$18*B10+P$18*B11+Q$18*B12+R$18*B13</f>
        <v>837380.64</v>
      </c>
      <c r="H15" s="128">
        <v>50</v>
      </c>
      <c r="I15" s="141">
        <f>N$18*B13+O$18*B14+P$18*B15+Q$18*B16+R$18*B17</f>
        <v>869679.36</v>
      </c>
      <c r="J15" s="128">
        <v>70</v>
      </c>
      <c r="K15" s="141">
        <f>$N25*$B$17+$O25*$B$18+$P25*$B$19+$Q25*$B$20</f>
        <v>531817.44000000006</v>
      </c>
      <c r="M15" s="113" t="s">
        <v>100</v>
      </c>
      <c r="N15" s="115">
        <v>-1.7600000000000001E-2</v>
      </c>
      <c r="O15" s="116">
        <v>0.14080000000000001</v>
      </c>
      <c r="P15" s="116">
        <v>9.1200000000000003E-2</v>
      </c>
      <c r="Q15" s="116">
        <v>-1.44E-2</v>
      </c>
      <c r="R15" s="109">
        <v>0</v>
      </c>
    </row>
    <row r="16" spans="1:18" ht="12.75" customHeight="1" x14ac:dyDescent="0.3">
      <c r="A16" s="110" t="s">
        <v>60</v>
      </c>
      <c r="B16" s="145">
        <v>3614100</v>
      </c>
      <c r="C16" s="124" t="str">
        <f t="shared" si="0"/>
        <v/>
      </c>
      <c r="D16" s="125">
        <v>11</v>
      </c>
      <c r="E16" s="141">
        <f>N$19*B5+O$19*B6+P$19*B7+Q$19*B8+R$19*B9</f>
        <v>721682.39999999991</v>
      </c>
      <c r="F16" s="128">
        <v>31</v>
      </c>
      <c r="G16" s="141">
        <f>N$19*B9+O$19*B10+P$19*B11+Q$19*B12+R$19*B13</f>
        <v>827763.19999999984</v>
      </c>
      <c r="H16" s="128">
        <v>51</v>
      </c>
      <c r="I16" s="141">
        <f>N$19*B13+O$19*B14+P$19*B15+Q$19*B16+R$19*B17</f>
        <v>844078.87999999989</v>
      </c>
      <c r="J16" s="128">
        <v>71</v>
      </c>
      <c r="K16" s="141">
        <f t="shared" ref="K16:K18" si="3">$N26*$B$17+$O26*$B$18+$P26*$B$19+$Q26*$B$20</f>
        <v>511295.19999999995</v>
      </c>
      <c r="O16" s="111"/>
      <c r="P16" s="111"/>
      <c r="Q16" s="111"/>
      <c r="R16" s="112"/>
    </row>
    <row r="17" spans="1:18" ht="12.75" customHeight="1" x14ac:dyDescent="0.3">
      <c r="A17" s="110" t="s">
        <v>61</v>
      </c>
      <c r="B17" s="145">
        <v>3808000</v>
      </c>
      <c r="C17" s="124" t="str">
        <f t="shared" si="0"/>
        <v/>
      </c>
      <c r="D17" s="125">
        <v>12</v>
      </c>
      <c r="E17" s="141">
        <f>N$20*B5+O$20*B6+P$20*B7+Q$20*B8+R$20*B9</f>
        <v>733580.79999999993</v>
      </c>
      <c r="F17" s="128">
        <v>32</v>
      </c>
      <c r="G17" s="141">
        <f>N$20*B9+O$20*B10+P$20*B11+Q$20*B12+R$20*B13</f>
        <v>821009.6</v>
      </c>
      <c r="H17" s="128">
        <v>52</v>
      </c>
      <c r="I17" s="141">
        <f>N$20*B13+O$20*B14+P$20*B15+Q$20*B16+R$20*B17</f>
        <v>818148.48</v>
      </c>
      <c r="J17" s="128">
        <v>72</v>
      </c>
      <c r="K17" s="141">
        <f t="shared" si="3"/>
        <v>491776.80000000005</v>
      </c>
      <c r="M17" s="131" t="s">
        <v>106</v>
      </c>
      <c r="N17" s="135" t="s">
        <v>101</v>
      </c>
      <c r="O17" s="134" t="s">
        <v>102</v>
      </c>
      <c r="P17" s="134" t="s">
        <v>103</v>
      </c>
      <c r="Q17" s="134" t="s">
        <v>104</v>
      </c>
      <c r="R17" s="134" t="s">
        <v>105</v>
      </c>
    </row>
    <row r="18" spans="1:18" ht="12.75" customHeight="1" x14ac:dyDescent="0.3">
      <c r="A18" s="110" t="s">
        <v>62</v>
      </c>
      <c r="B18" s="145">
        <v>3017500</v>
      </c>
      <c r="C18" s="124" t="str">
        <f t="shared" si="0"/>
        <v/>
      </c>
      <c r="D18" s="125">
        <v>13</v>
      </c>
      <c r="E18" s="141">
        <f>N$21*B5+O$21*B6+P$21*B7+Q$21*B8+R$21*B9</f>
        <v>745479.2</v>
      </c>
      <c r="F18" s="128">
        <v>33</v>
      </c>
      <c r="G18" s="141">
        <f>N$21*B9+O$21*B10+P$21*B11+Q$21*B12+R$21*B13</f>
        <v>818869.6</v>
      </c>
      <c r="H18" s="128">
        <v>53</v>
      </c>
      <c r="I18" s="141">
        <f>N$21*B13+O$21*B14+P$21*B15+Q$21*B16+R$21*B17</f>
        <v>792995.67999999993</v>
      </c>
      <c r="J18" s="128">
        <v>73</v>
      </c>
      <c r="K18" s="141">
        <f t="shared" si="3"/>
        <v>473041.6</v>
      </c>
      <c r="M18" s="113" t="s">
        <v>96</v>
      </c>
      <c r="N18" s="115">
        <v>-1.2800000000000001E-2</v>
      </c>
      <c r="O18" s="116">
        <v>8.48E-2</v>
      </c>
      <c r="P18" s="116">
        <v>0.15040000000000001</v>
      </c>
      <c r="Q18" s="116">
        <v>-2.4E-2</v>
      </c>
      <c r="R18" s="116">
        <v>1.6000000000000001E-3</v>
      </c>
    </row>
    <row r="19" spans="1:18" ht="12.75" customHeight="1" x14ac:dyDescent="0.3">
      <c r="A19" s="110" t="s">
        <v>63</v>
      </c>
      <c r="B19" s="145">
        <v>2462800</v>
      </c>
      <c r="C19" s="124" t="str">
        <f t="shared" si="0"/>
        <v/>
      </c>
      <c r="D19" s="137">
        <v>14</v>
      </c>
      <c r="E19" s="144">
        <f>B7-SUM(E15:E18)</f>
        <v>757614.72000000067</v>
      </c>
      <c r="F19" s="138">
        <v>34</v>
      </c>
      <c r="G19" s="144">
        <f>B11-SUM(G15:G18)</f>
        <v>820476.96</v>
      </c>
      <c r="H19" s="138">
        <v>54</v>
      </c>
      <c r="I19" s="144">
        <f>B15-SUM(I15:I18)</f>
        <v>769497.60000000056</v>
      </c>
      <c r="J19" s="138">
        <v>74</v>
      </c>
      <c r="K19" s="144">
        <f>B19-SUM(K15:K18)</f>
        <v>454868.95999999996</v>
      </c>
      <c r="M19" s="113" t="s">
        <v>97</v>
      </c>
      <c r="N19" s="115">
        <v>-1.6000000000000001E-3</v>
      </c>
      <c r="O19" s="116">
        <v>1.44E-2</v>
      </c>
      <c r="P19" s="116">
        <v>0.22239999999999999</v>
      </c>
      <c r="Q19" s="116">
        <v>-4.1599999999999998E-2</v>
      </c>
      <c r="R19" s="116">
        <v>6.4000000000000003E-3</v>
      </c>
    </row>
    <row r="20" spans="1:18" ht="12.75" customHeight="1" x14ac:dyDescent="0.3">
      <c r="A20" s="117" t="s">
        <v>91</v>
      </c>
      <c r="B20" s="145">
        <v>2006000</v>
      </c>
      <c r="C20" s="124" t="str">
        <f t="shared" si="0"/>
        <v/>
      </c>
      <c r="D20" s="125">
        <v>15</v>
      </c>
      <c r="E20" s="141">
        <f>N$18*B6+O$18*B7+P$18*B8+Q$18*B9+R$18*B10</f>
        <v>770958.72</v>
      </c>
      <c r="F20" s="128">
        <v>35</v>
      </c>
      <c r="G20" s="141">
        <f>N$18*B10+O$18*B11+P$18*B12+Q$18*B13+R$18*B14</f>
        <v>821974.08</v>
      </c>
      <c r="H20" s="128">
        <v>55</v>
      </c>
      <c r="I20" s="141">
        <f>N$18*B14+O$18*B15+P$18*B16+Q$18*B17+R$18*B18</f>
        <v>744770.08000000007</v>
      </c>
      <c r="J20" s="128">
        <v>75</v>
      </c>
      <c r="K20" s="141">
        <f>$N32*$B$17+$O32*$B$18+$P32*$B$19+$Q32*$B$20</f>
        <v>437038.24</v>
      </c>
      <c r="M20" s="113" t="s">
        <v>98</v>
      </c>
      <c r="N20" s="115">
        <v>6.4000000000000003E-3</v>
      </c>
      <c r="O20" s="116">
        <v>-3.3599999999999998E-2</v>
      </c>
      <c r="P20" s="116">
        <v>0.25440000000000002</v>
      </c>
      <c r="Q20" s="116">
        <v>-3.3599999999999998E-2</v>
      </c>
      <c r="R20" s="116">
        <v>6.4000000000000003E-3</v>
      </c>
    </row>
    <row r="21" spans="1:18" ht="12.75" customHeight="1" x14ac:dyDescent="0.3">
      <c r="A21" s="118" t="s">
        <v>92</v>
      </c>
      <c r="B21" s="145">
        <v>2890900</v>
      </c>
      <c r="C21" s="124">
        <f>SUM(C5:C20)</f>
        <v>0</v>
      </c>
      <c r="D21" s="125">
        <v>16</v>
      </c>
      <c r="E21" s="141">
        <f>N$19*B6+O$19*B7+P$19*B8+Q$19*B9+R$19*B10</f>
        <v>784807.35999999987</v>
      </c>
      <c r="F21" s="128">
        <v>36</v>
      </c>
      <c r="G21" s="141">
        <f>N$19*B10+O$19*B11+P$19*B12+Q$19*B13+R$19*B14</f>
        <v>822642.55999999994</v>
      </c>
      <c r="H21" s="128">
        <v>56</v>
      </c>
      <c r="I21" s="141">
        <f>N$19*B14+O$19*B15+P$19*B16+Q$19*B17+R$19*B18</f>
        <v>716205.44</v>
      </c>
      <c r="J21" s="128">
        <v>76</v>
      </c>
      <c r="K21" s="141">
        <f t="shared" ref="K21:K23" si="4">$N33*$B$17+$O33*$B$18+$P33*$B$19+$Q33*$B$20</f>
        <v>419328.80000000005</v>
      </c>
      <c r="M21" s="113" t="s">
        <v>99</v>
      </c>
      <c r="N21" s="115">
        <v>6.4000000000000003E-3</v>
      </c>
      <c r="O21" s="116">
        <v>-4.1599999999999998E-2</v>
      </c>
      <c r="P21" s="116">
        <v>0.22239999999999999</v>
      </c>
      <c r="Q21" s="116">
        <v>1.44E-2</v>
      </c>
      <c r="R21" s="116">
        <v>-1.6000000000000001E-3</v>
      </c>
    </row>
    <row r="22" spans="1:18" ht="12.75" customHeight="1" x14ac:dyDescent="0.3">
      <c r="A22" s="107" t="s">
        <v>65</v>
      </c>
      <c r="B22" s="146">
        <f>SUM(B5:B21)</f>
        <v>63182100</v>
      </c>
      <c r="C22" s="105"/>
      <c r="D22" s="125">
        <v>17</v>
      </c>
      <c r="E22" s="141">
        <f>N$20*B6+O$20*B7+P$20*B8+Q$20*B9+R$20*B10</f>
        <v>799076.96000000008</v>
      </c>
      <c r="F22" s="128">
        <v>37</v>
      </c>
      <c r="G22" s="141">
        <f>N$20*B10+O$20*B11+P$20*B12+Q$20*B13+R$20*B14</f>
        <v>830294.56</v>
      </c>
      <c r="H22" s="128">
        <v>57</v>
      </c>
      <c r="I22" s="141">
        <f>N$20*B14+O$20*B15+P$20*B16+Q$20*B17+R$20*B18</f>
        <v>702934.24</v>
      </c>
      <c r="J22" s="128">
        <v>77</v>
      </c>
      <c r="K22" s="141">
        <f t="shared" si="4"/>
        <v>401520</v>
      </c>
      <c r="M22" s="113" t="s">
        <v>100</v>
      </c>
      <c r="N22" s="115">
        <v>1.6000000000000001E-3</v>
      </c>
      <c r="O22" s="116">
        <v>-2.4E-2</v>
      </c>
      <c r="P22" s="116">
        <v>0.15040000000000001</v>
      </c>
      <c r="Q22" s="116">
        <v>8.48E-2</v>
      </c>
      <c r="R22" s="116">
        <v>-1.2800000000000001E-2</v>
      </c>
    </row>
    <row r="23" spans="1:18" ht="12.75" customHeight="1" x14ac:dyDescent="0.3">
      <c r="A23" s="105"/>
      <c r="B23" s="105"/>
      <c r="C23" s="105"/>
      <c r="D23" s="125">
        <v>18</v>
      </c>
      <c r="E23" s="141">
        <f>N$21*B6+O$21*B7+P$21*B8+Q$21*B9+R$21*B10</f>
        <v>813652.96000000008</v>
      </c>
      <c r="F23" s="128">
        <v>38</v>
      </c>
      <c r="G23" s="141">
        <f>N$21*B10+O$21*B11+P$21*B12+Q$21*B13+R$21*B14</f>
        <v>847953.76</v>
      </c>
      <c r="H23" s="128">
        <v>58</v>
      </c>
      <c r="I23" s="141">
        <f>N$21*B14+O$21*B15+P$21*B16+Q$21*B17+R$21*B18</f>
        <v>713171.84</v>
      </c>
      <c r="J23" s="128">
        <v>78</v>
      </c>
      <c r="K23" s="141">
        <f t="shared" si="4"/>
        <v>383391.19999999995</v>
      </c>
      <c r="O23" s="119"/>
      <c r="P23" s="119"/>
      <c r="Q23" s="119"/>
      <c r="R23" s="119"/>
    </row>
    <row r="24" spans="1:18" ht="12.75" customHeight="1" x14ac:dyDescent="0.3">
      <c r="A24" s="105"/>
      <c r="B24" s="105"/>
      <c r="C24" s="105"/>
      <c r="D24" s="137">
        <v>19</v>
      </c>
      <c r="E24" s="144">
        <f>B8-SUM(E20:E23)</f>
        <v>827904</v>
      </c>
      <c r="F24" s="138">
        <v>39</v>
      </c>
      <c r="G24" s="144">
        <f>B12-SUM(G20:G23)</f>
        <v>871535.04</v>
      </c>
      <c r="H24" s="138">
        <v>59</v>
      </c>
      <c r="I24" s="144">
        <f>B16-SUM(I20:I23)</f>
        <v>737018.40000000037</v>
      </c>
      <c r="J24" s="138">
        <v>79</v>
      </c>
      <c r="K24" s="144">
        <f>B20-SUM(K20:K23)</f>
        <v>364721.76</v>
      </c>
      <c r="M24" s="132" t="s">
        <v>107</v>
      </c>
      <c r="N24" s="135" t="s">
        <v>101</v>
      </c>
      <c r="O24" s="134" t="s">
        <v>102</v>
      </c>
      <c r="P24" s="134" t="s">
        <v>103</v>
      </c>
      <c r="Q24" s="134" t="s">
        <v>104</v>
      </c>
      <c r="R24" s="134" t="s">
        <v>105</v>
      </c>
    </row>
    <row r="25" spans="1:18" ht="12.75" customHeight="1" x14ac:dyDescent="0.3">
      <c r="A25" s="105"/>
      <c r="B25" s="105"/>
      <c r="C25" s="105"/>
      <c r="D25" s="105"/>
      <c r="E25" s="142"/>
      <c r="F25" s="114"/>
      <c r="G25" s="142"/>
      <c r="H25" s="114"/>
      <c r="I25" s="142"/>
      <c r="J25" s="128" t="s">
        <v>92</v>
      </c>
      <c r="K25" s="140">
        <f>B21</f>
        <v>2890900</v>
      </c>
      <c r="M25" s="113" t="s">
        <v>96</v>
      </c>
      <c r="N25" s="116">
        <v>-1.44E-2</v>
      </c>
      <c r="O25" s="116">
        <v>9.1200000000000003E-2</v>
      </c>
      <c r="P25" s="116">
        <v>0.14080000000000001</v>
      </c>
      <c r="Q25" s="116">
        <v>-1.7600000000000001E-2</v>
      </c>
      <c r="R25" s="108">
        <v>0</v>
      </c>
    </row>
    <row r="26" spans="1:18" ht="12.75" customHeight="1" x14ac:dyDescent="0.3">
      <c r="A26" s="105"/>
      <c r="B26" s="105"/>
      <c r="D26" s="114"/>
      <c r="E26" s="114"/>
      <c r="F26" s="114"/>
      <c r="G26" s="114"/>
      <c r="H26" s="114"/>
      <c r="I26" s="105"/>
      <c r="J26" s="105"/>
      <c r="K26" s="105"/>
      <c r="M26" s="113" t="s">
        <v>97</v>
      </c>
      <c r="N26" s="116">
        <v>-8.0000000000000002E-3</v>
      </c>
      <c r="O26" s="116">
        <v>0.04</v>
      </c>
      <c r="P26" s="116">
        <v>0.184</v>
      </c>
      <c r="Q26" s="116">
        <v>-1.6E-2</v>
      </c>
      <c r="R26" s="108">
        <v>0</v>
      </c>
    </row>
    <row r="27" spans="1:18" ht="12.75" customHeight="1" x14ac:dyDescent="0.3">
      <c r="A27" s="105"/>
      <c r="B27" s="105"/>
      <c r="C27" s="105"/>
      <c r="D27" s="114"/>
      <c r="E27" s="114"/>
      <c r="F27" s="114"/>
      <c r="G27" s="114"/>
      <c r="H27" s="114"/>
      <c r="I27" s="105"/>
      <c r="J27" s="105"/>
      <c r="K27" s="105"/>
      <c r="M27" s="113" t="s">
        <v>98</v>
      </c>
      <c r="N27" s="116">
        <v>0</v>
      </c>
      <c r="O27" s="116">
        <v>-8.0000000000000002E-3</v>
      </c>
      <c r="P27" s="116">
        <v>0.216</v>
      </c>
      <c r="Q27" s="116">
        <v>-8.0000000000000002E-3</v>
      </c>
      <c r="R27" s="108">
        <v>0</v>
      </c>
    </row>
    <row r="28" spans="1:18" ht="12.75" customHeight="1" x14ac:dyDescent="0.3">
      <c r="A28" s="105"/>
      <c r="B28" s="105"/>
      <c r="D28" s="114"/>
      <c r="E28" s="114"/>
      <c r="F28" s="114"/>
      <c r="G28" s="114"/>
      <c r="H28" s="114"/>
      <c r="I28" s="105"/>
      <c r="J28" s="105"/>
      <c r="K28" s="105"/>
      <c r="M28" s="113" t="s">
        <v>99</v>
      </c>
      <c r="N28" s="116">
        <v>8.0000000000000002E-3</v>
      </c>
      <c r="O28" s="116">
        <v>-4.8000000000000001E-2</v>
      </c>
      <c r="P28" s="116">
        <v>0.23200000000000001</v>
      </c>
      <c r="Q28" s="116">
        <v>8.0000000000000002E-3</v>
      </c>
      <c r="R28" s="108">
        <v>0</v>
      </c>
    </row>
    <row r="29" spans="1:18" ht="12.75" customHeight="1" x14ac:dyDescent="0.3">
      <c r="A29" s="105"/>
      <c r="B29" s="105"/>
      <c r="D29" s="114"/>
      <c r="E29" s="114"/>
      <c r="F29" s="114"/>
      <c r="G29" s="114"/>
      <c r="H29" s="114"/>
      <c r="I29" s="105"/>
      <c r="J29" s="105"/>
      <c r="K29" s="105"/>
      <c r="M29" s="113" t="s">
        <v>100</v>
      </c>
      <c r="N29" s="116">
        <v>1.44E-2</v>
      </c>
      <c r="O29" s="116">
        <v>-7.5200000000000003E-2</v>
      </c>
      <c r="P29" s="116">
        <v>0.22720000000000001</v>
      </c>
      <c r="Q29" s="116">
        <v>3.3599999999999998E-2</v>
      </c>
      <c r="R29" s="108">
        <v>0</v>
      </c>
    </row>
    <row r="30" spans="1:18" ht="12.75" customHeight="1" x14ac:dyDescent="0.3">
      <c r="A30" s="105"/>
      <c r="B30" s="105"/>
      <c r="D30" s="114"/>
      <c r="E30" s="114"/>
      <c r="F30" s="114"/>
      <c r="G30" s="114"/>
      <c r="H30" s="114"/>
      <c r="I30" s="105"/>
      <c r="J30" s="105"/>
      <c r="K30" s="105"/>
      <c r="O30" s="111"/>
      <c r="P30" s="111"/>
      <c r="Q30" s="111"/>
      <c r="R30" s="111"/>
    </row>
    <row r="31" spans="1:18" ht="12.75" customHeight="1" x14ac:dyDescent="0.3">
      <c r="A31" s="105"/>
      <c r="B31" s="105"/>
      <c r="D31" s="114"/>
      <c r="E31" s="114"/>
      <c r="F31" s="114"/>
      <c r="G31" s="114"/>
      <c r="H31" s="114"/>
      <c r="I31" s="105"/>
      <c r="J31" s="105"/>
      <c r="K31" s="105"/>
      <c r="M31" s="122" t="s">
        <v>109</v>
      </c>
      <c r="N31" s="135" t="s">
        <v>101</v>
      </c>
      <c r="O31" s="134" t="s">
        <v>102</v>
      </c>
      <c r="P31" s="134" t="s">
        <v>103</v>
      </c>
      <c r="Q31" s="134" t="s">
        <v>104</v>
      </c>
      <c r="R31" s="134" t="s">
        <v>105</v>
      </c>
    </row>
    <row r="32" spans="1:18" ht="12.75" customHeight="1" x14ac:dyDescent="0.3">
      <c r="A32" s="105"/>
      <c r="B32" s="105"/>
      <c r="D32" s="133"/>
      <c r="E32" s="105"/>
      <c r="F32" s="105"/>
      <c r="G32" s="105"/>
      <c r="H32" s="105"/>
      <c r="I32" s="105"/>
      <c r="J32" s="105"/>
      <c r="K32" s="105"/>
      <c r="M32" s="113" t="s">
        <v>96</v>
      </c>
      <c r="N32" s="116">
        <v>1.7600000000000001E-2</v>
      </c>
      <c r="O32" s="116">
        <v>-8.48E-2</v>
      </c>
      <c r="P32" s="116">
        <v>0.1968</v>
      </c>
      <c r="Q32" s="116">
        <v>7.0400000000000004E-2</v>
      </c>
      <c r="R32" s="108">
        <v>0</v>
      </c>
    </row>
    <row r="33" spans="1:18" ht="12.75" customHeight="1" x14ac:dyDescent="0.3">
      <c r="A33" s="105"/>
      <c r="B33" s="105"/>
      <c r="D33" s="105"/>
      <c r="E33" s="105"/>
      <c r="F33" s="105"/>
      <c r="G33" s="105"/>
      <c r="H33" s="105"/>
      <c r="I33" s="105"/>
      <c r="J33" s="105"/>
      <c r="K33" s="105"/>
      <c r="M33" s="113" t="s">
        <v>97</v>
      </c>
      <c r="N33" s="116">
        <v>1.6E-2</v>
      </c>
      <c r="O33" s="116">
        <v>-7.1999999999999995E-2</v>
      </c>
      <c r="P33" s="116">
        <v>0.13600000000000001</v>
      </c>
      <c r="Q33" s="116">
        <v>0.12</v>
      </c>
      <c r="R33" s="108">
        <v>0</v>
      </c>
    </row>
    <row r="34" spans="1:18" ht="12.75" customHeight="1" x14ac:dyDescent="0.3">
      <c r="A34" s="105"/>
      <c r="B34" s="105"/>
      <c r="C34" s="105"/>
      <c r="E34" s="105"/>
      <c r="F34" s="105"/>
      <c r="G34" s="126"/>
      <c r="H34" s="105"/>
      <c r="I34" s="105"/>
      <c r="J34" s="105"/>
      <c r="K34" s="105"/>
      <c r="M34" s="113" t="s">
        <v>98</v>
      </c>
      <c r="N34" s="116">
        <v>8.0000000000000002E-3</v>
      </c>
      <c r="O34" s="116">
        <v>-3.2000000000000001E-2</v>
      </c>
      <c r="P34" s="116">
        <v>0.04</v>
      </c>
      <c r="Q34" s="116">
        <v>0.184</v>
      </c>
      <c r="R34" s="108">
        <v>0</v>
      </c>
    </row>
    <row r="35" spans="1:18" ht="12.75" customHeight="1" x14ac:dyDescent="0.3">
      <c r="A35" s="105"/>
      <c r="B35" s="105"/>
      <c r="C35" s="105"/>
      <c r="E35" s="105"/>
      <c r="F35" s="105"/>
      <c r="G35" s="126"/>
      <c r="H35" s="105"/>
      <c r="I35" s="105"/>
      <c r="J35" s="105"/>
      <c r="K35" s="105"/>
      <c r="M35" s="113" t="s">
        <v>99</v>
      </c>
      <c r="N35" s="116">
        <v>-8.0000000000000002E-3</v>
      </c>
      <c r="O35" s="116">
        <v>0.04</v>
      </c>
      <c r="P35" s="116">
        <v>-9.6000000000000002E-2</v>
      </c>
      <c r="Q35" s="116">
        <v>0.26400000000000001</v>
      </c>
      <c r="R35" s="108">
        <v>0</v>
      </c>
    </row>
    <row r="36" spans="1:18" ht="12.75" customHeight="1" x14ac:dyDescent="0.3">
      <c r="A36" s="105"/>
      <c r="B36" s="105"/>
      <c r="C36" s="105"/>
      <c r="E36" s="105"/>
      <c r="F36" s="105"/>
      <c r="G36" s="126"/>
      <c r="H36" s="105"/>
      <c r="I36" s="105"/>
      <c r="J36" s="105"/>
      <c r="K36" s="105"/>
      <c r="M36" s="113" t="s">
        <v>100</v>
      </c>
      <c r="N36" s="116">
        <v>-3.3599999999999998E-2</v>
      </c>
      <c r="O36" s="116">
        <v>0.14879999999999999</v>
      </c>
      <c r="P36" s="116">
        <v>-0.27679999999999999</v>
      </c>
      <c r="Q36" s="116">
        <v>0.36159999999999998</v>
      </c>
      <c r="R36" s="108">
        <v>0</v>
      </c>
    </row>
    <row r="37" spans="1:18" ht="12.75" customHeight="1" x14ac:dyDescent="0.3">
      <c r="A37" s="105"/>
      <c r="B37" s="105"/>
      <c r="C37" s="105"/>
      <c r="E37" s="105"/>
      <c r="F37" s="105"/>
      <c r="G37" s="126"/>
      <c r="H37" s="105"/>
      <c r="I37" s="105"/>
      <c r="J37" s="105"/>
      <c r="K37" s="105"/>
      <c r="N37" s="120"/>
      <c r="O37" s="121"/>
      <c r="P37" s="121"/>
      <c r="Q37" s="121"/>
      <c r="R37" s="106"/>
    </row>
    <row r="38" spans="1:18" ht="12.75" customHeight="1" x14ac:dyDescent="0.3">
      <c r="A38" s="120"/>
      <c r="B38" s="105"/>
      <c r="C38" s="105"/>
      <c r="E38" s="105"/>
      <c r="F38" s="105"/>
      <c r="G38" s="126"/>
      <c r="H38" s="105"/>
      <c r="I38" s="105"/>
      <c r="J38" s="105"/>
      <c r="K38" s="105"/>
      <c r="M38" s="113" t="s">
        <v>113</v>
      </c>
    </row>
    <row r="39" spans="1:18" ht="12.75" customHeight="1" x14ac:dyDescent="0.3">
      <c r="A39" s="105"/>
      <c r="B39" s="105"/>
      <c r="C39" s="105"/>
      <c r="E39" s="105"/>
      <c r="F39" s="105"/>
      <c r="G39" s="126"/>
      <c r="H39" s="105"/>
      <c r="I39" s="105"/>
      <c r="J39" s="105"/>
      <c r="K39" s="105"/>
      <c r="M39" s="129" t="s">
        <v>94</v>
      </c>
    </row>
    <row r="40" spans="1:18" ht="12.75" customHeight="1" x14ac:dyDescent="0.3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M40" s="129" t="s">
        <v>93</v>
      </c>
    </row>
    <row r="41" spans="1:18" ht="12.75" customHeight="1" x14ac:dyDescent="0.3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</row>
    <row r="42" spans="1:18" ht="12.75" customHeight="1" x14ac:dyDescent="0.3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</row>
    <row r="43" spans="1:18" ht="12.75" customHeight="1" x14ac:dyDescent="0.3">
      <c r="A43" s="105"/>
      <c r="B43" s="105"/>
      <c r="C43" s="105"/>
      <c r="D43" s="105"/>
      <c r="E43" s="105"/>
      <c r="F43" s="127"/>
      <c r="G43" s="105"/>
      <c r="H43" s="105"/>
      <c r="I43" s="105"/>
      <c r="J43" s="105"/>
      <c r="K43" s="105"/>
    </row>
    <row r="44" spans="1:18" ht="12.75" customHeight="1" x14ac:dyDescent="0.3">
      <c r="A44" s="105"/>
      <c r="B44" s="105"/>
      <c r="C44" s="105"/>
      <c r="D44" s="105"/>
      <c r="E44" s="105"/>
      <c r="F44" s="127"/>
      <c r="G44" s="105"/>
      <c r="H44" s="105"/>
      <c r="I44" s="105"/>
      <c r="J44" s="105"/>
      <c r="K44" s="105"/>
    </row>
    <row r="45" spans="1:18" ht="12.75" customHeight="1" x14ac:dyDescent="0.3">
      <c r="A45" s="105"/>
      <c r="B45" s="105"/>
      <c r="C45" s="105"/>
      <c r="D45" s="105"/>
      <c r="E45" s="105"/>
      <c r="F45" s="127"/>
      <c r="G45" s="105"/>
      <c r="H45" s="105"/>
      <c r="I45" s="105"/>
      <c r="J45" s="105"/>
      <c r="K45" s="105"/>
    </row>
    <row r="46" spans="1:18" ht="12.75" customHeight="1" x14ac:dyDescent="0.3">
      <c r="A46" s="105"/>
      <c r="B46" s="105"/>
      <c r="C46" s="105"/>
      <c r="D46" s="105"/>
      <c r="E46" s="105"/>
      <c r="F46" s="127"/>
      <c r="G46" s="105"/>
      <c r="H46" s="105"/>
      <c r="I46" s="105"/>
      <c r="J46" s="105"/>
      <c r="K46" s="105"/>
    </row>
    <row r="47" spans="1:18" ht="12.75" customHeight="1" x14ac:dyDescent="0.3">
      <c r="A47" s="105"/>
      <c r="B47" s="105"/>
      <c r="C47" s="105"/>
      <c r="D47" s="105"/>
      <c r="E47" s="105"/>
      <c r="F47" s="127"/>
      <c r="G47" s="105"/>
      <c r="H47" s="105"/>
      <c r="I47" s="105"/>
      <c r="J47" s="105"/>
      <c r="K47" s="105"/>
    </row>
    <row r="48" spans="1:18" ht="12.75" customHeight="1" x14ac:dyDescent="0.3">
      <c r="A48" s="105"/>
      <c r="B48" s="105"/>
      <c r="C48" s="105"/>
      <c r="D48" s="105"/>
      <c r="E48" s="105"/>
      <c r="F48" s="127"/>
      <c r="G48" s="105"/>
      <c r="H48" s="105"/>
      <c r="I48" s="105"/>
      <c r="J48" s="105"/>
      <c r="K48" s="105"/>
    </row>
    <row r="49" spans="1:11" ht="12.75" customHeight="1" x14ac:dyDescent="0.3">
      <c r="A49" s="105"/>
      <c r="B49" s="105"/>
      <c r="C49" s="105"/>
      <c r="D49" s="105"/>
      <c r="E49" s="105"/>
      <c r="F49" s="127"/>
      <c r="G49" s="105"/>
      <c r="H49" s="105"/>
      <c r="I49" s="105"/>
      <c r="J49" s="105"/>
      <c r="K49" s="105"/>
    </row>
    <row r="50" spans="1:11" ht="12.75" customHeight="1" x14ac:dyDescent="0.3">
      <c r="A50" s="105"/>
      <c r="B50" s="105"/>
      <c r="C50" s="105"/>
      <c r="D50" s="105"/>
      <c r="E50" s="105"/>
      <c r="F50" s="127"/>
      <c r="G50" s="105"/>
      <c r="H50" s="105"/>
      <c r="I50" s="105"/>
      <c r="J50" s="105"/>
      <c r="K50" s="105"/>
    </row>
    <row r="51" spans="1:11" ht="12.75" customHeight="1" x14ac:dyDescent="0.3">
      <c r="A51" s="105"/>
      <c r="B51" s="105"/>
      <c r="C51" s="105"/>
      <c r="D51" s="105"/>
      <c r="E51" s="105"/>
      <c r="F51" s="127"/>
      <c r="G51" s="105"/>
      <c r="H51" s="105"/>
      <c r="I51" s="105"/>
      <c r="J51" s="105"/>
      <c r="K51" s="105"/>
    </row>
    <row r="52" spans="1:11" ht="12.75" customHeight="1" x14ac:dyDescent="0.3">
      <c r="A52" s="105"/>
      <c r="B52" s="105"/>
      <c r="C52" s="105"/>
      <c r="D52" s="105"/>
      <c r="E52" s="105"/>
      <c r="F52" s="127"/>
      <c r="G52" s="105"/>
      <c r="H52" s="105"/>
      <c r="I52" s="105"/>
      <c r="J52" s="105"/>
      <c r="K52" s="105"/>
    </row>
    <row r="53" spans="1:11" ht="12.75" customHeight="1" x14ac:dyDescent="0.3">
      <c r="A53" s="105"/>
      <c r="B53" s="105"/>
      <c r="C53" s="105"/>
      <c r="D53" s="105"/>
      <c r="E53" s="105"/>
      <c r="F53" s="127"/>
      <c r="G53" s="105"/>
      <c r="H53" s="105"/>
      <c r="I53" s="105"/>
      <c r="J53" s="105"/>
      <c r="K53" s="105"/>
    </row>
    <row r="54" spans="1:11" ht="12.75" customHeight="1" x14ac:dyDescent="0.3">
      <c r="A54" s="105"/>
      <c r="B54" s="105"/>
      <c r="C54" s="105"/>
      <c r="D54" s="105"/>
      <c r="E54" s="105"/>
      <c r="F54" s="127"/>
      <c r="G54" s="105"/>
      <c r="H54" s="105"/>
      <c r="I54" s="105"/>
      <c r="J54" s="105"/>
      <c r="K54" s="105"/>
    </row>
    <row r="55" spans="1:11" ht="12.75" customHeight="1" x14ac:dyDescent="0.3">
      <c r="A55" s="105"/>
      <c r="B55" s="105"/>
      <c r="C55" s="105"/>
      <c r="D55" s="105"/>
      <c r="E55" s="105"/>
      <c r="F55" s="127"/>
      <c r="G55" s="105"/>
      <c r="H55" s="105"/>
      <c r="I55" s="105"/>
      <c r="J55" s="105"/>
      <c r="K55" s="105"/>
    </row>
  </sheetData>
  <phoneticPr fontId="0" type="noConversion"/>
  <hyperlinks>
    <hyperlink ref="M40" r:id="rId1"/>
    <hyperlink ref="M39" r:id="rId2"/>
  </hyperlinks>
  <pageMargins left="0.6692913385826772" right="0.27559055118110237" top="1.1417322834645669" bottom="0.98425196850393704" header="0.51181102362204722" footer="0.51181102362204722"/>
  <pageSetup paperSize="9" orientation="portrait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workbookViewId="0">
      <selection activeCell="D2" sqref="D2"/>
    </sheetView>
  </sheetViews>
  <sheetFormatPr defaultRowHeight="13.2" x14ac:dyDescent="0.25"/>
  <sheetData>
    <row r="1" spans="1:4" ht="13.8" x14ac:dyDescent="0.25">
      <c r="A1" s="136" t="s">
        <v>66</v>
      </c>
      <c r="B1" s="139" t="s">
        <v>114</v>
      </c>
      <c r="D1" t="s">
        <v>115</v>
      </c>
    </row>
    <row r="2" spans="1:4" ht="13.8" x14ac:dyDescent="0.25">
      <c r="A2" s="123" t="s">
        <v>67</v>
      </c>
      <c r="B2" s="141">
        <f>'Sprague multipliers'!E5</f>
        <v>853556.48</v>
      </c>
      <c r="D2">
        <f>$C$6/5</f>
        <v>782780</v>
      </c>
    </row>
    <row r="3" spans="1:4" ht="13.8" x14ac:dyDescent="0.25">
      <c r="A3" s="125">
        <v>1</v>
      </c>
      <c r="B3" s="141">
        <f>'Sprague multipliers'!E6</f>
        <v>810467.20000000019</v>
      </c>
      <c r="D3">
        <f t="shared" ref="D3:D6" si="0">$C$6/5</f>
        <v>782780</v>
      </c>
    </row>
    <row r="4" spans="1:4" ht="13.8" x14ac:dyDescent="0.25">
      <c r="A4" s="125">
        <v>2</v>
      </c>
      <c r="B4" s="141">
        <f>'Sprague multipliers'!E7</f>
        <v>775379.2</v>
      </c>
      <c r="D4">
        <f t="shared" si="0"/>
        <v>782780</v>
      </c>
    </row>
    <row r="5" spans="1:4" ht="13.8" x14ac:dyDescent="0.25">
      <c r="A5" s="125">
        <v>3</v>
      </c>
      <c r="B5" s="141">
        <f>'Sprague multipliers'!E8</f>
        <v>747692</v>
      </c>
      <c r="D5">
        <f t="shared" si="0"/>
        <v>782780</v>
      </c>
    </row>
    <row r="6" spans="1:4" ht="13.8" x14ac:dyDescent="0.25">
      <c r="A6" s="137">
        <v>4</v>
      </c>
      <c r="B6" s="144">
        <f>'Sprague multipliers'!E9</f>
        <v>726805.12000000011</v>
      </c>
      <c r="C6" s="154">
        <f>'Sprague multipliers'!B5</f>
        <v>3913900</v>
      </c>
      <c r="D6">
        <f t="shared" si="0"/>
        <v>782780</v>
      </c>
    </row>
    <row r="7" spans="1:4" ht="13.8" x14ac:dyDescent="0.25">
      <c r="A7" s="123">
        <v>5</v>
      </c>
      <c r="B7" s="141">
        <f>'Sprague multipliers'!E10</f>
        <v>712118.08000000007</v>
      </c>
      <c r="D7">
        <f>$C11/5</f>
        <v>703340</v>
      </c>
    </row>
    <row r="8" spans="1:4" ht="13.8" x14ac:dyDescent="0.25">
      <c r="A8" s="125">
        <v>6</v>
      </c>
      <c r="B8" s="141">
        <f>'Sprague multipliers'!E11</f>
        <v>703030.39999999991</v>
      </c>
      <c r="D8">
        <f>$C11/5</f>
        <v>703340</v>
      </c>
    </row>
    <row r="9" spans="1:4" ht="13.8" x14ac:dyDescent="0.25">
      <c r="A9" s="125">
        <v>7</v>
      </c>
      <c r="B9" s="141">
        <f>'Sprague multipliers'!E12</f>
        <v>698941.6</v>
      </c>
      <c r="D9">
        <f>$C11/5</f>
        <v>703340</v>
      </c>
    </row>
    <row r="10" spans="1:4" ht="13.8" x14ac:dyDescent="0.25">
      <c r="A10" s="125">
        <v>8</v>
      </c>
      <c r="B10" s="141">
        <f>'Sprague multipliers'!E13</f>
        <v>699251.20000000007</v>
      </c>
      <c r="D10">
        <f>$C11/5</f>
        <v>703340</v>
      </c>
    </row>
    <row r="11" spans="1:4" ht="13.8" x14ac:dyDescent="0.25">
      <c r="A11" s="137">
        <v>9</v>
      </c>
      <c r="B11" s="144">
        <f>'Sprague multipliers'!E14</f>
        <v>703358.71999999974</v>
      </c>
      <c r="C11" s="154">
        <f>'Sprague multipliers'!B6</f>
        <v>3516700</v>
      </c>
      <c r="D11">
        <f>$C11/5</f>
        <v>703340</v>
      </c>
    </row>
    <row r="12" spans="1:4" ht="13.8" x14ac:dyDescent="0.25">
      <c r="A12" s="123">
        <v>10</v>
      </c>
      <c r="B12" s="141">
        <f>'Sprague multipliers'!E15</f>
        <v>710942.88</v>
      </c>
      <c r="D12">
        <f>$C16/5</f>
        <v>733860</v>
      </c>
    </row>
    <row r="13" spans="1:4" ht="13.8" x14ac:dyDescent="0.25">
      <c r="A13" s="125">
        <v>11</v>
      </c>
      <c r="B13" s="141">
        <f>'Sprague multipliers'!E16</f>
        <v>721682.39999999991</v>
      </c>
      <c r="D13">
        <f>$C16/5</f>
        <v>733860</v>
      </c>
    </row>
    <row r="14" spans="1:4" ht="13.8" x14ac:dyDescent="0.25">
      <c r="A14" s="125">
        <v>12</v>
      </c>
      <c r="B14" s="141">
        <f>'Sprague multipliers'!E17</f>
        <v>733580.79999999993</v>
      </c>
      <c r="D14">
        <f>$C16/5</f>
        <v>733860</v>
      </c>
    </row>
    <row r="15" spans="1:4" ht="13.8" x14ac:dyDescent="0.25">
      <c r="A15" s="125">
        <v>13</v>
      </c>
      <c r="B15" s="141">
        <f>'Sprague multipliers'!E18</f>
        <v>745479.2</v>
      </c>
      <c r="D15">
        <f>$C16/5</f>
        <v>733860</v>
      </c>
    </row>
    <row r="16" spans="1:4" ht="13.8" x14ac:dyDescent="0.25">
      <c r="A16" s="137">
        <v>14</v>
      </c>
      <c r="B16" s="144">
        <f>'Sprague multipliers'!E19</f>
        <v>757614.72000000067</v>
      </c>
      <c r="C16" s="154">
        <f>'Sprague multipliers'!B7</f>
        <v>3669300</v>
      </c>
      <c r="D16">
        <f>$C16/5</f>
        <v>733860</v>
      </c>
    </row>
    <row r="17" spans="1:4" ht="13.8" x14ac:dyDescent="0.25">
      <c r="A17" s="123">
        <v>15</v>
      </c>
      <c r="B17" s="141">
        <f>'Sprague multipliers'!E20</f>
        <v>770958.72</v>
      </c>
      <c r="D17">
        <f t="shared" ref="D17" si="1">$C21/5</f>
        <v>799280</v>
      </c>
    </row>
    <row r="18" spans="1:4" ht="13.8" x14ac:dyDescent="0.25">
      <c r="A18" s="125">
        <v>16</v>
      </c>
      <c r="B18" s="141">
        <f>'Sprague multipliers'!E21</f>
        <v>784807.35999999987</v>
      </c>
      <c r="D18">
        <f t="shared" ref="D18" si="2">$C21/5</f>
        <v>799280</v>
      </c>
    </row>
    <row r="19" spans="1:4" ht="13.8" x14ac:dyDescent="0.25">
      <c r="A19" s="125">
        <v>17</v>
      </c>
      <c r="B19" s="141">
        <f>'Sprague multipliers'!E22</f>
        <v>799076.96000000008</v>
      </c>
      <c r="C19" s="154"/>
      <c r="D19">
        <f t="shared" ref="D19" si="3">$C21/5</f>
        <v>799280</v>
      </c>
    </row>
    <row r="20" spans="1:4" ht="13.8" x14ac:dyDescent="0.25">
      <c r="A20" s="125">
        <v>18</v>
      </c>
      <c r="B20" s="141">
        <f>'Sprague multipliers'!E23</f>
        <v>813652.96000000008</v>
      </c>
      <c r="C20" s="154"/>
      <c r="D20">
        <f t="shared" ref="D20" si="4">$C21/5</f>
        <v>799280</v>
      </c>
    </row>
    <row r="21" spans="1:4" ht="13.8" x14ac:dyDescent="0.25">
      <c r="A21" s="137">
        <v>19</v>
      </c>
      <c r="B21" s="144">
        <f>'Sprague multipliers'!E24</f>
        <v>827904</v>
      </c>
      <c r="C21" s="154">
        <f>'Sprague multipliers'!B8</f>
        <v>3996400</v>
      </c>
      <c r="D21">
        <f t="shared" ref="D21" si="5">$C21/5</f>
        <v>799280</v>
      </c>
    </row>
    <row r="22" spans="1:4" ht="13.8" x14ac:dyDescent="0.25">
      <c r="A22" s="123">
        <v>20</v>
      </c>
      <c r="B22" s="141">
        <f>'Sprague multipliers'!G5</f>
        <v>841476.16000000015</v>
      </c>
      <c r="C22" s="154"/>
      <c r="D22">
        <f t="shared" ref="D22" si="6">$C26/5</f>
        <v>859440</v>
      </c>
    </row>
    <row r="23" spans="1:4" ht="13.8" x14ac:dyDescent="0.25">
      <c r="A23" s="125">
        <v>21</v>
      </c>
      <c r="B23" s="141">
        <f>'Sprague multipliers'!G6</f>
        <v>854635.67999999993</v>
      </c>
      <c r="C23" s="154"/>
      <c r="D23">
        <f t="shared" ref="D23" si="7">$C26/5</f>
        <v>859440</v>
      </c>
    </row>
    <row r="24" spans="1:4" ht="13.8" x14ac:dyDescent="0.25">
      <c r="A24" s="125">
        <v>22</v>
      </c>
      <c r="B24" s="141">
        <f>'Sprague multipliers'!G7</f>
        <v>864123.68000000017</v>
      </c>
      <c r="C24" s="154"/>
      <c r="D24">
        <f t="shared" ref="D24" si="8">$C26/5</f>
        <v>859440</v>
      </c>
    </row>
    <row r="25" spans="1:4" ht="13.8" x14ac:dyDescent="0.25">
      <c r="A25" s="125">
        <v>23</v>
      </c>
      <c r="B25" s="141">
        <f>'Sprague multipliers'!G8</f>
        <v>868340.47999999986</v>
      </c>
      <c r="C25" s="154"/>
      <c r="D25">
        <f t="shared" ref="D25" si="9">$C26/5</f>
        <v>859440</v>
      </c>
    </row>
    <row r="26" spans="1:4" ht="13.8" x14ac:dyDescent="0.25">
      <c r="A26" s="137">
        <v>24</v>
      </c>
      <c r="B26" s="144">
        <f>'Sprague multipliers'!G9</f>
        <v>868623.99999999953</v>
      </c>
      <c r="C26" s="154">
        <f>'Sprague multipliers'!B9</f>
        <v>4297200</v>
      </c>
      <c r="D26">
        <f t="shared" ref="D26" si="10">$C26/5</f>
        <v>859440</v>
      </c>
    </row>
    <row r="27" spans="1:4" ht="13.8" x14ac:dyDescent="0.25">
      <c r="A27" s="123">
        <v>25</v>
      </c>
      <c r="B27" s="141">
        <f>'Sprague multipliers'!G10</f>
        <v>868615.20000000007</v>
      </c>
      <c r="C27" s="154"/>
      <c r="D27">
        <f t="shared" ref="D27" si="11">$C31/5</f>
        <v>861260</v>
      </c>
    </row>
    <row r="28" spans="1:4" ht="13.8" x14ac:dyDescent="0.25">
      <c r="A28" s="125">
        <v>26</v>
      </c>
      <c r="B28" s="141">
        <f>'Sprague multipliers'!G11</f>
        <v>868429.92</v>
      </c>
      <c r="C28" s="154"/>
      <c r="D28">
        <f t="shared" ref="D28" si="12">$C31/5</f>
        <v>861260</v>
      </c>
    </row>
    <row r="29" spans="1:4" ht="13.8" x14ac:dyDescent="0.25">
      <c r="A29" s="125">
        <v>27</v>
      </c>
      <c r="B29" s="141">
        <f>'Sprague multipliers'!G12</f>
        <v>864941.12</v>
      </c>
      <c r="C29" s="154"/>
      <c r="D29">
        <f t="shared" ref="D29" si="13">$C31/5</f>
        <v>861260</v>
      </c>
    </row>
    <row r="30" spans="1:4" ht="13.8" x14ac:dyDescent="0.25">
      <c r="A30" s="125">
        <v>28</v>
      </c>
      <c r="B30" s="141">
        <f>'Sprague multipliers'!G13</f>
        <v>857230.72</v>
      </c>
      <c r="D30">
        <f t="shared" ref="D30" si="14">$C31/5</f>
        <v>861260</v>
      </c>
    </row>
    <row r="31" spans="1:4" ht="13.8" x14ac:dyDescent="0.25">
      <c r="A31" s="137">
        <v>29</v>
      </c>
      <c r="B31" s="144">
        <f>'Sprague multipliers'!G14</f>
        <v>847083.04</v>
      </c>
      <c r="C31" s="154">
        <f>'Sprague multipliers'!B10</f>
        <v>4306300</v>
      </c>
      <c r="D31">
        <f t="shared" ref="D31" si="15">$C31/5</f>
        <v>861260</v>
      </c>
    </row>
    <row r="32" spans="1:4" ht="13.8" x14ac:dyDescent="0.25">
      <c r="A32" s="123">
        <v>30</v>
      </c>
      <c r="B32" s="141">
        <f>'Sprague multipliers'!G15</f>
        <v>837380.64</v>
      </c>
      <c r="D32">
        <f t="shared" ref="D32" si="16">$C36/5</f>
        <v>825100</v>
      </c>
    </row>
    <row r="33" spans="1:4" ht="13.8" x14ac:dyDescent="0.25">
      <c r="A33" s="125">
        <v>31</v>
      </c>
      <c r="B33" s="141">
        <f>'Sprague multipliers'!G16</f>
        <v>827763.19999999984</v>
      </c>
      <c r="D33">
        <f t="shared" ref="D33" si="17">$C36/5</f>
        <v>825100</v>
      </c>
    </row>
    <row r="34" spans="1:4" ht="13.8" x14ac:dyDescent="0.25">
      <c r="A34" s="125">
        <v>32</v>
      </c>
      <c r="B34" s="141">
        <f>'Sprague multipliers'!G17</f>
        <v>821009.6</v>
      </c>
      <c r="D34">
        <f t="shared" ref="D34" si="18">$C36/5</f>
        <v>825100</v>
      </c>
    </row>
    <row r="35" spans="1:4" ht="13.8" x14ac:dyDescent="0.25">
      <c r="A35" s="125">
        <v>33</v>
      </c>
      <c r="B35" s="141">
        <f>'Sprague multipliers'!G18</f>
        <v>818869.6</v>
      </c>
      <c r="D35">
        <f t="shared" ref="D35" si="19">$C36/5</f>
        <v>825100</v>
      </c>
    </row>
    <row r="36" spans="1:4" ht="13.8" x14ac:dyDescent="0.25">
      <c r="A36" s="137">
        <v>34</v>
      </c>
      <c r="B36" s="144">
        <f>'Sprague multipliers'!G19</f>
        <v>820476.96</v>
      </c>
      <c r="C36" s="154">
        <f>'Sprague multipliers'!B11</f>
        <v>4125500</v>
      </c>
      <c r="D36">
        <f t="shared" ref="D36" si="20">$C36/5</f>
        <v>825100</v>
      </c>
    </row>
    <row r="37" spans="1:4" ht="13.8" x14ac:dyDescent="0.25">
      <c r="A37" s="123">
        <v>35</v>
      </c>
      <c r="B37" s="141">
        <f>'Sprague multipliers'!G20</f>
        <v>821974.08</v>
      </c>
      <c r="D37">
        <f t="shared" ref="D37" si="21">$C41/5</f>
        <v>838880</v>
      </c>
    </row>
    <row r="38" spans="1:4" ht="13.8" x14ac:dyDescent="0.25">
      <c r="A38" s="125">
        <v>36</v>
      </c>
      <c r="B38" s="141">
        <f>'Sprague multipliers'!G21</f>
        <v>822642.55999999994</v>
      </c>
      <c r="D38">
        <f t="shared" ref="D38" si="22">$C41/5</f>
        <v>838880</v>
      </c>
    </row>
    <row r="39" spans="1:4" ht="13.8" x14ac:dyDescent="0.25">
      <c r="A39" s="125">
        <v>37</v>
      </c>
      <c r="B39" s="141">
        <f>'Sprague multipliers'!G22</f>
        <v>830294.56</v>
      </c>
      <c r="D39">
        <f t="shared" ref="D39" si="23">$C41/5</f>
        <v>838880</v>
      </c>
    </row>
    <row r="40" spans="1:4" ht="13.8" x14ac:dyDescent="0.25">
      <c r="A40" s="125">
        <v>38</v>
      </c>
      <c r="B40" s="141">
        <f>'Sprague multipliers'!G23</f>
        <v>847953.76</v>
      </c>
      <c r="D40">
        <f t="shared" ref="D40" si="24">$C41/5</f>
        <v>838880</v>
      </c>
    </row>
    <row r="41" spans="1:4" ht="13.8" x14ac:dyDescent="0.25">
      <c r="A41" s="137">
        <v>39</v>
      </c>
      <c r="B41" s="144">
        <f>'Sprague multipliers'!G24</f>
        <v>871535.04</v>
      </c>
      <c r="C41" s="154">
        <f>'Sprague multipliers'!B12</f>
        <v>4194400</v>
      </c>
      <c r="D41">
        <f t="shared" ref="D41" si="25">$C41/5</f>
        <v>838880</v>
      </c>
    </row>
    <row r="42" spans="1:4" ht="13.8" x14ac:dyDescent="0.25">
      <c r="A42" s="123">
        <v>40</v>
      </c>
      <c r="B42" s="141">
        <f>'Sprague multipliers'!I5</f>
        <v>893685.6</v>
      </c>
      <c r="D42">
        <f t="shared" ref="D42" si="26">$C46/5</f>
        <v>925120</v>
      </c>
    </row>
    <row r="43" spans="1:4" ht="13.8" x14ac:dyDescent="0.25">
      <c r="A43" s="125">
        <v>41</v>
      </c>
      <c r="B43" s="141">
        <f>'Sprague multipliers'!I6</f>
        <v>915583.20000000007</v>
      </c>
      <c r="D43">
        <f t="shared" ref="D43" si="27">$C46/5</f>
        <v>925120</v>
      </c>
    </row>
    <row r="44" spans="1:4" ht="13.8" x14ac:dyDescent="0.25">
      <c r="A44" s="125">
        <v>42</v>
      </c>
      <c r="B44" s="141">
        <f>'Sprague multipliers'!I7</f>
        <v>932420.00000000023</v>
      </c>
      <c r="D44">
        <f t="shared" ref="D44" si="28">$C46/5</f>
        <v>925120</v>
      </c>
    </row>
    <row r="45" spans="1:4" ht="13.8" x14ac:dyDescent="0.25">
      <c r="A45" s="125">
        <v>43</v>
      </c>
      <c r="B45" s="141">
        <f>'Sprague multipliers'!I8</f>
        <v>940959.2</v>
      </c>
      <c r="D45">
        <f t="shared" ref="D45" si="29">$C46/5</f>
        <v>925120</v>
      </c>
    </row>
    <row r="46" spans="1:4" ht="13.8" x14ac:dyDescent="0.25">
      <c r="A46" s="137">
        <v>44</v>
      </c>
      <c r="B46" s="144">
        <f>'Sprague multipliers'!I9</f>
        <v>942952</v>
      </c>
      <c r="C46" s="154">
        <f>'Sprague multipliers'!B13</f>
        <v>4625600</v>
      </c>
      <c r="D46">
        <f t="shared" ref="D46" si="30">$C46/5</f>
        <v>925120</v>
      </c>
    </row>
    <row r="47" spans="1:4" ht="13.8" x14ac:dyDescent="0.25">
      <c r="A47" s="123">
        <v>45</v>
      </c>
      <c r="B47" s="141">
        <f>'Sprague multipliers'!I10</f>
        <v>944401.76000000013</v>
      </c>
      <c r="D47">
        <f t="shared" ref="D47" si="31">$C51/5</f>
        <v>928620</v>
      </c>
    </row>
    <row r="48" spans="1:4" ht="13.8" x14ac:dyDescent="0.25">
      <c r="A48" s="125">
        <v>46</v>
      </c>
      <c r="B48" s="141">
        <f>'Sprague multipliers'!I11</f>
        <v>945326.24</v>
      </c>
      <c r="D48">
        <f t="shared" ref="D48" si="32">$C51/5</f>
        <v>928620</v>
      </c>
    </row>
    <row r="49" spans="1:4" ht="13.8" x14ac:dyDescent="0.25">
      <c r="A49" s="125">
        <v>47</v>
      </c>
      <c r="B49" s="141">
        <f>'Sprague multipliers'!I12</f>
        <v>938187.04000000015</v>
      </c>
      <c r="D49">
        <f t="shared" ref="D49" si="33">$C51/5</f>
        <v>928620</v>
      </c>
    </row>
    <row r="50" spans="1:4" ht="13.8" x14ac:dyDescent="0.25">
      <c r="A50" s="125">
        <v>48</v>
      </c>
      <c r="B50" s="141">
        <f>'Sprague multipliers'!I13</f>
        <v>920221.43999999983</v>
      </c>
      <c r="D50">
        <f t="shared" ref="D50" si="34">$C51/5</f>
        <v>928620</v>
      </c>
    </row>
    <row r="51" spans="1:4" ht="13.8" x14ac:dyDescent="0.25">
      <c r="A51" s="137">
        <v>49</v>
      </c>
      <c r="B51" s="144">
        <f>'Sprague multipliers'!I14</f>
        <v>894963.52</v>
      </c>
      <c r="C51" s="154">
        <f>'Sprague multipliers'!B14</f>
        <v>4643100</v>
      </c>
      <c r="D51">
        <f t="shared" ref="D51" si="35">$C51/5</f>
        <v>928620</v>
      </c>
    </row>
    <row r="52" spans="1:4" ht="13.8" x14ac:dyDescent="0.25">
      <c r="A52" s="123">
        <v>50</v>
      </c>
      <c r="B52" s="141">
        <f>'Sprague multipliers'!I15</f>
        <v>869679.36</v>
      </c>
      <c r="D52">
        <f t="shared" ref="D52" si="36">$C56/5</f>
        <v>818880</v>
      </c>
    </row>
    <row r="53" spans="1:4" ht="13.8" x14ac:dyDescent="0.25">
      <c r="A53" s="125">
        <v>51</v>
      </c>
      <c r="B53" s="141">
        <f>'Sprague multipliers'!I16</f>
        <v>844078.87999999989</v>
      </c>
      <c r="D53">
        <f t="shared" ref="D53" si="37">$C56/5</f>
        <v>818880</v>
      </c>
    </row>
    <row r="54" spans="1:4" ht="13.8" x14ac:dyDescent="0.25">
      <c r="A54" s="125">
        <v>52</v>
      </c>
      <c r="B54" s="141">
        <f>'Sprague multipliers'!I17</f>
        <v>818148.48</v>
      </c>
      <c r="D54">
        <f t="shared" ref="D54" si="38">$C56/5</f>
        <v>818880</v>
      </c>
    </row>
    <row r="55" spans="1:4" ht="13.8" x14ac:dyDescent="0.25">
      <c r="A55" s="125">
        <v>53</v>
      </c>
      <c r="B55" s="141">
        <f>'Sprague multipliers'!I18</f>
        <v>792995.67999999993</v>
      </c>
      <c r="D55">
        <f t="shared" ref="D55" si="39">$C56/5</f>
        <v>818880</v>
      </c>
    </row>
    <row r="56" spans="1:4" ht="13.8" x14ac:dyDescent="0.25">
      <c r="A56" s="137">
        <v>54</v>
      </c>
      <c r="B56" s="144">
        <f>'Sprague multipliers'!I19</f>
        <v>769497.60000000056</v>
      </c>
      <c r="C56" s="154">
        <f>'Sprague multipliers'!B15</f>
        <v>4094400</v>
      </c>
      <c r="D56">
        <f t="shared" ref="D56" si="40">$C56/5</f>
        <v>818880</v>
      </c>
    </row>
    <row r="57" spans="1:4" ht="13.8" x14ac:dyDescent="0.25">
      <c r="A57" s="123">
        <v>55</v>
      </c>
      <c r="B57" s="141">
        <f>'Sprague multipliers'!I20</f>
        <v>744770.08000000007</v>
      </c>
      <c r="D57">
        <f t="shared" ref="D57" si="41">$C61/5</f>
        <v>722820</v>
      </c>
    </row>
    <row r="58" spans="1:4" ht="13.8" x14ac:dyDescent="0.25">
      <c r="A58" s="125">
        <v>56</v>
      </c>
      <c r="B58" s="141">
        <f>'Sprague multipliers'!I21</f>
        <v>716205.44</v>
      </c>
      <c r="D58">
        <f t="shared" ref="D58" si="42">$C61/5</f>
        <v>722820</v>
      </c>
    </row>
    <row r="59" spans="1:4" ht="13.8" x14ac:dyDescent="0.25">
      <c r="A59" s="125">
        <v>57</v>
      </c>
      <c r="B59" s="141">
        <f>'Sprague multipliers'!I22</f>
        <v>702934.24</v>
      </c>
      <c r="D59">
        <f t="shared" ref="D59" si="43">$C61/5</f>
        <v>722820</v>
      </c>
    </row>
    <row r="60" spans="1:4" ht="13.8" x14ac:dyDescent="0.25">
      <c r="A60" s="125">
        <v>58</v>
      </c>
      <c r="B60" s="141">
        <f>'Sprague multipliers'!I23</f>
        <v>713171.84</v>
      </c>
      <c r="D60">
        <f t="shared" ref="D60" si="44">$C61/5</f>
        <v>722820</v>
      </c>
    </row>
    <row r="61" spans="1:4" ht="13.8" x14ac:dyDescent="0.25">
      <c r="A61" s="137">
        <v>59</v>
      </c>
      <c r="B61" s="144">
        <f>'Sprague multipliers'!I24</f>
        <v>737018.40000000037</v>
      </c>
      <c r="C61" s="154">
        <f>'Sprague multipliers'!B16</f>
        <v>3614100</v>
      </c>
      <c r="D61">
        <f t="shared" ref="D61" si="45">$C61/5</f>
        <v>722820</v>
      </c>
    </row>
    <row r="62" spans="1:4" ht="13.8" x14ac:dyDescent="0.25">
      <c r="A62" s="123">
        <v>60</v>
      </c>
      <c r="B62" s="141">
        <f>'Sprague multipliers'!K5</f>
        <v>758311.04</v>
      </c>
      <c r="D62">
        <f t="shared" ref="D62" si="46">$C66/5</f>
        <v>761600</v>
      </c>
    </row>
    <row r="63" spans="1:4" ht="13.8" x14ac:dyDescent="0.25">
      <c r="A63" s="125">
        <v>61</v>
      </c>
      <c r="B63" s="141">
        <f>'Sprague multipliers'!K6</f>
        <v>782625.12</v>
      </c>
      <c r="D63">
        <f t="shared" ref="D63" si="47">$C66/5</f>
        <v>761600</v>
      </c>
    </row>
    <row r="64" spans="1:4" ht="13.8" x14ac:dyDescent="0.25">
      <c r="A64" s="125">
        <v>62</v>
      </c>
      <c r="B64" s="141">
        <f>'Sprague multipliers'!K7</f>
        <v>787899.52000000014</v>
      </c>
      <c r="D64">
        <f t="shared" ref="D64" si="48">$C66/5</f>
        <v>761600</v>
      </c>
    </row>
    <row r="65" spans="1:4" ht="13.8" x14ac:dyDescent="0.25">
      <c r="A65" s="125">
        <v>63</v>
      </c>
      <c r="B65" s="141">
        <f>'Sprague multipliers'!K8</f>
        <v>762268.32</v>
      </c>
      <c r="D65">
        <f t="shared" ref="D65" si="49">$C66/5</f>
        <v>761600</v>
      </c>
    </row>
    <row r="66" spans="1:4" ht="13.8" x14ac:dyDescent="0.25">
      <c r="A66" s="137">
        <v>64</v>
      </c>
      <c r="B66" s="144">
        <f>'Sprague multipliers'!K9</f>
        <v>716896</v>
      </c>
      <c r="C66" s="154">
        <f>'Sprague multipliers'!B17</f>
        <v>3808000</v>
      </c>
      <c r="D66">
        <f t="shared" ref="D66" si="50">$C66/5</f>
        <v>761600</v>
      </c>
    </row>
    <row r="67" spans="1:4" ht="13.8" x14ac:dyDescent="0.25">
      <c r="A67" s="123">
        <v>65</v>
      </c>
      <c r="B67" s="141">
        <f>'Sprague multipliers'!K10</f>
        <v>674592.32000000007</v>
      </c>
      <c r="D67">
        <f t="shared" ref="D67" si="51">$C71/5</f>
        <v>603500</v>
      </c>
    </row>
    <row r="68" spans="1:4" ht="13.8" x14ac:dyDescent="0.25">
      <c r="A68" s="125">
        <v>66</v>
      </c>
      <c r="B68" s="141">
        <f>'Sprague multipliers'!K11</f>
        <v>630530.56000000006</v>
      </c>
      <c r="D68">
        <f t="shared" ref="D68" si="52">$C71/5</f>
        <v>603500</v>
      </c>
    </row>
    <row r="69" spans="1:4" ht="13.8" x14ac:dyDescent="0.25">
      <c r="A69" s="125">
        <v>67</v>
      </c>
      <c r="B69" s="141">
        <f>'Sprague multipliers'!K12</f>
        <v>592921.76000000013</v>
      </c>
      <c r="D69">
        <f t="shared" ref="D69" si="53">$C71/5</f>
        <v>603500</v>
      </c>
    </row>
    <row r="70" spans="1:4" ht="13.8" x14ac:dyDescent="0.25">
      <c r="A70" s="125">
        <v>68</v>
      </c>
      <c r="B70" s="141">
        <f>'Sprague multipliers'!K13</f>
        <v>568064.15999999992</v>
      </c>
      <c r="D70">
        <f t="shared" ref="D70" si="54">$C71/5</f>
        <v>603500</v>
      </c>
    </row>
    <row r="71" spans="1:4" ht="13.8" x14ac:dyDescent="0.25">
      <c r="A71" s="137">
        <v>69</v>
      </c>
      <c r="B71" s="144">
        <f>'Sprague multipliers'!K14</f>
        <v>551391.20000000019</v>
      </c>
      <c r="C71" s="154">
        <f>'Sprague multipliers'!B18</f>
        <v>3017500</v>
      </c>
      <c r="D71">
        <f t="shared" ref="D71" si="55">$C71/5</f>
        <v>603500</v>
      </c>
    </row>
    <row r="72" spans="1:4" ht="13.8" x14ac:dyDescent="0.25">
      <c r="A72" s="123">
        <v>70</v>
      </c>
      <c r="B72" s="141">
        <f>'Sprague multipliers'!K15</f>
        <v>531817.44000000006</v>
      </c>
      <c r="D72">
        <f t="shared" ref="D72" si="56">$C76/5</f>
        <v>492560</v>
      </c>
    </row>
    <row r="73" spans="1:4" ht="13.8" x14ac:dyDescent="0.25">
      <c r="A73" s="125">
        <v>71</v>
      </c>
      <c r="B73" s="141">
        <f>'Sprague multipliers'!K16</f>
        <v>511295.19999999995</v>
      </c>
      <c r="D73">
        <f>$C76/5</f>
        <v>492560</v>
      </c>
    </row>
    <row r="74" spans="1:4" ht="13.8" x14ac:dyDescent="0.25">
      <c r="A74" s="125">
        <v>72</v>
      </c>
      <c r="B74" s="141">
        <f>'Sprague multipliers'!K17</f>
        <v>491776.80000000005</v>
      </c>
      <c r="D74">
        <f t="shared" ref="D74" si="57">$C76/5</f>
        <v>492560</v>
      </c>
    </row>
    <row r="75" spans="1:4" ht="13.8" x14ac:dyDescent="0.25">
      <c r="A75" s="125">
        <v>73</v>
      </c>
      <c r="B75" s="141">
        <f>'Sprague multipliers'!K18</f>
        <v>473041.6</v>
      </c>
      <c r="D75">
        <f t="shared" ref="D75" si="58">$C76/5</f>
        <v>492560</v>
      </c>
    </row>
    <row r="76" spans="1:4" ht="13.8" x14ac:dyDescent="0.25">
      <c r="A76" s="137">
        <v>74</v>
      </c>
      <c r="B76" s="144">
        <f>'Sprague multipliers'!K19</f>
        <v>454868.95999999996</v>
      </c>
      <c r="C76" s="154">
        <f>'Sprague multipliers'!B19</f>
        <v>2462800</v>
      </c>
      <c r="D76">
        <f t="shared" ref="D76" si="59">$C76/5</f>
        <v>492560</v>
      </c>
    </row>
    <row r="77" spans="1:4" ht="13.8" x14ac:dyDescent="0.25">
      <c r="A77" s="123">
        <v>75</v>
      </c>
      <c r="B77" s="141">
        <f>'Sprague multipliers'!K20</f>
        <v>437038.24</v>
      </c>
      <c r="D77">
        <f t="shared" ref="D77" si="60">$C81/5</f>
        <v>401200</v>
      </c>
    </row>
    <row r="78" spans="1:4" ht="13.8" x14ac:dyDescent="0.25">
      <c r="A78" s="125">
        <v>76</v>
      </c>
      <c r="B78" s="141">
        <f>'Sprague multipliers'!K21</f>
        <v>419328.80000000005</v>
      </c>
      <c r="D78">
        <f t="shared" ref="D78" si="61">$C81/5</f>
        <v>401200</v>
      </c>
    </row>
    <row r="79" spans="1:4" ht="13.8" x14ac:dyDescent="0.25">
      <c r="A79" s="125">
        <v>77</v>
      </c>
      <c r="B79" s="141">
        <f>'Sprague multipliers'!K22</f>
        <v>401520</v>
      </c>
      <c r="D79">
        <f t="shared" ref="D79" si="62">$C81/5</f>
        <v>401200</v>
      </c>
    </row>
    <row r="80" spans="1:4" ht="13.8" x14ac:dyDescent="0.25">
      <c r="A80" s="125">
        <v>78</v>
      </c>
      <c r="B80" s="141">
        <f>'Sprague multipliers'!K23</f>
        <v>383391.19999999995</v>
      </c>
      <c r="D80">
        <f t="shared" ref="D80" si="63">$C81/5</f>
        <v>401200</v>
      </c>
    </row>
    <row r="81" spans="1:4" ht="13.8" x14ac:dyDescent="0.25">
      <c r="A81" s="137">
        <v>79</v>
      </c>
      <c r="B81" s="144">
        <f>'Sprague multipliers'!K24</f>
        <v>364721.76</v>
      </c>
      <c r="C81" s="154">
        <f>'Sprague multipliers'!B20</f>
        <v>2006000</v>
      </c>
      <c r="D81">
        <f t="shared" ref="D81" si="64">$C81/5</f>
        <v>401200</v>
      </c>
    </row>
    <row r="82" spans="1:4" ht="13.8" x14ac:dyDescent="0.25">
      <c r="A82" s="123" t="s">
        <v>92</v>
      </c>
      <c r="B82" s="141">
        <f>'Sprague multipliers'!K25</f>
        <v>2890900</v>
      </c>
      <c r="C82" s="154">
        <f>'Sprague multipliers'!B21</f>
        <v>2890900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topLeftCell="F1" zoomScaleNormal="100" zoomScaleSheetLayoutView="100" workbookViewId="0">
      <selection activeCell="K10" sqref="K10"/>
    </sheetView>
  </sheetViews>
  <sheetFormatPr defaultRowHeight="13.2" x14ac:dyDescent="0.25"/>
  <cols>
    <col min="1" max="1" width="1.44140625" customWidth="1"/>
    <col min="3" max="7" width="12.5546875" customWidth="1"/>
    <col min="8" max="8" width="2.109375" customWidth="1"/>
    <col min="9" max="9" width="4.109375" customWidth="1"/>
    <col min="10" max="10" width="10.88671875" customWidth="1"/>
    <col min="11" max="11" width="12.109375" customWidth="1"/>
    <col min="12" max="12" width="4.44140625" customWidth="1"/>
    <col min="13" max="13" width="5.5546875" customWidth="1"/>
    <col min="14" max="14" width="9.5546875" bestFit="1" customWidth="1"/>
    <col min="15" max="15" width="5.5546875" customWidth="1"/>
    <col min="16" max="16" width="9.5546875" bestFit="1" customWidth="1"/>
    <col min="17" max="17" width="5.5546875" customWidth="1"/>
    <col min="18" max="18" width="9.5546875" bestFit="1" customWidth="1"/>
    <col min="19" max="19" width="5.5546875" customWidth="1"/>
    <col min="20" max="20" width="9.88671875" bestFit="1" customWidth="1"/>
    <col min="21" max="21" width="3.88671875" customWidth="1"/>
  </cols>
  <sheetData>
    <row r="1" spans="1:20" ht="25.8" thickBot="1" x14ac:dyDescent="0.65">
      <c r="J1" s="77" t="s">
        <v>90</v>
      </c>
    </row>
    <row r="2" spans="1:20" ht="25.2" x14ac:dyDescent="0.6">
      <c r="A2" s="37"/>
      <c r="B2" s="155" t="s">
        <v>0</v>
      </c>
      <c r="C2" s="155"/>
      <c r="D2" s="155"/>
      <c r="E2" s="155"/>
      <c r="F2" s="155"/>
      <c r="G2" s="155"/>
      <c r="H2" s="38"/>
      <c r="I2" s="39"/>
      <c r="J2" s="76" t="s">
        <v>77</v>
      </c>
      <c r="K2" s="41"/>
      <c r="L2" s="41"/>
      <c r="M2" s="41"/>
      <c r="N2" s="156" t="s">
        <v>70</v>
      </c>
      <c r="O2" s="156"/>
      <c r="P2" s="156"/>
      <c r="Q2" s="156"/>
      <c r="R2" s="156"/>
      <c r="S2" s="156"/>
      <c r="T2" s="39"/>
    </row>
    <row r="3" spans="1:20" ht="15.75" customHeight="1" thickBot="1" x14ac:dyDescent="0.3">
      <c r="A3" s="40"/>
      <c r="B3" s="41"/>
      <c r="C3" s="41"/>
      <c r="D3" s="41"/>
      <c r="E3" s="41"/>
      <c r="F3" s="41"/>
      <c r="G3" s="41"/>
      <c r="H3" s="42"/>
      <c r="I3" s="39"/>
      <c r="J3" s="102" t="s">
        <v>80</v>
      </c>
      <c r="K3" s="103"/>
      <c r="L3" s="103"/>
      <c r="M3" s="102" t="s">
        <v>81</v>
      </c>
      <c r="N3" s="39"/>
      <c r="O3" s="39"/>
      <c r="P3" s="39"/>
      <c r="Q3" s="39"/>
      <c r="R3" s="39"/>
      <c r="S3" s="39"/>
      <c r="T3" s="39"/>
    </row>
    <row r="4" spans="1:20" ht="12.75" customHeight="1" thickBot="1" x14ac:dyDescent="0.3">
      <c r="A4" s="40"/>
      <c r="B4" s="41"/>
      <c r="C4" s="43" t="s">
        <v>1</v>
      </c>
      <c r="D4" s="43" t="s">
        <v>2</v>
      </c>
      <c r="E4" s="43" t="s">
        <v>3</v>
      </c>
      <c r="F4" s="43" t="s">
        <v>4</v>
      </c>
      <c r="G4" s="44"/>
      <c r="H4" s="42"/>
      <c r="I4" s="39"/>
      <c r="J4" s="93" t="s">
        <v>48</v>
      </c>
      <c r="K4" s="93" t="s">
        <v>78</v>
      </c>
      <c r="L4" s="39"/>
      <c r="M4" s="79" t="s">
        <v>66</v>
      </c>
      <c r="N4" s="79" t="s">
        <v>71</v>
      </c>
      <c r="O4" s="79" t="s">
        <v>66</v>
      </c>
      <c r="P4" s="79" t="s">
        <v>71</v>
      </c>
      <c r="Q4" s="79" t="s">
        <v>66</v>
      </c>
      <c r="R4" s="79" t="s">
        <v>71</v>
      </c>
      <c r="S4" s="79" t="s">
        <v>66</v>
      </c>
      <c r="T4" s="79" t="s">
        <v>71</v>
      </c>
    </row>
    <row r="5" spans="1:20" ht="12.75" customHeight="1" x14ac:dyDescent="0.25">
      <c r="A5" s="40"/>
      <c r="B5" s="45" t="s">
        <v>5</v>
      </c>
      <c r="C5" s="46">
        <v>0.36159999999999998</v>
      </c>
      <c r="D5" s="46">
        <v>-0.27679999999999999</v>
      </c>
      <c r="E5" s="46">
        <v>0.14879999999999999</v>
      </c>
      <c r="F5" s="46">
        <v>-3.3599999999999998E-2</v>
      </c>
      <c r="G5" s="47"/>
      <c r="H5" s="42"/>
      <c r="I5" s="48"/>
      <c r="J5" s="94" t="s">
        <v>49</v>
      </c>
      <c r="K5" s="95">
        <v>730328</v>
      </c>
      <c r="L5" s="75" t="str">
        <f>IF(K5&gt;100,"",1)</f>
        <v/>
      </c>
      <c r="M5" s="80" t="s">
        <v>67</v>
      </c>
      <c r="N5" s="81">
        <f>ROUND($K$5*C5+$K$6*D5+$K$7*E5+$K$8*F5,0)</f>
        <v>135091</v>
      </c>
      <c r="O5" s="82">
        <v>20</v>
      </c>
      <c r="P5" s="83">
        <f>ROUND(C$19*K7+D$19*K8+E$19*K9+F$19*K10+G$19*K11,0)</f>
        <v>73259</v>
      </c>
      <c r="Q5" s="82">
        <v>40</v>
      </c>
      <c r="R5" s="83">
        <f>ROUND(C$19*K11+D$19*K12+E$19*K13+F$19*K14+G$19*K15,0)</f>
        <v>38174</v>
      </c>
      <c r="S5" s="82">
        <v>60</v>
      </c>
      <c r="T5" s="83">
        <f>ROUND(C$19*K15+D$19*K16+E$19*K17+F$19*K18+G$19*K19,0)</f>
        <v>15870</v>
      </c>
    </row>
    <row r="6" spans="1:20" ht="12.75" customHeight="1" x14ac:dyDescent="0.25">
      <c r="A6" s="40"/>
      <c r="B6" s="49" t="s">
        <v>6</v>
      </c>
      <c r="C6" s="50">
        <v>0.26400000000000001</v>
      </c>
      <c r="D6" s="50">
        <v>-9.6000000000000002E-2</v>
      </c>
      <c r="E6" s="50">
        <v>0.04</v>
      </c>
      <c r="F6" s="50">
        <v>-8.0000000000000002E-3</v>
      </c>
      <c r="G6" s="47"/>
      <c r="H6" s="42"/>
      <c r="I6" s="39"/>
      <c r="J6" s="96" t="s">
        <v>50</v>
      </c>
      <c r="K6" s="97">
        <v>778460</v>
      </c>
      <c r="L6" s="75" t="str">
        <f t="shared" ref="L6:L20" si="0">IF(K6&gt;100,"",1)</f>
        <v/>
      </c>
      <c r="M6" s="84">
        <v>1</v>
      </c>
      <c r="N6" s="85">
        <f>ROUND($K$5*C6+$K$6*D6+$K$7*E6+$K$8*F6,0)</f>
        <v>141877</v>
      </c>
      <c r="O6" s="84">
        <v>21</v>
      </c>
      <c r="P6" s="86">
        <f>ROUND(C$20*K7+D$20*K8+E$20*K9+F$20*K10+G$20*K11,0)</f>
        <v>60073</v>
      </c>
      <c r="Q6" s="84">
        <v>41</v>
      </c>
      <c r="R6" s="86">
        <f>ROUND(C$20*K11+D$20*K12+E$20*K13+F$20*K14+G$20*K15,0)</f>
        <v>33130</v>
      </c>
      <c r="S6" s="84">
        <v>61</v>
      </c>
      <c r="T6" s="86">
        <f>ROUND(C$20*K15+D$20*K16+E$20*K17+F$20*K18+G$20*K19,0)</f>
        <v>15062</v>
      </c>
    </row>
    <row r="7" spans="1:20" ht="12.75" customHeight="1" x14ac:dyDescent="0.25">
      <c r="A7" s="40"/>
      <c r="B7" s="49" t="s">
        <v>7</v>
      </c>
      <c r="C7" s="50">
        <v>0.184</v>
      </c>
      <c r="D7" s="50">
        <v>0.04</v>
      </c>
      <c r="E7" s="50">
        <v>-3.2000000000000001E-2</v>
      </c>
      <c r="F7" s="50">
        <v>8.0000000000000002E-3</v>
      </c>
      <c r="G7" s="47"/>
      <c r="H7" s="42"/>
      <c r="I7" s="39"/>
      <c r="J7" s="96" t="s">
        <v>51</v>
      </c>
      <c r="K7" s="97">
        <v>702498</v>
      </c>
      <c r="L7" s="75" t="str">
        <f t="shared" si="0"/>
        <v/>
      </c>
      <c r="M7" s="84">
        <v>2</v>
      </c>
      <c r="N7" s="86">
        <f>ROUND($K$5*C7+$K$6*D7+$K$7*E7+$K$8*F7,0)</f>
        <v>147336</v>
      </c>
      <c r="O7" s="84">
        <v>22</v>
      </c>
      <c r="P7" s="86">
        <f>ROUND(C$21*K7+D$21*K8+E$21*K9+F$21*K10+G$21*K11,0)</f>
        <v>51823</v>
      </c>
      <c r="Q7" s="84">
        <v>42</v>
      </c>
      <c r="R7" s="86">
        <f>ROUND(C$21*K11+D$21*K12+E$21*K13+F$21*K14+G$21*K15,0)</f>
        <v>29469</v>
      </c>
      <c r="S7" s="84">
        <v>62</v>
      </c>
      <c r="T7" s="86">
        <f>ROUND(C$21*K15+D$21*K16+E$21*K17+F$21*K18+G$21*K19,0)</f>
        <v>14374</v>
      </c>
    </row>
    <row r="8" spans="1:20" ht="12.75" customHeight="1" x14ac:dyDescent="0.25">
      <c r="A8" s="40"/>
      <c r="B8" s="49" t="s">
        <v>8</v>
      </c>
      <c r="C8" s="50">
        <v>0.12</v>
      </c>
      <c r="D8" s="50">
        <v>0.13600000000000001</v>
      </c>
      <c r="E8" s="50">
        <v>-7.1999999999999995E-2</v>
      </c>
      <c r="F8" s="50">
        <v>1.6E-2</v>
      </c>
      <c r="G8" s="47"/>
      <c r="H8" s="42"/>
      <c r="I8" s="39"/>
      <c r="J8" s="96" t="s">
        <v>52</v>
      </c>
      <c r="K8" s="97">
        <v>537193</v>
      </c>
      <c r="L8" s="75" t="str">
        <f t="shared" si="0"/>
        <v/>
      </c>
      <c r="M8" s="84">
        <v>3</v>
      </c>
      <c r="N8" s="86">
        <f>ROUND($K$5*C8+$K$6*D8+$K$7*E8+$K$8*F8,0)</f>
        <v>151525</v>
      </c>
      <c r="O8" s="84">
        <v>23</v>
      </c>
      <c r="P8" s="86">
        <f>ROUND(C$22*K7+D$22*K8+E$22*K9+F$22*K10+G$22*K11,0)</f>
        <v>51282</v>
      </c>
      <c r="Q8" s="84">
        <v>43</v>
      </c>
      <c r="R8" s="86">
        <f>ROUND(C$22*K11+D$22*K12+E$22*K13+F$22*K14+G$22*K15,0)</f>
        <v>28075</v>
      </c>
      <c r="S8" s="84">
        <v>63</v>
      </c>
      <c r="T8" s="86">
        <f>ROUND(C$22*K15+D$22*K16+E$22*K17+F$22*K18+G$22*K19,0)</f>
        <v>13873</v>
      </c>
    </row>
    <row r="9" spans="1:20" ht="12.75" customHeight="1" x14ac:dyDescent="0.25">
      <c r="A9" s="40"/>
      <c r="B9" s="51" t="s">
        <v>9</v>
      </c>
      <c r="C9" s="52">
        <v>7.0400000000000004E-2</v>
      </c>
      <c r="D9" s="52">
        <v>0.1968</v>
      </c>
      <c r="E9" s="52">
        <v>-8.48E-2</v>
      </c>
      <c r="F9" s="52">
        <v>1.7600000000000001E-2</v>
      </c>
      <c r="G9" s="47"/>
      <c r="H9" s="42"/>
      <c r="I9" s="39"/>
      <c r="J9" s="96" t="s">
        <v>53</v>
      </c>
      <c r="K9" s="97">
        <v>292142</v>
      </c>
      <c r="L9" s="75" t="str">
        <f t="shared" si="0"/>
        <v/>
      </c>
      <c r="M9" s="84">
        <v>4</v>
      </c>
      <c r="N9" s="86">
        <f>K5-SUM(N5:N8)</f>
        <v>154499</v>
      </c>
      <c r="O9" s="84">
        <v>24</v>
      </c>
      <c r="P9" s="86">
        <f>K9-SUM(P5:P8)</f>
        <v>55705</v>
      </c>
      <c r="Q9" s="84">
        <v>44</v>
      </c>
      <c r="R9" s="86">
        <f>K13-SUM(R5:R8)</f>
        <v>28146</v>
      </c>
      <c r="S9" s="84">
        <v>64</v>
      </c>
      <c r="T9" s="86">
        <f>K17-SUM(T5:T8)</f>
        <v>13483</v>
      </c>
    </row>
    <row r="10" spans="1:20" s="1" customFormat="1" ht="12.75" customHeight="1" x14ac:dyDescent="0.25">
      <c r="A10" s="40"/>
      <c r="B10" s="53"/>
      <c r="C10" s="54"/>
      <c r="D10" s="54"/>
      <c r="E10" s="54"/>
      <c r="F10" s="54"/>
      <c r="G10" s="47"/>
      <c r="H10" s="42"/>
      <c r="I10" s="41"/>
      <c r="J10" s="96" t="s">
        <v>54</v>
      </c>
      <c r="K10" s="97">
        <v>320835</v>
      </c>
      <c r="L10" s="75" t="str">
        <f t="shared" si="0"/>
        <v/>
      </c>
      <c r="M10" s="84">
        <v>5</v>
      </c>
      <c r="N10" s="86">
        <f>ROUND($K$5*C12+$K$6*D12+$K$7*E12+$K$8*F12,0)</f>
        <v>156313</v>
      </c>
      <c r="O10" s="84">
        <v>25</v>
      </c>
      <c r="P10" s="86">
        <f>ROUND(C$19*K8+D$19*K9+E$19*K10+F$19*K11+G$19*K12,0)</f>
        <v>59669</v>
      </c>
      <c r="Q10" s="84">
        <v>45</v>
      </c>
      <c r="R10" s="86">
        <f>ROUND(C$19*K12+D$19*K13+E$19*K14+F$19*K15+G$19*K16,0)</f>
        <v>28027</v>
      </c>
      <c r="S10" s="84">
        <v>65</v>
      </c>
      <c r="T10" s="85">
        <f>ROUND($K$16*C43+$K$17*D43+$K$18*E43+$K$19*F43,0)</f>
        <v>13038</v>
      </c>
    </row>
    <row r="11" spans="1:20" s="1" customFormat="1" ht="12.75" customHeight="1" x14ac:dyDescent="0.25">
      <c r="A11" s="40"/>
      <c r="B11" s="55"/>
      <c r="C11" s="56" t="s">
        <v>1</v>
      </c>
      <c r="D11" s="43" t="s">
        <v>2</v>
      </c>
      <c r="E11" s="56" t="s">
        <v>3</v>
      </c>
      <c r="F11" s="56" t="s">
        <v>4</v>
      </c>
      <c r="G11" s="47"/>
      <c r="H11" s="42"/>
      <c r="I11" s="41"/>
      <c r="J11" s="96" t="s">
        <v>55</v>
      </c>
      <c r="K11" s="97">
        <v>286842</v>
      </c>
      <c r="L11" s="75" t="str">
        <f t="shared" si="0"/>
        <v/>
      </c>
      <c r="M11" s="84">
        <v>6</v>
      </c>
      <c r="N11" s="86">
        <f>ROUND($K$5*C13+$K$6*D13+$K$7*E13+$K$8*F13,0)</f>
        <v>157023</v>
      </c>
      <c r="O11" s="84">
        <v>26</v>
      </c>
      <c r="P11" s="86">
        <f>ROUND(C$20*K8+D$20*K9+E$20*K10+F$20*K11+G$20*K12,0)</f>
        <v>64377</v>
      </c>
      <c r="Q11" s="84">
        <v>46</v>
      </c>
      <c r="R11" s="86">
        <f>ROUND(C$20*K12+D$20*K13+E$20*K14+F$20*K15+G$20*K16,0)</f>
        <v>28084</v>
      </c>
      <c r="S11" s="84">
        <v>66</v>
      </c>
      <c r="T11" s="85">
        <f>ROUND($K$16*C44+$K$17*D44+$K$18*E44+$K$19*F44,0)</f>
        <v>12547</v>
      </c>
    </row>
    <row r="12" spans="1:20" ht="12.75" customHeight="1" x14ac:dyDescent="0.25">
      <c r="A12" s="40"/>
      <c r="B12" s="45" t="s">
        <v>10</v>
      </c>
      <c r="C12" s="57">
        <v>3.3599999999999998E-2</v>
      </c>
      <c r="D12" s="57">
        <v>0.22720000000000001</v>
      </c>
      <c r="E12" s="57">
        <v>-7.5200000000000003E-2</v>
      </c>
      <c r="F12" s="57">
        <v>1.44E-2</v>
      </c>
      <c r="G12" s="47"/>
      <c r="H12" s="42"/>
      <c r="I12" s="39"/>
      <c r="J12" s="96" t="s">
        <v>56</v>
      </c>
      <c r="K12" s="97">
        <v>251297</v>
      </c>
      <c r="L12" s="75" t="str">
        <f t="shared" si="0"/>
        <v/>
      </c>
      <c r="M12" s="84">
        <v>7</v>
      </c>
      <c r="N12" s="86">
        <f>ROUND($K$5*C14+$K$6*D14+$K$7*E14+$K$8*F14,0)</f>
        <v>156685</v>
      </c>
      <c r="O12" s="84">
        <v>27</v>
      </c>
      <c r="P12" s="86">
        <f>ROUND(C$21*K8+D$21*K9+E$21*K10+F$21*K11+G$21*K12,0)</f>
        <v>67213</v>
      </c>
      <c r="Q12" s="84">
        <v>47</v>
      </c>
      <c r="R12" s="86">
        <f>ROUND(C$21*K12+D$21*K13+E$21*K14+F$21*K15+G$21*K16,0)</f>
        <v>27745</v>
      </c>
      <c r="S12" s="84">
        <v>67</v>
      </c>
      <c r="T12" s="85">
        <f>ROUND($K$16*C45+$K$17*D45+$K$18*E45+$K$19*F45,0)</f>
        <v>12022</v>
      </c>
    </row>
    <row r="13" spans="1:20" ht="12.75" customHeight="1" x14ac:dyDescent="0.25">
      <c r="A13" s="40"/>
      <c r="B13" s="49" t="s">
        <v>11</v>
      </c>
      <c r="C13" s="58">
        <v>8.0000000000000002E-3</v>
      </c>
      <c r="D13" s="58">
        <v>0.23200000000000001</v>
      </c>
      <c r="E13" s="58">
        <v>-4.8000000000000001E-2</v>
      </c>
      <c r="F13" s="58">
        <v>8.0000000000000002E-3</v>
      </c>
      <c r="G13" s="47"/>
      <c r="H13" s="42"/>
      <c r="I13" s="39"/>
      <c r="J13" s="96" t="s">
        <v>57</v>
      </c>
      <c r="K13" s="97">
        <v>156994</v>
      </c>
      <c r="L13" s="75" t="str">
        <f t="shared" si="0"/>
        <v/>
      </c>
      <c r="M13" s="84">
        <v>8</v>
      </c>
      <c r="N13" s="86">
        <f>ROUND($K$5*C15+$K$6*D15+$K$7*E15+$K$8*F15,0)</f>
        <v>155354</v>
      </c>
      <c r="O13" s="84">
        <v>28</v>
      </c>
      <c r="P13" s="86">
        <f>ROUND(C$22*K8+D$22*K9+E$22*K10+F$22*K11+G$22*K12,0)</f>
        <v>66367</v>
      </c>
      <c r="Q13" s="84">
        <v>48</v>
      </c>
      <c r="R13" s="86">
        <f>ROUND(C$22*K12+D$22*K13+E$22*K14+F$22*K15+G$22*K16,0)</f>
        <v>26570</v>
      </c>
      <c r="S13" s="84">
        <v>68</v>
      </c>
      <c r="T13" s="85">
        <f>ROUND($K$16*C46+$K$17*D46+$K$18*E46+$K$19*F46,0)</f>
        <v>11444</v>
      </c>
    </row>
    <row r="14" spans="1:20" ht="12.75" customHeight="1" x14ac:dyDescent="0.25">
      <c r="A14" s="40"/>
      <c r="B14" s="49" t="s">
        <v>12</v>
      </c>
      <c r="C14" s="58">
        <v>-8.0000000000000002E-3</v>
      </c>
      <c r="D14" s="58">
        <v>0.216</v>
      </c>
      <c r="E14" s="58">
        <v>-8.0000000000000002E-3</v>
      </c>
      <c r="F14" s="58">
        <v>0</v>
      </c>
      <c r="G14" s="47"/>
      <c r="H14" s="42"/>
      <c r="I14" s="39"/>
      <c r="J14" s="96" t="s">
        <v>58</v>
      </c>
      <c r="K14" s="97">
        <v>135326</v>
      </c>
      <c r="L14" s="75" t="str">
        <f t="shared" si="0"/>
        <v/>
      </c>
      <c r="M14" s="84">
        <v>9</v>
      </c>
      <c r="N14" s="86">
        <f>K6-SUM(N10:N13)</f>
        <v>153085</v>
      </c>
      <c r="O14" s="84">
        <v>29</v>
      </c>
      <c r="P14" s="86">
        <f>K10-SUM(P10:P13)</f>
        <v>63209</v>
      </c>
      <c r="Q14" s="84">
        <v>49</v>
      </c>
      <c r="R14" s="86">
        <f>K14-SUM(R10:R13)</f>
        <v>24900</v>
      </c>
      <c r="S14" s="84">
        <v>69</v>
      </c>
      <c r="T14" s="85">
        <f>K18-SUM(T10:T13)</f>
        <v>10795</v>
      </c>
    </row>
    <row r="15" spans="1:20" ht="12.75" customHeight="1" x14ac:dyDescent="0.25">
      <c r="A15" s="40"/>
      <c r="B15" s="49" t="s">
        <v>13</v>
      </c>
      <c r="C15" s="58">
        <v>-1.6E-2</v>
      </c>
      <c r="D15" s="58">
        <v>0.184</v>
      </c>
      <c r="E15" s="58">
        <v>0.04</v>
      </c>
      <c r="F15" s="58">
        <v>-8.0000000000000002E-3</v>
      </c>
      <c r="G15" s="47"/>
      <c r="H15" s="42"/>
      <c r="I15" s="39"/>
      <c r="J15" s="96" t="s">
        <v>59</v>
      </c>
      <c r="K15" s="97">
        <v>106998</v>
      </c>
      <c r="L15" s="75" t="str">
        <f t="shared" si="0"/>
        <v/>
      </c>
      <c r="M15" s="84">
        <v>10</v>
      </c>
      <c r="N15" s="86">
        <f>ROUND(C$19*K5+D$19*K6+E$19*K7+F$19*K8+G$19*K9,0)</f>
        <v>149896</v>
      </c>
      <c r="O15" s="84">
        <v>30</v>
      </c>
      <c r="P15" s="86">
        <f>ROUND(C$19*K9+D$19*K10+E$19*K11+F$19*K12+G$19*K13,0)</f>
        <v>60828</v>
      </c>
      <c r="Q15" s="84">
        <v>50</v>
      </c>
      <c r="R15" s="86">
        <f>ROUND(C$19*K13+D$19*K14+E$19*K15+F$19*K16+G$19*K17,0)</f>
        <v>23501</v>
      </c>
      <c r="S15" s="84">
        <v>70</v>
      </c>
      <c r="T15" s="85">
        <f>ROUND($K$16*C50+$K$17*D50+$K$18*E50+$K$19*F50,0)</f>
        <v>10054</v>
      </c>
    </row>
    <row r="16" spans="1:20" ht="12.75" customHeight="1" x14ac:dyDescent="0.25">
      <c r="A16" s="40"/>
      <c r="B16" s="51" t="s">
        <v>14</v>
      </c>
      <c r="C16" s="59">
        <v>-1.7600000000000001E-2</v>
      </c>
      <c r="D16" s="59">
        <v>0.14080000000000001</v>
      </c>
      <c r="E16" s="59">
        <v>9.1200000000000003E-2</v>
      </c>
      <c r="F16" s="59">
        <v>-1.44E-2</v>
      </c>
      <c r="G16" s="47"/>
      <c r="H16" s="42"/>
      <c r="I16" s="39"/>
      <c r="J16" s="96" t="s">
        <v>60</v>
      </c>
      <c r="K16" s="97">
        <v>90595</v>
      </c>
      <c r="L16" s="75" t="str">
        <f t="shared" si="0"/>
        <v/>
      </c>
      <c r="M16" s="84">
        <v>11</v>
      </c>
      <c r="N16" s="86">
        <f>ROUND(C$20*K5+D$20*K6+E$20*K7+F$20*K8+G$20*K9,0)</f>
        <v>145799</v>
      </c>
      <c r="O16" s="84">
        <v>31</v>
      </c>
      <c r="P16" s="86">
        <f>ROUND(C$20*K9+D$20*K10+E$20*K11+F$20*K12+G$20*K13,0)</f>
        <v>58497</v>
      </c>
      <c r="Q16" s="84">
        <v>51</v>
      </c>
      <c r="R16" s="86">
        <f>ROUND(C$20*K13+D$20*K14+E$20*K15+F$20*K16+G$20*K17,0)</f>
        <v>22190</v>
      </c>
      <c r="S16" s="84">
        <v>71</v>
      </c>
      <c r="T16" s="85">
        <f>ROUND($K$16*C51+$K$17*D51+$K$18*E51+$K$19*F51,0)</f>
        <v>9204</v>
      </c>
    </row>
    <row r="17" spans="1:20" s="1" customFormat="1" ht="12.75" customHeight="1" x14ac:dyDescent="0.25">
      <c r="A17" s="40"/>
      <c r="B17" s="53"/>
      <c r="C17" s="54"/>
      <c r="D17" s="54"/>
      <c r="E17" s="54"/>
      <c r="F17" s="54"/>
      <c r="G17" s="47"/>
      <c r="H17" s="42"/>
      <c r="I17" s="41"/>
      <c r="J17" s="96" t="s">
        <v>61</v>
      </c>
      <c r="K17" s="97">
        <v>72662</v>
      </c>
      <c r="L17" s="75" t="str">
        <f t="shared" si="0"/>
        <v/>
      </c>
      <c r="M17" s="84">
        <v>12</v>
      </c>
      <c r="N17" s="86">
        <f>ROUND(C$21*K5+D$21*K6+E$21*K7+F$21*K8+G$21*K9,0)</f>
        <v>141053</v>
      </c>
      <c r="O17" s="84">
        <v>32</v>
      </c>
      <c r="P17" s="86">
        <f>ROUND(C$21*K9+D$21*K10+E$21*K11+F$21*K12+G$21*K13,0)</f>
        <v>56623</v>
      </c>
      <c r="Q17" s="84">
        <v>52</v>
      </c>
      <c r="R17" s="86">
        <f>ROUND(C$21*K13+D$21*K14+E$21*K15+F$21*K16+G$21*K17,0)</f>
        <v>21099</v>
      </c>
      <c r="S17" s="84">
        <v>72</v>
      </c>
      <c r="T17" s="85">
        <f>ROUND($K$16*C52+$K$17*D52+$K$18*E52+$K$19*F52,0)</f>
        <v>8226</v>
      </c>
    </row>
    <row r="18" spans="1:20" s="1" customFormat="1" ht="12.75" customHeight="1" x14ac:dyDescent="0.25">
      <c r="A18" s="40"/>
      <c r="B18" s="55"/>
      <c r="C18" s="56" t="s">
        <v>1</v>
      </c>
      <c r="D18" s="56" t="s">
        <v>2</v>
      </c>
      <c r="E18" s="43" t="s">
        <v>3</v>
      </c>
      <c r="F18" s="56" t="s">
        <v>4</v>
      </c>
      <c r="G18" s="56" t="s">
        <v>15</v>
      </c>
      <c r="H18" s="42"/>
      <c r="I18" s="41"/>
      <c r="J18" s="96" t="s">
        <v>62</v>
      </c>
      <c r="K18" s="97">
        <v>59846</v>
      </c>
      <c r="L18" s="75" t="str">
        <f t="shared" si="0"/>
        <v/>
      </c>
      <c r="M18" s="84">
        <v>13</v>
      </c>
      <c r="N18" s="86">
        <f>ROUND(C$22*K5+D$22*K6+E$22*K7+F$22*K8+G$22*K9,0)</f>
        <v>135794</v>
      </c>
      <c r="O18" s="84">
        <v>33</v>
      </c>
      <c r="P18" s="86">
        <f>ROUND(C$22*K9+D$22*K10+E$22*K11+F$22*K12+G$22*K13,0)</f>
        <v>55684</v>
      </c>
      <c r="Q18" s="84">
        <v>53</v>
      </c>
      <c r="R18" s="86">
        <f>ROUND(C$22*K13+D$22*K14+E$22*K15+F$22*K16+G$22*K17,0)</f>
        <v>20360</v>
      </c>
      <c r="S18" s="84">
        <v>73</v>
      </c>
      <c r="T18" s="85">
        <f>ROUND($K$16*C53+$K$17*D53+$K$18*E53+$K$19*F53,0)</f>
        <v>7101</v>
      </c>
    </row>
    <row r="19" spans="1:20" ht="12.75" customHeight="1" x14ac:dyDescent="0.25">
      <c r="A19" s="40"/>
      <c r="B19" s="45" t="s">
        <v>16</v>
      </c>
      <c r="C19" s="57">
        <v>-1.2800000000000001E-2</v>
      </c>
      <c r="D19" s="57">
        <v>8.48E-2</v>
      </c>
      <c r="E19" s="57">
        <v>0.15040000000000001</v>
      </c>
      <c r="F19" s="57">
        <v>-2.4E-2</v>
      </c>
      <c r="G19" s="57">
        <v>1.6000000000000001E-3</v>
      </c>
      <c r="H19" s="42"/>
      <c r="I19" s="39"/>
      <c r="J19" s="96" t="s">
        <v>63</v>
      </c>
      <c r="K19" s="97">
        <v>40396</v>
      </c>
      <c r="L19" s="75" t="str">
        <f t="shared" si="0"/>
        <v/>
      </c>
      <c r="M19" s="84">
        <v>14</v>
      </c>
      <c r="N19" s="86">
        <f>K7-SUM(N15:N18)</f>
        <v>129956</v>
      </c>
      <c r="O19" s="84">
        <v>34</v>
      </c>
      <c r="P19" s="86">
        <f>K11-SUM(P15:P18)</f>
        <v>55210</v>
      </c>
      <c r="Q19" s="84">
        <v>54</v>
      </c>
      <c r="R19" s="86">
        <f>K15-SUM(R15:R18)</f>
        <v>19848</v>
      </c>
      <c r="S19" s="84">
        <v>74</v>
      </c>
      <c r="T19" s="85">
        <f>K19-SUM(T15:T18)</f>
        <v>5811</v>
      </c>
    </row>
    <row r="20" spans="1:20" ht="12.75" customHeight="1" thickBot="1" x14ac:dyDescent="0.3">
      <c r="A20" s="40"/>
      <c r="B20" s="49" t="s">
        <v>17</v>
      </c>
      <c r="C20" s="58">
        <v>-1.6000000000000001E-3</v>
      </c>
      <c r="D20" s="58">
        <v>1.44E-2</v>
      </c>
      <c r="E20" s="58">
        <v>0.22239999999999999</v>
      </c>
      <c r="F20" s="58">
        <v>-4.1599999999999998E-2</v>
      </c>
      <c r="G20" s="58">
        <v>6.4000000000000003E-3</v>
      </c>
      <c r="H20" s="42"/>
      <c r="I20" s="39"/>
      <c r="J20" s="98" t="s">
        <v>64</v>
      </c>
      <c r="K20" s="99">
        <v>39840</v>
      </c>
      <c r="L20" s="75" t="str">
        <f t="shared" si="0"/>
        <v/>
      </c>
      <c r="M20" s="84">
        <v>15</v>
      </c>
      <c r="N20" s="86">
        <f>ROUND(C$19*K6+D$19*K7+E$19*K8+F$19*K9+G$19*K10,0)</f>
        <v>123903</v>
      </c>
      <c r="O20" s="84">
        <v>35</v>
      </c>
      <c r="P20" s="86">
        <f>ROUND(C$19*K10+D$19*K11+E$19*K12+F$19*K13+G$19*K14,0)</f>
        <v>54461</v>
      </c>
      <c r="Q20" s="84">
        <v>55</v>
      </c>
      <c r="R20" s="86">
        <f>ROUND(C$19*K14+D$19*K15+E$19*K16+F$19*K17+G$19*K18,0)</f>
        <v>19319</v>
      </c>
      <c r="S20" s="84" t="s">
        <v>64</v>
      </c>
      <c r="T20" s="85">
        <f>K20</f>
        <v>39840</v>
      </c>
    </row>
    <row r="21" spans="1:20" ht="12.75" customHeight="1" thickBot="1" x14ac:dyDescent="0.3">
      <c r="A21" s="40"/>
      <c r="B21" s="49" t="s">
        <v>18</v>
      </c>
      <c r="C21" s="58">
        <v>6.4000000000000003E-3</v>
      </c>
      <c r="D21" s="58">
        <v>-3.3599999999999998E-2</v>
      </c>
      <c r="E21" s="58">
        <v>0.25440000000000002</v>
      </c>
      <c r="F21" s="58">
        <v>-3.3599999999999998E-2</v>
      </c>
      <c r="G21" s="58">
        <v>6.4000000000000003E-3</v>
      </c>
      <c r="H21" s="42"/>
      <c r="I21" s="39"/>
      <c r="J21" s="93" t="s">
        <v>65</v>
      </c>
      <c r="K21" s="100">
        <f>IF(L21=0,SUM(K5:K20),"")</f>
        <v>4602252</v>
      </c>
      <c r="L21" s="75">
        <f>SUM(L5:L20)</f>
        <v>0</v>
      </c>
      <c r="M21" s="84">
        <v>16</v>
      </c>
      <c r="N21" s="86">
        <f>ROUND(C$20*K6+D$20*K7+E$20*K8+F$20*K9+G$20*K10,0)</f>
        <v>118242</v>
      </c>
      <c r="O21" s="84">
        <v>36</v>
      </c>
      <c r="P21" s="86">
        <f>ROUND(C$20*K10+D$20*K11+E$20*K12+F$20*K13+G$20*K14,0)</f>
        <v>53841</v>
      </c>
      <c r="Q21" s="84">
        <v>56</v>
      </c>
      <c r="R21" s="86">
        <f>ROUND(C$20*K14+D$20*K15+E$20*K16+F$20*K17+G$20*K18,0)</f>
        <v>18833</v>
      </c>
      <c r="S21" s="87"/>
      <c r="T21" s="88"/>
    </row>
    <row r="22" spans="1:20" ht="12.75" customHeight="1" x14ac:dyDescent="0.25">
      <c r="A22" s="40"/>
      <c r="B22" s="49" t="s">
        <v>19</v>
      </c>
      <c r="C22" s="58">
        <v>6.4000000000000003E-3</v>
      </c>
      <c r="D22" s="58">
        <v>-4.1599999999999998E-2</v>
      </c>
      <c r="E22" s="58">
        <v>0.22239999999999999</v>
      </c>
      <c r="F22" s="58">
        <v>1.44E-2</v>
      </c>
      <c r="G22" s="58">
        <v>-1.6000000000000001E-3</v>
      </c>
      <c r="H22" s="42"/>
      <c r="I22" s="39"/>
      <c r="J22" s="39"/>
      <c r="K22" s="39"/>
      <c r="L22" s="39"/>
      <c r="M22" s="84">
        <v>17</v>
      </c>
      <c r="N22" s="86">
        <f>ROUND(C$21*K6+D$21*K7+E$21*K8+F$21*K9+G$21*K10,0)</f>
        <v>110277</v>
      </c>
      <c r="O22" s="84">
        <v>37</v>
      </c>
      <c r="P22" s="86">
        <f>ROUND(C$21*K10+D$21*K11+E$21*K12+F$21*K13+G$21*K14,0)</f>
        <v>51936</v>
      </c>
      <c r="Q22" s="84">
        <v>57</v>
      </c>
      <c r="R22" s="86">
        <f>ROUND(C$21*K14+D$21*K15+E$21*K16+F$21*K17+G$21*K18,0)</f>
        <v>18260</v>
      </c>
      <c r="S22" s="87"/>
      <c r="T22" s="88"/>
    </row>
    <row r="23" spans="1:20" ht="12.75" customHeight="1" x14ac:dyDescent="0.25">
      <c r="A23" s="40"/>
      <c r="B23" s="51" t="s">
        <v>20</v>
      </c>
      <c r="C23" s="59">
        <v>1.6000000000000001E-3</v>
      </c>
      <c r="D23" s="59">
        <v>-2.4E-2</v>
      </c>
      <c r="E23" s="59">
        <v>0.15040000000000001</v>
      </c>
      <c r="F23" s="59">
        <v>8.48E-2</v>
      </c>
      <c r="G23" s="59">
        <v>-1.2800000000000001E-2</v>
      </c>
      <c r="H23" s="42"/>
      <c r="I23" s="39"/>
      <c r="J23" s="39"/>
      <c r="K23" s="39"/>
      <c r="L23" s="39"/>
      <c r="M23" s="84">
        <v>18</v>
      </c>
      <c r="N23" s="86">
        <f>ROUND(C$22*K6+D$22*K7+E$22*K8+F$22*K9+G$22*K10,0)</f>
        <v>98923</v>
      </c>
      <c r="O23" s="84">
        <v>38</v>
      </c>
      <c r="P23" s="86">
        <f>ROUND(C$22*K10+D$22*K11+E$22*K12+F$22*K13+G$22*K14,0)</f>
        <v>48053</v>
      </c>
      <c r="Q23" s="84">
        <v>58</v>
      </c>
      <c r="R23" s="86">
        <f>ROUND(C$22*K14+D$22*K15+E$22*K16+F$22*K17+G$22*K18,0)</f>
        <v>17514</v>
      </c>
      <c r="S23" s="87"/>
      <c r="T23" s="88"/>
    </row>
    <row r="24" spans="1:20" ht="12.75" customHeight="1" thickBot="1" x14ac:dyDescent="0.3">
      <c r="A24" s="40"/>
      <c r="B24" s="53"/>
      <c r="C24" s="54"/>
      <c r="D24" s="54"/>
      <c r="E24" s="54"/>
      <c r="F24" s="54"/>
      <c r="G24" s="54"/>
      <c r="H24" s="42"/>
      <c r="I24" s="39"/>
      <c r="J24" s="39"/>
      <c r="K24" s="39"/>
      <c r="L24" s="39"/>
      <c r="M24" s="89">
        <v>19</v>
      </c>
      <c r="N24" s="90">
        <f>K8-SUM(N20:N23)</f>
        <v>85848</v>
      </c>
      <c r="O24" s="89">
        <v>39</v>
      </c>
      <c r="P24" s="90">
        <f>K12-SUM(P20:P23)</f>
        <v>43006</v>
      </c>
      <c r="Q24" s="89">
        <v>59</v>
      </c>
      <c r="R24" s="90">
        <f>K16-SUM(R20:R23)</f>
        <v>16669</v>
      </c>
      <c r="S24" s="91"/>
      <c r="T24" s="92"/>
    </row>
    <row r="25" spans="1:20" ht="12.75" customHeight="1" x14ac:dyDescent="0.25">
      <c r="A25" s="40"/>
      <c r="B25" s="55"/>
      <c r="C25" s="56" t="s">
        <v>2</v>
      </c>
      <c r="D25" s="56" t="s">
        <v>3</v>
      </c>
      <c r="E25" s="43" t="s">
        <v>4</v>
      </c>
      <c r="F25" s="56" t="s">
        <v>15</v>
      </c>
      <c r="G25" s="56" t="s">
        <v>21</v>
      </c>
      <c r="H25" s="42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0" ht="16.5" customHeight="1" x14ac:dyDescent="0.25">
      <c r="A26" s="40"/>
      <c r="B26" s="45" t="s">
        <v>22</v>
      </c>
      <c r="C26" s="57">
        <v>-1.2800000000000001E-2</v>
      </c>
      <c r="D26" s="57">
        <v>8.48E-2</v>
      </c>
      <c r="E26" s="57">
        <v>0.15040000000000001</v>
      </c>
      <c r="F26" s="57">
        <v>-2.4E-2</v>
      </c>
      <c r="G26" s="57">
        <v>1.6000000000000001E-3</v>
      </c>
      <c r="H26" s="42"/>
      <c r="I26" s="39"/>
      <c r="J26" s="39"/>
      <c r="K26" s="39"/>
      <c r="M26" s="60" t="s">
        <v>79</v>
      </c>
      <c r="N26" s="39"/>
      <c r="O26" s="39"/>
      <c r="P26" s="39"/>
      <c r="Q26" s="39"/>
      <c r="R26" s="39"/>
      <c r="S26" s="39"/>
      <c r="T26" s="39"/>
    </row>
    <row r="27" spans="1:20" ht="15.75" customHeight="1" thickBot="1" x14ac:dyDescent="0.3">
      <c r="A27" s="40"/>
      <c r="B27" s="41" t="s">
        <v>23</v>
      </c>
      <c r="C27" s="41">
        <v>-1.6000000000000001E-3</v>
      </c>
      <c r="D27" s="41">
        <v>1.44E-2</v>
      </c>
      <c r="E27" s="41">
        <v>0.22239999999999999</v>
      </c>
      <c r="F27" s="41">
        <v>-4.1599999999999998E-2</v>
      </c>
      <c r="G27" s="41">
        <v>6.4000000000000003E-3</v>
      </c>
      <c r="H27" s="42"/>
      <c r="I27" s="39"/>
      <c r="J27" s="78"/>
      <c r="K27" s="39"/>
      <c r="L27" s="39"/>
      <c r="M27" s="78"/>
      <c r="N27" s="101" t="s">
        <v>82</v>
      </c>
      <c r="O27" s="39"/>
      <c r="P27" s="39"/>
      <c r="Q27" s="39"/>
      <c r="R27" s="39"/>
      <c r="S27" s="39"/>
      <c r="T27" s="39"/>
    </row>
    <row r="28" spans="1:20" ht="12.75" customHeight="1" x14ac:dyDescent="0.25">
      <c r="A28" s="40"/>
      <c r="B28" s="49" t="s">
        <v>24</v>
      </c>
      <c r="C28" s="58">
        <v>6.4000000000000003E-3</v>
      </c>
      <c r="D28" s="58">
        <v>-3.3599999999999998E-2</v>
      </c>
      <c r="E28" s="58">
        <v>0.25440000000000002</v>
      </c>
      <c r="F28" s="58">
        <v>-3.3599999999999998E-2</v>
      </c>
      <c r="G28" s="58">
        <v>6.4000000000000003E-3</v>
      </c>
      <c r="H28" s="42"/>
      <c r="I28" s="39"/>
      <c r="J28" s="39"/>
      <c r="K28" s="39"/>
      <c r="N28" s="61" t="s">
        <v>73</v>
      </c>
      <c r="O28" s="62"/>
      <c r="P28" s="63">
        <f>IF(OR($K$5&lt;100,$K$6&lt;100,$K$7&lt;100,$K$8&lt;100),0,SUM(N5:N7))</f>
        <v>424304</v>
      </c>
      <c r="Q28" s="39"/>
      <c r="R28" s="39"/>
      <c r="S28" s="39"/>
      <c r="T28" s="39"/>
    </row>
    <row r="29" spans="1:20" ht="12.75" customHeight="1" x14ac:dyDescent="0.25">
      <c r="A29" s="40"/>
      <c r="B29" s="49" t="s">
        <v>25</v>
      </c>
      <c r="C29" s="58">
        <v>6.4000000000000003E-3</v>
      </c>
      <c r="D29" s="58">
        <v>-4.1599999999999998E-2</v>
      </c>
      <c r="E29" s="58">
        <v>0.22239999999999999</v>
      </c>
      <c r="F29" s="58">
        <v>1.44E-2</v>
      </c>
      <c r="G29" s="58">
        <v>-1.6000000000000001E-3</v>
      </c>
      <c r="H29" s="42"/>
      <c r="I29" s="39"/>
      <c r="J29" s="39"/>
      <c r="K29" s="39"/>
      <c r="N29" s="64" t="s">
        <v>72</v>
      </c>
      <c r="O29" s="65"/>
      <c r="P29" s="66">
        <f>IF(OR($K$5&lt;100,$K$6&lt;100,$K$7&lt;100,$K$8&lt;100),0,SUM(N8:N10))</f>
        <v>462337</v>
      </c>
      <c r="Q29" s="39"/>
      <c r="R29" s="39"/>
      <c r="S29" s="39"/>
      <c r="T29" s="39"/>
    </row>
    <row r="30" spans="1:20" ht="12.75" customHeight="1" x14ac:dyDescent="0.25">
      <c r="A30" s="40"/>
      <c r="B30" s="51" t="s">
        <v>26</v>
      </c>
      <c r="C30" s="59">
        <v>1.6000000000000001E-3</v>
      </c>
      <c r="D30" s="59">
        <v>-2.4E-2</v>
      </c>
      <c r="E30" s="59">
        <v>0.15040000000000001</v>
      </c>
      <c r="F30" s="59">
        <v>8.48E-2</v>
      </c>
      <c r="G30" s="59">
        <v>-1.2800000000000001E-2</v>
      </c>
      <c r="H30" s="42"/>
      <c r="I30" s="39"/>
      <c r="J30" s="39"/>
      <c r="K30" s="39"/>
      <c r="N30" s="64" t="s">
        <v>11</v>
      </c>
      <c r="O30" s="65"/>
      <c r="P30" s="66">
        <f>IF(OR($K$5&lt;100,$K$6&lt;100,$K$7&lt;100,$K$8&lt;100),0,N11)</f>
        <v>157023</v>
      </c>
      <c r="Q30" s="39"/>
      <c r="R30" s="39"/>
      <c r="S30" s="39"/>
      <c r="T30" s="39"/>
    </row>
    <row r="31" spans="1:20" ht="12.75" customHeight="1" x14ac:dyDescent="0.25">
      <c r="A31" s="40"/>
      <c r="B31" s="53"/>
      <c r="C31" s="54"/>
      <c r="D31" s="54"/>
      <c r="E31" s="54"/>
      <c r="F31" s="54"/>
      <c r="G31" s="54"/>
      <c r="H31" s="42"/>
      <c r="I31" s="39"/>
      <c r="J31" s="39"/>
      <c r="K31" s="39"/>
      <c r="N31" s="64" t="s">
        <v>74</v>
      </c>
      <c r="O31" s="65"/>
      <c r="P31" s="66">
        <f>IF(OR($K$5&lt;100,$K$6&lt;100,$K$7&lt;100,$K$8&lt;100,$K$9&lt;100),0,SUM(N11:N15))</f>
        <v>772043</v>
      </c>
      <c r="Q31" s="39"/>
      <c r="R31" s="39"/>
      <c r="S31" s="39"/>
      <c r="T31" s="39"/>
    </row>
    <row r="32" spans="1:20" ht="12.75" customHeight="1" x14ac:dyDescent="0.25">
      <c r="A32" s="40"/>
      <c r="B32" s="55"/>
      <c r="C32" s="56" t="s">
        <v>3</v>
      </c>
      <c r="D32" s="56" t="s">
        <v>4</v>
      </c>
      <c r="E32" s="43" t="s">
        <v>15</v>
      </c>
      <c r="F32" s="56" t="s">
        <v>21</v>
      </c>
      <c r="G32" s="56" t="s">
        <v>27</v>
      </c>
      <c r="H32" s="42"/>
      <c r="I32" s="39"/>
      <c r="J32" s="39"/>
      <c r="K32" s="39"/>
      <c r="N32" s="64" t="s">
        <v>75</v>
      </c>
      <c r="O32" s="65"/>
      <c r="P32" s="66">
        <f>IF(OR($K$5&lt;100,$K$6&lt;100,$K$7&lt;100,$K$8&lt;100,$K$9&lt;100),0,SUM(N16:N19))</f>
        <v>552602</v>
      </c>
      <c r="Q32" s="39"/>
      <c r="R32" s="39"/>
      <c r="S32" s="39"/>
      <c r="T32" s="39"/>
    </row>
    <row r="33" spans="1:20" ht="12.75" customHeight="1" thickBot="1" x14ac:dyDescent="0.3">
      <c r="A33" s="40"/>
      <c r="B33" s="45" t="s">
        <v>28</v>
      </c>
      <c r="C33" s="57">
        <v>-1.2800000000000001E-2</v>
      </c>
      <c r="D33" s="57">
        <v>8.48E-2</v>
      </c>
      <c r="E33" s="57">
        <v>0.15040000000000001</v>
      </c>
      <c r="F33" s="57">
        <v>-2.4E-2</v>
      </c>
      <c r="G33" s="57">
        <v>1.6000000000000001E-3</v>
      </c>
      <c r="H33" s="42"/>
      <c r="I33" s="39"/>
      <c r="J33" s="39"/>
      <c r="K33" s="39"/>
      <c r="N33" s="67" t="s">
        <v>76</v>
      </c>
      <c r="O33" s="68"/>
      <c r="P33" s="69">
        <f>IF(OR($K$6&lt;100,$K$7&lt;100,$K$8&lt;100,$K$9&lt;100,$K$10&lt;100),0,SUM(N20:N22))</f>
        <v>352422</v>
      </c>
      <c r="Q33" s="39"/>
      <c r="R33" s="39"/>
      <c r="S33" s="39"/>
      <c r="T33" s="39"/>
    </row>
    <row r="34" spans="1:20" ht="12.75" customHeight="1" x14ac:dyDescent="0.25">
      <c r="A34" s="40"/>
      <c r="B34" s="49" t="s">
        <v>29</v>
      </c>
      <c r="C34" s="58">
        <v>-1.6000000000000001E-3</v>
      </c>
      <c r="D34" s="58">
        <v>1.44E-2</v>
      </c>
      <c r="E34" s="58">
        <v>0.22239999999999999</v>
      </c>
      <c r="F34" s="58">
        <v>-4.1599999999999998E-2</v>
      </c>
      <c r="G34" s="58">
        <v>6.4000000000000003E-3</v>
      </c>
      <c r="H34" s="42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2.75" customHeight="1" x14ac:dyDescent="0.25">
      <c r="A35" s="40"/>
      <c r="B35" s="49" t="s">
        <v>30</v>
      </c>
      <c r="C35" s="58">
        <v>6.4000000000000003E-3</v>
      </c>
      <c r="D35" s="58">
        <v>-3.3599999999999998E-2</v>
      </c>
      <c r="E35" s="58">
        <v>0.25440000000000002</v>
      </c>
      <c r="F35" s="58">
        <v>-3.3599999999999998E-2</v>
      </c>
      <c r="G35" s="58">
        <v>6.4000000000000003E-3</v>
      </c>
      <c r="H35" s="42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2.75" customHeight="1" x14ac:dyDescent="0.25">
      <c r="A36" s="40"/>
      <c r="B36" s="49" t="s">
        <v>31</v>
      </c>
      <c r="C36" s="58">
        <v>6.4000000000000003E-3</v>
      </c>
      <c r="D36" s="58">
        <v>-4.1599999999999998E-2</v>
      </c>
      <c r="E36" s="58">
        <v>0.22239999999999999</v>
      </c>
      <c r="F36" s="58">
        <v>1.44E-2</v>
      </c>
      <c r="G36" s="58">
        <v>-1.6000000000000001E-3</v>
      </c>
      <c r="H36" s="42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2.75" customHeight="1" x14ac:dyDescent="0.25">
      <c r="A37" s="40"/>
      <c r="B37" s="51" t="s">
        <v>32</v>
      </c>
      <c r="C37" s="59">
        <v>1.6000000000000001E-3</v>
      </c>
      <c r="D37" s="59">
        <v>-2.4E-2</v>
      </c>
      <c r="E37" s="59">
        <v>0.15040000000000001</v>
      </c>
      <c r="F37" s="59">
        <v>8.48E-2</v>
      </c>
      <c r="G37" s="59">
        <v>-1.2800000000000001E-2</v>
      </c>
      <c r="H37" s="42"/>
      <c r="I37" s="39"/>
      <c r="J37" s="103" t="s">
        <v>89</v>
      </c>
      <c r="K37" s="103"/>
      <c r="L37" s="103"/>
      <c r="M37" s="103"/>
      <c r="N37" s="103"/>
      <c r="O37" s="39"/>
      <c r="P37" s="39"/>
      <c r="Q37" s="39"/>
      <c r="R37" s="39"/>
      <c r="S37" s="39"/>
      <c r="T37" s="39"/>
    </row>
    <row r="38" spans="1:20" ht="12.75" customHeight="1" x14ac:dyDescent="0.25">
      <c r="A38" s="40"/>
      <c r="B38" s="53"/>
      <c r="C38" s="54"/>
      <c r="D38" s="54"/>
      <c r="E38" s="54"/>
      <c r="F38" s="54"/>
      <c r="G38" s="54"/>
      <c r="H38" s="42"/>
      <c r="I38" s="39"/>
      <c r="J38" s="104" t="s">
        <v>88</v>
      </c>
      <c r="K38" s="103"/>
      <c r="L38" s="103"/>
      <c r="M38" s="103"/>
      <c r="N38" s="103"/>
      <c r="O38" s="39"/>
      <c r="P38" s="39"/>
      <c r="Q38" s="39"/>
      <c r="R38" s="39"/>
      <c r="S38" s="39"/>
      <c r="T38" s="39"/>
    </row>
    <row r="39" spans="1:20" ht="12.75" customHeight="1" x14ac:dyDescent="0.25">
      <c r="A39" s="40"/>
      <c r="B39" s="53"/>
      <c r="C39" s="54"/>
      <c r="D39" s="54"/>
      <c r="E39" s="54"/>
      <c r="F39" s="54"/>
      <c r="G39" s="54"/>
      <c r="H39" s="42"/>
      <c r="I39" s="39"/>
      <c r="J39" s="103" t="s">
        <v>87</v>
      </c>
      <c r="K39" s="103"/>
      <c r="L39" s="103"/>
      <c r="M39" s="103"/>
      <c r="N39" s="103"/>
      <c r="O39" s="39"/>
      <c r="P39" s="39"/>
      <c r="Q39" s="39"/>
      <c r="R39" s="39"/>
      <c r="S39" s="39"/>
      <c r="T39" s="39"/>
    </row>
    <row r="40" spans="1:20" ht="12.75" customHeight="1" x14ac:dyDescent="0.25">
      <c r="A40" s="40"/>
      <c r="B40" s="70" t="s">
        <v>33</v>
      </c>
      <c r="C40" s="54"/>
      <c r="D40" s="54"/>
      <c r="E40" s="54"/>
      <c r="F40" s="54"/>
      <c r="G40" s="54"/>
      <c r="H40" s="42"/>
      <c r="I40" s="39"/>
      <c r="J40" s="103" t="s">
        <v>83</v>
      </c>
      <c r="K40" s="103"/>
      <c r="L40" s="103"/>
      <c r="M40" s="103"/>
      <c r="N40" s="103"/>
      <c r="O40" s="39"/>
      <c r="P40" s="39"/>
      <c r="Q40" s="39"/>
      <c r="R40" s="39"/>
      <c r="S40" s="39"/>
      <c r="T40" s="39"/>
    </row>
    <row r="41" spans="1:20" ht="12.75" customHeight="1" x14ac:dyDescent="0.25">
      <c r="A41" s="40"/>
      <c r="B41" s="44"/>
      <c r="C41" s="71"/>
      <c r="D41" s="71"/>
      <c r="E41" s="71"/>
      <c r="F41" s="71"/>
      <c r="G41" s="71"/>
      <c r="H41" s="42"/>
      <c r="I41" s="39"/>
      <c r="J41" s="103" t="s">
        <v>84</v>
      </c>
      <c r="K41" s="103"/>
      <c r="L41" s="103"/>
      <c r="M41" s="103"/>
      <c r="N41" s="103"/>
      <c r="O41" s="39"/>
      <c r="P41" s="39"/>
      <c r="Q41" s="39"/>
      <c r="R41" s="39"/>
      <c r="S41" s="39"/>
      <c r="T41" s="39"/>
    </row>
    <row r="42" spans="1:20" ht="12.75" customHeight="1" x14ac:dyDescent="0.25">
      <c r="A42" s="40"/>
      <c r="B42" s="44"/>
      <c r="C42" s="56" t="s">
        <v>34</v>
      </c>
      <c r="D42" s="56" t="s">
        <v>35</v>
      </c>
      <c r="E42" s="43" t="s">
        <v>36</v>
      </c>
      <c r="F42" s="56" t="s">
        <v>37</v>
      </c>
      <c r="G42" s="71"/>
      <c r="H42" s="42"/>
      <c r="I42" s="39"/>
      <c r="J42" s="103" t="s">
        <v>85</v>
      </c>
      <c r="K42" s="103"/>
      <c r="L42" s="103"/>
      <c r="M42" s="103"/>
      <c r="N42" s="103"/>
      <c r="O42" s="39"/>
      <c r="P42" s="39"/>
      <c r="Q42" s="39"/>
      <c r="R42" s="39"/>
      <c r="S42" s="39"/>
      <c r="T42" s="39"/>
    </row>
    <row r="43" spans="1:20" ht="12.75" customHeight="1" x14ac:dyDescent="0.25">
      <c r="A43" s="40"/>
      <c r="B43" s="45" t="s">
        <v>38</v>
      </c>
      <c r="C43" s="57">
        <v>-1.44E-2</v>
      </c>
      <c r="D43" s="57">
        <v>9.1200000000000003E-2</v>
      </c>
      <c r="E43" s="57">
        <v>0.14080000000000001</v>
      </c>
      <c r="F43" s="57">
        <v>-1.7600000000000001E-2</v>
      </c>
      <c r="G43" s="71"/>
      <c r="H43" s="42"/>
      <c r="I43" s="39"/>
      <c r="J43" s="103" t="s">
        <v>86</v>
      </c>
      <c r="K43" s="103"/>
      <c r="L43" s="103"/>
      <c r="M43" s="103"/>
      <c r="N43" s="103"/>
      <c r="O43" s="48"/>
      <c r="P43" s="39"/>
      <c r="Q43" s="39"/>
      <c r="R43" s="39"/>
      <c r="S43" s="39"/>
      <c r="T43" s="39"/>
    </row>
    <row r="44" spans="1:20" ht="12.75" customHeight="1" x14ac:dyDescent="0.25">
      <c r="A44" s="40"/>
      <c r="B44" s="49" t="s">
        <v>39</v>
      </c>
      <c r="C44" s="58">
        <v>-8.0000000000000002E-3</v>
      </c>
      <c r="D44" s="58">
        <v>0.04</v>
      </c>
      <c r="E44" s="58">
        <v>0.184</v>
      </c>
      <c r="F44" s="58">
        <v>-1.6E-2</v>
      </c>
      <c r="G44" s="71"/>
      <c r="H44" s="42"/>
      <c r="I44" s="39"/>
      <c r="J44" s="39"/>
      <c r="K44" s="39"/>
      <c r="L44" s="39"/>
      <c r="M44" s="39"/>
      <c r="N44" s="39"/>
      <c r="O44" s="48"/>
      <c r="P44" s="39"/>
      <c r="Q44" s="39"/>
      <c r="R44" s="39"/>
      <c r="S44" s="39"/>
      <c r="T44" s="39"/>
    </row>
    <row r="45" spans="1:20" ht="12.75" customHeight="1" x14ac:dyDescent="0.25">
      <c r="A45" s="40"/>
      <c r="B45" s="49" t="s">
        <v>40</v>
      </c>
      <c r="C45" s="58">
        <v>0</v>
      </c>
      <c r="D45" s="58">
        <v>-8.0000000000000002E-3</v>
      </c>
      <c r="E45" s="58">
        <v>0.216</v>
      </c>
      <c r="F45" s="58">
        <v>-8.0000000000000002E-3</v>
      </c>
      <c r="G45" s="71"/>
      <c r="H45" s="42"/>
      <c r="I45" s="39"/>
      <c r="J45" s="39"/>
      <c r="K45" s="39"/>
      <c r="L45" s="39"/>
      <c r="M45" s="39"/>
      <c r="N45" s="39"/>
      <c r="O45" s="48"/>
      <c r="P45" s="39"/>
      <c r="Q45" s="39"/>
      <c r="R45" s="39"/>
      <c r="S45" s="39"/>
      <c r="T45" s="39"/>
    </row>
    <row r="46" spans="1:20" ht="12.75" customHeight="1" x14ac:dyDescent="0.25">
      <c r="A46" s="40"/>
      <c r="B46" s="49" t="s">
        <v>41</v>
      </c>
      <c r="C46" s="58">
        <v>8.0000000000000002E-3</v>
      </c>
      <c r="D46" s="58">
        <v>-4.8000000000000001E-2</v>
      </c>
      <c r="E46" s="58">
        <v>0.23200000000000001</v>
      </c>
      <c r="F46" s="58">
        <v>8.0000000000000002E-3</v>
      </c>
      <c r="G46" s="71"/>
      <c r="H46" s="42"/>
      <c r="I46" s="39"/>
      <c r="J46" s="39"/>
      <c r="K46" s="39"/>
      <c r="L46" s="39"/>
      <c r="M46" s="39"/>
      <c r="N46" s="39"/>
      <c r="O46" s="48"/>
      <c r="P46" s="39"/>
      <c r="Q46" s="39"/>
      <c r="R46" s="39"/>
      <c r="S46" s="39"/>
      <c r="T46" s="39"/>
    </row>
    <row r="47" spans="1:20" ht="12.75" customHeight="1" x14ac:dyDescent="0.25">
      <c r="A47" s="40"/>
      <c r="B47" s="51" t="s">
        <v>42</v>
      </c>
      <c r="C47" s="59">
        <v>1.44E-2</v>
      </c>
      <c r="D47" s="59">
        <v>-7.5200000000000003E-2</v>
      </c>
      <c r="E47" s="59">
        <v>0.22720000000000001</v>
      </c>
      <c r="F47" s="59">
        <v>3.3599999999999998E-2</v>
      </c>
      <c r="G47" s="71"/>
      <c r="H47" s="42"/>
      <c r="I47" s="39"/>
      <c r="J47" s="39"/>
      <c r="K47" s="39"/>
      <c r="L47" s="39"/>
      <c r="M47" s="39"/>
      <c r="N47" s="39"/>
      <c r="O47" s="48"/>
      <c r="P47" s="39"/>
      <c r="Q47" s="39"/>
      <c r="R47" s="39"/>
      <c r="S47" s="39"/>
      <c r="T47" s="39"/>
    </row>
    <row r="48" spans="1:20" ht="12.75" customHeight="1" x14ac:dyDescent="0.25">
      <c r="A48" s="40"/>
      <c r="B48" s="53"/>
      <c r="C48" s="54"/>
      <c r="D48" s="54"/>
      <c r="E48" s="54"/>
      <c r="F48" s="54"/>
      <c r="G48" s="71"/>
      <c r="H48" s="42"/>
      <c r="I48" s="39"/>
      <c r="J48" s="39"/>
      <c r="K48" s="39"/>
      <c r="L48" s="39"/>
      <c r="M48" s="39"/>
      <c r="N48" s="39"/>
      <c r="O48" s="48"/>
      <c r="P48" s="39"/>
      <c r="Q48" s="39"/>
      <c r="R48" s="39"/>
      <c r="S48" s="39"/>
      <c r="T48" s="39"/>
    </row>
    <row r="49" spans="1:20" ht="12.75" customHeight="1" x14ac:dyDescent="0.25">
      <c r="A49" s="40"/>
      <c r="B49" s="55"/>
      <c r="C49" s="56" t="s">
        <v>34</v>
      </c>
      <c r="D49" s="56" t="s">
        <v>35</v>
      </c>
      <c r="E49" s="56" t="s">
        <v>36</v>
      </c>
      <c r="F49" s="43" t="s">
        <v>37</v>
      </c>
      <c r="G49" s="71"/>
      <c r="H49" s="42"/>
      <c r="I49" s="39"/>
      <c r="J49" s="39"/>
      <c r="K49" s="39"/>
      <c r="L49" s="39"/>
      <c r="M49" s="39"/>
      <c r="N49" s="39"/>
      <c r="O49" s="48"/>
      <c r="P49" s="39"/>
      <c r="Q49" s="39"/>
      <c r="R49" s="39"/>
      <c r="S49" s="39"/>
      <c r="T49" s="39"/>
    </row>
    <row r="50" spans="1:20" ht="12.75" customHeight="1" x14ac:dyDescent="0.25">
      <c r="A50" s="40"/>
      <c r="B50" s="45" t="s">
        <v>43</v>
      </c>
      <c r="C50" s="57">
        <v>1.7600000000000001E-2</v>
      </c>
      <c r="D50" s="57">
        <v>-8.48E-2</v>
      </c>
      <c r="E50" s="57">
        <v>0.1968</v>
      </c>
      <c r="F50" s="57">
        <v>7.0400000000000004E-2</v>
      </c>
      <c r="G50" s="71"/>
      <c r="H50" s="42"/>
      <c r="I50" s="39"/>
      <c r="J50" s="39"/>
      <c r="K50" s="39"/>
      <c r="L50" s="39"/>
      <c r="M50" s="39"/>
      <c r="N50" s="39"/>
      <c r="O50" s="48"/>
      <c r="P50" s="39"/>
      <c r="Q50" s="39"/>
      <c r="R50" s="39"/>
      <c r="S50" s="39"/>
      <c r="T50" s="39"/>
    </row>
    <row r="51" spans="1:20" ht="12.75" customHeight="1" x14ac:dyDescent="0.25">
      <c r="A51" s="40"/>
      <c r="B51" s="49" t="s">
        <v>44</v>
      </c>
      <c r="C51" s="58">
        <v>1.6E-2</v>
      </c>
      <c r="D51" s="58">
        <v>-7.1999999999999995E-2</v>
      </c>
      <c r="E51" s="58">
        <v>0.13600000000000001</v>
      </c>
      <c r="F51" s="58">
        <v>0.12</v>
      </c>
      <c r="G51" s="71"/>
      <c r="H51" s="42"/>
      <c r="I51" s="39"/>
      <c r="J51" s="39"/>
      <c r="K51" s="39"/>
      <c r="L51" s="39"/>
      <c r="M51" s="39"/>
      <c r="N51" s="39"/>
      <c r="O51" s="48"/>
      <c r="P51" s="39"/>
      <c r="Q51" s="39"/>
      <c r="R51" s="39"/>
      <c r="S51" s="39"/>
      <c r="T51" s="39"/>
    </row>
    <row r="52" spans="1:20" ht="12.75" customHeight="1" x14ac:dyDescent="0.25">
      <c r="A52" s="40"/>
      <c r="B52" s="49" t="s">
        <v>45</v>
      </c>
      <c r="C52" s="58">
        <v>8.0000000000000002E-3</v>
      </c>
      <c r="D52" s="58">
        <v>-3.2000000000000001E-2</v>
      </c>
      <c r="E52" s="58">
        <v>0.04</v>
      </c>
      <c r="F52" s="58">
        <v>0.184</v>
      </c>
      <c r="G52" s="71"/>
      <c r="H52" s="42"/>
      <c r="I52" s="39"/>
      <c r="J52" s="39"/>
      <c r="K52" s="39"/>
      <c r="L52" s="39"/>
      <c r="M52" s="39"/>
      <c r="N52" s="39"/>
      <c r="O52" s="48"/>
      <c r="P52" s="39"/>
      <c r="Q52" s="39"/>
      <c r="R52" s="39"/>
      <c r="S52" s="39"/>
      <c r="T52" s="39"/>
    </row>
    <row r="53" spans="1:20" ht="12.75" customHeight="1" x14ac:dyDescent="0.25">
      <c r="A53" s="40"/>
      <c r="B53" s="49" t="s">
        <v>46</v>
      </c>
      <c r="C53" s="58">
        <v>-8.0000000000000002E-3</v>
      </c>
      <c r="D53" s="58">
        <v>0.04</v>
      </c>
      <c r="E53" s="58">
        <v>-9.6000000000000002E-2</v>
      </c>
      <c r="F53" s="58">
        <v>0.26400000000000001</v>
      </c>
      <c r="G53" s="71"/>
      <c r="H53" s="42"/>
      <c r="I53" s="39"/>
      <c r="J53" s="39"/>
      <c r="K53" s="39"/>
      <c r="L53" s="39"/>
      <c r="M53" s="39"/>
      <c r="N53" s="39"/>
      <c r="O53" s="48"/>
      <c r="P53" s="39"/>
      <c r="Q53" s="39"/>
      <c r="R53" s="39"/>
      <c r="S53" s="39"/>
      <c r="T53" s="39"/>
    </row>
    <row r="54" spans="1:20" ht="12.75" customHeight="1" x14ac:dyDescent="0.25">
      <c r="A54" s="40"/>
      <c r="B54" s="51" t="s">
        <v>47</v>
      </c>
      <c r="C54" s="59">
        <v>-3.3599999999999998E-2</v>
      </c>
      <c r="D54" s="59">
        <v>0.14879999999999999</v>
      </c>
      <c r="E54" s="59">
        <v>-0.27679999999999999</v>
      </c>
      <c r="F54" s="59">
        <v>0.36159999999999998</v>
      </c>
      <c r="G54" s="71"/>
      <c r="H54" s="42"/>
      <c r="I54" s="39"/>
      <c r="J54" s="39"/>
      <c r="K54" s="39"/>
      <c r="L54" s="39"/>
      <c r="M54" s="39"/>
      <c r="N54" s="39"/>
      <c r="O54" s="48"/>
      <c r="P54" s="39"/>
      <c r="Q54" s="39"/>
      <c r="R54" s="39"/>
      <c r="S54" s="39"/>
      <c r="T54" s="39"/>
    </row>
    <row r="55" spans="1:20" ht="12.75" customHeight="1" thickBot="1" x14ac:dyDescent="0.3">
      <c r="A55" s="72"/>
      <c r="B55" s="73"/>
      <c r="C55" s="73"/>
      <c r="D55" s="73"/>
      <c r="E55" s="73"/>
      <c r="F55" s="73"/>
      <c r="G55" s="73"/>
      <c r="H55" s="74"/>
      <c r="I55" s="39"/>
      <c r="J55" s="39"/>
      <c r="K55" s="39"/>
      <c r="L55" s="39"/>
      <c r="M55" s="39"/>
      <c r="N55" s="39"/>
      <c r="O55" s="48"/>
      <c r="P55" s="39"/>
      <c r="Q55" s="39"/>
      <c r="R55" s="39"/>
      <c r="S55" s="39"/>
      <c r="T55" s="39"/>
    </row>
  </sheetData>
  <mergeCells count="2">
    <mergeCell ref="B2:G2"/>
    <mergeCell ref="N2:S2"/>
  </mergeCells>
  <phoneticPr fontId="0" type="noConversion"/>
  <conditionalFormatting sqref="N5:N14">
    <cfRule type="expression" dxfId="13" priority="1" stopIfTrue="1">
      <formula>OR($K$5&lt;100,$K$6&lt;100,$K$7&lt;100,$K$8&lt;100)</formula>
    </cfRule>
  </conditionalFormatting>
  <conditionalFormatting sqref="N15:N19">
    <cfRule type="expression" dxfId="12" priority="2" stopIfTrue="1">
      <formula>OR($K$5&lt;100,$K$6&lt;100,$K$7&lt;100,$K$8&lt;100,$K$9&lt;100)</formula>
    </cfRule>
  </conditionalFormatting>
  <conditionalFormatting sqref="N20:N24">
    <cfRule type="expression" dxfId="11" priority="3" stopIfTrue="1">
      <formula>OR($K$6&lt;100,$K$7&lt;100,$K$8&lt;100,$K$9&lt;100,$K$10&lt;100)</formula>
    </cfRule>
  </conditionalFormatting>
  <conditionalFormatting sqref="P5:P9">
    <cfRule type="expression" dxfId="10" priority="4" stopIfTrue="1">
      <formula>OR($K$7&lt;100,$K$8&lt;100,$K$9&lt;100,$K$10&lt;100,$K$11&lt;100)</formula>
    </cfRule>
  </conditionalFormatting>
  <conditionalFormatting sqref="P10:P14">
    <cfRule type="expression" dxfId="9" priority="5" stopIfTrue="1">
      <formula>OR($K$8&lt;100,$K$9&lt;100,$K$10&lt;100,$K$11&lt;100,$K$12&lt;100)</formula>
    </cfRule>
  </conditionalFormatting>
  <conditionalFormatting sqref="P15:P19">
    <cfRule type="expression" dxfId="8" priority="6" stopIfTrue="1">
      <formula>OR($K$9&lt;100,$K$10&lt;100,$K$11&lt;100,$K$12&lt;100,$K$13&lt;100)</formula>
    </cfRule>
  </conditionalFormatting>
  <conditionalFormatting sqref="P20:P24">
    <cfRule type="expression" dxfId="7" priority="7" stopIfTrue="1">
      <formula>OR($K$10&lt;100,$K$11&lt;100,$K$12&lt;100,$K$13&lt;100,$K$14&lt;100)</formula>
    </cfRule>
  </conditionalFormatting>
  <conditionalFormatting sqref="R5:R9">
    <cfRule type="expression" dxfId="6" priority="8" stopIfTrue="1">
      <formula>OR($K$11&lt;100,$K$12&lt;100,$K$13&lt;100,$K$14&lt;100,$K$15&lt;100)</formula>
    </cfRule>
  </conditionalFormatting>
  <conditionalFormatting sqref="R10:R14">
    <cfRule type="expression" dxfId="5" priority="9" stopIfTrue="1">
      <formula>OR($K$12&lt;100,$K$13&lt;100,$K$14&lt;100,$K$15&lt;100,$K$16&lt;100)</formula>
    </cfRule>
  </conditionalFormatting>
  <conditionalFormatting sqref="R15:R19">
    <cfRule type="expression" dxfId="4" priority="10" stopIfTrue="1">
      <formula>OR($K$13&lt;100,$K$14&lt;100,$K$15&lt;100,$K$16&lt;100,,$K$17&lt;100)</formula>
    </cfRule>
  </conditionalFormatting>
  <conditionalFormatting sqref="R20:R24">
    <cfRule type="expression" dxfId="3" priority="11" stopIfTrue="1">
      <formula>OR($K$14&lt;100,$K$15&lt;100,$K$16&lt;100,,$K$17&lt;100,$K$18&lt;100)</formula>
    </cfRule>
  </conditionalFormatting>
  <conditionalFormatting sqref="T5:T9">
    <cfRule type="expression" dxfId="2" priority="12" stopIfTrue="1">
      <formula>OR($K$15&lt;100,$K$16&lt;100,,$K$17&lt;100,$K$18&lt;100,$K$19&lt;100)</formula>
    </cfRule>
  </conditionalFormatting>
  <conditionalFormatting sqref="T10:T19">
    <cfRule type="expression" dxfId="1" priority="13" stopIfTrue="1">
      <formula>OR($K$16&lt;100,,$K$17&lt;100,$K$18&lt;100,$K$19&lt;100)</formula>
    </cfRule>
  </conditionalFormatting>
  <conditionalFormatting sqref="T20">
    <cfRule type="expression" dxfId="0" priority="14" stopIfTrue="1">
      <formula>$K$20&lt;100</formula>
    </cfRule>
  </conditionalFormatting>
  <pageMargins left="0.68" right="0.26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topLeftCell="A5" workbookViewId="0">
      <selection activeCell="B30" sqref="B30"/>
    </sheetView>
  </sheetViews>
  <sheetFormatPr defaultRowHeight="13.2" x14ac:dyDescent="0.25"/>
  <cols>
    <col min="1" max="1" width="1.44140625" customWidth="1"/>
    <col min="3" max="8" width="12.5546875" customWidth="1"/>
    <col min="9" max="9" width="2.109375" customWidth="1"/>
  </cols>
  <sheetData>
    <row r="1" spans="1:9" ht="22.5" customHeight="1" x14ac:dyDescent="0.6">
      <c r="A1" s="5"/>
      <c r="B1" s="157" t="s">
        <v>0</v>
      </c>
      <c r="C1" s="157"/>
      <c r="D1" s="157"/>
      <c r="E1" s="157"/>
      <c r="F1" s="157"/>
      <c r="G1" s="157"/>
      <c r="H1" s="157"/>
      <c r="I1" s="6"/>
    </row>
    <row r="2" spans="1:9" ht="6" customHeight="1" x14ac:dyDescent="0.25">
      <c r="A2" s="7"/>
      <c r="B2" s="1"/>
      <c r="C2" s="1"/>
      <c r="D2" s="1"/>
      <c r="E2" s="1"/>
      <c r="F2" s="1"/>
      <c r="G2" s="1"/>
      <c r="H2" s="1"/>
      <c r="I2" s="8"/>
    </row>
    <row r="3" spans="1:9" x14ac:dyDescent="0.25">
      <c r="A3" s="7"/>
      <c r="B3" s="1"/>
      <c r="C3" s="12">
        <v>1999</v>
      </c>
      <c r="D3" s="12">
        <v>2004</v>
      </c>
      <c r="E3" s="12">
        <v>2009</v>
      </c>
      <c r="F3" s="12">
        <v>2014</v>
      </c>
      <c r="G3" s="12">
        <v>2019</v>
      </c>
      <c r="H3" s="12">
        <v>2024</v>
      </c>
      <c r="I3" s="8"/>
    </row>
    <row r="4" spans="1:9" ht="12" customHeight="1" x14ac:dyDescent="0.25">
      <c r="A4" s="7"/>
      <c r="B4" s="2">
        <v>1999</v>
      </c>
      <c r="C4" s="13">
        <v>1</v>
      </c>
      <c r="D4" s="13">
        <v>0</v>
      </c>
      <c r="E4" s="13">
        <v>0</v>
      </c>
      <c r="F4" s="13">
        <v>0</v>
      </c>
      <c r="G4" s="13">
        <v>0</v>
      </c>
      <c r="H4" s="14"/>
      <c r="I4" s="8"/>
    </row>
    <row r="5" spans="1:9" ht="12" customHeight="1" x14ac:dyDescent="0.25">
      <c r="A5" s="7"/>
      <c r="B5" s="3">
        <v>2000</v>
      </c>
      <c r="C5" s="15">
        <v>0.63839999999999997</v>
      </c>
      <c r="D5" s="15">
        <v>0.63839999999999997</v>
      </c>
      <c r="E5" s="15">
        <v>-0.42559999999999998</v>
      </c>
      <c r="F5" s="15">
        <v>0.18240000000000001</v>
      </c>
      <c r="G5" s="15">
        <v>-3.3599999999999998E-2</v>
      </c>
      <c r="H5" s="16"/>
      <c r="I5" s="8"/>
    </row>
    <row r="6" spans="1:9" ht="12" customHeight="1" x14ac:dyDescent="0.25">
      <c r="A6" s="7"/>
      <c r="B6" s="3">
        <v>2001</v>
      </c>
      <c r="C6" s="15">
        <v>0.37440000000000001</v>
      </c>
      <c r="D6" s="15">
        <v>0.99839999999999995</v>
      </c>
      <c r="E6" s="15">
        <v>-0.56159999999999999</v>
      </c>
      <c r="F6" s="15">
        <v>0.23039999999999999</v>
      </c>
      <c r="G6" s="15">
        <v>-4.1599999999999998E-2</v>
      </c>
      <c r="H6" s="16"/>
      <c r="I6" s="8"/>
    </row>
    <row r="7" spans="1:9" ht="12" customHeight="1" x14ac:dyDescent="0.25">
      <c r="A7" s="7"/>
      <c r="B7" s="3">
        <v>2002</v>
      </c>
      <c r="C7" s="15">
        <v>0.19040000000000001</v>
      </c>
      <c r="D7" s="15">
        <v>1.1424000000000001</v>
      </c>
      <c r="E7" s="15">
        <v>-0.48959999999999998</v>
      </c>
      <c r="F7" s="15">
        <v>0.19040000000000001</v>
      </c>
      <c r="G7" s="15">
        <v>-3.3599999999999998E-2</v>
      </c>
      <c r="H7" s="16"/>
      <c r="I7" s="8"/>
    </row>
    <row r="8" spans="1:9" ht="12" customHeight="1" x14ac:dyDescent="0.25">
      <c r="A8" s="7"/>
      <c r="B8" s="4">
        <v>2003</v>
      </c>
      <c r="C8" s="17">
        <v>7.0400000000000004E-2</v>
      </c>
      <c r="D8" s="17">
        <v>1.1264000000000001</v>
      </c>
      <c r="E8" s="17">
        <v>-0.28160000000000002</v>
      </c>
      <c r="F8" s="17">
        <v>0.1024</v>
      </c>
      <c r="G8" s="17">
        <v>-1.7600000000000001E-2</v>
      </c>
      <c r="H8" s="18"/>
      <c r="I8" s="8"/>
    </row>
    <row r="9" spans="1:9" ht="12" customHeight="1" x14ac:dyDescent="0.25">
      <c r="A9" s="7"/>
      <c r="B9" s="2">
        <v>2004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4"/>
      <c r="I9" s="8"/>
    </row>
    <row r="10" spans="1:9" ht="12" customHeight="1" x14ac:dyDescent="0.25">
      <c r="A10" s="7"/>
      <c r="B10" s="3">
        <v>2005</v>
      </c>
      <c r="C10" s="15">
        <v>-3.3599999999999998E-2</v>
      </c>
      <c r="D10" s="15">
        <v>0.80640000000000001</v>
      </c>
      <c r="E10" s="15">
        <v>0.3024</v>
      </c>
      <c r="F10" s="15">
        <v>-8.9599999999999999E-2</v>
      </c>
      <c r="G10" s="15">
        <v>1.44E-2</v>
      </c>
      <c r="H10" s="16"/>
      <c r="I10" s="8"/>
    </row>
    <row r="11" spans="1:9" ht="12" customHeight="1" x14ac:dyDescent="0.25">
      <c r="A11" s="7"/>
      <c r="B11" s="3">
        <v>2006</v>
      </c>
      <c r="C11" s="15">
        <v>-4.1599999999999998E-2</v>
      </c>
      <c r="D11" s="15">
        <v>0.58240000000000003</v>
      </c>
      <c r="E11" s="15">
        <v>0.58240000000000003</v>
      </c>
      <c r="F11" s="15">
        <v>-0.14560000000000001</v>
      </c>
      <c r="G11" s="15">
        <v>2.24E-2</v>
      </c>
      <c r="H11" s="16"/>
      <c r="I11" s="8"/>
    </row>
    <row r="12" spans="1:9" ht="12" customHeight="1" x14ac:dyDescent="0.25">
      <c r="A12" s="7"/>
      <c r="B12" s="3">
        <v>2007</v>
      </c>
      <c r="C12" s="15">
        <v>-3.3599999999999998E-2</v>
      </c>
      <c r="D12" s="15">
        <v>0.3584</v>
      </c>
      <c r="E12" s="15">
        <v>0.80640000000000001</v>
      </c>
      <c r="F12" s="15">
        <v>-0.15359999999999999</v>
      </c>
      <c r="G12" s="15">
        <v>2.24E-2</v>
      </c>
      <c r="H12" s="16"/>
      <c r="I12" s="8"/>
    </row>
    <row r="13" spans="1:9" ht="12" customHeight="1" x14ac:dyDescent="0.25">
      <c r="A13" s="7"/>
      <c r="B13" s="4">
        <v>2008</v>
      </c>
      <c r="C13" s="17">
        <v>-1.7600000000000001E-2</v>
      </c>
      <c r="D13" s="17">
        <v>0.15840000000000001</v>
      </c>
      <c r="E13" s="17">
        <v>0.95040000000000002</v>
      </c>
      <c r="F13" s="17">
        <v>-0.1056</v>
      </c>
      <c r="G13" s="17">
        <v>1.44E-2</v>
      </c>
      <c r="H13" s="18"/>
      <c r="I13" s="8"/>
    </row>
    <row r="14" spans="1:9" ht="12" customHeight="1" x14ac:dyDescent="0.25">
      <c r="A14" s="7"/>
      <c r="B14" s="2">
        <f t="shared" ref="B14:B28" si="0">B9+5</f>
        <v>2009</v>
      </c>
      <c r="C14" s="13">
        <v>0</v>
      </c>
      <c r="D14" s="13">
        <v>0</v>
      </c>
      <c r="E14" s="13">
        <v>1</v>
      </c>
      <c r="F14" s="13">
        <v>0</v>
      </c>
      <c r="G14" s="13">
        <v>0</v>
      </c>
      <c r="H14" s="13">
        <v>0</v>
      </c>
      <c r="I14" s="8"/>
    </row>
    <row r="15" spans="1:9" ht="12" customHeight="1" x14ac:dyDescent="0.25">
      <c r="A15" s="7"/>
      <c r="B15" s="3">
        <f t="shared" si="0"/>
        <v>2010</v>
      </c>
      <c r="C15" s="15">
        <v>1.2800000000000001E-2</v>
      </c>
      <c r="D15" s="15">
        <v>-9.7600000000000006E-2</v>
      </c>
      <c r="E15" s="15">
        <v>0.93440000000000001</v>
      </c>
      <c r="F15" s="15">
        <v>0.1744</v>
      </c>
      <c r="G15" s="15">
        <v>-2.5600000000000001E-2</v>
      </c>
      <c r="H15" s="15">
        <v>1.6000000000000001E-3</v>
      </c>
      <c r="I15" s="8"/>
    </row>
    <row r="16" spans="1:9" ht="12" customHeight="1" x14ac:dyDescent="0.25">
      <c r="A16" s="7"/>
      <c r="B16" s="3">
        <f t="shared" si="0"/>
        <v>2011</v>
      </c>
      <c r="C16" s="15">
        <v>1.44E-2</v>
      </c>
      <c r="D16" s="15">
        <v>-0.11360000000000001</v>
      </c>
      <c r="E16" s="15">
        <v>0.72640000000000005</v>
      </c>
      <c r="F16" s="15">
        <v>0.43840000000000001</v>
      </c>
      <c r="G16" s="15">
        <v>-7.3599999999999999E-2</v>
      </c>
      <c r="H16" s="15">
        <v>8.0000000000000002E-3</v>
      </c>
      <c r="I16" s="8"/>
    </row>
    <row r="17" spans="1:9" ht="12" customHeight="1" x14ac:dyDescent="0.25">
      <c r="A17" s="7"/>
      <c r="B17" s="3">
        <f t="shared" si="0"/>
        <v>2012</v>
      </c>
      <c r="C17" s="15">
        <v>8.0000000000000002E-3</v>
      </c>
      <c r="D17" s="15">
        <v>-7.3599999999999999E-2</v>
      </c>
      <c r="E17" s="15">
        <v>0.43840000000000001</v>
      </c>
      <c r="F17" s="15">
        <v>0.72640000000000005</v>
      </c>
      <c r="G17" s="15">
        <v>-0.11360000000000001</v>
      </c>
      <c r="H17" s="15">
        <v>1.44E-2</v>
      </c>
      <c r="I17" s="8"/>
    </row>
    <row r="18" spans="1:9" ht="12" customHeight="1" x14ac:dyDescent="0.25">
      <c r="A18" s="7"/>
      <c r="B18" s="4">
        <f t="shared" si="0"/>
        <v>2013</v>
      </c>
      <c r="C18" s="17">
        <v>1.6000000000000001E-3</v>
      </c>
      <c r="D18" s="17">
        <v>-2.5600000000000001E-2</v>
      </c>
      <c r="E18" s="17">
        <v>0.1744</v>
      </c>
      <c r="F18" s="17">
        <v>0.93440000000000001</v>
      </c>
      <c r="G18" s="17">
        <v>-9.7600000000000006E-2</v>
      </c>
      <c r="H18" s="17">
        <v>1.2800000000000001E-2</v>
      </c>
      <c r="I18" s="8"/>
    </row>
    <row r="19" spans="1:9" ht="12" customHeight="1" x14ac:dyDescent="0.25">
      <c r="A19" s="7"/>
      <c r="B19" s="2">
        <f t="shared" si="0"/>
        <v>2014</v>
      </c>
      <c r="C19" s="14"/>
      <c r="D19" s="13">
        <v>0</v>
      </c>
      <c r="E19" s="13">
        <v>0</v>
      </c>
      <c r="F19" s="13">
        <v>1</v>
      </c>
      <c r="G19" s="13">
        <v>0</v>
      </c>
      <c r="H19" s="13">
        <v>0</v>
      </c>
      <c r="I19" s="8"/>
    </row>
    <row r="20" spans="1:9" ht="12" customHeight="1" x14ac:dyDescent="0.25">
      <c r="A20" s="7"/>
      <c r="B20" s="3">
        <f t="shared" si="0"/>
        <v>2015</v>
      </c>
      <c r="C20" s="16"/>
      <c r="D20" s="15">
        <v>1.44E-2</v>
      </c>
      <c r="E20" s="15">
        <v>-0.1056</v>
      </c>
      <c r="F20" s="15">
        <v>0.95040000000000002</v>
      </c>
      <c r="G20" s="15">
        <v>0.15840000000000001</v>
      </c>
      <c r="H20" s="15">
        <v>-1.7600000000000001E-2</v>
      </c>
      <c r="I20" s="8"/>
    </row>
    <row r="21" spans="1:9" ht="12" customHeight="1" x14ac:dyDescent="0.25">
      <c r="A21" s="7"/>
      <c r="B21" s="3">
        <f t="shared" si="0"/>
        <v>2016</v>
      </c>
      <c r="C21" s="16"/>
      <c r="D21" s="15">
        <v>2.24E-2</v>
      </c>
      <c r="E21" s="15">
        <v>-0.15359999999999999</v>
      </c>
      <c r="F21" s="15">
        <v>0.80640000000000001</v>
      </c>
      <c r="G21" s="15">
        <v>0.3584</v>
      </c>
      <c r="H21" s="15">
        <v>-3.3599999999999998E-2</v>
      </c>
      <c r="I21" s="8"/>
    </row>
    <row r="22" spans="1:9" ht="12" customHeight="1" x14ac:dyDescent="0.25">
      <c r="A22" s="7"/>
      <c r="B22" s="3">
        <f t="shared" si="0"/>
        <v>2017</v>
      </c>
      <c r="C22" s="16"/>
      <c r="D22" s="15">
        <v>2.24E-2</v>
      </c>
      <c r="E22" s="15">
        <v>-0.14560000000000001</v>
      </c>
      <c r="F22" s="15">
        <v>0.58240000000000003</v>
      </c>
      <c r="G22" s="15">
        <v>0.58240000000000003</v>
      </c>
      <c r="H22" s="15">
        <v>-4.1599999999999998E-2</v>
      </c>
      <c r="I22" s="8"/>
    </row>
    <row r="23" spans="1:9" ht="12" customHeight="1" x14ac:dyDescent="0.25">
      <c r="A23" s="7"/>
      <c r="B23" s="4">
        <f t="shared" si="0"/>
        <v>2018</v>
      </c>
      <c r="C23" s="18"/>
      <c r="D23" s="17">
        <v>1.44E-2</v>
      </c>
      <c r="E23" s="17">
        <v>-8.9599999999999999E-2</v>
      </c>
      <c r="F23" s="17">
        <v>0.3024</v>
      </c>
      <c r="G23" s="17">
        <v>0.80640000000000001</v>
      </c>
      <c r="H23" s="17">
        <v>-3.3599999999999998E-2</v>
      </c>
      <c r="I23" s="8"/>
    </row>
    <row r="24" spans="1:9" ht="12" customHeight="1" x14ac:dyDescent="0.25">
      <c r="A24" s="7"/>
      <c r="B24" s="2">
        <f t="shared" si="0"/>
        <v>2019</v>
      </c>
      <c r="C24" s="14"/>
      <c r="D24" s="13">
        <v>0</v>
      </c>
      <c r="E24" s="13">
        <v>0</v>
      </c>
      <c r="F24" s="13">
        <v>0</v>
      </c>
      <c r="G24" s="13">
        <v>1</v>
      </c>
      <c r="H24" s="13">
        <v>0</v>
      </c>
      <c r="I24" s="8"/>
    </row>
    <row r="25" spans="1:9" ht="12" customHeight="1" x14ac:dyDescent="0.25">
      <c r="A25" s="7"/>
      <c r="B25" s="3">
        <f t="shared" si="0"/>
        <v>2020</v>
      </c>
      <c r="C25" s="16"/>
      <c r="D25" s="15">
        <v>-1.7600000000000001E-2</v>
      </c>
      <c r="E25" s="15">
        <v>0.1024</v>
      </c>
      <c r="F25" s="15">
        <v>-0.28160000000000002</v>
      </c>
      <c r="G25" s="15">
        <v>1.1264000000000001</v>
      </c>
      <c r="H25" s="15">
        <v>7.0400000000000004E-2</v>
      </c>
      <c r="I25" s="8"/>
    </row>
    <row r="26" spans="1:9" ht="12" customHeight="1" x14ac:dyDescent="0.25">
      <c r="A26" s="7"/>
      <c r="B26" s="3">
        <f t="shared" si="0"/>
        <v>2021</v>
      </c>
      <c r="C26" s="16"/>
      <c r="D26" s="15">
        <v>-3.3599999999999998E-2</v>
      </c>
      <c r="E26" s="15">
        <v>0.19040000000000001</v>
      </c>
      <c r="F26" s="15">
        <v>-0.48959999999999998</v>
      </c>
      <c r="G26" s="15">
        <v>1.1424000000000001</v>
      </c>
      <c r="H26" s="15">
        <v>0.19040000000000001</v>
      </c>
      <c r="I26" s="8"/>
    </row>
    <row r="27" spans="1:9" ht="12" customHeight="1" x14ac:dyDescent="0.25">
      <c r="A27" s="7"/>
      <c r="B27" s="3">
        <f t="shared" si="0"/>
        <v>2022</v>
      </c>
      <c r="C27" s="16"/>
      <c r="D27" s="15">
        <v>-4.1599999999999998E-2</v>
      </c>
      <c r="E27" s="15">
        <v>0.23039999999999999</v>
      </c>
      <c r="F27" s="15">
        <v>-0.56159999999999999</v>
      </c>
      <c r="G27" s="15">
        <v>0.99839999999999995</v>
      </c>
      <c r="H27" s="15">
        <v>0.37440000000000001</v>
      </c>
      <c r="I27" s="8"/>
    </row>
    <row r="28" spans="1:9" ht="12" customHeight="1" x14ac:dyDescent="0.25">
      <c r="A28" s="7"/>
      <c r="B28" s="3">
        <f t="shared" si="0"/>
        <v>2023</v>
      </c>
      <c r="C28" s="18"/>
      <c r="D28" s="17">
        <v>-3.3599999999999998E-2</v>
      </c>
      <c r="E28" s="17">
        <v>0.18240000000000001</v>
      </c>
      <c r="F28" s="17">
        <v>-0.42559999999999998</v>
      </c>
      <c r="G28" s="17">
        <v>0.63839999999999997</v>
      </c>
      <c r="H28" s="17">
        <v>0.63839999999999997</v>
      </c>
      <c r="I28" s="8"/>
    </row>
    <row r="29" spans="1:9" ht="12" customHeight="1" x14ac:dyDescent="0.25">
      <c r="A29" s="7"/>
      <c r="B29" s="4">
        <v>2024</v>
      </c>
      <c r="C29" s="19"/>
      <c r="D29" s="20">
        <v>0</v>
      </c>
      <c r="E29" s="17">
        <v>0</v>
      </c>
      <c r="F29" s="17">
        <v>0</v>
      </c>
      <c r="G29" s="17">
        <v>0</v>
      </c>
      <c r="H29" s="17">
        <v>1</v>
      </c>
      <c r="I29" s="8"/>
    </row>
    <row r="30" spans="1:9" ht="6" customHeight="1" thickBot="1" x14ac:dyDescent="0.3">
      <c r="A30" s="9"/>
      <c r="B30" s="10"/>
      <c r="C30" s="10"/>
      <c r="D30" s="10"/>
      <c r="E30" s="10"/>
      <c r="F30" s="10"/>
      <c r="G30" s="10"/>
      <c r="H30" s="10"/>
      <c r="I30" s="11"/>
    </row>
    <row r="31" spans="1:9" ht="13.8" thickBot="1" x14ac:dyDescent="0.3"/>
    <row r="32" spans="1:9" ht="22.5" customHeight="1" x14ac:dyDescent="0.6">
      <c r="A32" s="5"/>
      <c r="B32" s="157" t="s">
        <v>68</v>
      </c>
      <c r="C32" s="157"/>
      <c r="D32" s="157"/>
      <c r="E32" s="157"/>
      <c r="F32" s="157"/>
      <c r="G32" s="157"/>
      <c r="H32" s="157"/>
      <c r="I32" s="6"/>
    </row>
    <row r="33" spans="1:9" ht="6" customHeight="1" thickBot="1" x14ac:dyDescent="0.3">
      <c r="A33" s="7"/>
      <c r="B33" s="1"/>
      <c r="C33" s="1"/>
      <c r="D33" s="1"/>
      <c r="E33" s="1"/>
      <c r="F33" s="1"/>
      <c r="G33" s="1"/>
      <c r="H33" s="1"/>
      <c r="I33" s="8"/>
    </row>
    <row r="34" spans="1:9" x14ac:dyDescent="0.25">
      <c r="A34" s="7"/>
      <c r="B34" s="21"/>
      <c r="C34" s="22">
        <v>1999</v>
      </c>
      <c r="D34" s="22">
        <v>2004</v>
      </c>
      <c r="E34" s="22">
        <v>2009</v>
      </c>
      <c r="F34" s="22">
        <v>2014</v>
      </c>
      <c r="G34" s="22">
        <v>2019</v>
      </c>
      <c r="H34" s="23">
        <v>2024</v>
      </c>
      <c r="I34" s="8"/>
    </row>
    <row r="35" spans="1:9" ht="27" thickBot="1" x14ac:dyDescent="0.3">
      <c r="A35" s="7"/>
      <c r="B35" s="24" t="s">
        <v>69</v>
      </c>
      <c r="C35" s="25"/>
      <c r="D35" s="25"/>
      <c r="E35" s="25"/>
      <c r="F35" s="25"/>
      <c r="G35" s="25"/>
      <c r="H35" s="26"/>
      <c r="I35" s="8"/>
    </row>
    <row r="36" spans="1:9" x14ac:dyDescent="0.25">
      <c r="A36" s="7"/>
      <c r="B36" s="27">
        <v>1999</v>
      </c>
      <c r="C36" s="28">
        <f>C35</f>
        <v>0</v>
      </c>
      <c r="D36" s="29"/>
      <c r="E36" s="30"/>
      <c r="F36" s="30"/>
      <c r="G36" s="30"/>
      <c r="H36" s="30"/>
      <c r="I36" s="8"/>
    </row>
    <row r="37" spans="1:9" x14ac:dyDescent="0.25">
      <c r="A37" s="7"/>
      <c r="B37" s="3">
        <v>2000</v>
      </c>
      <c r="C37" s="31">
        <f>ROUND(SUMPRODUCT($C$35:$H$35,C5:H5),0)</f>
        <v>0</v>
      </c>
      <c r="D37" s="29"/>
      <c r="E37" s="30"/>
      <c r="F37" s="30"/>
      <c r="G37" s="30"/>
      <c r="H37" s="30"/>
      <c r="I37" s="8"/>
    </row>
    <row r="38" spans="1:9" x14ac:dyDescent="0.25">
      <c r="A38" s="7"/>
      <c r="B38" s="3">
        <v>2001</v>
      </c>
      <c r="C38" s="31">
        <f>ROUND(SUMPRODUCT($C$35:$H$35,C6:H6),0)</f>
        <v>0</v>
      </c>
      <c r="D38" s="29"/>
      <c r="E38" s="30"/>
      <c r="F38" s="30"/>
      <c r="G38" s="30"/>
      <c r="H38" s="30"/>
      <c r="I38" s="8"/>
    </row>
    <row r="39" spans="1:9" x14ac:dyDescent="0.25">
      <c r="A39" s="7"/>
      <c r="B39" s="3">
        <v>2002</v>
      </c>
      <c r="C39" s="31">
        <f>ROUND(SUMPRODUCT($C$35:$H$35,C7:H7),0)</f>
        <v>0</v>
      </c>
      <c r="D39" s="29"/>
      <c r="E39" s="30"/>
      <c r="F39" s="30"/>
      <c r="G39" s="30"/>
      <c r="H39" s="30"/>
      <c r="I39" s="8"/>
    </row>
    <row r="40" spans="1:9" x14ac:dyDescent="0.25">
      <c r="A40" s="7"/>
      <c r="B40" s="4">
        <v>2003</v>
      </c>
      <c r="C40" s="31">
        <f>ROUND(SUMPRODUCT($C$35:$H$35,C8:H8),0)</f>
        <v>0</v>
      </c>
      <c r="D40" s="29"/>
      <c r="E40" s="30"/>
      <c r="F40" s="30"/>
      <c r="G40" s="30"/>
      <c r="H40" s="30"/>
      <c r="I40" s="8"/>
    </row>
    <row r="41" spans="1:9" x14ac:dyDescent="0.25">
      <c r="A41" s="7"/>
      <c r="B41" s="2">
        <v>2004</v>
      </c>
      <c r="C41" s="32">
        <f>D35</f>
        <v>0</v>
      </c>
      <c r="D41" s="33"/>
      <c r="E41" s="34"/>
      <c r="F41" s="34"/>
      <c r="G41" s="34"/>
      <c r="H41" s="34"/>
      <c r="I41" s="8"/>
    </row>
    <row r="42" spans="1:9" x14ac:dyDescent="0.25">
      <c r="A42" s="7"/>
      <c r="B42" s="3">
        <v>2005</v>
      </c>
      <c r="C42" s="31">
        <f>ROUND(SUMPRODUCT($C$35:$H$35,C10:H10),0)</f>
        <v>0</v>
      </c>
      <c r="D42" s="33"/>
      <c r="E42" s="34"/>
      <c r="F42" s="34"/>
      <c r="G42" s="34"/>
      <c r="H42" s="34"/>
      <c r="I42" s="8"/>
    </row>
    <row r="43" spans="1:9" x14ac:dyDescent="0.25">
      <c r="A43" s="7"/>
      <c r="B43" s="3">
        <v>2006</v>
      </c>
      <c r="C43" s="31">
        <f>ROUND(SUMPRODUCT($C$35:$H$35,C11:H11),0)</f>
        <v>0</v>
      </c>
      <c r="D43" s="33"/>
      <c r="E43" s="34"/>
      <c r="F43" s="34"/>
      <c r="G43" s="34"/>
      <c r="H43" s="34"/>
      <c r="I43" s="8"/>
    </row>
    <row r="44" spans="1:9" x14ac:dyDescent="0.25">
      <c r="A44" s="7"/>
      <c r="B44" s="3">
        <v>2007</v>
      </c>
      <c r="C44" s="31">
        <f>ROUND(SUMPRODUCT($C$35:$H$35,C12:H12),0)</f>
        <v>0</v>
      </c>
      <c r="D44" s="33"/>
      <c r="E44" s="34"/>
      <c r="F44" s="34"/>
      <c r="G44" s="34"/>
      <c r="H44" s="34"/>
      <c r="I44" s="8"/>
    </row>
    <row r="45" spans="1:9" x14ac:dyDescent="0.25">
      <c r="A45" s="7"/>
      <c r="B45" s="4">
        <v>2008</v>
      </c>
      <c r="C45" s="31">
        <f>ROUND(SUMPRODUCT($C$35:$H$35,C13:H13),0)</f>
        <v>0</v>
      </c>
      <c r="D45" s="33"/>
      <c r="E45" s="34"/>
      <c r="F45" s="34"/>
      <c r="G45" s="34"/>
      <c r="H45" s="34"/>
      <c r="I45" s="8"/>
    </row>
    <row r="46" spans="1:9" x14ac:dyDescent="0.25">
      <c r="A46" s="7"/>
      <c r="B46" s="2">
        <f t="shared" ref="B46:B58" si="1">B41+5</f>
        <v>2009</v>
      </c>
      <c r="C46" s="32">
        <f>E35</f>
        <v>0</v>
      </c>
      <c r="D46" s="33"/>
      <c r="E46" s="34"/>
      <c r="F46" s="34"/>
      <c r="G46" s="34"/>
      <c r="H46" s="34"/>
      <c r="I46" s="8"/>
    </row>
    <row r="47" spans="1:9" x14ac:dyDescent="0.25">
      <c r="A47" s="7"/>
      <c r="B47" s="3">
        <f t="shared" si="1"/>
        <v>2010</v>
      </c>
      <c r="C47" s="31">
        <f>ROUND(SUMPRODUCT($C$35:$H$35,C15:H15),0)</f>
        <v>0</v>
      </c>
      <c r="D47" s="33"/>
      <c r="E47" s="34"/>
      <c r="F47" s="34"/>
      <c r="G47" s="34"/>
      <c r="H47" s="34"/>
      <c r="I47" s="8"/>
    </row>
    <row r="48" spans="1:9" x14ac:dyDescent="0.25">
      <c r="A48" s="7"/>
      <c r="B48" s="3">
        <f t="shared" si="1"/>
        <v>2011</v>
      </c>
      <c r="C48" s="31">
        <f>ROUND(SUMPRODUCT($C$35:$H$35,C16:H16),0)</f>
        <v>0</v>
      </c>
      <c r="D48" s="33"/>
      <c r="E48" s="34"/>
      <c r="F48" s="34"/>
      <c r="G48" s="34"/>
      <c r="H48" s="34"/>
      <c r="I48" s="8"/>
    </row>
    <row r="49" spans="1:9" x14ac:dyDescent="0.25">
      <c r="A49" s="7"/>
      <c r="B49" s="3">
        <f t="shared" si="1"/>
        <v>2012</v>
      </c>
      <c r="C49" s="31">
        <f>ROUND(SUMPRODUCT($C$35:$H$35,C17:H17),0)</f>
        <v>0</v>
      </c>
      <c r="D49" s="33"/>
      <c r="E49" s="34"/>
      <c r="F49" s="34"/>
      <c r="G49" s="34"/>
      <c r="H49" s="34"/>
      <c r="I49" s="8"/>
    </row>
    <row r="50" spans="1:9" x14ac:dyDescent="0.25">
      <c r="A50" s="7"/>
      <c r="B50" s="4">
        <f t="shared" si="1"/>
        <v>2013</v>
      </c>
      <c r="C50" s="31">
        <f>ROUND(SUMPRODUCT($C$35:$H$35,C18:H18),0)</f>
        <v>0</v>
      </c>
      <c r="D50" s="33"/>
      <c r="E50" s="34"/>
      <c r="F50" s="34"/>
      <c r="G50" s="34"/>
      <c r="H50" s="34"/>
      <c r="I50" s="8"/>
    </row>
    <row r="51" spans="1:9" x14ac:dyDescent="0.25">
      <c r="A51" s="7"/>
      <c r="B51" s="2">
        <f t="shared" si="1"/>
        <v>2014</v>
      </c>
      <c r="C51" s="35">
        <f>F35</f>
        <v>0</v>
      </c>
      <c r="D51" s="33"/>
      <c r="E51" s="34"/>
      <c r="F51" s="34"/>
      <c r="G51" s="34"/>
      <c r="H51" s="34"/>
      <c r="I51" s="8"/>
    </row>
    <row r="52" spans="1:9" x14ac:dyDescent="0.25">
      <c r="A52" s="7"/>
      <c r="B52" s="3">
        <f t="shared" si="1"/>
        <v>2015</v>
      </c>
      <c r="C52" s="31">
        <f>ROUND(SUMPRODUCT($C$35:$H$35,C20:H20),0)</f>
        <v>0</v>
      </c>
      <c r="D52" s="33"/>
      <c r="E52" s="34"/>
      <c r="F52" s="34"/>
      <c r="G52" s="34"/>
      <c r="H52" s="34"/>
      <c r="I52" s="8"/>
    </row>
    <row r="53" spans="1:9" x14ac:dyDescent="0.25">
      <c r="A53" s="7"/>
      <c r="B53" s="3">
        <f t="shared" si="1"/>
        <v>2016</v>
      </c>
      <c r="C53" s="31">
        <f>ROUND(SUMPRODUCT($C$35:$H$35,C21:H21),0)</f>
        <v>0</v>
      </c>
      <c r="D53" s="33"/>
      <c r="E53" s="34"/>
      <c r="F53" s="34"/>
      <c r="G53" s="34"/>
      <c r="H53" s="34"/>
      <c r="I53" s="8"/>
    </row>
    <row r="54" spans="1:9" x14ac:dyDescent="0.25">
      <c r="A54" s="7"/>
      <c r="B54" s="3">
        <f t="shared" si="1"/>
        <v>2017</v>
      </c>
      <c r="C54" s="31">
        <f>ROUND(SUMPRODUCT($C$35:$H$35,C22:H22),0)</f>
        <v>0</v>
      </c>
      <c r="D54" s="33"/>
      <c r="E54" s="34"/>
      <c r="F54" s="34"/>
      <c r="G54" s="34"/>
      <c r="H54" s="34"/>
      <c r="I54" s="8"/>
    </row>
    <row r="55" spans="1:9" x14ac:dyDescent="0.25">
      <c r="A55" s="7"/>
      <c r="B55" s="4">
        <f t="shared" si="1"/>
        <v>2018</v>
      </c>
      <c r="C55" s="31">
        <f>ROUND(SUMPRODUCT($C$35:$H$35,C23:H23),0)</f>
        <v>0</v>
      </c>
      <c r="D55" s="33"/>
      <c r="E55" s="34"/>
      <c r="F55" s="34"/>
      <c r="G55" s="34"/>
      <c r="H55" s="34"/>
      <c r="I55" s="8"/>
    </row>
    <row r="56" spans="1:9" x14ac:dyDescent="0.25">
      <c r="A56" s="7"/>
      <c r="B56" s="2">
        <f t="shared" si="1"/>
        <v>2019</v>
      </c>
      <c r="C56" s="35">
        <f>G35</f>
        <v>0</v>
      </c>
      <c r="D56" s="33"/>
      <c r="E56" s="34"/>
      <c r="F56" s="34"/>
      <c r="G56" s="34"/>
      <c r="H56" s="34"/>
      <c r="I56" s="8"/>
    </row>
    <row r="57" spans="1:9" x14ac:dyDescent="0.25">
      <c r="A57" s="7"/>
      <c r="B57" s="3">
        <f t="shared" si="1"/>
        <v>2020</v>
      </c>
      <c r="C57" s="31">
        <f>ROUND(SUMPRODUCT($C$35:$H$35,C25:H25),0)</f>
        <v>0</v>
      </c>
      <c r="D57" s="33"/>
      <c r="E57" s="34"/>
      <c r="F57" s="34"/>
      <c r="G57" s="34"/>
      <c r="H57" s="34"/>
      <c r="I57" s="8"/>
    </row>
    <row r="58" spans="1:9" x14ac:dyDescent="0.25">
      <c r="A58" s="7"/>
      <c r="B58" s="3">
        <f t="shared" si="1"/>
        <v>2021</v>
      </c>
      <c r="C58" s="31">
        <f>ROUND(SUMPRODUCT($C$35:$H$35,C26:H26),0)</f>
        <v>0</v>
      </c>
      <c r="D58" s="33"/>
      <c r="E58" s="34"/>
      <c r="F58" s="34"/>
      <c r="G58" s="34"/>
      <c r="H58" s="34"/>
      <c r="I58" s="8"/>
    </row>
    <row r="59" spans="1:9" x14ac:dyDescent="0.25">
      <c r="A59" s="7"/>
      <c r="B59" s="3">
        <f>B54+5</f>
        <v>2022</v>
      </c>
      <c r="C59" s="31">
        <f>ROUND(SUMPRODUCT($C$35:$H$35,C27:H27),0)</f>
        <v>0</v>
      </c>
      <c r="D59" s="33"/>
      <c r="E59" s="34"/>
      <c r="F59" s="34"/>
      <c r="G59" s="34"/>
      <c r="H59" s="34"/>
      <c r="I59" s="8"/>
    </row>
    <row r="60" spans="1:9" x14ac:dyDescent="0.25">
      <c r="A60" s="7"/>
      <c r="B60" s="4">
        <f>B55+5</f>
        <v>2023</v>
      </c>
      <c r="C60" s="31">
        <f>ROUND(SUMPRODUCT($C$35:$H$35,C28:H28),0)</f>
        <v>0</v>
      </c>
      <c r="D60" s="33"/>
      <c r="E60" s="34"/>
      <c r="F60" s="34"/>
      <c r="G60" s="34"/>
      <c r="H60" s="34"/>
      <c r="I60" s="8"/>
    </row>
    <row r="61" spans="1:9" x14ac:dyDescent="0.25">
      <c r="A61" s="7"/>
      <c r="B61" s="4">
        <v>2024</v>
      </c>
      <c r="C61" s="36">
        <f>H35</f>
        <v>0</v>
      </c>
      <c r="D61" s="33"/>
      <c r="E61" s="34"/>
      <c r="F61" s="34"/>
      <c r="G61" s="34"/>
      <c r="H61" s="34"/>
      <c r="I61" s="8"/>
    </row>
    <row r="62" spans="1:9" ht="6" customHeight="1" thickBot="1" x14ac:dyDescent="0.3">
      <c r="A62" s="9"/>
      <c r="B62" s="10"/>
      <c r="C62" s="10"/>
      <c r="D62" s="10"/>
      <c r="E62" s="10"/>
      <c r="F62" s="10"/>
      <c r="G62" s="10"/>
      <c r="H62" s="10"/>
      <c r="I62" s="11"/>
    </row>
  </sheetData>
  <mergeCells count="2">
    <mergeCell ref="B1:H1"/>
    <mergeCell ref="B32:H32"/>
  </mergeCells>
  <phoneticPr fontId="0" type="noConversion"/>
  <pageMargins left="0.75" right="0.5" top="0.75" bottom="0.5" header="0.5" footer="0.2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Sprague multipliers</vt:lpstr>
      <vt:lpstr>Sheet2</vt:lpstr>
      <vt:lpstr>Sprague (Single year)</vt:lpstr>
      <vt:lpstr>Sprague-intepolation</vt:lpstr>
      <vt:lpstr>'Sprague (Single year)'!Print_Area</vt:lpstr>
      <vt:lpstr>'Sprague multipliers'!Print_Area</vt:lpstr>
    </vt:vector>
  </TitlesOfParts>
  <Company>ENVIPRO (Myanmar)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a.gagnon@iiep.unesco.org</dc:creator>
  <cp:lastModifiedBy>German Vargas</cp:lastModifiedBy>
  <cp:lastPrinted>2018-04-18T09:16:33Z</cp:lastPrinted>
  <dcterms:created xsi:type="dcterms:W3CDTF">2001-01-21T16:12:14Z</dcterms:created>
  <dcterms:modified xsi:type="dcterms:W3CDTF">2020-11-10T15:12:42Z</dcterms:modified>
</cp:coreProperties>
</file>