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nima\Downloads\"/>
    </mc:Choice>
  </mc:AlternateContent>
  <xr:revisionPtr revIDLastSave="0" documentId="13_ncr:1_{39501DEF-39CE-480A-874C-A53AB85B3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Solution by hand" sheetId="1" r:id="rId1"/>
    <sheet name="2. Solution by Solver" sheetId="2" r:id="rId2"/>
    <sheet name="2. Report A" sheetId="7" r:id="rId3"/>
    <sheet name="2. Report B" sheetId="8" r:id="rId4"/>
    <sheet name="2. Report C" sheetId="9" r:id="rId5"/>
  </sheets>
  <definedNames>
    <definedName name="solver_adj" localSheetId="1" hidden="1">'2. Solution by Solver'!$L$3:$M$3</definedName>
    <definedName name="solver_cvg" localSheetId="1" hidden="1">"""""""""""""""""""""""""""""""""""""""""""""""""""""""""""""""0,0001"""""""""""""""""""""""""""""""""""""""""""""""""""""""""""""""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0" localSheetId="1" hidden="1">'2. Solution by Solver'!#REF!</definedName>
    <definedName name="solver_lhs1" localSheetId="1" hidden="1">'2. Solution by Solver'!$N$11</definedName>
    <definedName name="solver_lhs2" localSheetId="1" hidden="1">'2. Solution by Solver'!$N$13</definedName>
    <definedName name="solver_lhs3" localSheetId="1" hidden="1">'2. Solution by Solver'!$N$15</definedName>
    <definedName name="solver_lhs4" localSheetId="1" hidden="1">'2. Solution by Solver'!$N$7</definedName>
    <definedName name="solver_lhs5" localSheetId="1" hidden="1">'2. Solution by Solver'!$N$9</definedName>
    <definedName name="solver_lhs6" localSheetId="1" hidden="1">'2. Solution by Solver'!#REF!</definedName>
    <definedName name="solver_lhs7" localSheetId="1" hidden="1">'2. Solution by Solver'!#REF!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"""""""""""""""""""""""""""""""""""""""""""""""""""""""""""""""0,075"""""""""""""""""""""""""""""""""""""""""""""""""""""""""""""""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'2. Solution by Solver'!$N$18</definedName>
    <definedName name="solver_pre" localSheetId="1" hidden="1">"""""""""""""""""""""""""""""""""""""""""""""""""""""""""""""""0,000001"""""""""""""""""""""""""""""""""""""""""""""""""""""""""""""""</definedName>
    <definedName name="solver_rbv" localSheetId="1" hidden="1">1</definedName>
    <definedName name="solver_rel0" localSheetId="1" hidden="1">3</definedName>
    <definedName name="solver_rel1" localSheetId="1" hidden="1">1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el7" localSheetId="1" hidden="1">3</definedName>
    <definedName name="solver_rhs0" localSheetId="1" hidden="1">'2. Solution by Solver'!#REF!</definedName>
    <definedName name="solver_rhs1" localSheetId="1" hidden="1">'2. Solution by Solver'!$P$11</definedName>
    <definedName name="solver_rhs2" localSheetId="1" hidden="1">'2. Solution by Solver'!$P$13</definedName>
    <definedName name="solver_rhs3" localSheetId="1" hidden="1">'2. Solution by Solver'!$P$15</definedName>
    <definedName name="solver_rhs4" localSheetId="1" hidden="1">'2. Solution by Solver'!$P$7</definedName>
    <definedName name="solver_rhs5" localSheetId="1" hidden="1">'2. Solution by Solver'!$P$9</definedName>
    <definedName name="solver_rhs6" localSheetId="1" hidden="1">'2. Solution by Solver'!#REF!</definedName>
    <definedName name="solver_rhs7" localSheetId="1" hidden="1">'2. Solution by Solver'!#REF!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4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2" l="1"/>
  <c r="P66" i="1"/>
  <c r="P67" i="1"/>
  <c r="P68" i="1"/>
  <c r="P65" i="1"/>
  <c r="B48" i="1"/>
  <c r="B37" i="1"/>
  <c r="O4" i="1"/>
  <c r="O5" i="1"/>
  <c r="O6" i="1"/>
  <c r="O7" i="1"/>
  <c r="O8" i="1"/>
  <c r="O9" i="1"/>
  <c r="O10" i="1"/>
  <c r="O11" i="1"/>
  <c r="O12" i="1"/>
  <c r="O13" i="1"/>
  <c r="O14" i="1"/>
  <c r="O3" i="1"/>
  <c r="M4" i="1"/>
  <c r="M5" i="1"/>
  <c r="M6" i="1"/>
  <c r="M7" i="1"/>
  <c r="M8" i="1"/>
  <c r="M9" i="1"/>
  <c r="M10" i="1"/>
  <c r="M11" i="1"/>
  <c r="M12" i="1"/>
  <c r="M13" i="1"/>
  <c r="M14" i="1"/>
  <c r="M3" i="1"/>
  <c r="K4" i="1"/>
  <c r="K5" i="1"/>
  <c r="K6" i="1"/>
  <c r="K7" i="1"/>
  <c r="K8" i="1"/>
  <c r="K9" i="1"/>
  <c r="K10" i="1"/>
  <c r="K11" i="1"/>
  <c r="K12" i="1"/>
  <c r="K13" i="1"/>
  <c r="K14" i="1"/>
  <c r="K3" i="1"/>
  <c r="L13" i="2"/>
  <c r="L10" i="2"/>
  <c r="M18" i="2"/>
  <c r="M15" i="2"/>
  <c r="L15" i="2"/>
  <c r="M13" i="2"/>
  <c r="M11" i="2"/>
  <c r="L11" i="2"/>
  <c r="M9" i="2"/>
  <c r="L9" i="2"/>
  <c r="M7" i="2"/>
  <c r="L7" i="2"/>
  <c r="N9" i="2" l="1"/>
  <c r="N11" i="2"/>
  <c r="N13" i="2"/>
  <c r="N7" i="2"/>
  <c r="N15" i="2"/>
  <c r="N18" i="2"/>
  <c r="B73" i="1" a="1"/>
  <c r="B73" i="1" s="1"/>
  <c r="E73" i="1" s="1" a="1"/>
  <c r="B62" i="1" a="1"/>
  <c r="B62" i="1" s="1"/>
  <c r="E62" i="1" s="1" a="1"/>
  <c r="B51" i="1" a="1"/>
  <c r="B51" i="1" s="1"/>
  <c r="E51" i="1" s="1" a="1"/>
  <c r="B40" i="1" a="1"/>
  <c r="B40" i="1" s="1"/>
  <c r="E40" i="1" s="1" a="1"/>
  <c r="E40" i="1" l="1"/>
  <c r="H40" i="1" s="1"/>
  <c r="H41" i="1"/>
  <c r="H74" i="1"/>
  <c r="E73" i="1"/>
  <c r="H73" i="1" s="1"/>
  <c r="H63" i="1"/>
  <c r="E62" i="1"/>
  <c r="H62" i="1" s="1"/>
  <c r="H52" i="1"/>
  <c r="E51" i="1"/>
  <c r="H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<sst xmlns="http://schemas.openxmlformats.org/spreadsheetml/2006/main" count="232" uniqueCount="128">
  <si>
    <t>x1</t>
  </si>
  <si>
    <t>x2</t>
  </si>
  <si>
    <t>Constraint 1</t>
  </si>
  <si>
    <t>Constraint 2</t>
  </si>
  <si>
    <t>Constraint 3</t>
  </si>
  <si>
    <t>Constraint 4</t>
  </si>
  <si>
    <t>Point A</t>
  </si>
  <si>
    <t>A</t>
  </si>
  <si>
    <t>Intersection points calculation</t>
  </si>
  <si>
    <t xml:space="preserve">A*x=B </t>
  </si>
  <si>
    <t>x=A^-1*B</t>
  </si>
  <si>
    <t>B</t>
  </si>
  <si>
    <t>A-1</t>
  </si>
  <si>
    <t>x</t>
  </si>
  <si>
    <t>Point B</t>
  </si>
  <si>
    <t>Point C</t>
  </si>
  <si>
    <t>Point D</t>
  </si>
  <si>
    <t>optimal?</t>
  </si>
  <si>
    <t>C</t>
  </si>
  <si>
    <t>D</t>
  </si>
  <si>
    <t>z</t>
  </si>
  <si>
    <t>OPTIMAL</t>
  </si>
  <si>
    <t>constraints</t>
  </si>
  <si>
    <t>Used</t>
  </si>
  <si>
    <t>&lt;=</t>
  </si>
  <si>
    <t>Available</t>
  </si>
  <si>
    <t>&gt;=</t>
  </si>
  <si>
    <t>C1</t>
  </si>
  <si>
    <t>C2</t>
  </si>
  <si>
    <t>C3</t>
  </si>
  <si>
    <t>C4</t>
  </si>
  <si>
    <t>max</t>
  </si>
  <si>
    <t>1.44 - 0.05x - 0.04y</t>
  </si>
  <si>
    <t>12-x-y &lt;= 2</t>
  </si>
  <si>
    <t>12-x-y &gt;= 0</t>
  </si>
  <si>
    <t>y&lt;=1/3*x</t>
  </si>
  <si>
    <t>x&gt;0</t>
  </si>
  <si>
    <t>y&gt;0</t>
  </si>
  <si>
    <t>C5</t>
  </si>
  <si>
    <t>changing variables</t>
  </si>
  <si>
    <t>1.coefs</t>
  </si>
  <si>
    <t>1.values</t>
  </si>
  <si>
    <t>2.coefs</t>
  </si>
  <si>
    <t>2.values</t>
  </si>
  <si>
    <t>3.coefs</t>
  </si>
  <si>
    <t>3.values</t>
  </si>
  <si>
    <t>4.coefs</t>
  </si>
  <si>
    <t>4.values</t>
  </si>
  <si>
    <t>5.coefs</t>
  </si>
  <si>
    <t>5.values</t>
  </si>
  <si>
    <t>z.coefs</t>
  </si>
  <si>
    <t>objective</t>
  </si>
  <si>
    <t>z.values</t>
  </si>
  <si>
    <t>y</t>
  </si>
  <si>
    <t>Microsoft Excel 16.0 Informe de respuestas</t>
  </si>
  <si>
    <t>Hoja de cálculo: [1.11_InvestmentFunds.xlsx]2. Solution by Solver</t>
  </si>
  <si>
    <t>Resultado: Solver encontró una solución. Se cumplen todas las restricciones y condiciones óptimas.</t>
  </si>
  <si>
    <t>Motor de Solver</t>
  </si>
  <si>
    <t>Motor: Simplex LP</t>
  </si>
  <si>
    <t>Iteraciones: 4 Subproblemas: 0</t>
  </si>
  <si>
    <t>Opciones de Solver</t>
  </si>
  <si>
    <t>Máximo de subproblemas Ilimitado, Máximo de soluciones de enteros Ilimitado, Tolerancia de enteros 100%,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</si>
  <si>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</si>
  <si>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</si>
  <si>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</si>
  <si>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</si>
  <si>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</si>
  <si>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</si>
  <si>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</si>
  <si>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</si>
  <si>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</si>
  <si>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</si>
  <si>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</si>
  <si>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</si>
  <si>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$N$18</t>
  </si>
  <si>
    <t>z.values objective</t>
  </si>
  <si>
    <t>$L$3</t>
  </si>
  <si>
    <t>changing variables x</t>
  </si>
  <si>
    <t>Continuar</t>
  </si>
  <si>
    <t>$M$3</t>
  </si>
  <si>
    <t>changing variables y</t>
  </si>
  <si>
    <t>$N$11</t>
  </si>
  <si>
    <t>3.values Used</t>
  </si>
  <si>
    <t>$N$11&lt;=$P$11</t>
  </si>
  <si>
    <t>Vinculante</t>
  </si>
  <si>
    <t>$N$13</t>
  </si>
  <si>
    <t>4.values Used</t>
  </si>
  <si>
    <t>$N$13&gt;=$P$13</t>
  </si>
  <si>
    <t>No vinculante</t>
  </si>
  <si>
    <t>$N$15</t>
  </si>
  <si>
    <t>5.values Used</t>
  </si>
  <si>
    <t>$N$15&gt;=$P$15</t>
  </si>
  <si>
    <t>$N$7</t>
  </si>
  <si>
    <t>1.values Used</t>
  </si>
  <si>
    <t>$N$7&gt;=$P$7</t>
  </si>
  <si>
    <t>$N$9</t>
  </si>
  <si>
    <t>2.values Used</t>
  </si>
  <si>
    <t>$N$9&lt;=$P$9</t>
  </si>
  <si>
    <t>Microsoft Excel 16.0 Informe de sensibilidad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</si>
  <si>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</si>
  <si>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</si>
  <si>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</si>
  <si>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</si>
  <si>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</si>
  <si>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</si>
  <si>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</si>
  <si>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</si>
  <si>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</si>
  <si>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</si>
  <si>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</si>
  <si>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</si>
  <si>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</si>
  <si>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</si>
  <si>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Variable</t>
  </si>
  <si>
    <t>Inferior</t>
  </si>
  <si>
    <t>Límite</t>
  </si>
  <si>
    <t>Resultado</t>
  </si>
  <si>
    <t>Superior</t>
  </si>
  <si>
    <t>Constraint 5</t>
  </si>
  <si>
    <t>1.44 - 0.05x1 - 0.04x2</t>
  </si>
  <si>
    <t>12-x1-x2 &gt;= 0</t>
  </si>
  <si>
    <t>12-x1-x2 &lt;= 2</t>
  </si>
  <si>
    <t>x2&lt;=1/3*x1</t>
  </si>
  <si>
    <t>x1&gt;0</t>
  </si>
  <si>
    <t>x2&gt;0</t>
  </si>
  <si>
    <t>Informe creado: 27/08/2023 17:22:43</t>
  </si>
  <si>
    <t>Tiempo de la solución: 0,031 segundos.</t>
  </si>
  <si>
    <t>Tiempo máximo Ilimitado,  Iteraciones Ilimitado, Precision """""""""""""""""""""""""""""""0,000001""""""""""""""""""""""""""""""", Usar escala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</si>
</sst>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5" borderId="9" xfId="0" applyFill="1" applyBorder="1"/>
    <xf numFmtId="0" fontId="1" fillId="0" borderId="0" xfId="0" applyFont="1"/>
    <xf numFmtId="0" fontId="0" fillId="0" borderId="13" xfId="0" applyBorder="1"/>
    <xf numFmtId="0" fontId="2" fillId="0" borderId="12" xfId="0" applyFont="1" applyBorder="1" applyAlignment="1">
      <alignment horizontal="center"/>
    </xf>
    <xf numFmtId="0" fontId="0" fillId="0" borderId="14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 Solution by hand'!$J$3:$J$24</c:f>
              <c:numCache>
                <c:formatCode>General</c:formatCode>
                <c:ptCount val="2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xVal>
          <c:yVal>
            <c:numRef>
              <c:f>'1. Solution by hand'!$K$3:$K$24</c:f>
              <c:numCache>
                <c:formatCode>General</c:formatCode>
                <c:ptCount val="22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1-4312-AEDA-43C9C9359B79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 Solution by hand'!$L$3:$L$24</c:f>
              <c:numCache>
                <c:formatCode>General</c:formatCode>
                <c:ptCount val="2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xVal>
          <c:yVal>
            <c:numRef>
              <c:f>'1. Solution by hand'!$M$3:$M$24</c:f>
              <c:numCache>
                <c:formatCode>General</c:formatCode>
                <c:ptCount val="22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-2</c:v>
                </c:pt>
                <c:pt idx="8">
                  <c:v>-4</c:v>
                </c:pt>
                <c:pt idx="9">
                  <c:v>-6</c:v>
                </c:pt>
                <c:pt idx="10">
                  <c:v>-8</c:v>
                </c:pt>
                <c:pt idx="11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1-4312-AEDA-43C9C9359B79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Solution by hand'!$N$3:$N$24</c:f>
              <c:numCache>
                <c:formatCode>General</c:formatCode>
                <c:ptCount val="2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xVal>
          <c:yVal>
            <c:numRef>
              <c:f>'1. Solution by hand'!$O$3:$O$24</c:f>
              <c:numCache>
                <c:formatCode>General</c:formatCode>
                <c:ptCount val="22"/>
                <c:pt idx="0">
                  <c:v>-0.66666666666666663</c:v>
                </c:pt>
                <c:pt idx="1">
                  <c:v>0</c:v>
                </c:pt>
                <c:pt idx="2">
                  <c:v>0.66666666666666663</c:v>
                </c:pt>
                <c:pt idx="3">
                  <c:v>1.3333333333333333</c:v>
                </c:pt>
                <c:pt idx="4">
                  <c:v>2</c:v>
                </c:pt>
                <c:pt idx="5">
                  <c:v>2.6666666666666665</c:v>
                </c:pt>
                <c:pt idx="6">
                  <c:v>3.3333333333333335</c:v>
                </c:pt>
                <c:pt idx="7">
                  <c:v>4</c:v>
                </c:pt>
                <c:pt idx="8">
                  <c:v>4.666666666666667</c:v>
                </c:pt>
                <c:pt idx="9">
                  <c:v>5.333333333333333</c:v>
                </c:pt>
                <c:pt idx="10">
                  <c:v>6</c:v>
                </c:pt>
                <c:pt idx="11">
                  <c:v>6.666666666666667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11-4312-AEDA-43C9C9359B79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'1. Solution by hand'!$P$3:$P$24</c:f>
              <c:numCache>
                <c:formatCode>General</c:formatCode>
                <c:ptCount val="2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xVal>
          <c:yVal>
            <c:numRef>
              <c:f>'1. Solution by hand'!$Q$3:$Q$24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11-4312-AEDA-43C9C9359B79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'1. Solution by hand'!$R$3:$R$14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'1. Solution by hand'!$S$3:$S$14</c:f>
              <c:numCache>
                <c:formatCode>General</c:formatCode>
                <c:ptCount val="1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F-4162-82C9-C03FF7FAE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180047"/>
        <c:axId val="2031185327"/>
      </c:scatterChart>
      <c:valAx>
        <c:axId val="203118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1185327"/>
        <c:crosses val="autoZero"/>
        <c:crossBetween val="midCat"/>
      </c:valAx>
      <c:valAx>
        <c:axId val="20311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118004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359710</xdr:colOff>
      <xdr:row>24</xdr:row>
      <xdr:rowOff>171449</xdr:rowOff>
    </xdr:from>
    <xdr:to>
      <xdr:col>23</xdr:col>
      <xdr:colOff>26335</xdr:colOff>
      <xdr:row>60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ABE1D42-C09A-138B-F33C-44295B4D1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520870</xdr:colOff>
      <xdr:row>30</xdr:row>
      <xdr:rowOff>57746</xdr:rowOff>
    </xdr:from>
    <xdr:to>
      <xdr:col>12</xdr:col>
      <xdr:colOff>132417</xdr:colOff>
      <xdr:row>31</xdr:row>
      <xdr:rowOff>58002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B86DEF40-AF5C-E9B2-8E1D-A98DDF149BA4}"/>
            </a:ext>
          </a:extLst>
        </xdr:cNvPr>
        <xdr:cNvSpPr/>
      </xdr:nvSpPr>
      <xdr:spPr>
        <a:xfrm rot="16200000">
          <a:off x="7896089" y="5759792"/>
          <a:ext cx="190756" cy="216664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323474</xdr:colOff>
      <xdr:row>36</xdr:row>
      <xdr:rowOff>168616</xdr:rowOff>
    </xdr:from>
    <xdr:to>
      <xdr:col>11</xdr:col>
      <xdr:colOff>515696</xdr:colOff>
      <xdr:row>38</xdr:row>
      <xdr:rowOff>4280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F880E872-6BDA-425C-9152-C8DDC72FA0FC}"/>
            </a:ext>
          </a:extLst>
        </xdr:cNvPr>
        <xdr:cNvSpPr/>
      </xdr:nvSpPr>
      <xdr:spPr>
        <a:xfrm rot="13114552">
          <a:off x="7685739" y="7026616"/>
          <a:ext cx="192222" cy="216664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140860</xdr:colOff>
      <xdr:row>41</xdr:row>
      <xdr:rowOff>119828</xdr:rowOff>
    </xdr:from>
    <xdr:to>
      <xdr:col>19</xdr:col>
      <xdr:colOff>330065</xdr:colOff>
      <xdr:row>42</xdr:row>
      <xdr:rowOff>145992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E65BC81D-89AC-41FB-A3BE-0EE41163C455}"/>
            </a:ext>
          </a:extLst>
        </xdr:cNvPr>
        <xdr:cNvSpPr/>
      </xdr:nvSpPr>
      <xdr:spPr>
        <a:xfrm rot="20808301">
          <a:off x="12344066" y="7930328"/>
          <a:ext cx="189205" cy="216664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82244</xdr:colOff>
      <xdr:row>35</xdr:row>
      <xdr:rowOff>107804</xdr:rowOff>
    </xdr:from>
    <xdr:to>
      <xdr:col>11</xdr:col>
      <xdr:colOff>274466</xdr:colOff>
      <xdr:row>36</xdr:row>
      <xdr:rowOff>133968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A2492CE3-67E1-4338-B050-AEA669F532C6}"/>
            </a:ext>
          </a:extLst>
        </xdr:cNvPr>
        <xdr:cNvSpPr/>
      </xdr:nvSpPr>
      <xdr:spPr>
        <a:xfrm rot="1993493">
          <a:off x="7444509" y="6775304"/>
          <a:ext cx="192222" cy="216664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506419</xdr:colOff>
      <xdr:row>43</xdr:row>
      <xdr:rowOff>40081</xdr:rowOff>
    </xdr:from>
    <xdr:ext cx="333040" cy="405432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362EEF69-BADE-1151-D7B6-9294CF4E66E2}"/>
            </a:ext>
          </a:extLst>
        </xdr:cNvPr>
        <xdr:cNvSpPr txBox="1"/>
      </xdr:nvSpPr>
      <xdr:spPr>
        <a:xfrm>
          <a:off x="9078919" y="8231581"/>
          <a:ext cx="3330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000"/>
            <a:t>A</a:t>
          </a:r>
        </a:p>
      </xdr:txBody>
    </xdr:sp>
    <xdr:clientData/>
  </xdr:oneCellAnchor>
  <xdr:oneCellAnchor>
    <xdr:from>
      <xdr:col>15</xdr:col>
      <xdr:colOff>373897</xdr:colOff>
      <xdr:row>41</xdr:row>
      <xdr:rowOff>141768</xdr:rowOff>
    </xdr:from>
    <xdr:ext cx="324191" cy="405432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4450FE6D-B097-406A-AC3C-B023C128941E}"/>
            </a:ext>
          </a:extLst>
        </xdr:cNvPr>
        <xdr:cNvSpPr txBox="1"/>
      </xdr:nvSpPr>
      <xdr:spPr>
        <a:xfrm>
          <a:off x="10156632" y="7952268"/>
          <a:ext cx="32419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000"/>
            <a:t>B</a:t>
          </a:r>
        </a:p>
      </xdr:txBody>
    </xdr:sp>
    <xdr:clientData/>
  </xdr:oneCellAnchor>
  <xdr:oneCellAnchor>
    <xdr:from>
      <xdr:col>15</xdr:col>
      <xdr:colOff>80580</xdr:colOff>
      <xdr:row>47</xdr:row>
      <xdr:rowOff>116441</xdr:rowOff>
    </xdr:from>
    <xdr:ext cx="321435" cy="405432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390C1CA1-5462-4065-B793-C751478DA0C9}"/>
            </a:ext>
          </a:extLst>
        </xdr:cNvPr>
        <xdr:cNvSpPr txBox="1"/>
      </xdr:nvSpPr>
      <xdr:spPr>
        <a:xfrm>
          <a:off x="9863315" y="9069941"/>
          <a:ext cx="32143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000"/>
            <a:t>C</a:t>
          </a:r>
        </a:p>
      </xdr:txBody>
    </xdr:sp>
    <xdr:clientData/>
  </xdr:oneCellAnchor>
  <xdr:oneCellAnchor>
    <xdr:from>
      <xdr:col>16</xdr:col>
      <xdr:colOff>438087</xdr:colOff>
      <xdr:row>44</xdr:row>
      <xdr:rowOff>85310</xdr:rowOff>
    </xdr:from>
    <xdr:ext cx="342466" cy="405432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48B9A91D-7C67-474D-8054-B1AA70602A63}"/>
            </a:ext>
          </a:extLst>
        </xdr:cNvPr>
        <xdr:cNvSpPr txBox="1"/>
      </xdr:nvSpPr>
      <xdr:spPr>
        <a:xfrm>
          <a:off x="10825940" y="8467310"/>
          <a:ext cx="34246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000"/>
            <a:t>D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6</xdr:col>
      <xdr:colOff>380275</xdr:colOff>
      <xdr:row>13</xdr:row>
      <xdr:rowOff>100853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EE8E69-E62E-A68B-A4E6-4E33F218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63481" cy="2577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304466</xdr:colOff>
      <xdr:row>45</xdr:row>
      <xdr:rowOff>137757</xdr:rowOff>
    </xdr:from>
    <xdr:to>
      <xdr:col>19</xdr:col>
      <xdr:colOff>493671</xdr:colOff>
      <xdr:row>46</xdr:row>
      <xdr:rowOff>163921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9F23933B-CF87-4651-9AB0-22F7859E4B28}"/>
            </a:ext>
          </a:extLst>
        </xdr:cNvPr>
        <xdr:cNvSpPr/>
      </xdr:nvSpPr>
      <xdr:spPr>
        <a:xfrm rot="10800000">
          <a:off x="12507672" y="8710257"/>
          <a:ext cx="189205" cy="216664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515470</xdr:colOff>
      <xdr:row>44</xdr:row>
      <xdr:rowOff>89647</xdr:rowOff>
    </xdr:from>
    <xdr:to>
      <xdr:col>16</xdr:col>
      <xdr:colOff>302559</xdr:colOff>
      <xdr:row>47</xdr:row>
      <xdr:rowOff>54818</xdr:rowOff>
    </xdr:to>
    <xdr:sp macro="" textlink="">
      <xdr:nvSpPr>
        <xdr:cNvPr id="9" name="Forma libre: forma 8">
          <a:extLst>
            <a:ext uri="{FF2B5EF4-FFF2-40B4-BE49-F238E27FC236}">
              <a16:creationId xmlns:a16="http://schemas.microsoft.com/office/drawing/2014/main" id="{E71E1A41-06BD-04DE-FAD7-A05E67919817}"/>
            </a:ext>
          </a:extLst>
        </xdr:cNvPr>
        <xdr:cNvSpPr/>
      </xdr:nvSpPr>
      <xdr:spPr>
        <a:xfrm>
          <a:off x="9693088" y="8471647"/>
          <a:ext cx="997324" cy="536671"/>
        </a:xfrm>
        <a:custGeom>
          <a:avLst/>
          <a:gdLst>
            <a:gd name="connsiteX0" fmla="*/ 0 w 997324"/>
            <a:gd name="connsiteY0" fmla="*/ 100853 h 536671"/>
            <a:gd name="connsiteX1" fmla="*/ 56030 w 997324"/>
            <a:gd name="connsiteY1" fmla="*/ 78441 h 536671"/>
            <a:gd name="connsiteX2" fmla="*/ 100853 w 997324"/>
            <a:gd name="connsiteY2" fmla="*/ 67235 h 536671"/>
            <a:gd name="connsiteX3" fmla="*/ 145677 w 997324"/>
            <a:gd name="connsiteY3" fmla="*/ 44824 h 536671"/>
            <a:gd name="connsiteX4" fmla="*/ 224118 w 997324"/>
            <a:gd name="connsiteY4" fmla="*/ 33618 h 536671"/>
            <a:gd name="connsiteX5" fmla="*/ 257736 w 997324"/>
            <a:gd name="connsiteY5" fmla="*/ 22412 h 536671"/>
            <a:gd name="connsiteX6" fmla="*/ 336177 w 997324"/>
            <a:gd name="connsiteY6" fmla="*/ 0 h 536671"/>
            <a:gd name="connsiteX7" fmla="*/ 448236 w 997324"/>
            <a:gd name="connsiteY7" fmla="*/ 78441 h 536671"/>
            <a:gd name="connsiteX8" fmla="*/ 493059 w 997324"/>
            <a:gd name="connsiteY8" fmla="*/ 100853 h 536671"/>
            <a:gd name="connsiteX9" fmla="*/ 605118 w 997324"/>
            <a:gd name="connsiteY9" fmla="*/ 190500 h 536671"/>
            <a:gd name="connsiteX10" fmla="*/ 672353 w 997324"/>
            <a:gd name="connsiteY10" fmla="*/ 235324 h 536671"/>
            <a:gd name="connsiteX11" fmla="*/ 717177 w 997324"/>
            <a:gd name="connsiteY11" fmla="*/ 280147 h 536671"/>
            <a:gd name="connsiteX12" fmla="*/ 829236 w 997324"/>
            <a:gd name="connsiteY12" fmla="*/ 324971 h 536671"/>
            <a:gd name="connsiteX13" fmla="*/ 907677 w 997324"/>
            <a:gd name="connsiteY13" fmla="*/ 358588 h 536671"/>
            <a:gd name="connsiteX14" fmla="*/ 986118 w 997324"/>
            <a:gd name="connsiteY14" fmla="*/ 414618 h 536671"/>
            <a:gd name="connsiteX15" fmla="*/ 997324 w 997324"/>
            <a:gd name="connsiteY15" fmla="*/ 448235 h 536671"/>
            <a:gd name="connsiteX16" fmla="*/ 560294 w 997324"/>
            <a:gd name="connsiteY16" fmla="*/ 470647 h 536671"/>
            <a:gd name="connsiteX17" fmla="*/ 493059 w 997324"/>
            <a:gd name="connsiteY17" fmla="*/ 448235 h 536671"/>
            <a:gd name="connsiteX18" fmla="*/ 392206 w 997324"/>
            <a:gd name="connsiteY18" fmla="*/ 358588 h 536671"/>
            <a:gd name="connsiteX19" fmla="*/ 347383 w 997324"/>
            <a:gd name="connsiteY19" fmla="*/ 313765 h 536671"/>
            <a:gd name="connsiteX20" fmla="*/ 291353 w 997324"/>
            <a:gd name="connsiteY20" fmla="*/ 268941 h 536671"/>
            <a:gd name="connsiteX21" fmla="*/ 257736 w 997324"/>
            <a:gd name="connsiteY21" fmla="*/ 246529 h 536671"/>
            <a:gd name="connsiteX22" fmla="*/ 224118 w 997324"/>
            <a:gd name="connsiteY22" fmla="*/ 201706 h 536671"/>
            <a:gd name="connsiteX23" fmla="*/ 112059 w 997324"/>
            <a:gd name="connsiteY23" fmla="*/ 100853 h 536671"/>
            <a:gd name="connsiteX24" fmla="*/ 78441 w 997324"/>
            <a:gd name="connsiteY24" fmla="*/ 89647 h 5366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997324" h="536671">
              <a:moveTo>
                <a:pt x="0" y="100853"/>
              </a:moveTo>
              <a:cubicBezTo>
                <a:pt x="18677" y="93382"/>
                <a:pt x="36947" y="84802"/>
                <a:pt x="56030" y="78441"/>
              </a:cubicBezTo>
              <a:cubicBezTo>
                <a:pt x="70641" y="73571"/>
                <a:pt x="86433" y="72643"/>
                <a:pt x="100853" y="67235"/>
              </a:cubicBezTo>
              <a:cubicBezTo>
                <a:pt x="116494" y="61370"/>
                <a:pt x="129561" y="49219"/>
                <a:pt x="145677" y="44824"/>
              </a:cubicBezTo>
              <a:cubicBezTo>
                <a:pt x="171159" y="37875"/>
                <a:pt x="197971" y="37353"/>
                <a:pt x="224118" y="33618"/>
              </a:cubicBezTo>
              <a:cubicBezTo>
                <a:pt x="235324" y="29883"/>
                <a:pt x="246378" y="25657"/>
                <a:pt x="257736" y="22412"/>
              </a:cubicBezTo>
              <a:cubicBezTo>
                <a:pt x="356231" y="-5730"/>
                <a:pt x="255572" y="26868"/>
                <a:pt x="336177" y="0"/>
              </a:cubicBezTo>
              <a:cubicBezTo>
                <a:pt x="491037" y="44246"/>
                <a:pt x="356194" y="-13601"/>
                <a:pt x="448236" y="78441"/>
              </a:cubicBezTo>
              <a:cubicBezTo>
                <a:pt x="460048" y="90253"/>
                <a:pt x="479466" y="91144"/>
                <a:pt x="493059" y="100853"/>
              </a:cubicBezTo>
              <a:cubicBezTo>
                <a:pt x="531984" y="128657"/>
                <a:pt x="565317" y="163966"/>
                <a:pt x="605118" y="190500"/>
              </a:cubicBezTo>
              <a:cubicBezTo>
                <a:pt x="627530" y="205441"/>
                <a:pt x="653306" y="216278"/>
                <a:pt x="672353" y="235324"/>
              </a:cubicBezTo>
              <a:cubicBezTo>
                <a:pt x="687294" y="250265"/>
                <a:pt x="700273" y="267469"/>
                <a:pt x="717177" y="280147"/>
              </a:cubicBezTo>
              <a:cubicBezTo>
                <a:pt x="820263" y="357461"/>
                <a:pt x="693638" y="234574"/>
                <a:pt x="829236" y="324971"/>
              </a:cubicBezTo>
              <a:cubicBezTo>
                <a:pt x="875668" y="355925"/>
                <a:pt x="849788" y="344116"/>
                <a:pt x="907677" y="358588"/>
              </a:cubicBezTo>
              <a:cubicBezTo>
                <a:pt x="942732" y="376116"/>
                <a:pt x="963403" y="380546"/>
                <a:pt x="986118" y="414618"/>
              </a:cubicBezTo>
              <a:cubicBezTo>
                <a:pt x="992670" y="424446"/>
                <a:pt x="993589" y="437029"/>
                <a:pt x="997324" y="448235"/>
              </a:cubicBezTo>
              <a:cubicBezTo>
                <a:pt x="941713" y="615067"/>
                <a:pt x="991954" y="500079"/>
                <a:pt x="560294" y="470647"/>
              </a:cubicBezTo>
              <a:cubicBezTo>
                <a:pt x="536725" y="469040"/>
                <a:pt x="493059" y="448235"/>
                <a:pt x="493059" y="448235"/>
              </a:cubicBezTo>
              <a:cubicBezTo>
                <a:pt x="330555" y="285731"/>
                <a:pt x="524112" y="474006"/>
                <a:pt x="392206" y="358588"/>
              </a:cubicBezTo>
              <a:cubicBezTo>
                <a:pt x="376304" y="344674"/>
                <a:pt x="363176" y="327803"/>
                <a:pt x="347383" y="313765"/>
              </a:cubicBezTo>
              <a:cubicBezTo>
                <a:pt x="329507" y="297875"/>
                <a:pt x="310487" y="283292"/>
                <a:pt x="291353" y="268941"/>
              </a:cubicBezTo>
              <a:cubicBezTo>
                <a:pt x="280579" y="260860"/>
                <a:pt x="267259" y="256052"/>
                <a:pt x="257736" y="246529"/>
              </a:cubicBezTo>
              <a:cubicBezTo>
                <a:pt x="244530" y="233323"/>
                <a:pt x="236612" y="215588"/>
                <a:pt x="224118" y="201706"/>
              </a:cubicBezTo>
              <a:cubicBezTo>
                <a:pt x="199645" y="174514"/>
                <a:pt x="149259" y="122110"/>
                <a:pt x="112059" y="100853"/>
              </a:cubicBezTo>
              <a:cubicBezTo>
                <a:pt x="101803" y="94993"/>
                <a:pt x="78441" y="89647"/>
                <a:pt x="78441" y="89647"/>
              </a:cubicBezTo>
            </a:path>
          </a:pathLst>
        </a:cu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130612</xdr:colOff>
      <xdr:row>43</xdr:row>
      <xdr:rowOff>102509</xdr:rowOff>
    </xdr:from>
    <xdr:to>
      <xdr:col>15</xdr:col>
      <xdr:colOff>486109</xdr:colOff>
      <xdr:row>45</xdr:row>
      <xdr:rowOff>43388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E9102DA9-8942-4980-BDC8-611ED24B0A79}"/>
            </a:ext>
          </a:extLst>
        </xdr:cNvPr>
        <xdr:cNvSpPr/>
      </xdr:nvSpPr>
      <xdr:spPr>
        <a:xfrm>
          <a:off x="9913347" y="8294009"/>
          <a:ext cx="355497" cy="321879"/>
        </a:xfrm>
        <a:prstGeom prst="ellipse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283011</xdr:colOff>
      <xdr:row>44</xdr:row>
      <xdr:rowOff>8380</xdr:rowOff>
    </xdr:from>
    <xdr:to>
      <xdr:col>15</xdr:col>
      <xdr:colOff>33391</xdr:colOff>
      <xdr:row>45</xdr:row>
      <xdr:rowOff>139759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1F8AF83C-53A0-4F60-895B-B5E75231E5EE}"/>
            </a:ext>
          </a:extLst>
        </xdr:cNvPr>
        <xdr:cNvSpPr/>
      </xdr:nvSpPr>
      <xdr:spPr>
        <a:xfrm>
          <a:off x="9460629" y="8390380"/>
          <a:ext cx="355497" cy="321879"/>
        </a:xfrm>
        <a:prstGeom prst="ellipse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244912</xdr:colOff>
      <xdr:row>46</xdr:row>
      <xdr:rowOff>15104</xdr:rowOff>
    </xdr:from>
    <xdr:to>
      <xdr:col>15</xdr:col>
      <xdr:colOff>600409</xdr:colOff>
      <xdr:row>47</xdr:row>
      <xdr:rowOff>146483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A4C8AC5-9AB3-473E-BD1D-D23CF5FE0E5A}"/>
            </a:ext>
          </a:extLst>
        </xdr:cNvPr>
        <xdr:cNvSpPr/>
      </xdr:nvSpPr>
      <xdr:spPr>
        <a:xfrm>
          <a:off x="10027647" y="8778104"/>
          <a:ext cx="355497" cy="321879"/>
        </a:xfrm>
        <a:prstGeom prst="ellipse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161988</xdr:colOff>
      <xdr:row>46</xdr:row>
      <xdr:rowOff>33033</xdr:rowOff>
    </xdr:from>
    <xdr:to>
      <xdr:col>16</xdr:col>
      <xdr:colOff>517485</xdr:colOff>
      <xdr:row>47</xdr:row>
      <xdr:rowOff>164412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8ED91398-643F-4F94-9EC7-19C590A07C37}"/>
            </a:ext>
          </a:extLst>
        </xdr:cNvPr>
        <xdr:cNvSpPr/>
      </xdr:nvSpPr>
      <xdr:spPr>
        <a:xfrm>
          <a:off x="10549841" y="8796033"/>
          <a:ext cx="355497" cy="321879"/>
        </a:xfrm>
        <a:prstGeom prst="ellipse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489110</xdr:colOff>
      <xdr:row>12</xdr:row>
      <xdr:rowOff>155122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251749-4A8A-4A93-A424-D1D28F75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16849" cy="244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zoomScale="85" zoomScaleNormal="85" workbookViewId="0">
      <selection activeCell="E70" sqref="E70"/>
    </sheetView>
  </sheetViews>
  <sheetFormatPr baseColWidth="10" defaultColWidth="9.140625" defaultRowHeight="15" x14ac:dyDescent="0.25"/>
  <cols>
    <col min="1" max="1" width="17.5703125" bestFit="1" customWidth="1"/>
    <col min="2" max="2" width="11.85546875" bestFit="1" customWidth="1"/>
    <col min="5" max="5" width="11.85546875" bestFit="1" customWidth="1"/>
    <col min="8" max="8" width="5.42578125" customWidth="1"/>
  </cols>
  <sheetData>
    <row r="1" spans="2:19" x14ac:dyDescent="0.25">
      <c r="H1" s="7"/>
      <c r="J1" t="s">
        <v>2</v>
      </c>
      <c r="L1" t="s">
        <v>3</v>
      </c>
      <c r="N1" t="s">
        <v>4</v>
      </c>
      <c r="P1" t="s">
        <v>5</v>
      </c>
      <c r="R1" t="s">
        <v>118</v>
      </c>
    </row>
    <row r="2" spans="2:19" x14ac:dyDescent="0.25">
      <c r="H2" s="7"/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</row>
    <row r="3" spans="2:19" x14ac:dyDescent="0.25">
      <c r="H3" s="7"/>
      <c r="J3">
        <v>-2</v>
      </c>
      <c r="K3">
        <f>12-J3</f>
        <v>14</v>
      </c>
      <c r="L3">
        <v>-2</v>
      </c>
      <c r="M3">
        <f>10-L3</f>
        <v>12</v>
      </c>
      <c r="N3">
        <v>-2</v>
      </c>
      <c r="O3">
        <f>N3/3</f>
        <v>-0.66666666666666663</v>
      </c>
      <c r="P3">
        <v>-2</v>
      </c>
      <c r="Q3">
        <v>0</v>
      </c>
      <c r="R3">
        <v>0</v>
      </c>
      <c r="S3">
        <v>-2</v>
      </c>
    </row>
    <row r="4" spans="2:19" x14ac:dyDescent="0.25">
      <c r="H4" s="7"/>
      <c r="J4">
        <v>0</v>
      </c>
      <c r="K4">
        <f t="shared" ref="K4:K14" si="0">12-J4</f>
        <v>12</v>
      </c>
      <c r="L4">
        <v>0</v>
      </c>
      <c r="M4">
        <f t="shared" ref="M4:M14" si="1">10-L4</f>
        <v>10</v>
      </c>
      <c r="N4">
        <v>0</v>
      </c>
      <c r="O4">
        <f t="shared" ref="O4:O14" si="2">N4/3</f>
        <v>0</v>
      </c>
      <c r="P4">
        <v>0</v>
      </c>
      <c r="Q4">
        <v>0</v>
      </c>
      <c r="R4">
        <v>0</v>
      </c>
      <c r="S4">
        <v>0</v>
      </c>
    </row>
    <row r="5" spans="2:19" x14ac:dyDescent="0.25">
      <c r="H5" s="7"/>
      <c r="J5">
        <v>2</v>
      </c>
      <c r="K5">
        <f t="shared" si="0"/>
        <v>10</v>
      </c>
      <c r="L5">
        <v>2</v>
      </c>
      <c r="M5">
        <f t="shared" si="1"/>
        <v>8</v>
      </c>
      <c r="N5">
        <v>2</v>
      </c>
      <c r="O5">
        <f t="shared" si="2"/>
        <v>0.66666666666666663</v>
      </c>
      <c r="P5">
        <v>2</v>
      </c>
      <c r="Q5">
        <v>0</v>
      </c>
      <c r="R5">
        <v>0</v>
      </c>
      <c r="S5">
        <v>2</v>
      </c>
    </row>
    <row r="6" spans="2:19" x14ac:dyDescent="0.25">
      <c r="H6" s="7"/>
      <c r="J6">
        <v>4</v>
      </c>
      <c r="K6">
        <f t="shared" si="0"/>
        <v>8</v>
      </c>
      <c r="L6">
        <v>4</v>
      </c>
      <c r="M6">
        <f t="shared" si="1"/>
        <v>6</v>
      </c>
      <c r="N6">
        <v>4</v>
      </c>
      <c r="O6">
        <f t="shared" si="2"/>
        <v>1.3333333333333333</v>
      </c>
      <c r="P6">
        <v>4</v>
      </c>
      <c r="Q6">
        <v>0</v>
      </c>
      <c r="R6">
        <v>0</v>
      </c>
      <c r="S6">
        <v>4</v>
      </c>
    </row>
    <row r="7" spans="2:19" x14ac:dyDescent="0.25">
      <c r="H7" s="7"/>
      <c r="J7">
        <v>6</v>
      </c>
      <c r="K7">
        <f t="shared" si="0"/>
        <v>6</v>
      </c>
      <c r="L7">
        <v>6</v>
      </c>
      <c r="M7">
        <f t="shared" si="1"/>
        <v>4</v>
      </c>
      <c r="N7">
        <v>6</v>
      </c>
      <c r="O7">
        <f t="shared" si="2"/>
        <v>2</v>
      </c>
      <c r="P7">
        <v>6</v>
      </c>
      <c r="Q7">
        <v>0</v>
      </c>
      <c r="R7">
        <v>0</v>
      </c>
      <c r="S7">
        <v>6</v>
      </c>
    </row>
    <row r="8" spans="2:19" x14ac:dyDescent="0.25">
      <c r="H8" s="7"/>
      <c r="J8">
        <v>8</v>
      </c>
      <c r="K8">
        <f t="shared" si="0"/>
        <v>4</v>
      </c>
      <c r="L8">
        <v>8</v>
      </c>
      <c r="M8">
        <f t="shared" si="1"/>
        <v>2</v>
      </c>
      <c r="N8">
        <v>8</v>
      </c>
      <c r="O8">
        <f t="shared" si="2"/>
        <v>2.6666666666666665</v>
      </c>
      <c r="P8">
        <v>8</v>
      </c>
      <c r="Q8">
        <v>0</v>
      </c>
      <c r="R8">
        <v>0</v>
      </c>
      <c r="S8">
        <v>8</v>
      </c>
    </row>
    <row r="9" spans="2:19" x14ac:dyDescent="0.25">
      <c r="H9" s="7"/>
      <c r="J9">
        <v>10</v>
      </c>
      <c r="K9">
        <f t="shared" si="0"/>
        <v>2</v>
      </c>
      <c r="L9">
        <v>10</v>
      </c>
      <c r="M9">
        <f t="shared" si="1"/>
        <v>0</v>
      </c>
      <c r="N9">
        <v>10</v>
      </c>
      <c r="O9">
        <f t="shared" si="2"/>
        <v>3.3333333333333335</v>
      </c>
      <c r="P9">
        <v>10</v>
      </c>
      <c r="Q9">
        <v>0</v>
      </c>
      <c r="R9">
        <v>0</v>
      </c>
      <c r="S9">
        <v>10</v>
      </c>
    </row>
    <row r="10" spans="2:19" x14ac:dyDescent="0.25">
      <c r="H10" s="7"/>
      <c r="J10">
        <v>12</v>
      </c>
      <c r="K10">
        <f t="shared" si="0"/>
        <v>0</v>
      </c>
      <c r="L10">
        <v>12</v>
      </c>
      <c r="M10">
        <f t="shared" si="1"/>
        <v>-2</v>
      </c>
      <c r="N10">
        <v>12</v>
      </c>
      <c r="O10">
        <f t="shared" si="2"/>
        <v>4</v>
      </c>
      <c r="P10">
        <v>12</v>
      </c>
      <c r="Q10">
        <v>0</v>
      </c>
      <c r="R10">
        <v>0</v>
      </c>
      <c r="S10">
        <v>12</v>
      </c>
    </row>
    <row r="11" spans="2:19" x14ac:dyDescent="0.25">
      <c r="H11" s="7"/>
      <c r="J11">
        <v>14</v>
      </c>
      <c r="K11">
        <f t="shared" si="0"/>
        <v>-2</v>
      </c>
      <c r="L11">
        <v>14</v>
      </c>
      <c r="M11">
        <f t="shared" si="1"/>
        <v>-4</v>
      </c>
      <c r="N11">
        <v>14</v>
      </c>
      <c r="O11">
        <f t="shared" si="2"/>
        <v>4.666666666666667</v>
      </c>
      <c r="P11">
        <v>14</v>
      </c>
      <c r="Q11">
        <v>0</v>
      </c>
      <c r="R11">
        <v>0</v>
      </c>
      <c r="S11">
        <v>14</v>
      </c>
    </row>
    <row r="12" spans="2:19" x14ac:dyDescent="0.25">
      <c r="H12" s="7"/>
      <c r="J12">
        <v>16</v>
      </c>
      <c r="K12">
        <f t="shared" si="0"/>
        <v>-4</v>
      </c>
      <c r="L12">
        <v>16</v>
      </c>
      <c r="M12">
        <f t="shared" si="1"/>
        <v>-6</v>
      </c>
      <c r="N12">
        <v>16</v>
      </c>
      <c r="O12">
        <f t="shared" si="2"/>
        <v>5.333333333333333</v>
      </c>
      <c r="P12">
        <v>16</v>
      </c>
      <c r="Q12">
        <v>0</v>
      </c>
      <c r="R12">
        <v>0</v>
      </c>
      <c r="S12">
        <v>16</v>
      </c>
    </row>
    <row r="13" spans="2:19" x14ac:dyDescent="0.25">
      <c r="H13" s="7"/>
      <c r="J13">
        <v>18</v>
      </c>
      <c r="K13">
        <f t="shared" si="0"/>
        <v>-6</v>
      </c>
      <c r="L13">
        <v>18</v>
      </c>
      <c r="M13">
        <f t="shared" si="1"/>
        <v>-8</v>
      </c>
      <c r="N13">
        <v>18</v>
      </c>
      <c r="O13">
        <f t="shared" si="2"/>
        <v>6</v>
      </c>
      <c r="P13">
        <v>18</v>
      </c>
      <c r="Q13">
        <v>0</v>
      </c>
      <c r="R13">
        <v>0</v>
      </c>
      <c r="S13">
        <v>18</v>
      </c>
    </row>
    <row r="14" spans="2:19" x14ac:dyDescent="0.25">
      <c r="H14" s="7"/>
      <c r="J14">
        <v>20</v>
      </c>
      <c r="K14">
        <f t="shared" si="0"/>
        <v>-8</v>
      </c>
      <c r="L14">
        <v>20</v>
      </c>
      <c r="M14">
        <f t="shared" si="1"/>
        <v>-10</v>
      </c>
      <c r="N14">
        <v>20</v>
      </c>
      <c r="O14">
        <f t="shared" si="2"/>
        <v>6.666666666666667</v>
      </c>
      <c r="P14">
        <v>20</v>
      </c>
      <c r="Q14">
        <v>0</v>
      </c>
      <c r="R14">
        <v>0</v>
      </c>
      <c r="S14">
        <v>20</v>
      </c>
    </row>
    <row r="15" spans="2:19" x14ac:dyDescent="0.25">
      <c r="H15" s="7"/>
    </row>
    <row r="16" spans="2:19" x14ac:dyDescent="0.25">
      <c r="B16" t="s">
        <v>31</v>
      </c>
      <c r="C16" t="s">
        <v>119</v>
      </c>
      <c r="H16" s="7"/>
    </row>
    <row r="17" spans="1:8" x14ac:dyDescent="0.25">
      <c r="H17" s="7"/>
    </row>
    <row r="18" spans="1:8" x14ac:dyDescent="0.25">
      <c r="B18" t="s">
        <v>27</v>
      </c>
      <c r="C18" t="s">
        <v>120</v>
      </c>
      <c r="H18" s="7"/>
    </row>
    <row r="19" spans="1:8" x14ac:dyDescent="0.25">
      <c r="B19" t="s">
        <v>28</v>
      </c>
      <c r="C19" t="s">
        <v>121</v>
      </c>
      <c r="H19" s="7"/>
    </row>
    <row r="20" spans="1:8" x14ac:dyDescent="0.25">
      <c r="B20" t="s">
        <v>29</v>
      </c>
      <c r="C20" t="s">
        <v>122</v>
      </c>
      <c r="H20" s="7"/>
    </row>
    <row r="21" spans="1:8" x14ac:dyDescent="0.25">
      <c r="B21" t="s">
        <v>30</v>
      </c>
      <c r="C21" t="s">
        <v>123</v>
      </c>
      <c r="H21" s="7"/>
    </row>
    <row r="22" spans="1:8" x14ac:dyDescent="0.25">
      <c r="B22" t="s">
        <v>38</v>
      </c>
      <c r="C22" t="s">
        <v>124</v>
      </c>
      <c r="H22" s="7"/>
    </row>
    <row r="23" spans="1:8" x14ac:dyDescent="0.25">
      <c r="H23" s="7"/>
    </row>
    <row r="24" spans="1:8" x14ac:dyDescent="0.25">
      <c r="H24" s="7"/>
    </row>
    <row r="25" spans="1:8" x14ac:dyDescent="0.25">
      <c r="H25" s="7"/>
    </row>
    <row r="26" spans="1:8" x14ac:dyDescent="0.25"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9" spans="1:8" x14ac:dyDescent="0.25">
      <c r="A29" t="s">
        <v>8</v>
      </c>
      <c r="E29" t="s">
        <v>9</v>
      </c>
      <c r="G29" t="s">
        <v>10</v>
      </c>
    </row>
    <row r="32" spans="1:8" x14ac:dyDescent="0.25">
      <c r="A32" t="s">
        <v>6</v>
      </c>
      <c r="B32" t="s">
        <v>121</v>
      </c>
    </row>
    <row r="33" spans="1:8" x14ac:dyDescent="0.25">
      <c r="B33" t="s">
        <v>122</v>
      </c>
    </row>
    <row r="35" spans="1:8" x14ac:dyDescent="0.25">
      <c r="B35" t="s">
        <v>7</v>
      </c>
      <c r="E35" t="s">
        <v>11</v>
      </c>
    </row>
    <row r="36" spans="1:8" x14ac:dyDescent="0.25">
      <c r="B36" s="1">
        <v>-1</v>
      </c>
      <c r="C36" s="2">
        <v>-1</v>
      </c>
      <c r="E36" s="5">
        <v>-10</v>
      </c>
    </row>
    <row r="37" spans="1:8" x14ac:dyDescent="0.25">
      <c r="B37" s="3">
        <f>1/3</f>
        <v>0.33333333333333331</v>
      </c>
      <c r="C37" s="4">
        <v>-1</v>
      </c>
      <c r="E37" s="6">
        <v>0</v>
      </c>
    </row>
    <row r="39" spans="1:8" x14ac:dyDescent="0.25">
      <c r="B39" t="s">
        <v>12</v>
      </c>
      <c r="E39" t="s">
        <v>13</v>
      </c>
      <c r="H39" t="s">
        <v>6</v>
      </c>
    </row>
    <row r="40" spans="1:8" x14ac:dyDescent="0.25">
      <c r="B40" s="1" cm="1">
        <f t="array" ref="B40:C41">MINVERSE(B36:C37)</f>
        <v>-0.75</v>
      </c>
      <c r="C40" s="2">
        <v>0.75</v>
      </c>
      <c r="E40" s="5" cm="1">
        <f t="array" ref="E40:E41">MMULT(_xlfn.ANCHORARRAY(B40),E36:E37)</f>
        <v>7.5</v>
      </c>
      <c r="H40">
        <f>E40</f>
        <v>7.5</v>
      </c>
    </row>
    <row r="41" spans="1:8" x14ac:dyDescent="0.25">
      <c r="B41" s="3">
        <v>-0.25</v>
      </c>
      <c r="C41" s="4">
        <v>-0.75</v>
      </c>
      <c r="E41" s="6">
        <v>2.5</v>
      </c>
      <c r="H41">
        <f>E41</f>
        <v>2.5</v>
      </c>
    </row>
    <row r="43" spans="1:8" x14ac:dyDescent="0.25">
      <c r="A43" t="s">
        <v>14</v>
      </c>
      <c r="B43" t="s">
        <v>120</v>
      </c>
    </row>
    <row r="44" spans="1:8" x14ac:dyDescent="0.25">
      <c r="B44" t="s">
        <v>122</v>
      </c>
    </row>
    <row r="46" spans="1:8" x14ac:dyDescent="0.25">
      <c r="B46" t="s">
        <v>7</v>
      </c>
      <c r="E46" t="s">
        <v>11</v>
      </c>
    </row>
    <row r="47" spans="1:8" x14ac:dyDescent="0.25">
      <c r="B47" s="1">
        <v>-1</v>
      </c>
      <c r="C47" s="2">
        <v>-1</v>
      </c>
      <c r="E47" s="5">
        <v>-12</v>
      </c>
    </row>
    <row r="48" spans="1:8" x14ac:dyDescent="0.25">
      <c r="B48" s="3">
        <f>1/3</f>
        <v>0.33333333333333331</v>
      </c>
      <c r="C48" s="4">
        <v>-1</v>
      </c>
      <c r="E48" s="6">
        <v>0</v>
      </c>
    </row>
    <row r="50" spans="1:16" x14ac:dyDescent="0.25">
      <c r="B50" t="s">
        <v>12</v>
      </c>
      <c r="E50" t="s">
        <v>13</v>
      </c>
      <c r="H50" t="s">
        <v>14</v>
      </c>
    </row>
    <row r="51" spans="1:16" x14ac:dyDescent="0.25">
      <c r="B51" s="1" cm="1">
        <f t="array" ref="B51:C52">MINVERSE(B47:C48)</f>
        <v>-0.75</v>
      </c>
      <c r="C51" s="2">
        <v>0.75</v>
      </c>
      <c r="E51" s="5" cm="1">
        <f t="array" ref="E51:E52">MMULT(_xlfn.ANCHORARRAY(B51),E47:E48)</f>
        <v>9</v>
      </c>
      <c r="H51">
        <f>E51</f>
        <v>9</v>
      </c>
    </row>
    <row r="52" spans="1:16" x14ac:dyDescent="0.25">
      <c r="B52" s="3">
        <v>-0.25</v>
      </c>
      <c r="C52" s="4">
        <v>-0.75</v>
      </c>
      <c r="E52" s="6">
        <v>3</v>
      </c>
      <c r="H52">
        <f>E52</f>
        <v>3</v>
      </c>
    </row>
    <row r="54" spans="1:16" x14ac:dyDescent="0.25">
      <c r="A54" t="s">
        <v>15</v>
      </c>
      <c r="B54" t="s">
        <v>121</v>
      </c>
    </row>
    <row r="55" spans="1:16" x14ac:dyDescent="0.25">
      <c r="B55" t="s">
        <v>123</v>
      </c>
    </row>
    <row r="56" spans="1:16" x14ac:dyDescent="0.25">
      <c r="K56" t="s">
        <v>17</v>
      </c>
    </row>
    <row r="57" spans="1:16" x14ac:dyDescent="0.25">
      <c r="B57" t="s">
        <v>7</v>
      </c>
      <c r="E57" t="s">
        <v>11</v>
      </c>
    </row>
    <row r="58" spans="1:16" x14ac:dyDescent="0.25">
      <c r="B58" s="1">
        <v>-1</v>
      </c>
      <c r="C58" s="2">
        <v>-1</v>
      </c>
      <c r="E58" s="5">
        <v>-10</v>
      </c>
    </row>
    <row r="59" spans="1:16" x14ac:dyDescent="0.25">
      <c r="B59" s="3">
        <v>1</v>
      </c>
      <c r="C59" s="4">
        <v>0</v>
      </c>
      <c r="E59" s="6">
        <v>0</v>
      </c>
    </row>
    <row r="61" spans="1:16" x14ac:dyDescent="0.25">
      <c r="B61" t="s">
        <v>12</v>
      </c>
      <c r="E61" t="s">
        <v>13</v>
      </c>
      <c r="H61" t="s">
        <v>15</v>
      </c>
    </row>
    <row r="62" spans="1:16" x14ac:dyDescent="0.25">
      <c r="B62" s="1" cm="1">
        <f t="array" ref="B62:C63">MINVERSE(B58:C59)</f>
        <v>0</v>
      </c>
      <c r="C62" s="2">
        <v>1</v>
      </c>
      <c r="E62" s="5" cm="1">
        <f t="array" ref="E62:E63">MMULT(_xlfn.ANCHORARRAY(B62),E58:E59)</f>
        <v>0</v>
      </c>
      <c r="H62">
        <f>E62</f>
        <v>0</v>
      </c>
    </row>
    <row r="63" spans="1:16" x14ac:dyDescent="0.25">
      <c r="B63" s="3">
        <v>-1</v>
      </c>
      <c r="C63" s="4">
        <v>-1</v>
      </c>
      <c r="E63" s="6">
        <v>10</v>
      </c>
      <c r="H63">
        <f>E63</f>
        <v>10</v>
      </c>
    </row>
    <row r="64" spans="1:16" x14ac:dyDescent="0.25">
      <c r="N64" t="s">
        <v>0</v>
      </c>
      <c r="O64" t="s">
        <v>1</v>
      </c>
      <c r="P64" t="s">
        <v>20</v>
      </c>
    </row>
    <row r="65" spans="1:17" x14ac:dyDescent="0.25">
      <c r="A65" t="s">
        <v>16</v>
      </c>
      <c r="B65" t="s">
        <v>120</v>
      </c>
      <c r="M65" t="s">
        <v>7</v>
      </c>
      <c r="N65">
        <v>7.5</v>
      </c>
      <c r="O65">
        <v>2.5</v>
      </c>
      <c r="P65">
        <f>1.44-0.05*N65-0.04*O65</f>
        <v>0.96499999999999997</v>
      </c>
      <c r="Q65" t="s">
        <v>21</v>
      </c>
    </row>
    <row r="66" spans="1:17" x14ac:dyDescent="0.25">
      <c r="B66" t="s">
        <v>123</v>
      </c>
      <c r="M66" t="s">
        <v>11</v>
      </c>
      <c r="N66">
        <v>9</v>
      </c>
      <c r="O66">
        <v>3</v>
      </c>
      <c r="P66">
        <f t="shared" ref="P66:P68" si="3">1.44-0.05*N66-0.04*O66</f>
        <v>0.87</v>
      </c>
    </row>
    <row r="67" spans="1:17" x14ac:dyDescent="0.25">
      <c r="M67" t="s">
        <v>18</v>
      </c>
      <c r="N67">
        <v>0</v>
      </c>
      <c r="O67">
        <v>10</v>
      </c>
      <c r="P67">
        <f t="shared" si="3"/>
        <v>1.04</v>
      </c>
    </row>
    <row r="68" spans="1:17" x14ac:dyDescent="0.25">
      <c r="B68" t="s">
        <v>7</v>
      </c>
      <c r="E68" t="s">
        <v>11</v>
      </c>
      <c r="M68" t="s">
        <v>19</v>
      </c>
      <c r="N68">
        <v>0</v>
      </c>
      <c r="O68">
        <v>12</v>
      </c>
      <c r="P68">
        <f t="shared" si="3"/>
        <v>0.96</v>
      </c>
    </row>
    <row r="69" spans="1:17" x14ac:dyDescent="0.25">
      <c r="B69" s="1">
        <v>-1</v>
      </c>
      <c r="C69" s="2">
        <v>-1</v>
      </c>
      <c r="E69" s="5">
        <v>-12</v>
      </c>
    </row>
    <row r="70" spans="1:17" x14ac:dyDescent="0.25">
      <c r="B70" s="3">
        <v>1</v>
      </c>
      <c r="C70" s="4">
        <v>0</v>
      </c>
      <c r="E70" s="6">
        <v>0</v>
      </c>
    </row>
    <row r="72" spans="1:17" x14ac:dyDescent="0.25">
      <c r="B72" t="s">
        <v>12</v>
      </c>
      <c r="E72" t="s">
        <v>13</v>
      </c>
      <c r="H72" t="s">
        <v>16</v>
      </c>
    </row>
    <row r="73" spans="1:17" x14ac:dyDescent="0.25">
      <c r="B73" s="1" cm="1">
        <f t="array" ref="B73:C74">MINVERSE(B69:C70)</f>
        <v>0</v>
      </c>
      <c r="C73" s="2">
        <v>1</v>
      </c>
      <c r="E73" s="5" cm="1">
        <f t="array" ref="E73:E74">MMULT(_xlfn.ANCHORARRAY(B73),E69:E70)</f>
        <v>0</v>
      </c>
      <c r="H73">
        <f>E73</f>
        <v>0</v>
      </c>
    </row>
    <row r="74" spans="1:17" x14ac:dyDescent="0.25">
      <c r="B74" s="3">
        <v>-1</v>
      </c>
      <c r="C74" s="4">
        <v>-1</v>
      </c>
      <c r="E74" s="6">
        <v>12</v>
      </c>
      <c r="H74">
        <f>E74</f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D4D-5599-4111-9617-97A1A5A68DDE}">
  <dimension ref="A1:P27"/>
  <sheetViews>
    <sheetView zoomScaleNormal="100" workbookViewId="0">
      <selection activeCell="E22" sqref="E22"/>
    </sheetView>
  </sheetViews>
  <sheetFormatPr baseColWidth="10" defaultColWidth="9.140625" defaultRowHeight="15" x14ac:dyDescent="0.25"/>
  <cols>
    <col min="1" max="1" width="17.5703125" bestFit="1" customWidth="1"/>
    <col min="2" max="2" width="3.140625" bestFit="1" customWidth="1"/>
    <col min="3" max="3" width="4.7109375" bestFit="1" customWidth="1"/>
    <col min="4" max="4" width="17" bestFit="1" customWidth="1"/>
    <col min="5" max="5" width="11.85546875" bestFit="1" customWidth="1"/>
    <col min="8" max="8" width="5.42578125" customWidth="1"/>
    <col min="10" max="10" width="2.42578125" bestFit="1" customWidth="1"/>
    <col min="11" max="11" width="19.28515625" bestFit="1" customWidth="1"/>
  </cols>
  <sheetData>
    <row r="1" spans="3:16" x14ac:dyDescent="0.25">
      <c r="H1" s="7"/>
    </row>
    <row r="2" spans="3:16" x14ac:dyDescent="0.25">
      <c r="H2" s="7"/>
      <c r="L2" t="s">
        <v>13</v>
      </c>
      <c r="M2" t="s">
        <v>53</v>
      </c>
    </row>
    <row r="3" spans="3:16" x14ac:dyDescent="0.25">
      <c r="H3" s="7"/>
      <c r="K3" s="10" t="s">
        <v>39</v>
      </c>
      <c r="L3">
        <v>7500</v>
      </c>
      <c r="M3">
        <v>2500</v>
      </c>
    </row>
    <row r="4" spans="3:16" x14ac:dyDescent="0.25">
      <c r="H4" s="7"/>
    </row>
    <row r="5" spans="3:16" x14ac:dyDescent="0.25">
      <c r="H5" s="7"/>
      <c r="K5" s="11" t="s">
        <v>22</v>
      </c>
      <c r="N5" t="s">
        <v>23</v>
      </c>
      <c r="P5" t="s">
        <v>25</v>
      </c>
    </row>
    <row r="6" spans="3:16" x14ac:dyDescent="0.25">
      <c r="H6" s="7"/>
      <c r="K6" s="8" t="s">
        <v>40</v>
      </c>
      <c r="L6">
        <v>-1</v>
      </c>
      <c r="M6">
        <v>-1</v>
      </c>
      <c r="N6" s="9"/>
    </row>
    <row r="7" spans="3:16" x14ac:dyDescent="0.25">
      <c r="H7" s="7"/>
      <c r="K7" s="8" t="s">
        <v>41</v>
      </c>
      <c r="L7">
        <f>L3*L6</f>
        <v>-7500</v>
      </c>
      <c r="M7">
        <f t="shared" ref="M7" si="0">M3*M6</f>
        <v>-2500</v>
      </c>
      <c r="N7" s="9">
        <f>SUM(L7:M7)</f>
        <v>-10000</v>
      </c>
      <c r="O7" t="s">
        <v>26</v>
      </c>
      <c r="P7">
        <v>-12000</v>
      </c>
    </row>
    <row r="8" spans="3:16" x14ac:dyDescent="0.25">
      <c r="H8" s="7"/>
      <c r="K8" s="8" t="s">
        <v>42</v>
      </c>
      <c r="L8">
        <v>-1</v>
      </c>
      <c r="M8">
        <v>-1</v>
      </c>
      <c r="N8" s="9"/>
    </row>
    <row r="9" spans="3:16" x14ac:dyDescent="0.25">
      <c r="H9" s="7"/>
      <c r="K9" s="8" t="s">
        <v>43</v>
      </c>
      <c r="L9">
        <f>L8*L3</f>
        <v>-7500</v>
      </c>
      <c r="M9">
        <f t="shared" ref="M9" si="1">M8*M3</f>
        <v>-2500</v>
      </c>
      <c r="N9" s="9">
        <f>SUM(L9:M9)</f>
        <v>-10000</v>
      </c>
      <c r="O9" t="s">
        <v>24</v>
      </c>
      <c r="P9">
        <v>-10000</v>
      </c>
    </row>
    <row r="10" spans="3:16" x14ac:dyDescent="0.25">
      <c r="H10" s="7"/>
      <c r="K10" s="8" t="s">
        <v>44</v>
      </c>
      <c r="L10">
        <f>-1/3</f>
        <v>-0.33333333333333331</v>
      </c>
      <c r="M10">
        <v>1</v>
      </c>
      <c r="N10" s="9"/>
    </row>
    <row r="11" spans="3:16" x14ac:dyDescent="0.25">
      <c r="H11" s="7"/>
      <c r="K11" s="8" t="s">
        <v>45</v>
      </c>
      <c r="L11">
        <f>L10*L3</f>
        <v>-2500</v>
      </c>
      <c r="M11">
        <f t="shared" ref="M11" si="2">M10*M3</f>
        <v>2500</v>
      </c>
      <c r="N11" s="9">
        <f>SUM(L11:M11)</f>
        <v>0</v>
      </c>
      <c r="O11" t="s">
        <v>24</v>
      </c>
      <c r="P11">
        <v>0</v>
      </c>
    </row>
    <row r="12" spans="3:16" x14ac:dyDescent="0.25">
      <c r="H12" s="7"/>
      <c r="K12" s="8" t="s">
        <v>46</v>
      </c>
      <c r="L12">
        <v>1</v>
      </c>
      <c r="N12" s="9"/>
    </row>
    <row r="13" spans="3:16" x14ac:dyDescent="0.25">
      <c r="H13" s="7"/>
      <c r="K13" s="8" t="s">
        <v>47</v>
      </c>
      <c r="L13">
        <f>L12*L3</f>
        <v>7500</v>
      </c>
      <c r="M13">
        <f t="shared" ref="M13" si="3">M12*M3</f>
        <v>0</v>
      </c>
      <c r="N13" s="9">
        <f>SUM(L13:M13)</f>
        <v>7500</v>
      </c>
      <c r="O13" t="s">
        <v>26</v>
      </c>
      <c r="P13">
        <v>0</v>
      </c>
    </row>
    <row r="14" spans="3:16" x14ac:dyDescent="0.25">
      <c r="H14" s="7"/>
      <c r="K14" s="8" t="s">
        <v>48</v>
      </c>
      <c r="M14">
        <v>1</v>
      </c>
      <c r="N14" s="9"/>
    </row>
    <row r="15" spans="3:16" x14ac:dyDescent="0.25">
      <c r="H15" s="7"/>
      <c r="K15" s="8" t="s">
        <v>49</v>
      </c>
      <c r="L15">
        <f t="shared" ref="L15:M15" si="4">L14*L3</f>
        <v>0</v>
      </c>
      <c r="M15">
        <f t="shared" si="4"/>
        <v>2500</v>
      </c>
      <c r="N15" s="9">
        <f>SUM(L15:M15)</f>
        <v>2500</v>
      </c>
      <c r="O15" t="s">
        <v>26</v>
      </c>
      <c r="P15">
        <v>0</v>
      </c>
    </row>
    <row r="16" spans="3:16" x14ac:dyDescent="0.25">
      <c r="C16" t="s">
        <v>31</v>
      </c>
      <c r="D16" t="s">
        <v>32</v>
      </c>
      <c r="H16" s="7"/>
    </row>
    <row r="17" spans="1:14" ht="15.75" thickBot="1" x14ac:dyDescent="0.3">
      <c r="H17" s="7"/>
      <c r="K17" t="s">
        <v>50</v>
      </c>
      <c r="L17">
        <v>-0.05</v>
      </c>
      <c r="M17">
        <v>-0.04</v>
      </c>
      <c r="N17" t="s">
        <v>51</v>
      </c>
    </row>
    <row r="18" spans="1:14" ht="15.75" thickBot="1" x14ac:dyDescent="0.3">
      <c r="C18" t="s">
        <v>27</v>
      </c>
      <c r="D18" t="s">
        <v>34</v>
      </c>
      <c r="H18" s="7"/>
      <c r="K18" t="s">
        <v>52</v>
      </c>
      <c r="L18">
        <f>1440+L3*L17</f>
        <v>1065</v>
      </c>
      <c r="M18">
        <f>M3*M17</f>
        <v>-100</v>
      </c>
      <c r="N18" s="12">
        <f>SUM(L18:M18)</f>
        <v>965</v>
      </c>
    </row>
    <row r="19" spans="1:14" x14ac:dyDescent="0.25">
      <c r="C19" t="s">
        <v>28</v>
      </c>
      <c r="D19" t="s">
        <v>33</v>
      </c>
      <c r="H19" s="7"/>
    </row>
    <row r="20" spans="1:14" x14ac:dyDescent="0.25">
      <c r="C20" t="s">
        <v>29</v>
      </c>
      <c r="D20" t="s">
        <v>35</v>
      </c>
      <c r="H20" s="7"/>
    </row>
    <row r="21" spans="1:14" x14ac:dyDescent="0.25">
      <c r="C21" t="s">
        <v>30</v>
      </c>
      <c r="D21" t="s">
        <v>36</v>
      </c>
      <c r="H21" s="7"/>
    </row>
    <row r="22" spans="1:14" x14ac:dyDescent="0.25">
      <c r="C22" t="s">
        <v>38</v>
      </c>
      <c r="D22" t="s">
        <v>37</v>
      </c>
      <c r="H22" s="7"/>
    </row>
    <row r="23" spans="1:14" x14ac:dyDescent="0.25">
      <c r="H23" s="7"/>
    </row>
    <row r="24" spans="1:14" x14ac:dyDescent="0.25">
      <c r="H24" s="7"/>
    </row>
    <row r="25" spans="1:14" x14ac:dyDescent="0.25">
      <c r="H25" s="7"/>
    </row>
    <row r="26" spans="1:14" x14ac:dyDescent="0.25">
      <c r="H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E8AD-7D08-42C7-BB9E-BAD13255730D}">
  <dimension ref="A1:G31"/>
  <sheetViews>
    <sheetView showGridLines="0" workbookViewId="0"/>
  </sheetViews>
  <sheetFormatPr baseColWidth="10" defaultRowHeight="15" x14ac:dyDescent="0.25"/>
  <cols>
    <col min="1" max="1" width="2.28515625" customWidth="1"/>
    <col min="2" max="2" width="6.42578125" bestFit="1" customWidth="1"/>
    <col min="3" max="3" width="18.85546875" bestFit="1" customWidth="1"/>
    <col min="4" max="4" width="15.5703125" bestFit="1" customWidth="1"/>
    <col min="5" max="5" width="13.5703125" bestFit="1" customWidth="1"/>
    <col min="6" max="6" width="13.28515625" bestFit="1" customWidth="1"/>
    <col min="7" max="7" width="8" bestFit="1" customWidth="1"/>
  </cols>
  <sheetData>
    <row r="1" spans="1:5" x14ac:dyDescent="0.25">
      <c r="A1" s="13" t="s">
        <v>54</v>
      </c>
    </row>
    <row r="2" spans="1:5" x14ac:dyDescent="0.25">
      <c r="A2" s="13" t="s">
        <v>55</v>
      </c>
    </row>
    <row r="3" spans="1:5" x14ac:dyDescent="0.25">
      <c r="A3" s="13" t="s">
        <v>125</v>
      </c>
    </row>
    <row r="4" spans="1:5" x14ac:dyDescent="0.25">
      <c r="A4" s="13" t="s">
        <v>56</v>
      </c>
    </row>
    <row r="5" spans="1:5" x14ac:dyDescent="0.25">
      <c r="A5" s="13" t="s">
        <v>57</v>
      </c>
    </row>
    <row r="6" spans="1:5" x14ac:dyDescent="0.25">
      <c r="A6" s="13"/>
      <c r="B6" t="s">
        <v>58</v>
      </c>
    </row>
    <row r="7" spans="1:5" x14ac:dyDescent="0.25">
      <c r="A7" s="13"/>
      <c r="B7" t="s">
        <v>126</v>
      </c>
    </row>
    <row r="8" spans="1:5" x14ac:dyDescent="0.25">
      <c r="A8" s="13"/>
      <c r="B8" t="s">
        <v>59</v>
      </c>
    </row>
    <row r="9" spans="1:5" x14ac:dyDescent="0.25">
      <c r="A9" s="13" t="s">
        <v>60</v>
      </c>
    </row>
    <row r="10" spans="1:5" x14ac:dyDescent="0.25">
      <c r="B10" t="s">
        <v>127</v>
      </c>
    </row>
    <row r="11" spans="1:5" x14ac:dyDescent="0.25">
      <c r="B11" t="s">
        <v>61</v>
      </c>
    </row>
    <row r="14" spans="1:5" ht="15.75" thickBot="1" x14ac:dyDescent="0.3">
      <c r="A14" t="s">
        <v>62</v>
      </c>
    </row>
    <row r="15" spans="1:5" ht="15.75" thickBot="1" x14ac:dyDescent="0.3">
      <c r="B15" s="15" t="s">
        <v>63</v>
      </c>
      <c r="C15" s="15" t="s">
        <v>64</v>
      </c>
      <c r="D15" s="15" t="s">
        <v>65</v>
      </c>
      <c r="E15" s="15" t="s">
        <v>66</v>
      </c>
    </row>
    <row r="16" spans="1:5" ht="15.75" thickBot="1" x14ac:dyDescent="0.3">
      <c r="B16" s="14" t="s">
        <v>74</v>
      </c>
      <c r="C16" s="14" t="s">
        <v>75</v>
      </c>
      <c r="D16" s="14">
        <v>965</v>
      </c>
      <c r="E16" s="14">
        <v>965</v>
      </c>
    </row>
    <row r="19" spans="1:7" ht="15.75" thickBot="1" x14ac:dyDescent="0.3">
      <c r="A19" t="s">
        <v>67</v>
      </c>
    </row>
    <row r="20" spans="1:7" ht="15.75" thickBot="1" x14ac:dyDescent="0.3">
      <c r="B20" s="15" t="s">
        <v>63</v>
      </c>
      <c r="C20" s="15" t="s">
        <v>64</v>
      </c>
      <c r="D20" s="15" t="s">
        <v>65</v>
      </c>
      <c r="E20" s="15" t="s">
        <v>66</v>
      </c>
      <c r="F20" s="15" t="s">
        <v>68</v>
      </c>
    </row>
    <row r="21" spans="1:7" x14ac:dyDescent="0.25">
      <c r="B21" s="16" t="s">
        <v>76</v>
      </c>
      <c r="C21" s="16" t="s">
        <v>77</v>
      </c>
      <c r="D21" s="16">
        <v>7500</v>
      </c>
      <c r="E21" s="16">
        <v>7500</v>
      </c>
      <c r="F21" s="16" t="s">
        <v>78</v>
      </c>
    </row>
    <row r="22" spans="1:7" ht="15.75" thickBot="1" x14ac:dyDescent="0.3">
      <c r="B22" s="14" t="s">
        <v>79</v>
      </c>
      <c r="C22" s="14" t="s">
        <v>80</v>
      </c>
      <c r="D22" s="14">
        <v>2500</v>
      </c>
      <c r="E22" s="14">
        <v>2500</v>
      </c>
      <c r="F22" s="14" t="s">
        <v>78</v>
      </c>
    </row>
    <row r="25" spans="1:7" ht="15.75" thickBot="1" x14ac:dyDescent="0.3">
      <c r="A25" t="s">
        <v>69</v>
      </c>
    </row>
    <row r="26" spans="1:7" ht="15.75" thickBot="1" x14ac:dyDescent="0.3">
      <c r="B26" s="15" t="s">
        <v>63</v>
      </c>
      <c r="C26" s="15" t="s">
        <v>64</v>
      </c>
      <c r="D26" s="15" t="s">
        <v>70</v>
      </c>
      <c r="E26" s="15" t="s">
        <v>71</v>
      </c>
      <c r="F26" s="15" t="s">
        <v>72</v>
      </c>
      <c r="G26" s="15" t="s">
        <v>73</v>
      </c>
    </row>
    <row r="27" spans="1:7" x14ac:dyDescent="0.25">
      <c r="B27" s="16" t="s">
        <v>81</v>
      </c>
      <c r="C27" s="16" t="s">
        <v>82</v>
      </c>
      <c r="D27" s="16">
        <v>0</v>
      </c>
      <c r="E27" s="16" t="s">
        <v>83</v>
      </c>
      <c r="F27" s="16" t="s">
        <v>84</v>
      </c>
      <c r="G27" s="16">
        <v>0</v>
      </c>
    </row>
    <row r="28" spans="1:7" x14ac:dyDescent="0.25">
      <c r="B28" s="16" t="s">
        <v>85</v>
      </c>
      <c r="C28" s="16" t="s">
        <v>86</v>
      </c>
      <c r="D28" s="16">
        <v>7500</v>
      </c>
      <c r="E28" s="16" t="s">
        <v>87</v>
      </c>
      <c r="F28" s="16" t="s">
        <v>88</v>
      </c>
      <c r="G28" s="16">
        <v>7500</v>
      </c>
    </row>
    <row r="29" spans="1:7" x14ac:dyDescent="0.25">
      <c r="B29" s="16" t="s">
        <v>89</v>
      </c>
      <c r="C29" s="16" t="s">
        <v>90</v>
      </c>
      <c r="D29" s="16">
        <v>2500</v>
      </c>
      <c r="E29" s="16" t="s">
        <v>91</v>
      </c>
      <c r="F29" s="16" t="s">
        <v>88</v>
      </c>
      <c r="G29" s="16">
        <v>2500</v>
      </c>
    </row>
    <row r="30" spans="1:7" x14ac:dyDescent="0.25">
      <c r="B30" s="16" t="s">
        <v>92</v>
      </c>
      <c r="C30" s="16" t="s">
        <v>93</v>
      </c>
      <c r="D30" s="16">
        <v>-10000</v>
      </c>
      <c r="E30" s="16" t="s">
        <v>94</v>
      </c>
      <c r="F30" s="16" t="s">
        <v>88</v>
      </c>
      <c r="G30" s="16">
        <v>2000</v>
      </c>
    </row>
    <row r="31" spans="1:7" ht="15.75" thickBot="1" x14ac:dyDescent="0.3">
      <c r="B31" s="14" t="s">
        <v>95</v>
      </c>
      <c r="C31" s="14" t="s">
        <v>96</v>
      </c>
      <c r="D31" s="14">
        <v>-10000</v>
      </c>
      <c r="E31" s="14" t="s">
        <v>97</v>
      </c>
      <c r="F31" s="14" t="s">
        <v>84</v>
      </c>
      <c r="G31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CE8C-70E7-4A84-96C5-EE4882568DAE}">
  <dimension ref="A1:H19"/>
  <sheetViews>
    <sheetView showGridLines="0" workbookViewId="0"/>
  </sheetViews>
  <sheetFormatPr baseColWidth="10" defaultRowHeight="15" x14ac:dyDescent="0.25"/>
  <cols>
    <col min="1" max="1" width="2.28515625" customWidth="1"/>
    <col min="2" max="2" width="6.42578125" bestFit="1" customWidth="1"/>
    <col min="3" max="3" width="18.85546875" bestFit="1" customWidth="1"/>
    <col min="4" max="4" width="6.7109375" bestFit="1" customWidth="1"/>
    <col min="5" max="5" width="9.28515625" bestFit="1" customWidth="1"/>
    <col min="6" max="6" width="12.85546875" bestFit="1" customWidth="1"/>
    <col min="7" max="7" width="10.5703125" bestFit="1" customWidth="1"/>
    <col min="8" max="8" width="12" bestFit="1" customWidth="1"/>
  </cols>
  <sheetData>
    <row r="1" spans="1:8" x14ac:dyDescent="0.25">
      <c r="A1" s="13" t="s">
        <v>98</v>
      </c>
    </row>
    <row r="2" spans="1:8" x14ac:dyDescent="0.25">
      <c r="A2" s="13" t="s">
        <v>55</v>
      </c>
    </row>
    <row r="3" spans="1:8" x14ac:dyDescent="0.25">
      <c r="A3" s="13" t="s">
        <v>125</v>
      </c>
    </row>
    <row r="6" spans="1:8" ht="15.75" thickBot="1" x14ac:dyDescent="0.3">
      <c r="A6" t="s">
        <v>67</v>
      </c>
    </row>
    <row r="7" spans="1:8" x14ac:dyDescent="0.25">
      <c r="B7" s="17"/>
      <c r="C7" s="17"/>
      <c r="D7" s="17" t="s">
        <v>99</v>
      </c>
      <c r="E7" s="17" t="s">
        <v>101</v>
      </c>
      <c r="F7" s="17" t="s">
        <v>103</v>
      </c>
      <c r="G7" s="17" t="s">
        <v>105</v>
      </c>
      <c r="H7" s="17" t="s">
        <v>105</v>
      </c>
    </row>
    <row r="8" spans="1:8" ht="15.75" thickBot="1" x14ac:dyDescent="0.3">
      <c r="B8" s="18" t="s">
        <v>63</v>
      </c>
      <c r="C8" s="18" t="s">
        <v>64</v>
      </c>
      <c r="D8" s="18" t="s">
        <v>100</v>
      </c>
      <c r="E8" s="18" t="s">
        <v>102</v>
      </c>
      <c r="F8" s="18" t="s">
        <v>104</v>
      </c>
      <c r="G8" s="18" t="s">
        <v>106</v>
      </c>
      <c r="H8" s="18" t="s">
        <v>107</v>
      </c>
    </row>
    <row r="9" spans="1:8" x14ac:dyDescent="0.25">
      <c r="B9" s="16" t="s">
        <v>76</v>
      </c>
      <c r="C9" s="16" t="s">
        <v>77</v>
      </c>
      <c r="D9" s="16">
        <v>7500</v>
      </c>
      <c r="E9" s="16">
        <v>0</v>
      </c>
      <c r="F9" s="16">
        <v>-4.9999999999954525E-2</v>
      </c>
      <c r="G9" s="16">
        <v>9.9999999999909051E-3</v>
      </c>
      <c r="H9" s="16">
        <v>1E+30</v>
      </c>
    </row>
    <row r="10" spans="1:8" ht="15.75" thickBot="1" x14ac:dyDescent="0.3">
      <c r="B10" s="14" t="s">
        <v>79</v>
      </c>
      <c r="C10" s="14" t="s">
        <v>80</v>
      </c>
      <c r="D10" s="14">
        <v>2500</v>
      </c>
      <c r="E10" s="14">
        <v>0</v>
      </c>
      <c r="F10" s="14">
        <v>-3.999999999996362E-2</v>
      </c>
      <c r="G10" s="14">
        <v>0.1899999999998272</v>
      </c>
      <c r="H10" s="14">
        <v>9.9999999999909051E-3</v>
      </c>
    </row>
    <row r="12" spans="1:8" ht="15.75" thickBot="1" x14ac:dyDescent="0.3">
      <c r="A12" t="s">
        <v>69</v>
      </c>
    </row>
    <row r="13" spans="1:8" x14ac:dyDescent="0.25">
      <c r="B13" s="17"/>
      <c r="C13" s="17"/>
      <c r="D13" s="17" t="s">
        <v>99</v>
      </c>
      <c r="E13" s="17" t="s">
        <v>108</v>
      </c>
      <c r="F13" s="17" t="s">
        <v>110</v>
      </c>
      <c r="G13" s="17" t="s">
        <v>105</v>
      </c>
      <c r="H13" s="17" t="s">
        <v>105</v>
      </c>
    </row>
    <row r="14" spans="1:8" ht="15.75" thickBot="1" x14ac:dyDescent="0.3">
      <c r="B14" s="18" t="s">
        <v>63</v>
      </c>
      <c r="C14" s="18" t="s">
        <v>64</v>
      </c>
      <c r="D14" s="18" t="s">
        <v>100</v>
      </c>
      <c r="E14" s="18" t="s">
        <v>109</v>
      </c>
      <c r="F14" s="18" t="s">
        <v>111</v>
      </c>
      <c r="G14" s="18" t="s">
        <v>106</v>
      </c>
      <c r="H14" s="18" t="s">
        <v>107</v>
      </c>
    </row>
    <row r="15" spans="1:8" x14ac:dyDescent="0.25">
      <c r="B15" s="16" t="s">
        <v>81</v>
      </c>
      <c r="C15" s="16" t="s">
        <v>82</v>
      </c>
      <c r="D15" s="16">
        <v>0</v>
      </c>
      <c r="E15" s="16">
        <v>7.4999999999931788E-3</v>
      </c>
      <c r="F15" s="16">
        <v>0</v>
      </c>
      <c r="G15" s="16">
        <v>10000</v>
      </c>
      <c r="H15" s="16">
        <v>3333.3333333333335</v>
      </c>
    </row>
    <row r="16" spans="1:8" x14ac:dyDescent="0.25">
      <c r="B16" s="16" t="s">
        <v>85</v>
      </c>
      <c r="C16" s="16" t="s">
        <v>86</v>
      </c>
      <c r="D16" s="16">
        <v>7500</v>
      </c>
      <c r="E16" s="16">
        <v>0</v>
      </c>
      <c r="F16" s="16">
        <v>0</v>
      </c>
      <c r="G16" s="16">
        <v>7500</v>
      </c>
      <c r="H16" s="16">
        <v>1E+30</v>
      </c>
    </row>
    <row r="17" spans="2:8" x14ac:dyDescent="0.25">
      <c r="B17" s="16" t="s">
        <v>89</v>
      </c>
      <c r="C17" s="16" t="s">
        <v>90</v>
      </c>
      <c r="D17" s="16">
        <v>2500</v>
      </c>
      <c r="E17" s="16">
        <v>0</v>
      </c>
      <c r="F17" s="16">
        <v>0</v>
      </c>
      <c r="G17" s="16">
        <v>2500</v>
      </c>
      <c r="H17" s="16">
        <v>1E+30</v>
      </c>
    </row>
    <row r="18" spans="2:8" x14ac:dyDescent="0.25">
      <c r="B18" s="16" t="s">
        <v>92</v>
      </c>
      <c r="C18" s="16" t="s">
        <v>93</v>
      </c>
      <c r="D18" s="16">
        <v>-10000</v>
      </c>
      <c r="E18" s="16">
        <v>0</v>
      </c>
      <c r="F18" s="16">
        <v>-12000</v>
      </c>
      <c r="G18" s="16">
        <v>2000</v>
      </c>
      <c r="H18" s="16">
        <v>1E+30</v>
      </c>
    </row>
    <row r="19" spans="2:8" ht="15.75" thickBot="1" x14ac:dyDescent="0.3">
      <c r="B19" s="14" t="s">
        <v>95</v>
      </c>
      <c r="C19" s="14" t="s">
        <v>96</v>
      </c>
      <c r="D19" s="14">
        <v>-10000</v>
      </c>
      <c r="E19" s="14">
        <v>4.7499999999956799E-2</v>
      </c>
      <c r="F19" s="14">
        <v>-10000</v>
      </c>
      <c r="G19" s="14">
        <v>10000</v>
      </c>
      <c r="H19" s="1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B228-5C2C-4988-957F-3A4C760F3A3C}">
  <dimension ref="A1:J14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8.42578125" bestFit="1" customWidth="1"/>
    <col min="4" max="4" width="5.710937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13" t="s">
        <v>112</v>
      </c>
    </row>
    <row r="2" spans="1:10" x14ac:dyDescent="0.25">
      <c r="A2" s="13" t="s">
        <v>55</v>
      </c>
    </row>
    <row r="3" spans="1:10" x14ac:dyDescent="0.25">
      <c r="A3" s="13" t="s">
        <v>125</v>
      </c>
    </row>
    <row r="5" spans="1:10" ht="15.75" thickBot="1" x14ac:dyDescent="0.3"/>
    <row r="6" spans="1:10" x14ac:dyDescent="0.25">
      <c r="B6" s="17"/>
      <c r="C6" s="17" t="s">
        <v>103</v>
      </c>
      <c r="D6" s="17"/>
    </row>
    <row r="7" spans="1:10" ht="15.75" thickBot="1" x14ac:dyDescent="0.3">
      <c r="B7" s="18" t="s">
        <v>63</v>
      </c>
      <c r="C7" s="18" t="s">
        <v>64</v>
      </c>
      <c r="D7" s="18" t="s">
        <v>100</v>
      </c>
    </row>
    <row r="8" spans="1:10" ht="15.75" thickBot="1" x14ac:dyDescent="0.3">
      <c r="B8" s="14" t="s">
        <v>74</v>
      </c>
      <c r="C8" s="14" t="s">
        <v>75</v>
      </c>
      <c r="D8" s="14">
        <v>965</v>
      </c>
    </row>
    <row r="10" spans="1:10" ht="15.75" thickBot="1" x14ac:dyDescent="0.3"/>
    <row r="11" spans="1:10" x14ac:dyDescent="0.25">
      <c r="B11" s="17"/>
      <c r="C11" s="17" t="s">
        <v>113</v>
      </c>
      <c r="D11" s="17"/>
      <c r="F11" s="17" t="s">
        <v>114</v>
      </c>
      <c r="G11" s="17" t="s">
        <v>103</v>
      </c>
      <c r="I11" s="17" t="s">
        <v>117</v>
      </c>
      <c r="J11" s="17" t="s">
        <v>103</v>
      </c>
    </row>
    <row r="12" spans="1:10" ht="15.75" thickBot="1" x14ac:dyDescent="0.3">
      <c r="B12" s="18" t="s">
        <v>63</v>
      </c>
      <c r="C12" s="18" t="s">
        <v>64</v>
      </c>
      <c r="D12" s="18" t="s">
        <v>100</v>
      </c>
      <c r="F12" s="18" t="s">
        <v>115</v>
      </c>
      <c r="G12" s="18" t="s">
        <v>116</v>
      </c>
      <c r="I12" s="18" t="s">
        <v>115</v>
      </c>
      <c r="J12" s="18" t="s">
        <v>116</v>
      </c>
    </row>
    <row r="13" spans="1:10" x14ac:dyDescent="0.25">
      <c r="B13" s="16" t="s">
        <v>76</v>
      </c>
      <c r="C13" s="16" t="s">
        <v>77</v>
      </c>
      <c r="D13" s="16">
        <v>7500</v>
      </c>
      <c r="F13" s="16">
        <v>7500</v>
      </c>
      <c r="G13" s="16">
        <v>965</v>
      </c>
      <c r="I13" s="16">
        <v>9500</v>
      </c>
      <c r="J13" s="16">
        <v>865</v>
      </c>
    </row>
    <row r="14" spans="1:10" ht="15.75" thickBot="1" x14ac:dyDescent="0.3">
      <c r="B14" s="14" t="s">
        <v>79</v>
      </c>
      <c r="C14" s="14" t="s">
        <v>80</v>
      </c>
      <c r="D14" s="14">
        <v>2500</v>
      </c>
      <c r="F14" s="14">
        <v>2500</v>
      </c>
      <c r="G14" s="14">
        <v>965</v>
      </c>
      <c r="I14" s="14">
        <v>2500</v>
      </c>
      <c r="J14" s="14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Solution by hand</vt:lpstr>
      <vt:lpstr>2. Solution by Solver</vt:lpstr>
      <vt:lpstr>2. Report A</vt:lpstr>
      <vt:lpstr>2. Report B</vt:lpstr>
      <vt:lpstr>2. Report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Íñigo Martín</dc:creator>
  <cp:lastModifiedBy>Íñigo Martín</cp:lastModifiedBy>
  <dcterms:created xsi:type="dcterms:W3CDTF">2015-06-05T18:19:34Z</dcterms:created>
  <dcterms:modified xsi:type="dcterms:W3CDTF">2023-08-27T16:02:11Z</dcterms:modified>
</cp:coreProperties>
</file>