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martinm\Downloads\"/>
    </mc:Choice>
  </mc:AlternateContent>
  <xr:revisionPtr revIDLastSave="0" documentId="13_ncr:1_{3CA2BFF9-9D87-4DCC-97AA-21A6AD3B94F9}" xr6:coauthVersionLast="47" xr6:coauthVersionMax="47" xr10:uidLastSave="{00000000-0000-0000-0000-000000000000}"/>
  <bookViews>
    <workbookView xWindow="-38520" yWindow="-120" windowWidth="38640" windowHeight="21240" activeTab="3" xr2:uid="{00000000-000D-0000-FFFF-FFFF00000000}"/>
  </bookViews>
  <sheets>
    <sheet name="Answer Report 1" sheetId="3" r:id="rId1"/>
    <sheet name="Sensitivity Report 1" sheetId="4" r:id="rId2"/>
    <sheet name="Limits Report 1" sheetId="5" r:id="rId3"/>
    <sheet name="1. Solution by Solver" sheetId="2" r:id="rId4"/>
  </sheets>
  <definedNames>
    <definedName name="solver_adj" localSheetId="3" hidden="1">'1. Solution by Solver'!$M$3:$AA$3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'1. Solution by Solver'!$AB$20</definedName>
    <definedName name="solver_lhs1" localSheetId="3" hidden="1">'1. Solution by Solver'!$AB$11</definedName>
    <definedName name="solver_lhs2" localSheetId="3" hidden="1">'1. Solution by Solver'!$AB$13</definedName>
    <definedName name="solver_lhs3" localSheetId="3" hidden="1">'1. Solution by Solver'!$AB$15</definedName>
    <definedName name="solver_lhs4" localSheetId="3" hidden="1">'1. Solution by Solver'!$AB$17</definedName>
    <definedName name="solver_lhs5" localSheetId="3" hidden="1">'1. Solution by Solver'!$AB$19</definedName>
    <definedName name="solver_lhs6" localSheetId="3" hidden="1">'1. Solution by Solver'!$AB$21</definedName>
    <definedName name="solver_lhs7" localSheetId="3" hidden="1">'1. Solution by Solver'!$AB$23</definedName>
    <definedName name="solver_lhs8" localSheetId="3" hidden="1">'1. Solution by Solver'!$AB$7</definedName>
    <definedName name="solver_lhs9" localSheetId="3" hidden="1">'1. Solution by Solver'!$AB$9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9</definedName>
    <definedName name="solver_nwt" localSheetId="3" hidden="1">1</definedName>
    <definedName name="solver_opt" localSheetId="3" hidden="1">'1. Solution by Solver'!$AB$26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1</definedName>
    <definedName name="solver_rel0" localSheetId="3" hidden="1">3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2</definedName>
    <definedName name="solver_rel7" localSheetId="3" hidden="1">2</definedName>
    <definedName name="solver_rel8" localSheetId="3" hidden="1">1</definedName>
    <definedName name="solver_rel9" localSheetId="3" hidden="1">1</definedName>
    <definedName name="solver_rhs0" localSheetId="3" hidden="1">'1. Solution by Solver'!$AB$20</definedName>
    <definedName name="solver_rhs1" localSheetId="3" hidden="1">'1. Solution by Solver'!$AD$11</definedName>
    <definedName name="solver_rhs2" localSheetId="3" hidden="1">'1. Solution by Solver'!$AD$13</definedName>
    <definedName name="solver_rhs3" localSheetId="3" hidden="1">'1. Solution by Solver'!$AD$15</definedName>
    <definedName name="solver_rhs4" localSheetId="3" hidden="1">'1. Solution by Solver'!$AD$17</definedName>
    <definedName name="solver_rhs5" localSheetId="3" hidden="1">'1. Solution by Solver'!$AD$19</definedName>
    <definedName name="solver_rhs6" localSheetId="3" hidden="1">'1. Solution by Solver'!$AD$21</definedName>
    <definedName name="solver_rhs7" localSheetId="3" hidden="1">'1. Solution by Solver'!$AD$23</definedName>
    <definedName name="solver_rhs8" localSheetId="3" hidden="1">'1. Solution by Solver'!$AD$7</definedName>
    <definedName name="solver_rhs9" localSheetId="3" hidden="1">'1. Solution by Solver'!$AD$9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M23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M21" i="2"/>
  <c r="M19" i="2"/>
  <c r="N19" i="2"/>
  <c r="O19" i="2"/>
  <c r="P19" i="2"/>
  <c r="Q19" i="2"/>
  <c r="R19" i="2"/>
  <c r="S19" i="2"/>
  <c r="U19" i="2"/>
  <c r="V19" i="2"/>
  <c r="W19" i="2"/>
  <c r="X19" i="2"/>
  <c r="Y19" i="2"/>
  <c r="Z19" i="2"/>
  <c r="AA19" i="2"/>
  <c r="T19" i="2"/>
  <c r="Z18" i="2"/>
  <c r="W18" i="2"/>
  <c r="T18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M17" i="2"/>
  <c r="Y16" i="2"/>
  <c r="V16" i="2"/>
  <c r="S16" i="2"/>
  <c r="P16" i="2"/>
  <c r="M16" i="2"/>
  <c r="AD19" i="2"/>
  <c r="AD17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M13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M11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M9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M7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M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AB15" i="2" l="1"/>
  <c r="AB9" i="2"/>
  <c r="AB13" i="2"/>
  <c r="AB11" i="2"/>
  <c r="AB7" i="2"/>
  <c r="AB26" i="2"/>
  <c r="AB23" i="2"/>
  <c r="AB21" i="2"/>
  <c r="AB19" i="2"/>
  <c r="AB17" i="2"/>
</calcChain>
</file>

<file path=xl/sharedStrings.xml><?xml version="1.0" encoding="utf-8"?>
<sst xmlns="http://schemas.openxmlformats.org/spreadsheetml/2006/main" count="289" uniqueCount="146">
  <si>
    <t>constraints</t>
  </si>
  <si>
    <t>Used</t>
  </si>
  <si>
    <t>&lt;=</t>
  </si>
  <si>
    <t>Available</t>
  </si>
  <si>
    <t>.=</t>
  </si>
  <si>
    <t>changing variables</t>
  </si>
  <si>
    <t>objective</t>
  </si>
  <si>
    <t>x1j</t>
  </si>
  <si>
    <t>x2r</t>
  </si>
  <si>
    <t>x3a</t>
  </si>
  <si>
    <t>x1r</t>
  </si>
  <si>
    <t>x1a</t>
  </si>
  <si>
    <t>x2j</t>
  </si>
  <si>
    <t>x2a</t>
  </si>
  <si>
    <t>x3j</t>
  </si>
  <si>
    <t>x3r</t>
  </si>
  <si>
    <t>x4j</t>
  </si>
  <si>
    <t>x4r</t>
  </si>
  <si>
    <t>x4a</t>
  </si>
  <si>
    <t>x5j</t>
  </si>
  <si>
    <t>x5r</t>
  </si>
  <si>
    <t>x5a</t>
  </si>
  <si>
    <t>1.coefs</t>
  </si>
  <si>
    <t>1.values</t>
  </si>
  <si>
    <t>2.coefs</t>
  </si>
  <si>
    <t>2.values</t>
  </si>
  <si>
    <t>3.coefs</t>
  </si>
  <si>
    <t>3.values</t>
  </si>
  <si>
    <t>4.coefs</t>
  </si>
  <si>
    <t>4.values</t>
  </si>
  <si>
    <t>5.coefs</t>
  </si>
  <si>
    <t>5.values</t>
  </si>
  <si>
    <t>6.coefs</t>
  </si>
  <si>
    <t>6.values</t>
  </si>
  <si>
    <t>7.coefs</t>
  </si>
  <si>
    <t>7.values</t>
  </si>
  <si>
    <t>8.coefs</t>
  </si>
  <si>
    <t>8.values</t>
  </si>
  <si>
    <t>9.coefs</t>
  </si>
  <si>
    <t>9.values</t>
  </si>
  <si>
    <t>z.coefs</t>
  </si>
  <si>
    <t>z.values</t>
  </si>
  <si>
    <t>Microsoft Excel 16.0 Answer Report</t>
  </si>
  <si>
    <t>Worksheet: [1.3_ProductionTextileFirm.xlsx]1. Solution by Solver</t>
  </si>
  <si>
    <t>Report Created: 23/08/2023 17:16:44</t>
  </si>
  <si>
    <t>Result: Solver found a solution.  All Constraints and optimality conditions are satisfied.</t>
  </si>
  <si>
    <t>Solver Engine</t>
  </si>
  <si>
    <t>Engine: Simplex LP</t>
  </si>
  <si>
    <t>Solution Time: 0.203 Seconds.</t>
  </si>
  <si>
    <t>Iterations: 13 Subproblems: 0</t>
  </si>
  <si>
    <t>Solver Options</t>
  </si>
  <si>
    <t>Max Time Unlimited,  Iterations Unlimited, Precision """""""""""""""""""""""""""""""""""""""""""""""""""""""""""""""0,000001""""""""""""""""""""""""""""""""""""""""""""""""""""""""""""""", Use Automatic Scaling</t>
  </si>
  <si>
    <t>Max Subproblems Unlimited, Max Integer Sols Unlimited, Integer Tolerance 100%,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</si>
  <si>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</si>
  <si>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</si>
  <si>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</si>
  <si>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</si>
  <si>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</si>
  <si>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</si>
  <si>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</si>
  <si>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</si>
  <si>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</si>
  <si>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</si>
  <si>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</si>
  <si>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</si>
  <si>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$AB$26</t>
  </si>
  <si>
    <t>z.values objective</t>
  </si>
  <si>
    <t>$M$3</t>
  </si>
  <si>
    <t>changing variables x1j</t>
  </si>
  <si>
    <t>Contin</t>
  </si>
  <si>
    <t>$N$3</t>
  </si>
  <si>
    <t>changing variables x1r</t>
  </si>
  <si>
    <t>$O$3</t>
  </si>
  <si>
    <t>changing variables x1a</t>
  </si>
  <si>
    <t>$P$3</t>
  </si>
  <si>
    <t>changing variables x2j</t>
  </si>
  <si>
    <t>$Q$3</t>
  </si>
  <si>
    <t>changing variables x2r</t>
  </si>
  <si>
    <t>$R$3</t>
  </si>
  <si>
    <t>changing variables x2a</t>
  </si>
  <si>
    <t>$S$3</t>
  </si>
  <si>
    <t>changing variables x3j</t>
  </si>
  <si>
    <t>$T$3</t>
  </si>
  <si>
    <t>changing variables x3r</t>
  </si>
  <si>
    <t>$U$3</t>
  </si>
  <si>
    <t>changing variables x3a</t>
  </si>
  <si>
    <t>$V$3</t>
  </si>
  <si>
    <t>changing variables x4j</t>
  </si>
  <si>
    <t>$W$3</t>
  </si>
  <si>
    <t>changing variables x4r</t>
  </si>
  <si>
    <t>$X$3</t>
  </si>
  <si>
    <t>changing variables x4a</t>
  </si>
  <si>
    <t>$Y$3</t>
  </si>
  <si>
    <t>changing variables x5j</t>
  </si>
  <si>
    <t>$Z$3</t>
  </si>
  <si>
    <t>changing variables x5r</t>
  </si>
  <si>
    <t>$AA$3</t>
  </si>
  <si>
    <t>changing variables x5a</t>
  </si>
  <si>
    <t>$AB$11</t>
  </si>
  <si>
    <t>3.values Used</t>
  </si>
  <si>
    <t>$AB$11&lt;=$AD$11</t>
  </si>
  <si>
    <t>Binding</t>
  </si>
  <si>
    <t>$AB$13</t>
  </si>
  <si>
    <t>4.values Used</t>
  </si>
  <si>
    <t>$AB$13&lt;=$AD$13</t>
  </si>
  <si>
    <t>$AB$15</t>
  </si>
  <si>
    <t>5.values Used</t>
  </si>
  <si>
    <t>$AB$15&lt;=$AD$15</t>
  </si>
  <si>
    <t>$AB$17</t>
  </si>
  <si>
    <t>6.values Used</t>
  </si>
  <si>
    <t>$AB$17&lt;=$AD$17</t>
  </si>
  <si>
    <t>$AB$19</t>
  </si>
  <si>
    <t>7.values Used</t>
  </si>
  <si>
    <t>$AB$19&lt;=$AD$19</t>
  </si>
  <si>
    <t>$AB$21</t>
  </si>
  <si>
    <t>8.values Used</t>
  </si>
  <si>
    <t>$AB$21=$AD$21</t>
  </si>
  <si>
    <t>$AB$23</t>
  </si>
  <si>
    <t>9.values Used</t>
  </si>
  <si>
    <t>$AB$23=$AD$23</t>
  </si>
  <si>
    <t>$AB$7</t>
  </si>
  <si>
    <t>1.values Used</t>
  </si>
  <si>
    <t>$AB$7&lt;=$AD$7</t>
  </si>
  <si>
    <t>$AB$9</t>
  </si>
  <si>
    <t>2.values Used</t>
  </si>
  <si>
    <t>$AB$9&lt;=$AD$9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</si>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</sst>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3" xfId="0" applyFill="1" applyBorder="1"/>
    <xf numFmtId="0" fontId="1" fillId="0" borderId="0" xfId="0" applyFont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0</xdr:row>
      <xdr:rowOff>0</xdr:rowOff>
    </xdr:from>
    <xdr:to>
      <xdr:col>6</xdr:col>
      <xdr:colOff>459426</xdr:colOff>
      <xdr:row>31</xdr:row>
      <xdr:rowOff>17319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BE066-43F0-245E-78B1-3AB63F4AE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64" y="0"/>
          <a:ext cx="4425289" cy="5957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484909</xdr:colOff>
      <xdr:row>1</xdr:row>
      <xdr:rowOff>173182</xdr:rowOff>
    </xdr:from>
    <xdr:to>
      <xdr:col>40</xdr:col>
      <xdr:colOff>387927</xdr:colOff>
      <xdr:row>31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5CEF0-1178-07AD-0CCA-304B29A91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8364" y="363682"/>
          <a:ext cx="5358245" cy="570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51954</xdr:colOff>
      <xdr:row>35</xdr:row>
      <xdr:rowOff>155865</xdr:rowOff>
    </xdr:from>
    <xdr:to>
      <xdr:col>19</xdr:col>
      <xdr:colOff>575829</xdr:colOff>
      <xdr:row>86</xdr:row>
      <xdr:rowOff>85726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9672DA-A7BE-78DA-F326-AA5C8CEE9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" y="6858001"/>
          <a:ext cx="12871739" cy="9645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294409</xdr:colOff>
      <xdr:row>35</xdr:row>
      <xdr:rowOff>173183</xdr:rowOff>
    </xdr:from>
    <xdr:to>
      <xdr:col>32</xdr:col>
      <xdr:colOff>238125</xdr:colOff>
      <xdr:row>76</xdr:row>
      <xdr:rowOff>179244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F6BEF6-EBD8-F015-C66B-681521BD0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8409" y="6875319"/>
          <a:ext cx="7269307" cy="7816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484909</xdr:colOff>
      <xdr:row>36</xdr:row>
      <xdr:rowOff>0</xdr:rowOff>
    </xdr:from>
    <xdr:to>
      <xdr:col>44</xdr:col>
      <xdr:colOff>23380</xdr:colOff>
      <xdr:row>70</xdr:row>
      <xdr:rowOff>177511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FABE09-DFE2-B91D-2A8B-166A8F40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0" y="6892636"/>
          <a:ext cx="6812107" cy="6654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5645-1883-498A-B02A-30243D16FC72}">
  <dimension ref="A1:G48"/>
  <sheetViews>
    <sheetView showGridLines="0" workbookViewId="0">
      <selection activeCell="AC32" sqref="AC32"/>
    </sheetView>
  </sheetViews>
  <sheetFormatPr defaultRowHeight="15" x14ac:dyDescent="0.25"/>
  <cols>
    <col min="1" max="1" width="2.28515625" customWidth="1"/>
    <col min="2" max="2" width="7.42578125" bestFit="1" customWidth="1"/>
    <col min="3" max="3" width="21" bestFit="1" customWidth="1"/>
    <col min="4" max="4" width="13.7109375" bestFit="1" customWidth="1"/>
    <col min="5" max="5" width="16.140625" bestFit="1" customWidth="1"/>
    <col min="6" max="6" width="7.7109375" bestFit="1" customWidth="1"/>
    <col min="7" max="7" width="5.42578125" bestFit="1" customWidth="1"/>
  </cols>
  <sheetData>
    <row r="1" spans="1:5" x14ac:dyDescent="0.25">
      <c r="A1" s="7" t="s">
        <v>42</v>
      </c>
    </row>
    <row r="2" spans="1:5" x14ac:dyDescent="0.25">
      <c r="A2" s="7" t="s">
        <v>43</v>
      </c>
    </row>
    <row r="3" spans="1:5" x14ac:dyDescent="0.25">
      <c r="A3" s="7" t="s">
        <v>44</v>
      </c>
    </row>
    <row r="4" spans="1:5" x14ac:dyDescent="0.25">
      <c r="A4" s="7" t="s">
        <v>45</v>
      </c>
    </row>
    <row r="5" spans="1:5" x14ac:dyDescent="0.25">
      <c r="A5" s="7" t="s">
        <v>46</v>
      </c>
    </row>
    <row r="6" spans="1:5" x14ac:dyDescent="0.25">
      <c r="A6" s="7"/>
      <c r="B6" t="s">
        <v>47</v>
      </c>
    </row>
    <row r="7" spans="1:5" x14ac:dyDescent="0.25">
      <c r="A7" s="7"/>
      <c r="B7" t="s">
        <v>48</v>
      </c>
    </row>
    <row r="8" spans="1:5" x14ac:dyDescent="0.25">
      <c r="A8" s="7"/>
      <c r="B8" t="s">
        <v>49</v>
      </c>
    </row>
    <row r="9" spans="1:5" x14ac:dyDescent="0.25">
      <c r="A9" s="7" t="s">
        <v>50</v>
      </c>
    </row>
    <row r="10" spans="1:5" x14ac:dyDescent="0.25">
      <c r="B10" t="s">
        <v>51</v>
      </c>
    </row>
    <row r="11" spans="1:5" x14ac:dyDescent="0.25">
      <c r="B11" t="s">
        <v>52</v>
      </c>
    </row>
    <row r="14" spans="1:5" ht="15.75" thickBot="1" x14ac:dyDescent="0.3">
      <c r="A14" t="s">
        <v>53</v>
      </c>
    </row>
    <row r="15" spans="1:5" ht="15.75" thickBot="1" x14ac:dyDescent="0.3">
      <c r="B15" s="9" t="s">
        <v>54</v>
      </c>
      <c r="C15" s="9" t="s">
        <v>55</v>
      </c>
      <c r="D15" s="9" t="s">
        <v>56</v>
      </c>
      <c r="E15" s="9" t="s">
        <v>57</v>
      </c>
    </row>
    <row r="16" spans="1:5" ht="15.75" thickBot="1" x14ac:dyDescent="0.3">
      <c r="B16" s="8" t="s">
        <v>65</v>
      </c>
      <c r="C16" s="8" t="s">
        <v>66</v>
      </c>
      <c r="D16" s="11">
        <v>232413.17889688245</v>
      </c>
      <c r="E16" s="11">
        <v>232413.17889688245</v>
      </c>
    </row>
    <row r="19" spans="1:6" ht="15.75" thickBot="1" x14ac:dyDescent="0.3">
      <c r="A19" t="s">
        <v>58</v>
      </c>
    </row>
    <row r="20" spans="1:6" ht="15.75" thickBot="1" x14ac:dyDescent="0.3">
      <c r="B20" s="9" t="s">
        <v>54</v>
      </c>
      <c r="C20" s="9" t="s">
        <v>55</v>
      </c>
      <c r="D20" s="9" t="s">
        <v>56</v>
      </c>
      <c r="E20" s="9" t="s">
        <v>57</v>
      </c>
      <c r="F20" s="9" t="s">
        <v>59</v>
      </c>
    </row>
    <row r="21" spans="1:6" x14ac:dyDescent="0.25">
      <c r="B21" s="10" t="s">
        <v>67</v>
      </c>
      <c r="C21" s="10" t="s">
        <v>68</v>
      </c>
      <c r="D21" s="12">
        <v>16500</v>
      </c>
      <c r="E21" s="12">
        <v>16500</v>
      </c>
      <c r="F21" s="10" t="s">
        <v>69</v>
      </c>
    </row>
    <row r="22" spans="1:6" x14ac:dyDescent="0.25">
      <c r="B22" s="10" t="s">
        <v>70</v>
      </c>
      <c r="C22" s="10" t="s">
        <v>71</v>
      </c>
      <c r="D22" s="12">
        <v>0</v>
      </c>
      <c r="E22" s="12">
        <v>0</v>
      </c>
      <c r="F22" s="10" t="s">
        <v>69</v>
      </c>
    </row>
    <row r="23" spans="1:6" x14ac:dyDescent="0.25">
      <c r="B23" s="10" t="s">
        <v>72</v>
      </c>
      <c r="C23" s="10" t="s">
        <v>73</v>
      </c>
      <c r="D23" s="12">
        <v>0</v>
      </c>
      <c r="E23" s="12">
        <v>0</v>
      </c>
      <c r="F23" s="10" t="s">
        <v>69</v>
      </c>
    </row>
    <row r="24" spans="1:6" x14ac:dyDescent="0.25">
      <c r="B24" s="10" t="s">
        <v>74</v>
      </c>
      <c r="C24" s="10" t="s">
        <v>75</v>
      </c>
      <c r="D24" s="12">
        <v>10168.800000000001</v>
      </c>
      <c r="E24" s="12">
        <v>10168.800000000001</v>
      </c>
      <c r="F24" s="10" t="s">
        <v>69</v>
      </c>
    </row>
    <row r="25" spans="1:6" x14ac:dyDescent="0.25">
      <c r="B25" s="10" t="s">
        <v>76</v>
      </c>
      <c r="C25" s="10" t="s">
        <v>77</v>
      </c>
      <c r="D25" s="12">
        <v>0</v>
      </c>
      <c r="E25" s="12">
        <v>0</v>
      </c>
      <c r="F25" s="10" t="s">
        <v>69</v>
      </c>
    </row>
    <row r="26" spans="1:6" x14ac:dyDescent="0.25">
      <c r="B26" s="10" t="s">
        <v>78</v>
      </c>
      <c r="C26" s="10" t="s">
        <v>79</v>
      </c>
      <c r="D26" s="12">
        <v>11831.199999999997</v>
      </c>
      <c r="E26" s="12">
        <v>11831.199999999997</v>
      </c>
      <c r="F26" s="10" t="s">
        <v>69</v>
      </c>
    </row>
    <row r="27" spans="1:6" x14ac:dyDescent="0.25">
      <c r="B27" s="10" t="s">
        <v>80</v>
      </c>
      <c r="C27" s="10" t="s">
        <v>81</v>
      </c>
      <c r="D27" s="12">
        <v>0</v>
      </c>
      <c r="E27" s="12">
        <v>0</v>
      </c>
      <c r="F27" s="10" t="s">
        <v>69</v>
      </c>
    </row>
    <row r="28" spans="1:6" x14ac:dyDescent="0.25">
      <c r="B28" s="10" t="s">
        <v>82</v>
      </c>
      <c r="C28" s="10" t="s">
        <v>83</v>
      </c>
      <c r="D28" s="12">
        <v>27707.808153477221</v>
      </c>
      <c r="E28" s="12">
        <v>27707.808153477221</v>
      </c>
      <c r="F28" s="10" t="s">
        <v>69</v>
      </c>
    </row>
    <row r="29" spans="1:6" x14ac:dyDescent="0.25">
      <c r="B29" s="10" t="s">
        <v>84</v>
      </c>
      <c r="C29" s="10" t="s">
        <v>85</v>
      </c>
      <c r="D29" s="12">
        <v>34292.191846522779</v>
      </c>
      <c r="E29" s="12">
        <v>34292.191846522779</v>
      </c>
      <c r="F29" s="10" t="s">
        <v>69</v>
      </c>
    </row>
    <row r="30" spans="1:6" x14ac:dyDescent="0.25">
      <c r="B30" s="10" t="s">
        <v>86</v>
      </c>
      <c r="C30" s="10" t="s">
        <v>87</v>
      </c>
      <c r="D30" s="12">
        <v>0</v>
      </c>
      <c r="E30" s="12">
        <v>0</v>
      </c>
      <c r="F30" s="10" t="s">
        <v>69</v>
      </c>
    </row>
    <row r="31" spans="1:6" x14ac:dyDescent="0.25">
      <c r="B31" s="10" t="s">
        <v>88</v>
      </c>
      <c r="C31" s="10" t="s">
        <v>89</v>
      </c>
      <c r="D31" s="12">
        <v>7500</v>
      </c>
      <c r="E31" s="12">
        <v>7500</v>
      </c>
      <c r="F31" s="10" t="s">
        <v>69</v>
      </c>
    </row>
    <row r="32" spans="1:6" x14ac:dyDescent="0.25">
      <c r="B32" s="10" t="s">
        <v>90</v>
      </c>
      <c r="C32" s="10" t="s">
        <v>91</v>
      </c>
      <c r="D32" s="12">
        <v>0</v>
      </c>
      <c r="E32" s="12">
        <v>0</v>
      </c>
      <c r="F32" s="10" t="s">
        <v>69</v>
      </c>
    </row>
    <row r="33" spans="1:7" x14ac:dyDescent="0.25">
      <c r="B33" s="10" t="s">
        <v>92</v>
      </c>
      <c r="C33" s="10" t="s">
        <v>93</v>
      </c>
      <c r="D33" s="12">
        <v>0</v>
      </c>
      <c r="E33" s="12">
        <v>0</v>
      </c>
      <c r="F33" s="10" t="s">
        <v>69</v>
      </c>
    </row>
    <row r="34" spans="1:7" x14ac:dyDescent="0.25">
      <c r="B34" s="10" t="s">
        <v>94</v>
      </c>
      <c r="C34" s="10" t="s">
        <v>95</v>
      </c>
      <c r="D34" s="12">
        <v>62000</v>
      </c>
      <c r="E34" s="12">
        <v>62000</v>
      </c>
      <c r="F34" s="10" t="s">
        <v>69</v>
      </c>
    </row>
    <row r="35" spans="1:7" ht="15.75" thickBot="1" x14ac:dyDescent="0.3">
      <c r="B35" s="8" t="s">
        <v>96</v>
      </c>
      <c r="C35" s="8" t="s">
        <v>97</v>
      </c>
      <c r="D35" s="11">
        <v>0</v>
      </c>
      <c r="E35" s="11">
        <v>0</v>
      </c>
      <c r="F35" s="8" t="s">
        <v>69</v>
      </c>
    </row>
    <row r="38" spans="1:7" ht="15.75" thickBot="1" x14ac:dyDescent="0.3">
      <c r="A38" t="s">
        <v>60</v>
      </c>
    </row>
    <row r="39" spans="1:7" ht="15.75" thickBot="1" x14ac:dyDescent="0.3">
      <c r="B39" s="9" t="s">
        <v>54</v>
      </c>
      <c r="C39" s="9" t="s">
        <v>55</v>
      </c>
      <c r="D39" s="9" t="s">
        <v>61</v>
      </c>
      <c r="E39" s="9" t="s">
        <v>62</v>
      </c>
      <c r="F39" s="9" t="s">
        <v>63</v>
      </c>
      <c r="G39" s="9" t="s">
        <v>64</v>
      </c>
    </row>
    <row r="40" spans="1:7" x14ac:dyDescent="0.25">
      <c r="B40" s="10" t="s">
        <v>98</v>
      </c>
      <c r="C40" s="10" t="s">
        <v>99</v>
      </c>
      <c r="D40" s="12">
        <v>62000</v>
      </c>
      <c r="E40" s="10" t="s">
        <v>100</v>
      </c>
      <c r="F40" s="10" t="s">
        <v>101</v>
      </c>
      <c r="G40" s="10">
        <v>0</v>
      </c>
    </row>
    <row r="41" spans="1:7" x14ac:dyDescent="0.25">
      <c r="B41" s="10" t="s">
        <v>102</v>
      </c>
      <c r="C41" s="10" t="s">
        <v>103</v>
      </c>
      <c r="D41" s="12">
        <v>7500</v>
      </c>
      <c r="E41" s="10" t="s">
        <v>104</v>
      </c>
      <c r="F41" s="10" t="s">
        <v>101</v>
      </c>
      <c r="G41" s="10">
        <v>0</v>
      </c>
    </row>
    <row r="42" spans="1:7" x14ac:dyDescent="0.25">
      <c r="B42" s="10" t="s">
        <v>105</v>
      </c>
      <c r="C42" s="10" t="s">
        <v>106</v>
      </c>
      <c r="D42" s="12">
        <v>62000</v>
      </c>
      <c r="E42" s="10" t="s">
        <v>107</v>
      </c>
      <c r="F42" s="10" t="s">
        <v>101</v>
      </c>
      <c r="G42" s="10">
        <v>0</v>
      </c>
    </row>
    <row r="43" spans="1:7" x14ac:dyDescent="0.25">
      <c r="B43" s="10" t="s">
        <v>108</v>
      </c>
      <c r="C43" s="10" t="s">
        <v>109</v>
      </c>
      <c r="D43" s="12">
        <v>5760</v>
      </c>
      <c r="E43" s="10" t="s">
        <v>110</v>
      </c>
      <c r="F43" s="10" t="s">
        <v>101</v>
      </c>
      <c r="G43" s="10">
        <v>0</v>
      </c>
    </row>
    <row r="44" spans="1:7" x14ac:dyDescent="0.25">
      <c r="B44" s="10" t="s">
        <v>111</v>
      </c>
      <c r="C44" s="10" t="s">
        <v>112</v>
      </c>
      <c r="D44" s="12">
        <v>21600</v>
      </c>
      <c r="E44" s="10" t="s">
        <v>113</v>
      </c>
      <c r="F44" s="10" t="s">
        <v>101</v>
      </c>
      <c r="G44" s="10">
        <v>0</v>
      </c>
    </row>
    <row r="45" spans="1:7" x14ac:dyDescent="0.25">
      <c r="B45" s="10" t="s">
        <v>114</v>
      </c>
      <c r="C45" s="10" t="s">
        <v>115</v>
      </c>
      <c r="D45" s="12">
        <v>0</v>
      </c>
      <c r="E45" s="10" t="s">
        <v>116</v>
      </c>
      <c r="F45" s="10" t="s">
        <v>101</v>
      </c>
      <c r="G45" s="10">
        <v>0</v>
      </c>
    </row>
    <row r="46" spans="1:7" x14ac:dyDescent="0.25">
      <c r="B46" s="10" t="s">
        <v>117</v>
      </c>
      <c r="C46" s="10" t="s">
        <v>118</v>
      </c>
      <c r="D46" s="12">
        <v>0</v>
      </c>
      <c r="E46" s="10" t="s">
        <v>119</v>
      </c>
      <c r="F46" s="10" t="s">
        <v>101</v>
      </c>
      <c r="G46" s="10">
        <v>0</v>
      </c>
    </row>
    <row r="47" spans="1:7" x14ac:dyDescent="0.25">
      <c r="B47" s="10" t="s">
        <v>120</v>
      </c>
      <c r="C47" s="10" t="s">
        <v>121</v>
      </c>
      <c r="D47" s="12">
        <v>16500</v>
      </c>
      <c r="E47" s="10" t="s">
        <v>122</v>
      </c>
      <c r="F47" s="10" t="s">
        <v>101</v>
      </c>
      <c r="G47" s="10">
        <v>0</v>
      </c>
    </row>
    <row r="48" spans="1:7" ht="15.75" thickBot="1" x14ac:dyDescent="0.3">
      <c r="B48" s="8" t="s">
        <v>123</v>
      </c>
      <c r="C48" s="8" t="s">
        <v>124</v>
      </c>
      <c r="D48" s="11">
        <v>22000</v>
      </c>
      <c r="E48" s="8" t="s">
        <v>125</v>
      </c>
      <c r="F48" s="8" t="s">
        <v>101</v>
      </c>
      <c r="G48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20AC-3983-45C9-A219-6FFB951E4D06}">
  <dimension ref="A1:H36"/>
  <sheetViews>
    <sheetView showGridLines="0" workbookViewId="0"/>
  </sheetViews>
  <sheetFormatPr defaultRowHeight="15" x14ac:dyDescent="0.25"/>
  <cols>
    <col min="1" max="1" width="2.28515625" customWidth="1"/>
    <col min="2" max="2" width="7.42578125" bestFit="1" customWidth="1"/>
    <col min="3" max="3" width="21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7" t="s">
        <v>126</v>
      </c>
    </row>
    <row r="2" spans="1:8" x14ac:dyDescent="0.25">
      <c r="A2" s="7" t="s">
        <v>43</v>
      </c>
    </row>
    <row r="3" spans="1:8" x14ac:dyDescent="0.25">
      <c r="A3" s="7" t="s">
        <v>44</v>
      </c>
    </row>
    <row r="6" spans="1:8" ht="15.75" thickBot="1" x14ac:dyDescent="0.3">
      <c r="A6" t="s">
        <v>58</v>
      </c>
    </row>
    <row r="7" spans="1:8" x14ac:dyDescent="0.25">
      <c r="B7" s="13"/>
      <c r="C7" s="13"/>
      <c r="D7" s="13" t="s">
        <v>127</v>
      </c>
      <c r="E7" s="13" t="s">
        <v>129</v>
      </c>
      <c r="F7" s="13" t="s">
        <v>131</v>
      </c>
      <c r="G7" s="13" t="s">
        <v>133</v>
      </c>
      <c r="H7" s="13" t="s">
        <v>133</v>
      </c>
    </row>
    <row r="8" spans="1:8" ht="15.75" thickBot="1" x14ac:dyDescent="0.3">
      <c r="B8" s="14" t="s">
        <v>54</v>
      </c>
      <c r="C8" s="14" t="s">
        <v>55</v>
      </c>
      <c r="D8" s="14" t="s">
        <v>128</v>
      </c>
      <c r="E8" s="14" t="s">
        <v>130</v>
      </c>
      <c r="F8" s="14" t="s">
        <v>132</v>
      </c>
      <c r="G8" s="14" t="s">
        <v>134</v>
      </c>
      <c r="H8" s="14" t="s">
        <v>135</v>
      </c>
    </row>
    <row r="9" spans="1:8" x14ac:dyDescent="0.25">
      <c r="B9" s="10" t="s">
        <v>67</v>
      </c>
      <c r="C9" s="10" t="s">
        <v>68</v>
      </c>
      <c r="D9" s="10">
        <v>16500</v>
      </c>
      <c r="E9" s="10">
        <v>0</v>
      </c>
      <c r="F9" s="10">
        <v>1.33</v>
      </c>
      <c r="G9" s="10">
        <v>1E+30</v>
      </c>
      <c r="H9" s="10">
        <v>4.9999999999999829E-2</v>
      </c>
    </row>
    <row r="10" spans="1:8" x14ac:dyDescent="0.25">
      <c r="B10" s="10" t="s">
        <v>70</v>
      </c>
      <c r="C10" s="10" t="s">
        <v>71</v>
      </c>
      <c r="D10" s="10">
        <v>0</v>
      </c>
      <c r="E10" s="10">
        <v>0</v>
      </c>
      <c r="F10" s="10">
        <v>1.33</v>
      </c>
      <c r="G10" s="10">
        <v>1E+30</v>
      </c>
      <c r="H10" s="10">
        <v>1E+30</v>
      </c>
    </row>
    <row r="11" spans="1:8" x14ac:dyDescent="0.25">
      <c r="B11" s="10" t="s">
        <v>72</v>
      </c>
      <c r="C11" s="10" t="s">
        <v>73</v>
      </c>
      <c r="D11" s="10">
        <v>0</v>
      </c>
      <c r="E11" s="10">
        <v>-4.9999999999999829E-2</v>
      </c>
      <c r="F11" s="10">
        <v>1.1300000000000003</v>
      </c>
      <c r="G11" s="10">
        <v>4.9999999999999829E-2</v>
      </c>
      <c r="H11" s="10">
        <v>1E+30</v>
      </c>
    </row>
    <row r="12" spans="1:8" x14ac:dyDescent="0.25">
      <c r="B12" s="10" t="s">
        <v>74</v>
      </c>
      <c r="C12" s="10" t="s">
        <v>75</v>
      </c>
      <c r="D12" s="10">
        <v>10168.800000000001</v>
      </c>
      <c r="E12" s="10">
        <v>0</v>
      </c>
      <c r="F12" s="10">
        <v>1.31</v>
      </c>
      <c r="G12" s="10">
        <v>4.9999999999999829E-2</v>
      </c>
      <c r="H12" s="10">
        <v>2.5745140388769086E-2</v>
      </c>
    </row>
    <row r="13" spans="1:8" x14ac:dyDescent="0.25">
      <c r="B13" s="10" t="s">
        <v>76</v>
      </c>
      <c r="C13" s="10" t="s">
        <v>77</v>
      </c>
      <c r="D13" s="10">
        <v>0</v>
      </c>
      <c r="E13" s="10">
        <v>0</v>
      </c>
      <c r="F13" s="10">
        <v>1.3099999999999996</v>
      </c>
      <c r="G13" s="10">
        <v>1E+30</v>
      </c>
      <c r="H13" s="10">
        <v>1E+30</v>
      </c>
    </row>
    <row r="14" spans="1:8" x14ac:dyDescent="0.25">
      <c r="B14" s="10" t="s">
        <v>78</v>
      </c>
      <c r="C14" s="10" t="s">
        <v>79</v>
      </c>
      <c r="D14" s="10">
        <v>11831.199999999997</v>
      </c>
      <c r="E14" s="10">
        <v>0</v>
      </c>
      <c r="F14" s="10">
        <v>1.1600000000000001</v>
      </c>
      <c r="G14" s="10">
        <v>2.5745140388769086E-2</v>
      </c>
      <c r="H14" s="10">
        <v>4.9999999999999829E-2</v>
      </c>
    </row>
    <row r="15" spans="1:8" x14ac:dyDescent="0.25">
      <c r="B15" s="10" t="s">
        <v>80</v>
      </c>
      <c r="C15" s="10" t="s">
        <v>81</v>
      </c>
      <c r="D15" s="10">
        <v>0</v>
      </c>
      <c r="E15" s="10">
        <v>-2.2791586998088292E-2</v>
      </c>
      <c r="F15" s="10">
        <v>1.6099999999999994</v>
      </c>
      <c r="G15" s="10">
        <v>2.2791586998088292E-2</v>
      </c>
      <c r="H15" s="10">
        <v>1E+30</v>
      </c>
    </row>
    <row r="16" spans="1:8" x14ac:dyDescent="0.25">
      <c r="B16" s="10" t="s">
        <v>82</v>
      </c>
      <c r="C16" s="10" t="s">
        <v>83</v>
      </c>
      <c r="D16" s="10">
        <v>27707.808153477221</v>
      </c>
      <c r="E16" s="10">
        <v>0</v>
      </c>
      <c r="F16" s="10">
        <v>1.6099999999999994</v>
      </c>
      <c r="G16" s="10">
        <v>2.2791586998088115E-2</v>
      </c>
      <c r="H16" s="10">
        <v>0.10999999999999942</v>
      </c>
    </row>
    <row r="17" spans="1:8" x14ac:dyDescent="0.25">
      <c r="B17" s="10" t="s">
        <v>84</v>
      </c>
      <c r="C17" s="10" t="s">
        <v>85</v>
      </c>
      <c r="D17" s="10">
        <v>34292.191846522779</v>
      </c>
      <c r="E17" s="10">
        <v>0</v>
      </c>
      <c r="F17" s="10">
        <v>1.5</v>
      </c>
      <c r="G17" s="10">
        <v>0.10999999999999942</v>
      </c>
      <c r="H17" s="10">
        <v>2.2791586998088115E-2</v>
      </c>
    </row>
    <row r="18" spans="1:8" x14ac:dyDescent="0.25">
      <c r="B18" s="10" t="s">
        <v>86</v>
      </c>
      <c r="C18" s="10" t="s">
        <v>87</v>
      </c>
      <c r="D18" s="10">
        <v>0</v>
      </c>
      <c r="E18" s="10">
        <v>-2.2791586998088292E-2</v>
      </c>
      <c r="F18" s="10">
        <v>1.7300000000000004</v>
      </c>
      <c r="G18" s="10">
        <v>2.2791586998088292E-2</v>
      </c>
      <c r="H18" s="10">
        <v>1E+30</v>
      </c>
    </row>
    <row r="19" spans="1:8" x14ac:dyDescent="0.25">
      <c r="B19" s="10" t="s">
        <v>88</v>
      </c>
      <c r="C19" s="10" t="s">
        <v>89</v>
      </c>
      <c r="D19" s="10">
        <v>7500</v>
      </c>
      <c r="E19" s="10">
        <v>0</v>
      </c>
      <c r="F19" s="10">
        <v>1.7300000000000004</v>
      </c>
      <c r="G19" s="10">
        <v>1E+30</v>
      </c>
      <c r="H19" s="10">
        <v>2.2791586998088292E-2</v>
      </c>
    </row>
    <row r="20" spans="1:8" x14ac:dyDescent="0.25">
      <c r="B20" s="10" t="s">
        <v>90</v>
      </c>
      <c r="C20" s="10" t="s">
        <v>91</v>
      </c>
      <c r="D20" s="10">
        <v>0</v>
      </c>
      <c r="E20" s="10">
        <v>-8.0000000000001847E-2</v>
      </c>
      <c r="F20" s="10">
        <v>1.5399999999999991</v>
      </c>
      <c r="G20" s="10">
        <v>8.0000000000001847E-2</v>
      </c>
      <c r="H20" s="10">
        <v>1E+30</v>
      </c>
    </row>
    <row r="21" spans="1:8" x14ac:dyDescent="0.25">
      <c r="B21" s="10" t="s">
        <v>92</v>
      </c>
      <c r="C21" s="10" t="s">
        <v>93</v>
      </c>
      <c r="D21" s="10">
        <v>0</v>
      </c>
      <c r="E21" s="10">
        <v>-2.8585131894484615E-2</v>
      </c>
      <c r="F21" s="10">
        <v>1.1999999999999993</v>
      </c>
      <c r="G21" s="10">
        <v>2.8585131894484615E-2</v>
      </c>
      <c r="H21" s="10">
        <v>1E+30</v>
      </c>
    </row>
    <row r="22" spans="1:8" x14ac:dyDescent="0.25">
      <c r="B22" s="10" t="s">
        <v>94</v>
      </c>
      <c r="C22" s="10" t="s">
        <v>95</v>
      </c>
      <c r="D22" s="10">
        <v>62000</v>
      </c>
      <c r="E22" s="10">
        <v>0</v>
      </c>
      <c r="F22" s="10">
        <v>1.1999999999999993</v>
      </c>
      <c r="G22" s="10">
        <v>1E+30</v>
      </c>
      <c r="H22" s="10">
        <v>2.8585131894484618E-2</v>
      </c>
    </row>
    <row r="23" spans="1:8" ht="15.75" thickBot="1" x14ac:dyDescent="0.3">
      <c r="B23" s="8" t="s">
        <v>96</v>
      </c>
      <c r="C23" s="8" t="s">
        <v>97</v>
      </c>
      <c r="D23" s="8">
        <v>0</v>
      </c>
      <c r="E23" s="8">
        <v>-6.2038369304556334E-2</v>
      </c>
      <c r="F23" s="8">
        <v>1</v>
      </c>
      <c r="G23" s="8">
        <v>6.2038369304556334E-2</v>
      </c>
      <c r="H23" s="8">
        <v>1E+30</v>
      </c>
    </row>
    <row r="25" spans="1:8" ht="15.75" thickBot="1" x14ac:dyDescent="0.3">
      <c r="A25" t="s">
        <v>60</v>
      </c>
    </row>
    <row r="26" spans="1:8" x14ac:dyDescent="0.25">
      <c r="B26" s="13"/>
      <c r="C26" s="13"/>
      <c r="D26" s="13" t="s">
        <v>127</v>
      </c>
      <c r="E26" s="13" t="s">
        <v>136</v>
      </c>
      <c r="F26" s="13" t="s">
        <v>138</v>
      </c>
      <c r="G26" s="13" t="s">
        <v>133</v>
      </c>
      <c r="H26" s="13" t="s">
        <v>133</v>
      </c>
    </row>
    <row r="27" spans="1:8" ht="15.75" thickBot="1" x14ac:dyDescent="0.3">
      <c r="B27" s="14" t="s">
        <v>54</v>
      </c>
      <c r="C27" s="14" t="s">
        <v>55</v>
      </c>
      <c r="D27" s="14" t="s">
        <v>128</v>
      </c>
      <c r="E27" s="14" t="s">
        <v>137</v>
      </c>
      <c r="F27" s="14" t="s">
        <v>139</v>
      </c>
      <c r="G27" s="14" t="s">
        <v>134</v>
      </c>
      <c r="H27" s="14" t="s">
        <v>135</v>
      </c>
    </row>
    <row r="28" spans="1:8" x14ac:dyDescent="0.25">
      <c r="B28" s="10" t="s">
        <v>98</v>
      </c>
      <c r="C28" s="10" t="s">
        <v>99</v>
      </c>
      <c r="D28" s="10">
        <v>62000</v>
      </c>
      <c r="E28" s="10">
        <v>1.5</v>
      </c>
      <c r="F28" s="10">
        <v>62000</v>
      </c>
      <c r="G28" s="10">
        <v>1E+30</v>
      </c>
      <c r="H28" s="10">
        <v>34292.191846522779</v>
      </c>
    </row>
    <row r="29" spans="1:8" x14ac:dyDescent="0.25">
      <c r="B29" s="10" t="s">
        <v>102</v>
      </c>
      <c r="C29" s="10" t="s">
        <v>103</v>
      </c>
      <c r="D29" s="10">
        <v>7500</v>
      </c>
      <c r="E29" s="10">
        <v>1.620000000000001</v>
      </c>
      <c r="F29" s="10">
        <v>7500</v>
      </c>
      <c r="G29" s="10">
        <v>27707.808153477221</v>
      </c>
      <c r="H29" s="10">
        <v>7500</v>
      </c>
    </row>
    <row r="30" spans="1:8" x14ac:dyDescent="0.25">
      <c r="B30" s="10" t="s">
        <v>105</v>
      </c>
      <c r="C30" s="10" t="s">
        <v>106</v>
      </c>
      <c r="D30" s="10">
        <v>62000</v>
      </c>
      <c r="E30" s="10">
        <v>1.0620383693045563</v>
      </c>
      <c r="F30" s="10">
        <v>62000</v>
      </c>
      <c r="G30" s="10">
        <v>22092.076481835564</v>
      </c>
      <c r="H30" s="10">
        <v>27341.957934990434</v>
      </c>
    </row>
    <row r="31" spans="1:8" x14ac:dyDescent="0.25">
      <c r="B31" s="10" t="s">
        <v>108</v>
      </c>
      <c r="C31" s="10" t="s">
        <v>109</v>
      </c>
      <c r="D31" s="10">
        <v>5760</v>
      </c>
      <c r="E31" s="10">
        <v>0.69449999999999878</v>
      </c>
      <c r="F31" s="10">
        <v>5760</v>
      </c>
      <c r="G31" s="10">
        <v>2555.3347732181419</v>
      </c>
      <c r="H31" s="10">
        <v>2196.2850971922248</v>
      </c>
    </row>
    <row r="32" spans="1:8" x14ac:dyDescent="0.25">
      <c r="B32" s="10" t="s">
        <v>111</v>
      </c>
      <c r="C32" s="10" t="s">
        <v>112</v>
      </c>
      <c r="D32" s="10">
        <v>21600</v>
      </c>
      <c r="E32" s="10">
        <v>0.57529999999999704</v>
      </c>
      <c r="F32" s="10">
        <v>21600</v>
      </c>
      <c r="G32" s="10">
        <v>6556.8244448418309</v>
      </c>
      <c r="H32" s="10">
        <v>5297.8600675864664</v>
      </c>
    </row>
    <row r="33" spans="2:8" x14ac:dyDescent="0.25">
      <c r="B33" s="10" t="s">
        <v>114</v>
      </c>
      <c r="C33" s="10" t="s">
        <v>115</v>
      </c>
      <c r="D33" s="10">
        <v>0</v>
      </c>
      <c r="E33" s="10">
        <v>0.14999999999999991</v>
      </c>
      <c r="F33" s="10">
        <v>0</v>
      </c>
      <c r="G33" s="10">
        <v>11831.199999999997</v>
      </c>
      <c r="H33" s="10">
        <v>0</v>
      </c>
    </row>
    <row r="34" spans="2:8" x14ac:dyDescent="0.25">
      <c r="B34" s="10" t="s">
        <v>117</v>
      </c>
      <c r="C34" s="10" t="s">
        <v>118</v>
      </c>
      <c r="D34" s="10">
        <v>0</v>
      </c>
      <c r="E34" s="10">
        <v>0.14999999999999947</v>
      </c>
      <c r="F34" s="10">
        <v>0</v>
      </c>
      <c r="G34" s="10">
        <v>11831.199999999997</v>
      </c>
      <c r="H34" s="10">
        <v>0</v>
      </c>
    </row>
    <row r="35" spans="2:8" x14ac:dyDescent="0.25">
      <c r="B35" s="10" t="s">
        <v>120</v>
      </c>
      <c r="C35" s="10" t="s">
        <v>121</v>
      </c>
      <c r="D35" s="10">
        <v>16500</v>
      </c>
      <c r="E35" s="10">
        <v>1.1800000000000002</v>
      </c>
      <c r="F35" s="10">
        <v>16500</v>
      </c>
      <c r="G35" s="10">
        <v>10168.800000000001</v>
      </c>
      <c r="H35" s="10">
        <v>11831.199999999997</v>
      </c>
    </row>
    <row r="36" spans="2:8" ht="15.75" thickBot="1" x14ac:dyDescent="0.3">
      <c r="B36" s="8" t="s">
        <v>123</v>
      </c>
      <c r="C36" s="8" t="s">
        <v>124</v>
      </c>
      <c r="D36" s="8">
        <v>22000</v>
      </c>
      <c r="E36" s="8">
        <v>1.1600000000000001</v>
      </c>
      <c r="F36" s="8">
        <v>22000</v>
      </c>
      <c r="G36" s="8">
        <v>1E+30</v>
      </c>
      <c r="H36" s="8">
        <v>11831.199999999997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319D-E28F-4B12-B150-CB95575AD7AD}">
  <dimension ref="A1:J27"/>
  <sheetViews>
    <sheetView showGridLines="0" workbookViewId="0">
      <selection activeCell="I55" sqref="I55"/>
    </sheetView>
  </sheetViews>
  <sheetFormatPr defaultRowHeight="15" x14ac:dyDescent="0.25"/>
  <cols>
    <col min="1" max="1" width="2.28515625" customWidth="1"/>
    <col min="2" max="2" width="7.42578125" bestFit="1" customWidth="1"/>
    <col min="3" max="3" width="21" bestFit="1" customWidth="1"/>
    <col min="4" max="4" width="12" bestFit="1" customWidth="1"/>
    <col min="5" max="5" width="2.28515625" customWidth="1"/>
    <col min="6" max="6" width="6.42578125" bestFit="1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7" t="s">
        <v>140</v>
      </c>
    </row>
    <row r="2" spans="1:10" x14ac:dyDescent="0.25">
      <c r="A2" s="7" t="s">
        <v>43</v>
      </c>
    </row>
    <row r="3" spans="1:10" x14ac:dyDescent="0.25">
      <c r="A3" s="7" t="s">
        <v>44</v>
      </c>
    </row>
    <row r="5" spans="1:10" ht="15.75" thickBot="1" x14ac:dyDescent="0.3"/>
    <row r="6" spans="1:10" x14ac:dyDescent="0.25">
      <c r="B6" s="13"/>
      <c r="C6" s="13" t="s">
        <v>131</v>
      </c>
      <c r="D6" s="13"/>
    </row>
    <row r="7" spans="1:10" ht="15.75" thickBot="1" x14ac:dyDescent="0.3">
      <c r="B7" s="14" t="s">
        <v>54</v>
      </c>
      <c r="C7" s="14" t="s">
        <v>55</v>
      </c>
      <c r="D7" s="14" t="s">
        <v>128</v>
      </c>
    </row>
    <row r="8" spans="1:10" ht="15.75" thickBot="1" x14ac:dyDescent="0.3">
      <c r="B8" s="8" t="s">
        <v>65</v>
      </c>
      <c r="C8" s="8" t="s">
        <v>66</v>
      </c>
      <c r="D8" s="11">
        <v>232413.17889688245</v>
      </c>
    </row>
    <row r="10" spans="1:10" ht="15.75" thickBot="1" x14ac:dyDescent="0.3"/>
    <row r="11" spans="1:10" x14ac:dyDescent="0.25">
      <c r="B11" s="13"/>
      <c r="C11" s="13" t="s">
        <v>141</v>
      </c>
      <c r="D11" s="13"/>
      <c r="F11" s="13" t="s">
        <v>142</v>
      </c>
      <c r="G11" s="13" t="s">
        <v>131</v>
      </c>
      <c r="I11" s="13" t="s">
        <v>145</v>
      </c>
      <c r="J11" s="13" t="s">
        <v>131</v>
      </c>
    </row>
    <row r="12" spans="1:10" ht="15.75" thickBot="1" x14ac:dyDescent="0.3">
      <c r="B12" s="14" t="s">
        <v>54</v>
      </c>
      <c r="C12" s="14" t="s">
        <v>55</v>
      </c>
      <c r="D12" s="14" t="s">
        <v>128</v>
      </c>
      <c r="F12" s="14" t="s">
        <v>143</v>
      </c>
      <c r="G12" s="14" t="s">
        <v>144</v>
      </c>
      <c r="I12" s="14" t="s">
        <v>143</v>
      </c>
      <c r="J12" s="14" t="s">
        <v>144</v>
      </c>
    </row>
    <row r="13" spans="1:10" x14ac:dyDescent="0.25">
      <c r="B13" s="10" t="s">
        <v>67</v>
      </c>
      <c r="C13" s="10" t="s">
        <v>68</v>
      </c>
      <c r="D13" s="12">
        <v>16500</v>
      </c>
      <c r="F13" s="12">
        <v>0</v>
      </c>
      <c r="G13" s="12">
        <v>210468.17889688245</v>
      </c>
      <c r="I13" s="12">
        <v>16500</v>
      </c>
      <c r="J13" s="12">
        <v>232413.17889688245</v>
      </c>
    </row>
    <row r="14" spans="1:10" x14ac:dyDescent="0.25">
      <c r="B14" s="10" t="s">
        <v>70</v>
      </c>
      <c r="C14" s="10" t="s">
        <v>71</v>
      </c>
      <c r="D14" s="12">
        <v>0</v>
      </c>
      <c r="F14" s="12">
        <v>0</v>
      </c>
      <c r="G14" s="12">
        <v>232413.17889688245</v>
      </c>
      <c r="I14" s="12">
        <v>0</v>
      </c>
      <c r="J14" s="12">
        <v>232413.17889688245</v>
      </c>
    </row>
    <row r="15" spans="1:10" x14ac:dyDescent="0.25">
      <c r="B15" s="10" t="s">
        <v>72</v>
      </c>
      <c r="C15" s="10" t="s">
        <v>73</v>
      </c>
      <c r="D15" s="12">
        <v>0</v>
      </c>
      <c r="F15" s="12">
        <v>0</v>
      </c>
      <c r="G15" s="12">
        <v>232413.17889688245</v>
      </c>
      <c r="I15" s="12">
        <v>0</v>
      </c>
      <c r="J15" s="12">
        <v>232413.17889688245</v>
      </c>
    </row>
    <row r="16" spans="1:10" x14ac:dyDescent="0.25">
      <c r="B16" s="10" t="s">
        <v>74</v>
      </c>
      <c r="C16" s="10" t="s">
        <v>75</v>
      </c>
      <c r="D16" s="12">
        <v>10168.800000000001</v>
      </c>
      <c r="F16" s="12">
        <v>0</v>
      </c>
      <c r="G16" s="12">
        <v>219092.05089688249</v>
      </c>
      <c r="I16" s="12">
        <v>10168.800000000003</v>
      </c>
      <c r="J16" s="12">
        <v>232413.17889688245</v>
      </c>
    </row>
    <row r="17" spans="2:10" x14ac:dyDescent="0.25">
      <c r="B17" s="10" t="s">
        <v>76</v>
      </c>
      <c r="C17" s="10" t="s">
        <v>77</v>
      </c>
      <c r="D17" s="12">
        <v>0</v>
      </c>
      <c r="F17" s="12">
        <v>0</v>
      </c>
      <c r="G17" s="12">
        <v>232413.17889688245</v>
      </c>
      <c r="I17" s="12">
        <v>0</v>
      </c>
      <c r="J17" s="12">
        <v>232413.17889688245</v>
      </c>
    </row>
    <row r="18" spans="2:10" x14ac:dyDescent="0.25">
      <c r="B18" s="10" t="s">
        <v>78</v>
      </c>
      <c r="C18" s="10" t="s">
        <v>79</v>
      </c>
      <c r="D18" s="12">
        <v>11831.199999999997</v>
      </c>
      <c r="F18" s="12">
        <v>0</v>
      </c>
      <c r="G18" s="12">
        <v>218688.98689688247</v>
      </c>
      <c r="I18" s="12">
        <v>11831.199999999999</v>
      </c>
      <c r="J18" s="12">
        <v>232413.17889688245</v>
      </c>
    </row>
    <row r="19" spans="2:10" x14ac:dyDescent="0.25">
      <c r="B19" s="10" t="s">
        <v>80</v>
      </c>
      <c r="C19" s="10" t="s">
        <v>81</v>
      </c>
      <c r="D19" s="12">
        <v>0</v>
      </c>
      <c r="F19" s="12">
        <v>0</v>
      </c>
      <c r="G19" s="12">
        <v>232413.17889688245</v>
      </c>
      <c r="I19" s="12">
        <v>0</v>
      </c>
      <c r="J19" s="12">
        <v>232413.17889688245</v>
      </c>
    </row>
    <row r="20" spans="2:10" x14ac:dyDescent="0.25">
      <c r="B20" s="10" t="s">
        <v>82</v>
      </c>
      <c r="C20" s="10" t="s">
        <v>83</v>
      </c>
      <c r="D20" s="12">
        <v>27707.808153477221</v>
      </c>
      <c r="F20" s="12">
        <v>0</v>
      </c>
      <c r="G20" s="12">
        <v>187803.60776978417</v>
      </c>
      <c r="I20" s="12">
        <v>27707.808153321985</v>
      </c>
      <c r="J20" s="12">
        <v>232413.17889663257</v>
      </c>
    </row>
    <row r="21" spans="2:10" x14ac:dyDescent="0.25">
      <c r="B21" s="10" t="s">
        <v>84</v>
      </c>
      <c r="C21" s="10" t="s">
        <v>85</v>
      </c>
      <c r="D21" s="12">
        <v>34292.191846522779</v>
      </c>
      <c r="F21" s="12">
        <v>0</v>
      </c>
      <c r="G21" s="12">
        <v>180974.89112709832</v>
      </c>
      <c r="I21" s="12">
        <v>34292.191846522779</v>
      </c>
      <c r="J21" s="12">
        <v>232413.17889688245</v>
      </c>
    </row>
    <row r="22" spans="2:10" x14ac:dyDescent="0.25">
      <c r="B22" s="10" t="s">
        <v>86</v>
      </c>
      <c r="C22" s="10" t="s">
        <v>87</v>
      </c>
      <c r="D22" s="12">
        <v>0</v>
      </c>
      <c r="F22" s="12">
        <v>0</v>
      </c>
      <c r="G22" s="12">
        <v>232413.17889688245</v>
      </c>
      <c r="I22" s="12">
        <v>0</v>
      </c>
      <c r="J22" s="12">
        <v>232413.17889688245</v>
      </c>
    </row>
    <row r="23" spans="2:10" x14ac:dyDescent="0.25">
      <c r="B23" s="10" t="s">
        <v>88</v>
      </c>
      <c r="C23" s="10" t="s">
        <v>89</v>
      </c>
      <c r="D23" s="12">
        <v>7500</v>
      </c>
      <c r="F23" s="12">
        <v>0</v>
      </c>
      <c r="G23" s="12">
        <v>219438.17889688245</v>
      </c>
      <c r="I23" s="12">
        <v>7500</v>
      </c>
      <c r="J23" s="12">
        <v>232413.17889688245</v>
      </c>
    </row>
    <row r="24" spans="2:10" x14ac:dyDescent="0.25">
      <c r="B24" s="10" t="s">
        <v>90</v>
      </c>
      <c r="C24" s="10" t="s">
        <v>91</v>
      </c>
      <c r="D24" s="12">
        <v>0</v>
      </c>
      <c r="F24" s="12">
        <v>0</v>
      </c>
      <c r="G24" s="12">
        <v>232413.17889688245</v>
      </c>
      <c r="I24" s="12">
        <v>0</v>
      </c>
      <c r="J24" s="12">
        <v>232413.17889688245</v>
      </c>
    </row>
    <row r="25" spans="2:10" x14ac:dyDescent="0.25">
      <c r="B25" s="10" t="s">
        <v>92</v>
      </c>
      <c r="C25" s="10" t="s">
        <v>93</v>
      </c>
      <c r="D25" s="12">
        <v>0</v>
      </c>
      <c r="F25" s="12">
        <v>0</v>
      </c>
      <c r="G25" s="12">
        <v>232413.17889688245</v>
      </c>
      <c r="I25" s="12">
        <v>0</v>
      </c>
      <c r="J25" s="12">
        <v>232413.17889688245</v>
      </c>
    </row>
    <row r="26" spans="2:10" x14ac:dyDescent="0.25">
      <c r="B26" s="10" t="s">
        <v>94</v>
      </c>
      <c r="C26" s="10" t="s">
        <v>95</v>
      </c>
      <c r="D26" s="12">
        <v>62000</v>
      </c>
      <c r="F26" s="12">
        <v>0</v>
      </c>
      <c r="G26" s="12">
        <v>158013.17889688245</v>
      </c>
      <c r="I26" s="12">
        <v>61999.999999927815</v>
      </c>
      <c r="J26" s="12">
        <v>232413.17889679584</v>
      </c>
    </row>
    <row r="27" spans="2:10" ht="15.75" thickBot="1" x14ac:dyDescent="0.3">
      <c r="B27" s="8" t="s">
        <v>96</v>
      </c>
      <c r="C27" s="8" t="s">
        <v>97</v>
      </c>
      <c r="D27" s="11">
        <v>0</v>
      </c>
      <c r="F27" s="11">
        <v>0</v>
      </c>
      <c r="G27" s="11">
        <v>232413.17889688245</v>
      </c>
      <c r="I27" s="11">
        <v>0</v>
      </c>
      <c r="J27" s="11">
        <v>232413.17889688245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AD4D-5599-4111-9617-97A1A5A68DDE}">
  <dimension ref="A1:AD33"/>
  <sheetViews>
    <sheetView tabSelected="1" zoomScale="55" zoomScaleNormal="55" workbookViewId="0">
      <selection activeCell="AK82" sqref="AK82"/>
    </sheetView>
  </sheetViews>
  <sheetFormatPr defaultColWidth="9.140625" defaultRowHeight="15" x14ac:dyDescent="0.25"/>
  <cols>
    <col min="1" max="1" width="17.5703125" bestFit="1" customWidth="1"/>
    <col min="2" max="2" width="3.140625" bestFit="1" customWidth="1"/>
    <col min="3" max="3" width="11" bestFit="1" customWidth="1"/>
    <col min="5" max="5" width="11.85546875" bestFit="1" customWidth="1"/>
    <col min="8" max="8" width="5.42578125" customWidth="1"/>
    <col min="10" max="10" width="2.42578125" bestFit="1" customWidth="1"/>
    <col min="12" max="12" width="19.28515625" bestFit="1" customWidth="1"/>
    <col min="16" max="16" width="13.5703125" bestFit="1" customWidth="1"/>
    <col min="18" max="18" width="10" bestFit="1" customWidth="1"/>
    <col min="21" max="21" width="9.85546875" bestFit="1" customWidth="1"/>
  </cols>
  <sheetData>
    <row r="1" spans="8:30" x14ac:dyDescent="0.25">
      <c r="H1" s="1"/>
    </row>
    <row r="2" spans="8:30" x14ac:dyDescent="0.25">
      <c r="H2" s="1"/>
      <c r="M2" t="s">
        <v>7</v>
      </c>
      <c r="N2" t="s">
        <v>10</v>
      </c>
      <c r="O2" t="s">
        <v>11</v>
      </c>
      <c r="P2" t="s">
        <v>12</v>
      </c>
      <c r="Q2" t="s">
        <v>8</v>
      </c>
      <c r="R2" t="s">
        <v>13</v>
      </c>
      <c r="S2" t="s">
        <v>14</v>
      </c>
      <c r="T2" t="s">
        <v>15</v>
      </c>
      <c r="U2" t="s">
        <v>9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</row>
    <row r="3" spans="8:30" x14ac:dyDescent="0.25">
      <c r="H3" s="1"/>
      <c r="L3" s="4" t="s">
        <v>5</v>
      </c>
      <c r="M3">
        <v>16500</v>
      </c>
      <c r="N3">
        <v>0</v>
      </c>
      <c r="O3">
        <v>0</v>
      </c>
      <c r="P3">
        <v>10168.800000000001</v>
      </c>
      <c r="Q3">
        <v>0</v>
      </c>
      <c r="R3">
        <v>11831.199999999997</v>
      </c>
      <c r="S3">
        <v>0</v>
      </c>
      <c r="T3">
        <v>27707.808153477221</v>
      </c>
      <c r="U3">
        <v>34292.191846522779</v>
      </c>
      <c r="V3">
        <v>0</v>
      </c>
      <c r="W3">
        <v>7500</v>
      </c>
      <c r="X3">
        <v>0</v>
      </c>
      <c r="Y3">
        <v>0</v>
      </c>
      <c r="Z3">
        <v>62000</v>
      </c>
      <c r="AA3">
        <v>0</v>
      </c>
    </row>
    <row r="4" spans="8:30" x14ac:dyDescent="0.25">
      <c r="H4" s="1"/>
    </row>
    <row r="5" spans="8:30" x14ac:dyDescent="0.25">
      <c r="H5" s="1"/>
      <c r="L5" s="5" t="s">
        <v>0</v>
      </c>
      <c r="AB5" t="s">
        <v>1</v>
      </c>
      <c r="AD5" t="s">
        <v>3</v>
      </c>
    </row>
    <row r="6" spans="8:30" x14ac:dyDescent="0.25">
      <c r="H6" s="1"/>
      <c r="L6" s="2" t="s">
        <v>22</v>
      </c>
      <c r="M6">
        <v>1</v>
      </c>
      <c r="N6">
        <v>1</v>
      </c>
      <c r="O6">
        <v>1</v>
      </c>
      <c r="AB6" s="3"/>
    </row>
    <row r="7" spans="8:30" x14ac:dyDescent="0.25">
      <c r="H7" s="1"/>
      <c r="L7" s="2" t="s">
        <v>23</v>
      </c>
      <c r="M7">
        <f>M3*M6</f>
        <v>16500</v>
      </c>
      <c r="N7">
        <f t="shared" ref="N7:AA7" si="0">N3*N6</f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3">
        <f>SUM(M7:AA7)</f>
        <v>16500</v>
      </c>
      <c r="AC7" t="s">
        <v>2</v>
      </c>
      <c r="AD7">
        <v>16500</v>
      </c>
    </row>
    <row r="8" spans="8:30" x14ac:dyDescent="0.25">
      <c r="H8" s="1"/>
      <c r="L8" s="2" t="s">
        <v>24</v>
      </c>
      <c r="P8">
        <v>1</v>
      </c>
      <c r="Q8">
        <v>1</v>
      </c>
      <c r="R8">
        <v>1</v>
      </c>
      <c r="AB8" s="3"/>
    </row>
    <row r="9" spans="8:30" x14ac:dyDescent="0.25">
      <c r="H9" s="1"/>
      <c r="L9" s="2" t="s">
        <v>25</v>
      </c>
      <c r="M9">
        <f>M8*M3</f>
        <v>0</v>
      </c>
      <c r="N9">
        <f t="shared" ref="N9:AA9" si="1">N8*N3</f>
        <v>0</v>
      </c>
      <c r="O9">
        <f t="shared" si="1"/>
        <v>0</v>
      </c>
      <c r="P9">
        <f t="shared" si="1"/>
        <v>10168.800000000001</v>
      </c>
      <c r="Q9">
        <f t="shared" si="1"/>
        <v>0</v>
      </c>
      <c r="R9">
        <f t="shared" si="1"/>
        <v>11831.199999999997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 s="3">
        <f>SUM(M9:AA9)</f>
        <v>22000</v>
      </c>
      <c r="AC9" t="s">
        <v>2</v>
      </c>
      <c r="AD9">
        <v>22000</v>
      </c>
    </row>
    <row r="10" spans="8:30" x14ac:dyDescent="0.25">
      <c r="H10" s="1"/>
      <c r="L10" s="2" t="s">
        <v>26</v>
      </c>
      <c r="S10">
        <v>1</v>
      </c>
      <c r="T10">
        <v>1</v>
      </c>
      <c r="U10">
        <v>1</v>
      </c>
      <c r="AB10" s="3"/>
    </row>
    <row r="11" spans="8:30" x14ac:dyDescent="0.25">
      <c r="H11" s="1"/>
      <c r="L11" s="2" t="s">
        <v>27</v>
      </c>
      <c r="M11">
        <f>M10*M3</f>
        <v>0</v>
      </c>
      <c r="N11">
        <f t="shared" ref="N11:AA11" si="2">N10*N3</f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27707.808153477221</v>
      </c>
      <c r="U11">
        <f t="shared" si="2"/>
        <v>34292.191846522779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 s="3">
        <f>SUM(M11:AA11)</f>
        <v>62000</v>
      </c>
      <c r="AC11" t="s">
        <v>2</v>
      </c>
      <c r="AD11">
        <v>62000</v>
      </c>
    </row>
    <row r="12" spans="8:30" x14ac:dyDescent="0.25">
      <c r="H12" s="1"/>
      <c r="L12" s="2" t="s">
        <v>28</v>
      </c>
      <c r="V12">
        <v>1</v>
      </c>
      <c r="W12">
        <v>1</v>
      </c>
      <c r="X12">
        <v>1</v>
      </c>
      <c r="AB12" s="3"/>
    </row>
    <row r="13" spans="8:30" x14ac:dyDescent="0.25">
      <c r="H13" s="1"/>
      <c r="L13" s="2" t="s">
        <v>29</v>
      </c>
      <c r="M13">
        <f>M12*M3</f>
        <v>0</v>
      </c>
      <c r="N13">
        <f t="shared" ref="N13:AA13" si="3">N12*N3</f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7500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 s="3">
        <f>SUM(M13:AA13)</f>
        <v>7500</v>
      </c>
      <c r="AC13" t="s">
        <v>2</v>
      </c>
      <c r="AD13">
        <v>7500</v>
      </c>
    </row>
    <row r="14" spans="8:30" x14ac:dyDescent="0.25">
      <c r="H14" s="1"/>
      <c r="L14" s="2" t="s">
        <v>30</v>
      </c>
      <c r="Y14">
        <v>1</v>
      </c>
      <c r="Z14">
        <v>1</v>
      </c>
      <c r="AA14">
        <v>1</v>
      </c>
      <c r="AB14" s="3"/>
    </row>
    <row r="15" spans="8:30" x14ac:dyDescent="0.25">
      <c r="H15" s="1"/>
      <c r="L15" s="2" t="s">
        <v>31</v>
      </c>
      <c r="M15">
        <f t="shared" ref="M15:Z15" si="4">M14*M3</f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62000</v>
      </c>
      <c r="AA15">
        <f>AA14*AA3</f>
        <v>0</v>
      </c>
      <c r="AB15" s="3">
        <f>SUM(M15:AA15)</f>
        <v>62000</v>
      </c>
      <c r="AC15" t="s">
        <v>2</v>
      </c>
      <c r="AD15">
        <v>62000</v>
      </c>
    </row>
    <row r="16" spans="8:30" x14ac:dyDescent="0.25">
      <c r="H16" s="1"/>
      <c r="L16" s="2" t="s">
        <v>32</v>
      </c>
      <c r="M16">
        <f>1/4.63</f>
        <v>0.21598272138228941</v>
      </c>
      <c r="P16">
        <f>1/4.63</f>
        <v>0.21598272138228941</v>
      </c>
      <c r="S16">
        <f>1/5.23</f>
        <v>0.19120458891013384</v>
      </c>
      <c r="V16">
        <f>1/5.23</f>
        <v>0.19120458891013384</v>
      </c>
      <c r="Y16">
        <f>1/4.17</f>
        <v>0.23980815347721823</v>
      </c>
      <c r="AB16" s="3"/>
    </row>
    <row r="17" spans="8:30" x14ac:dyDescent="0.25">
      <c r="H17" s="1"/>
      <c r="L17" s="2" t="s">
        <v>33</v>
      </c>
      <c r="M17">
        <f>M16*M3</f>
        <v>3563.7149028077752</v>
      </c>
      <c r="N17">
        <f t="shared" ref="N17:AA17" si="5">N16*N3</f>
        <v>0</v>
      </c>
      <c r="O17">
        <f t="shared" si="5"/>
        <v>0</v>
      </c>
      <c r="P17">
        <f t="shared" si="5"/>
        <v>2196.2850971922248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 s="3">
        <f>SUM(M17:AA17)</f>
        <v>5760</v>
      </c>
      <c r="AC17" t="s">
        <v>2</v>
      </c>
      <c r="AD17">
        <f>8*24*30</f>
        <v>5760</v>
      </c>
    </row>
    <row r="18" spans="8:30" x14ac:dyDescent="0.25">
      <c r="H18" s="1"/>
      <c r="L18" s="2" t="s">
        <v>34</v>
      </c>
      <c r="T18">
        <f>1/5.23</f>
        <v>0.19120458891013384</v>
      </c>
      <c r="W18">
        <f>1/5.23</f>
        <v>0.19120458891013384</v>
      </c>
      <c r="Z18">
        <f>1/4.17</f>
        <v>0.23980815347721823</v>
      </c>
      <c r="AB18" s="3"/>
    </row>
    <row r="19" spans="8:30" x14ac:dyDescent="0.25">
      <c r="H19" s="1"/>
      <c r="L19" s="2" t="s">
        <v>35</v>
      </c>
      <c r="M19">
        <f t="shared" ref="M19:S19" si="6">M18*M3</f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>T18*T3</f>
        <v>5297.8600675864664</v>
      </c>
      <c r="U19">
        <f t="shared" ref="U19:AA19" si="7">U18*U3</f>
        <v>0</v>
      </c>
      <c r="V19">
        <f t="shared" si="7"/>
        <v>0</v>
      </c>
      <c r="W19">
        <f t="shared" si="7"/>
        <v>1434.0344168260037</v>
      </c>
      <c r="X19">
        <f t="shared" si="7"/>
        <v>0</v>
      </c>
      <c r="Y19">
        <f t="shared" si="7"/>
        <v>0</v>
      </c>
      <c r="Z19">
        <f t="shared" si="7"/>
        <v>14868.105515587531</v>
      </c>
      <c r="AA19">
        <f t="shared" si="7"/>
        <v>0</v>
      </c>
      <c r="AB19" s="3">
        <f>SUM(M19:AA19)</f>
        <v>21600</v>
      </c>
      <c r="AC19" t="s">
        <v>2</v>
      </c>
      <c r="AD19">
        <f>30*24*30</f>
        <v>21600</v>
      </c>
    </row>
    <row r="20" spans="8:30" x14ac:dyDescent="0.25">
      <c r="H20" s="1"/>
      <c r="L20" s="2" t="s">
        <v>36</v>
      </c>
      <c r="N20">
        <v>1</v>
      </c>
      <c r="AB20" s="3"/>
    </row>
    <row r="21" spans="8:30" x14ac:dyDescent="0.25">
      <c r="H21" s="1"/>
      <c r="L21" s="2" t="s">
        <v>37</v>
      </c>
      <c r="M21">
        <f>M20*M3</f>
        <v>0</v>
      </c>
      <c r="N21">
        <f t="shared" ref="N21:AA21" si="8">N20*N3</f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 s="3">
        <f>SUM(M21:AA21)</f>
        <v>0</v>
      </c>
      <c r="AC21" t="s">
        <v>4</v>
      </c>
      <c r="AD21">
        <v>0</v>
      </c>
    </row>
    <row r="22" spans="8:30" x14ac:dyDescent="0.25">
      <c r="H22" s="1"/>
      <c r="L22" s="2" t="s">
        <v>38</v>
      </c>
      <c r="Q22">
        <v>1</v>
      </c>
      <c r="AB22" s="3"/>
    </row>
    <row r="23" spans="8:30" x14ac:dyDescent="0.25">
      <c r="H23" s="1"/>
      <c r="L23" s="2" t="s">
        <v>39</v>
      </c>
      <c r="M23">
        <f>M22*M3</f>
        <v>0</v>
      </c>
      <c r="N23">
        <f t="shared" ref="N23:AA23" si="9">N22*N3</f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  <c r="U23">
        <f t="shared" si="9"/>
        <v>0</v>
      </c>
      <c r="V23">
        <f t="shared" si="9"/>
        <v>0</v>
      </c>
      <c r="W23">
        <f t="shared" si="9"/>
        <v>0</v>
      </c>
      <c r="X23">
        <f t="shared" si="9"/>
        <v>0</v>
      </c>
      <c r="Y23">
        <f t="shared" si="9"/>
        <v>0</v>
      </c>
      <c r="Z23">
        <f t="shared" si="9"/>
        <v>0</v>
      </c>
      <c r="AA23">
        <f t="shared" si="9"/>
        <v>0</v>
      </c>
      <c r="AB23" s="3">
        <f>SUM(M23:AA23)</f>
        <v>0</v>
      </c>
      <c r="AC23" t="s">
        <v>4</v>
      </c>
      <c r="AD23">
        <v>0</v>
      </c>
    </row>
    <row r="24" spans="8:30" x14ac:dyDescent="0.25">
      <c r="H24" s="1"/>
    </row>
    <row r="25" spans="8:30" ht="15.75" thickBot="1" x14ac:dyDescent="0.3">
      <c r="H25" s="1"/>
      <c r="L25" t="s">
        <v>40</v>
      </c>
      <c r="M25">
        <f>(3.99-2.66)</f>
        <v>1.33</v>
      </c>
      <c r="N25">
        <f>(3.99-2.66)</f>
        <v>1.33</v>
      </c>
      <c r="O25">
        <f>(3.99-2.86)</f>
        <v>1.1300000000000003</v>
      </c>
      <c r="P25">
        <f>(3.86-2.55)</f>
        <v>1.31</v>
      </c>
      <c r="Q25">
        <f>(3.86-2.55)</f>
        <v>1.31</v>
      </c>
      <c r="R25">
        <f>(3.86-2.7)</f>
        <v>1.1599999999999997</v>
      </c>
      <c r="S25">
        <f>(4.1-2.49)</f>
        <v>1.6099999999999994</v>
      </c>
      <c r="T25">
        <f>(4.1-2.49)</f>
        <v>1.6099999999999994</v>
      </c>
      <c r="U25">
        <f>(4.1-2.6)</f>
        <v>1.4999999999999996</v>
      </c>
      <c r="V25">
        <f>(4.24-2.51)</f>
        <v>1.7300000000000004</v>
      </c>
      <c r="W25">
        <f>(4.24-2.51)</f>
        <v>1.7300000000000004</v>
      </c>
      <c r="X25">
        <f>(4.24-2.7)</f>
        <v>1.54</v>
      </c>
      <c r="Y25">
        <f>(3.7-2.5)</f>
        <v>1.2000000000000002</v>
      </c>
      <c r="Z25">
        <f>(3.7-2.5)</f>
        <v>1.2000000000000002</v>
      </c>
      <c r="AA25">
        <f>(3.7-2.7)</f>
        <v>1</v>
      </c>
      <c r="AB25" t="s">
        <v>6</v>
      </c>
    </row>
    <row r="26" spans="8:30" ht="15.75" thickBot="1" x14ac:dyDescent="0.3">
      <c r="H26" s="1"/>
      <c r="L26" t="s">
        <v>41</v>
      </c>
      <c r="M26">
        <f t="shared" ref="M26:AA26" si="10">M3*M25</f>
        <v>21945</v>
      </c>
      <c r="N26">
        <f t="shared" si="10"/>
        <v>0</v>
      </c>
      <c r="O26">
        <f t="shared" si="10"/>
        <v>0</v>
      </c>
      <c r="P26">
        <f t="shared" si="10"/>
        <v>13321.128000000002</v>
      </c>
      <c r="Q26">
        <f t="shared" si="10"/>
        <v>0</v>
      </c>
      <c r="R26">
        <f t="shared" si="10"/>
        <v>13724.191999999994</v>
      </c>
      <c r="S26">
        <f t="shared" si="10"/>
        <v>0</v>
      </c>
      <c r="T26">
        <f t="shared" si="10"/>
        <v>44609.571127098308</v>
      </c>
      <c r="U26">
        <f t="shared" si="10"/>
        <v>51438.287769784154</v>
      </c>
      <c r="V26">
        <f t="shared" si="10"/>
        <v>0</v>
      </c>
      <c r="W26">
        <f t="shared" si="10"/>
        <v>12975.000000000004</v>
      </c>
      <c r="X26">
        <f t="shared" si="10"/>
        <v>0</v>
      </c>
      <c r="Y26">
        <f t="shared" si="10"/>
        <v>0</v>
      </c>
      <c r="Z26">
        <f t="shared" si="10"/>
        <v>74400.000000000015</v>
      </c>
      <c r="AA26">
        <f t="shared" si="10"/>
        <v>0</v>
      </c>
      <c r="AB26" s="6">
        <f>SUM(M26:AA26)</f>
        <v>232413.17889688245</v>
      </c>
    </row>
    <row r="27" spans="8:30" x14ac:dyDescent="0.25">
      <c r="H27" s="1"/>
    </row>
    <row r="28" spans="8:30" x14ac:dyDescent="0.25">
      <c r="H28" s="1"/>
    </row>
    <row r="29" spans="8:30" x14ac:dyDescent="0.25">
      <c r="H29" s="1"/>
    </row>
    <row r="30" spans="8:30" x14ac:dyDescent="0.25">
      <c r="H30" s="1"/>
    </row>
    <row r="31" spans="8:30" x14ac:dyDescent="0.25">
      <c r="H31" s="1"/>
    </row>
    <row r="32" spans="8:30" x14ac:dyDescent="0.25"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1. Solution by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Íñigo Martín</dc:creator>
  <cp:lastModifiedBy>Inigo Martin Melero</cp:lastModifiedBy>
  <dcterms:created xsi:type="dcterms:W3CDTF">2015-06-05T18:19:34Z</dcterms:created>
  <dcterms:modified xsi:type="dcterms:W3CDTF">2023-08-23T15:48:54Z</dcterms:modified>
</cp:coreProperties>
</file>