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martinm\Downloads\"/>
    </mc:Choice>
  </mc:AlternateContent>
  <xr:revisionPtr revIDLastSave="0" documentId="13_ncr:1_{4366C4B9-8CDF-4E5F-8ECC-2EAB03D7041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1. Solution by Solver" sheetId="2" r:id="rId1"/>
    <sheet name="2. Solution Simplex" sheetId="3" r:id="rId2"/>
  </sheets>
  <definedNames>
    <definedName name="solver_adj" localSheetId="0" hidden="1">'1. Solution by Solver'!$M$3:$O$3</definedName>
    <definedName name="solver_cvg" localSheetId="0" hidden="1">"""""""""""""""""""""""""""""""0,0001"""""""""""""""""""""""""""""""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'1. Solution by Solver'!$P$9</definedName>
    <definedName name="solver_lhs1" localSheetId="0" hidden="1">'1. Solution by Solver'!$P$6</definedName>
    <definedName name="solver_lhs2" localSheetId="0" hidden="1">'1. Solution by Solver'!$P$7</definedName>
    <definedName name="solver_lhs3" localSheetId="0" hidden="1">'1. Solution by Solver'!$P$8</definedName>
    <definedName name="solver_lhs4" localSheetId="0" hidden="1">'1. Solution by Solver'!$P$9</definedName>
    <definedName name="solver_lhs5" localSheetId="0" hidden="1">'1. Solution by Solver'!$P$9</definedName>
    <definedName name="solver_lhs6" localSheetId="0" hidden="1">'1. Solution by Solver'!$P$10</definedName>
    <definedName name="solver_lhs7" localSheetId="0" hidden="1">'1. Solution by Solver'!$P$9</definedName>
    <definedName name="solver_mip" localSheetId="0" hidden="1">2147483647</definedName>
    <definedName name="solver_mni" localSheetId="0" hidden="1">30</definedName>
    <definedName name="solver_mrt" localSheetId="0" hidden="1">"""""""""""""""""""""""""""""""0,075"""""""""""""""""""""""""""""""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'1. Solution by Solver'!$Q$11</definedName>
    <definedName name="solver_pre" localSheetId="0" hidden="1">"""""""""""""""""""""""""""""""0,000001"""""""""""""""""""""""""""""""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0" localSheetId="0" hidden="1">'1. Solution by Solver'!$P$9</definedName>
    <definedName name="solver_rhs1" localSheetId="0" hidden="1">'1. Solution by Solver'!$R$6</definedName>
    <definedName name="solver_rhs2" localSheetId="0" hidden="1">'1. Solution by Solver'!$R$7</definedName>
    <definedName name="solver_rhs3" localSheetId="0" hidden="1">'1. Solution by Solver'!$R$8</definedName>
    <definedName name="solver_rhs4" localSheetId="0" hidden="1">'1. Solution by Solver'!$R$9</definedName>
    <definedName name="solver_rhs5" localSheetId="0" hidden="1">'1. Solution by Solver'!$P$9</definedName>
    <definedName name="solver_rhs6" localSheetId="0" hidden="1">'1. Solution by Solver'!$R$10</definedName>
    <definedName name="solver_rhs7" localSheetId="0" hidden="1">'1. Solution by Solver'!$P$9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0" i="3" l="1"/>
  <c r="AW50" i="3"/>
  <c r="AX49" i="3"/>
  <c r="AW49" i="3"/>
  <c r="AX48" i="3"/>
  <c r="AW48" i="3"/>
  <c r="AX47" i="3"/>
  <c r="AW47" i="3"/>
  <c r="AX46" i="3"/>
  <c r="AW46" i="3"/>
  <c r="AM101" i="3"/>
  <c r="AL101" i="3"/>
  <c r="AM102" i="3"/>
  <c r="AL102" i="3"/>
  <c r="AM104" i="3"/>
  <c r="AL104" i="3"/>
  <c r="AM105" i="3"/>
  <c r="AL103" i="3"/>
  <c r="AM103" i="3"/>
  <c r="AL105" i="3"/>
  <c r="AL91" i="3"/>
  <c r="AM91" i="3"/>
  <c r="O11" i="2" l="1"/>
  <c r="N11" i="2"/>
  <c r="M11" i="2"/>
  <c r="O9" i="2"/>
  <c r="O8" i="2"/>
  <c r="N9" i="2"/>
  <c r="M9" i="2"/>
  <c r="N8" i="2"/>
  <c r="O7" i="2"/>
  <c r="N7" i="2"/>
  <c r="M7" i="2"/>
  <c r="N6" i="2"/>
  <c r="O6" i="2"/>
  <c r="M6" i="2"/>
  <c r="M8" i="2"/>
  <c r="P7" i="2" l="1"/>
  <c r="P9" i="2"/>
  <c r="P6" i="2"/>
  <c r="P8" i="2"/>
  <c r="Q11" i="2"/>
</calcChain>
</file>

<file path=xl/sharedStrings.xml><?xml version="1.0" encoding="utf-8"?>
<sst xmlns="http://schemas.openxmlformats.org/spreadsheetml/2006/main" count="366" uniqueCount="105">
  <si>
    <t>x1</t>
  </si>
  <si>
    <t>x2</t>
  </si>
  <si>
    <t>z</t>
  </si>
  <si>
    <t>constraints</t>
  </si>
  <si>
    <t>Used</t>
  </si>
  <si>
    <t>&lt;=</t>
  </si>
  <si>
    <t>Available</t>
  </si>
  <si>
    <t>C1</t>
  </si>
  <si>
    <t>C2</t>
  </si>
  <si>
    <t>C3</t>
  </si>
  <si>
    <t>C4</t>
  </si>
  <si>
    <t>maximize</t>
  </si>
  <si>
    <t>changing &lt;= and =&gt; to =</t>
  </si>
  <si>
    <t>a + b &lt;= c</t>
  </si>
  <si>
    <t>a + b + s1 = c</t>
  </si>
  <si>
    <t>a + b &gt;= c</t>
  </si>
  <si>
    <t>a + b - s2 = c</t>
  </si>
  <si>
    <t>s1, s2 &gt;= 0</t>
  </si>
  <si>
    <t>non-basic variable --&gt; we set it to zero</t>
  </si>
  <si>
    <t>basic variable --&gt; we solve it, not setting to zero</t>
  </si>
  <si>
    <t>s1</t>
  </si>
  <si>
    <t>s2</t>
  </si>
  <si>
    <t>solution</t>
  </si>
  <si>
    <t>Z</t>
  </si>
  <si>
    <r>
      <rPr>
        <b/>
        <sz val="20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Equations in standard form, including slack / surplus variables</t>
    </r>
  </si>
  <si>
    <r>
      <rPr>
        <b/>
        <sz val="20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Pick an (n - m) number of non-basic variables and build the first Tableau</t>
    </r>
  </si>
  <si>
    <r>
      <rPr>
        <b/>
        <sz val="20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Follow the Simplex method described to the left</t>
    </r>
  </si>
  <si>
    <t>1. In top row (Z) 2 elements are negative, so solution is NOT optimal</t>
  </si>
  <si>
    <t>phi = min (phi1, phi2) = phi2</t>
  </si>
  <si>
    <t>4. Calculate the phi ratios, select the minimum and define pivot row and element</t>
  </si>
  <si>
    <t>LA</t>
  </si>
  <si>
    <t>LB</t>
  </si>
  <si>
    <t>LC</t>
  </si>
  <si>
    <t>Iteration 3.1</t>
  </si>
  <si>
    <t>5. Divide elements of pivot row by pivot element, and with the pivot row create zeros in</t>
  </si>
  <si>
    <t>LA + 4LC --&gt; LA</t>
  </si>
  <si>
    <t xml:space="preserve">the rest of the pivot column (constraints and objective function). In the first column, </t>
  </si>
  <si>
    <t>change only in the writing the leaving variable for the entering variable</t>
  </si>
  <si>
    <t>Iteration 3.2</t>
  </si>
  <si>
    <t>3. All elements of pivot column are NOT &lt;= 0, so there IS an optimal solution</t>
  </si>
  <si>
    <t>Iteration 3.3</t>
  </si>
  <si>
    <t>1. In top row (Z) 1 element is negative, so solution is NOT optimal</t>
  </si>
  <si>
    <t>1. In top row (Z) all elements are positive, so solution IS optimal</t>
  </si>
  <si>
    <t>Optimal point</t>
  </si>
  <si>
    <t xml:space="preserve">x1 --&gt; </t>
  </si>
  <si>
    <t xml:space="preserve">x2 --&gt; </t>
  </si>
  <si>
    <t>Z* --&gt;</t>
  </si>
  <si>
    <t>5*x1+5*x2+5*x3&lt;=5000</t>
  </si>
  <si>
    <t>1625*x1+1409*x2+1387*x3&lt;=1500000</t>
  </si>
  <si>
    <t>x1-2*x2=0</t>
  </si>
  <si>
    <t>x1-2*x3=0</t>
  </si>
  <si>
    <t>max: X1 + X2 + X3</t>
  </si>
  <si>
    <t>x3</t>
  </si>
  <si>
    <t>.=</t>
  </si>
  <si>
    <t>changing variables</t>
  </si>
  <si>
    <t>objective</t>
  </si>
  <si>
    <t>z = 1*x1 + 1*x2 + 1*x3 + 0*s1 + 0*s2</t>
  </si>
  <si>
    <t>5*x1+5*x2+5*x3 + s1 =5000</t>
  </si>
  <si>
    <t>1625*x1+1409*x2+1387*x3 + s2 =1500000</t>
  </si>
  <si>
    <t>s1, s2, x1, x2, x3&gt;=0</t>
  </si>
  <si>
    <t>m = number of equations = 4</t>
  </si>
  <si>
    <t>n = number of variables = 5</t>
  </si>
  <si>
    <t>n - m = 1  non-basic variables</t>
  </si>
  <si>
    <t>non-basic variables chosen: x1</t>
  </si>
  <si>
    <t>basic variables chosen: s1, s2, x2, x3</t>
  </si>
  <si>
    <t>x1 = 0  --&gt;    x2 = 0, x3 = 0, s1 = 5000, s2 = 1500000, z = 0</t>
  </si>
  <si>
    <t>1. In top row (Z) 3 elements are negative, so solution is NOT optimal</t>
  </si>
  <si>
    <t>2. We choose to act on the most negative coefficient. We choose x1 (same as x2 or x3)</t>
  </si>
  <si>
    <t>phi1 = 50/5= 10</t>
  </si>
  <si>
    <t>phi2= 1500000/1625 = 923.07</t>
  </si>
  <si>
    <t>phi3 = 0/1 = 0</t>
  </si>
  <si>
    <t>phi4=  0/1 = 0</t>
  </si>
  <si>
    <t>phi = min (phi1, phi2, phi3, phi4) = phi4</t>
  </si>
  <si>
    <t>(could have been phi3 too)</t>
  </si>
  <si>
    <t>x3 --&gt; x1</t>
  </si>
  <si>
    <t>LD</t>
  </si>
  <si>
    <t>LE</t>
  </si>
  <si>
    <t>LE / 1 --&gt; LE</t>
  </si>
  <si>
    <t>LD - LE --&gt; LD</t>
  </si>
  <si>
    <t>LB - 5LE --&gt; LB</t>
  </si>
  <si>
    <t>LC - 1625LE --&gt; LC</t>
  </si>
  <si>
    <t>LA + LE --&gt; LA</t>
  </si>
  <si>
    <t>2. We choose to act on the most negative coefficient. We choose x3</t>
  </si>
  <si>
    <t>phi3 = 0/2 = 0</t>
  </si>
  <si>
    <t>phi1 = 5000/15= 333.33</t>
  </si>
  <si>
    <t>phi2= 1500000/4637 = 323.49</t>
  </si>
  <si>
    <t>x2 --&gt; x3</t>
  </si>
  <si>
    <t>LD / 2 --&gt; LD</t>
  </si>
  <si>
    <t>LE + 2LD --&gt; LE</t>
  </si>
  <si>
    <t>LC - 4637LD --&gt; LC</t>
  </si>
  <si>
    <t>LA + 3LD --&gt; LA</t>
  </si>
  <si>
    <t>LB - 15LD --&gt; LB</t>
  </si>
  <si>
    <t>phi1 = 5000/20= 250</t>
  </si>
  <si>
    <t>2. We choose to act on the most negative coefficient. We choose x2</t>
  </si>
  <si>
    <t>phi2= 1500000/6046 = 248.1</t>
  </si>
  <si>
    <t>phi = min (phi1, phi2, phi3) = phi3</t>
  </si>
  <si>
    <t>s2 --&gt; x2</t>
  </si>
  <si>
    <t>LC / 6046 --&gt; LC</t>
  </si>
  <si>
    <t>LE + 2LC --&gt; LE</t>
  </si>
  <si>
    <t>LD + LC --&gt; LD</t>
  </si>
  <si>
    <t>LB - 20LC --&gt; LB</t>
  </si>
  <si>
    <t>Iteration 3.4</t>
  </si>
  <si>
    <t xml:space="preserve">x3 --&gt; </t>
  </si>
  <si>
    <t>phi4 = 0/-2 &lt;-- cannot select it because -2 &lt; 0</t>
  </si>
  <si>
    <t>phi3 = 0/-1 &lt;-- cannot select it because -1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</si>
</sst>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4" xfId="0" applyFill="1" applyBorder="1"/>
    <xf numFmtId="0" fontId="0" fillId="0" borderId="5" xfId="0" applyFill="1" applyBorder="1"/>
    <xf numFmtId="0" fontId="0" fillId="0" borderId="0" xfId="0" applyBorder="1"/>
    <xf numFmtId="167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6</xdr:col>
      <xdr:colOff>440561</xdr:colOff>
      <xdr:row>12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46795-B170-4502-AAA0-39BA32C5E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468275" cy="2408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476250</xdr:colOff>
      <xdr:row>15</xdr:row>
      <xdr:rowOff>54429</xdr:rowOff>
    </xdr:from>
    <xdr:to>
      <xdr:col>16</xdr:col>
      <xdr:colOff>378279</xdr:colOff>
      <xdr:row>44</xdr:row>
      <xdr:rowOff>148318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761B73-5ADD-C01D-EEBB-16AAD1A84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8929" y="2939143"/>
          <a:ext cx="5331279" cy="5618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625929</xdr:colOff>
      <xdr:row>19</xdr:row>
      <xdr:rowOff>40822</xdr:rowOff>
    </xdr:from>
    <xdr:to>
      <xdr:col>26</xdr:col>
      <xdr:colOff>484415</xdr:colOff>
      <xdr:row>38</xdr:row>
      <xdr:rowOff>58511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FFA1F2C-B318-52ED-27AA-CC11C28E9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0822" y="3687536"/>
          <a:ext cx="5464629" cy="3637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27213</xdr:rowOff>
    </xdr:from>
    <xdr:to>
      <xdr:col>11</xdr:col>
      <xdr:colOff>752475</xdr:colOff>
      <xdr:row>80</xdr:row>
      <xdr:rowOff>6802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2613E7D-7118-2141-6F62-8CAF783B3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7427"/>
          <a:ext cx="7243082" cy="6456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1238250</xdr:colOff>
      <xdr:row>46</xdr:row>
      <xdr:rowOff>40821</xdr:rowOff>
    </xdr:from>
    <xdr:to>
      <xdr:col>21</xdr:col>
      <xdr:colOff>327932</xdr:colOff>
      <xdr:row>69</xdr:row>
      <xdr:rowOff>115660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2AF02F4-EC31-BD91-F105-8CB28C08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8857" y="8831035"/>
          <a:ext cx="6287861" cy="445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449036</xdr:colOff>
      <xdr:row>46</xdr:row>
      <xdr:rowOff>40822</xdr:rowOff>
    </xdr:from>
    <xdr:to>
      <xdr:col>33</xdr:col>
      <xdr:colOff>270782</xdr:colOff>
      <xdr:row>65</xdr:row>
      <xdr:rowOff>153761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427BF6-A411-9D14-A948-EB4848C6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0786" y="8831036"/>
          <a:ext cx="6557282" cy="3732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11205</xdr:colOff>
      <xdr:row>2</xdr:row>
      <xdr:rowOff>78441</xdr:rowOff>
    </xdr:from>
    <xdr:to>
      <xdr:col>13</xdr:col>
      <xdr:colOff>603995</xdr:colOff>
      <xdr:row>8</xdr:row>
      <xdr:rowOff>68916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C4920-58CF-E8AD-9663-F67AA288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3234" y="459441"/>
          <a:ext cx="3091703" cy="113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563218</xdr:colOff>
      <xdr:row>27</xdr:row>
      <xdr:rowOff>149679</xdr:rowOff>
    </xdr:from>
    <xdr:to>
      <xdr:col>25</xdr:col>
      <xdr:colOff>0</xdr:colOff>
      <xdr:row>29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BACE7C-DC7B-2F18-59AA-F1DB617A78A4}"/>
            </a:ext>
          </a:extLst>
        </xdr:cNvPr>
        <xdr:cNvSpPr/>
      </xdr:nvSpPr>
      <xdr:spPr>
        <a:xfrm>
          <a:off x="11925182" y="5592536"/>
          <a:ext cx="3723032" cy="244928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20</xdr:col>
      <xdr:colOff>33131</xdr:colOff>
      <xdr:row>20</xdr:row>
      <xdr:rowOff>124239</xdr:rowOff>
    </xdr:from>
    <xdr:ext cx="1623330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ACD952A-7DE7-B616-2301-79C61CC6CA5B}"/>
            </a:ext>
          </a:extLst>
        </xdr:cNvPr>
        <xdr:cNvSpPr txBox="1"/>
      </xdr:nvSpPr>
      <xdr:spPr>
        <a:xfrm>
          <a:off x="12619738" y="4233596"/>
          <a:ext cx="1623330" cy="609013"/>
        </a:xfrm>
        <a:prstGeom prst="rect">
          <a:avLst/>
        </a:prstGeom>
        <a:solidFill>
          <a:sysClr val="window" lastClr="FFFFFF"/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objective function, </a:t>
          </a:r>
        </a:p>
        <a:p>
          <a:endParaRPr lang="en-GB" sz="1100"/>
        </a:p>
        <a:p>
          <a:r>
            <a:rPr lang="en-GB" sz="1100"/>
            <a:t>z</a:t>
          </a:r>
          <a:r>
            <a:rPr lang="en-GB" sz="1100" baseline="0"/>
            <a:t> - x1 - x2 -x3 + 0s1 + 0s2</a:t>
          </a:r>
          <a:endParaRPr lang="en-GB" sz="1100"/>
        </a:p>
      </xdr:txBody>
    </xdr:sp>
    <xdr:clientData/>
  </xdr:oneCellAnchor>
  <xdr:twoCellAnchor>
    <xdr:from>
      <xdr:col>20</xdr:col>
      <xdr:colOff>438979</xdr:colOff>
      <xdr:row>24</xdr:row>
      <xdr:rowOff>24848</xdr:rowOff>
    </xdr:from>
    <xdr:to>
      <xdr:col>20</xdr:col>
      <xdr:colOff>596348</xdr:colOff>
      <xdr:row>27</xdr:row>
      <xdr:rowOff>82826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C7A3AF5-5027-4D76-52CA-6A45265695E7}"/>
            </a:ext>
          </a:extLst>
        </xdr:cNvPr>
        <xdr:cNvCxnSpPr/>
      </xdr:nvCxnSpPr>
      <xdr:spPr>
        <a:xfrm flipH="1">
          <a:off x="13426109" y="4215848"/>
          <a:ext cx="157369" cy="629478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602028</xdr:colOff>
      <xdr:row>28</xdr:row>
      <xdr:rowOff>168965</xdr:rowOff>
    </xdr:from>
    <xdr:to>
      <xdr:col>18</xdr:col>
      <xdr:colOff>540736</xdr:colOff>
      <xdr:row>33</xdr:row>
      <xdr:rowOff>68035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3B18F7C-B515-43C9-B5A4-A9F2E9A71CE9}"/>
            </a:ext>
          </a:extLst>
        </xdr:cNvPr>
        <xdr:cNvSpPr/>
      </xdr:nvSpPr>
      <xdr:spPr>
        <a:xfrm>
          <a:off x="11351671" y="5802322"/>
          <a:ext cx="551029" cy="865177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106490</xdr:colOff>
      <xdr:row>32</xdr:row>
      <xdr:rowOff>50050</xdr:rowOff>
    </xdr:from>
    <xdr:to>
      <xdr:col>17</xdr:col>
      <xdr:colOff>548783</xdr:colOff>
      <xdr:row>34</xdr:row>
      <xdr:rowOff>38454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6C8872C-0466-41E9-BE23-ADD033ED822B}"/>
            </a:ext>
          </a:extLst>
        </xdr:cNvPr>
        <xdr:cNvCxnSpPr/>
      </xdr:nvCxnSpPr>
      <xdr:spPr>
        <a:xfrm flipV="1">
          <a:off x="10856133" y="6459014"/>
          <a:ext cx="442293" cy="36940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27214</xdr:colOff>
      <xdr:row>29</xdr:row>
      <xdr:rowOff>16566</xdr:rowOff>
    </xdr:from>
    <xdr:to>
      <xdr:col>25</xdr:col>
      <xdr:colOff>0</xdr:colOff>
      <xdr:row>33</xdr:row>
      <xdr:rowOff>68036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1F6024B-DC29-4415-8494-C3749781D8C7}"/>
            </a:ext>
          </a:extLst>
        </xdr:cNvPr>
        <xdr:cNvSpPr/>
      </xdr:nvSpPr>
      <xdr:spPr>
        <a:xfrm>
          <a:off x="12001500" y="5854030"/>
          <a:ext cx="3646714" cy="8134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20</xdr:col>
      <xdr:colOff>236765</xdr:colOff>
      <xdr:row>35</xdr:row>
      <xdr:rowOff>3668</xdr:rowOff>
    </xdr:from>
    <xdr:ext cx="1735603" cy="43678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EB16518-F780-485F-AC51-C88E3A9703EF}"/>
            </a:ext>
          </a:extLst>
        </xdr:cNvPr>
        <xdr:cNvSpPr txBox="1"/>
      </xdr:nvSpPr>
      <xdr:spPr>
        <a:xfrm>
          <a:off x="12823372" y="6984132"/>
          <a:ext cx="1735603" cy="436786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coefficients of all variables </a:t>
          </a:r>
        </a:p>
        <a:p>
          <a:r>
            <a:rPr lang="en-GB" sz="1100"/>
            <a:t>in constraints</a:t>
          </a:r>
        </a:p>
      </xdr:txBody>
    </xdr:sp>
    <xdr:clientData/>
  </xdr:oneCellAnchor>
  <xdr:twoCellAnchor>
    <xdr:from>
      <xdr:col>21</xdr:col>
      <xdr:colOff>448798</xdr:colOff>
      <xdr:row>32</xdr:row>
      <xdr:rowOff>144472</xdr:rowOff>
    </xdr:from>
    <xdr:to>
      <xdr:col>22</xdr:col>
      <xdr:colOff>278179</xdr:colOff>
      <xdr:row>34</xdr:row>
      <xdr:rowOff>132876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3E22CA6-D9D9-42B0-89BC-9BA9DAF46FE2}"/>
            </a:ext>
          </a:extLst>
        </xdr:cNvPr>
        <xdr:cNvCxnSpPr/>
      </xdr:nvCxnSpPr>
      <xdr:spPr>
        <a:xfrm flipV="1">
          <a:off x="13647727" y="6553436"/>
          <a:ext cx="441702" cy="3694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57269</xdr:colOff>
      <xdr:row>27</xdr:row>
      <xdr:rowOff>138437</xdr:rowOff>
    </xdr:from>
    <xdr:to>
      <xdr:col>26</xdr:col>
      <xdr:colOff>22480</xdr:colOff>
      <xdr:row>33</xdr:row>
      <xdr:rowOff>40821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99604AD-E780-4E24-A85E-4BC411C28B05}"/>
            </a:ext>
          </a:extLst>
        </xdr:cNvPr>
        <xdr:cNvSpPr/>
      </xdr:nvSpPr>
      <xdr:spPr>
        <a:xfrm>
          <a:off x="15705483" y="5581294"/>
          <a:ext cx="577533" cy="1058991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26</xdr:col>
      <xdr:colOff>402180</xdr:colOff>
      <xdr:row>31</xdr:row>
      <xdr:rowOff>121755</xdr:rowOff>
    </xdr:from>
    <xdr:ext cx="1847750" cy="60901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52618CA-8F31-4972-B90C-55D5B2C2F6A1}"/>
            </a:ext>
          </a:extLst>
        </xdr:cNvPr>
        <xdr:cNvSpPr txBox="1"/>
      </xdr:nvSpPr>
      <xdr:spPr>
        <a:xfrm>
          <a:off x="16662716" y="6340219"/>
          <a:ext cx="1847750" cy="609013"/>
        </a:xfrm>
        <a:prstGeom prst="rect">
          <a:avLst/>
        </a:prstGeom>
        <a:solidFill>
          <a:sysClr val="window" lastClr="FFFFFF"/>
        </a:solidFill>
        <a:ln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current</a:t>
          </a:r>
          <a:r>
            <a:rPr lang="en-GB" sz="1100" baseline="0"/>
            <a:t> value of Z and of the </a:t>
          </a:r>
        </a:p>
        <a:p>
          <a:r>
            <a:rPr lang="en-GB" sz="1100" baseline="0"/>
            <a:t>current basic variables (NOT</a:t>
          </a:r>
        </a:p>
        <a:p>
          <a:r>
            <a:rPr lang="en-GB" sz="1100" baseline="0"/>
            <a:t> the value of the contraints)</a:t>
          </a:r>
          <a:endParaRPr lang="en-GB" sz="1100"/>
        </a:p>
      </xdr:txBody>
    </xdr:sp>
    <xdr:clientData/>
  </xdr:oneCellAnchor>
  <xdr:twoCellAnchor>
    <xdr:from>
      <xdr:col>26</xdr:col>
      <xdr:colOff>110632</xdr:colOff>
      <xdr:row>29</xdr:row>
      <xdr:rowOff>120097</xdr:rowOff>
    </xdr:from>
    <xdr:to>
      <xdr:col>28</xdr:col>
      <xdr:colOff>1301</xdr:colOff>
      <xdr:row>31</xdr:row>
      <xdr:rowOff>60463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D98B145-B965-407F-9446-E3D96823C52C}"/>
            </a:ext>
          </a:extLst>
        </xdr:cNvPr>
        <xdr:cNvCxnSpPr/>
      </xdr:nvCxnSpPr>
      <xdr:spPr>
        <a:xfrm flipH="1" flipV="1">
          <a:off x="16371168" y="5957561"/>
          <a:ext cx="1115312" cy="321366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30</xdr:row>
      <xdr:rowOff>163287</xdr:rowOff>
    </xdr:from>
    <xdr:to>
      <xdr:col>8</xdr:col>
      <xdr:colOff>229941</xdr:colOff>
      <xdr:row>51</xdr:row>
      <xdr:rowOff>163286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3B0A1CF-3B9A-4A02-D5C6-D4A65E18A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1"/>
          <a:ext cx="5278191" cy="4218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557894</xdr:colOff>
      <xdr:row>53</xdr:row>
      <xdr:rowOff>136070</xdr:rowOff>
    </xdr:from>
    <xdr:to>
      <xdr:col>12</xdr:col>
      <xdr:colOff>40821</xdr:colOff>
      <xdr:row>60</xdr:row>
      <xdr:rowOff>54428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65B6733-1C5A-47B6-A9D6-8C8534044DBE}"/>
            </a:ext>
          </a:extLst>
        </xdr:cNvPr>
        <xdr:cNvSpPr/>
      </xdr:nvSpPr>
      <xdr:spPr>
        <a:xfrm>
          <a:off x="6898823" y="10763249"/>
          <a:ext cx="707569" cy="126546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16</xdr:col>
      <xdr:colOff>224579</xdr:colOff>
      <xdr:row>34</xdr:row>
      <xdr:rowOff>94423</xdr:rowOff>
    </xdr:from>
    <xdr:ext cx="1473288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77EAF24-DF6D-40A6-AD58-707450A8C1E5}"/>
            </a:ext>
          </a:extLst>
        </xdr:cNvPr>
        <xdr:cNvSpPr txBox="1"/>
      </xdr:nvSpPr>
      <xdr:spPr>
        <a:xfrm>
          <a:off x="10239436" y="6884387"/>
          <a:ext cx="1473288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current</a:t>
          </a:r>
          <a:r>
            <a:rPr lang="en-GB" sz="1100" baseline="0"/>
            <a:t> </a:t>
          </a:r>
          <a:r>
            <a:rPr lang="en-GB" sz="1100"/>
            <a:t>basic</a:t>
          </a:r>
          <a:r>
            <a:rPr lang="en-GB" sz="1100" baseline="0"/>
            <a:t> variables</a:t>
          </a:r>
          <a:endParaRPr lang="en-GB" sz="1100"/>
        </a:p>
      </xdr:txBody>
    </xdr:sp>
    <xdr:clientData/>
  </xdr:oneCellAnchor>
  <xdr:twoCellAnchor>
    <xdr:from>
      <xdr:col>8</xdr:col>
      <xdr:colOff>503464</xdr:colOff>
      <xdr:row>74</xdr:row>
      <xdr:rowOff>157369</xdr:rowOff>
    </xdr:from>
    <xdr:to>
      <xdr:col>17</xdr:col>
      <xdr:colOff>54427</xdr:colOff>
      <xdr:row>76</xdr:row>
      <xdr:rowOff>13606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682D68D-A746-4A69-A9B5-09F13E1E294C}"/>
            </a:ext>
          </a:extLst>
        </xdr:cNvPr>
        <xdr:cNvSpPr/>
      </xdr:nvSpPr>
      <xdr:spPr>
        <a:xfrm>
          <a:off x="5539290" y="14759608"/>
          <a:ext cx="5265963" cy="237237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17</xdr:col>
      <xdr:colOff>269302</xdr:colOff>
      <xdr:row>72</xdr:row>
      <xdr:rowOff>159261</xdr:rowOff>
    </xdr:from>
    <xdr:ext cx="732829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708FF84-7939-481C-AE42-510FC76A484C}"/>
            </a:ext>
          </a:extLst>
        </xdr:cNvPr>
        <xdr:cNvSpPr txBox="1"/>
      </xdr:nvSpPr>
      <xdr:spPr>
        <a:xfrm>
          <a:off x="11020128" y="14380500"/>
          <a:ext cx="732829" cy="264560"/>
        </a:xfrm>
        <a:prstGeom prst="rect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pivot row</a:t>
          </a:r>
        </a:p>
      </xdr:txBody>
    </xdr:sp>
    <xdr:clientData/>
  </xdr:oneCellAnchor>
  <xdr:twoCellAnchor>
    <xdr:from>
      <xdr:col>16</xdr:col>
      <xdr:colOff>539907</xdr:colOff>
      <xdr:row>74</xdr:row>
      <xdr:rowOff>10649</xdr:rowOff>
    </xdr:from>
    <xdr:to>
      <xdr:col>17</xdr:col>
      <xdr:colOff>194641</xdr:colOff>
      <xdr:row>74</xdr:row>
      <xdr:rowOff>67799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6B23074-A2B1-4BE1-BA30-B104942DB904}"/>
            </a:ext>
          </a:extLst>
        </xdr:cNvPr>
        <xdr:cNvCxnSpPr/>
      </xdr:nvCxnSpPr>
      <xdr:spPr>
        <a:xfrm flipH="1">
          <a:off x="10553581" y="14612888"/>
          <a:ext cx="391886" cy="5715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561975</xdr:colOff>
      <xdr:row>74</xdr:row>
      <xdr:rowOff>128795</xdr:rowOff>
    </xdr:from>
    <xdr:to>
      <xdr:col>12</xdr:col>
      <xdr:colOff>76200</xdr:colOff>
      <xdr:row>76</xdr:row>
      <xdr:rowOff>24020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1DA352A3-31C7-B3A3-5EFD-FD9B2D07910F}"/>
            </a:ext>
          </a:extLst>
        </xdr:cNvPr>
        <xdr:cNvSpPr/>
      </xdr:nvSpPr>
      <xdr:spPr>
        <a:xfrm>
          <a:off x="6898171" y="14731034"/>
          <a:ext cx="740051" cy="276225"/>
        </a:xfrm>
        <a:prstGeom prst="ellipse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12</xdr:col>
      <xdr:colOff>231606</xdr:colOff>
      <xdr:row>76</xdr:row>
      <xdr:rowOff>82657</xdr:rowOff>
    </xdr:from>
    <xdr:ext cx="985463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804D307-572B-42DC-9504-95283FA8B8F8}"/>
            </a:ext>
          </a:extLst>
        </xdr:cNvPr>
        <xdr:cNvSpPr txBox="1"/>
      </xdr:nvSpPr>
      <xdr:spPr>
        <a:xfrm>
          <a:off x="7793628" y="15065896"/>
          <a:ext cx="985463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pivot element</a:t>
          </a:r>
        </a:p>
      </xdr:txBody>
    </xdr:sp>
    <xdr:clientData/>
  </xdr:oneCellAnchor>
  <xdr:twoCellAnchor>
    <xdr:from>
      <xdr:col>10</xdr:col>
      <xdr:colOff>546651</xdr:colOff>
      <xdr:row>53</xdr:row>
      <xdr:rowOff>119385</xdr:rowOff>
    </xdr:from>
    <xdr:to>
      <xdr:col>12</xdr:col>
      <xdr:colOff>41412</xdr:colOff>
      <xdr:row>55</xdr:row>
      <xdr:rowOff>40944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F107D134-B752-711D-C87C-09898D585F3D}"/>
            </a:ext>
          </a:extLst>
        </xdr:cNvPr>
        <xdr:cNvSpPr/>
      </xdr:nvSpPr>
      <xdr:spPr>
        <a:xfrm>
          <a:off x="7389997" y="9959443"/>
          <a:ext cx="711030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9</xdr:col>
      <xdr:colOff>286969</xdr:colOff>
      <xdr:row>77</xdr:row>
      <xdr:rowOff>1</xdr:rowOff>
    </xdr:from>
    <xdr:ext cx="1129356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607A2B8-D3D4-4194-B112-42CC2CB139BD}"/>
            </a:ext>
          </a:extLst>
        </xdr:cNvPr>
        <xdr:cNvSpPr txBox="1"/>
      </xdr:nvSpPr>
      <xdr:spPr>
        <a:xfrm>
          <a:off x="5935708" y="15173740"/>
          <a:ext cx="1129356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leaving variable</a:t>
          </a:r>
        </a:p>
      </xdr:txBody>
    </xdr:sp>
    <xdr:clientData/>
  </xdr:oneCellAnchor>
  <xdr:twoCellAnchor>
    <xdr:from>
      <xdr:col>9</xdr:col>
      <xdr:colOff>140804</xdr:colOff>
      <xdr:row>76</xdr:row>
      <xdr:rowOff>74544</xdr:rowOff>
    </xdr:from>
    <xdr:to>
      <xdr:col>9</xdr:col>
      <xdr:colOff>215348</xdr:colOff>
      <xdr:row>77</xdr:row>
      <xdr:rowOff>91109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BA9FADC-61A2-4618-AE19-634F94119215}"/>
            </a:ext>
          </a:extLst>
        </xdr:cNvPr>
        <xdr:cNvCxnSpPr/>
      </xdr:nvCxnSpPr>
      <xdr:spPr>
        <a:xfrm flipH="1" flipV="1">
          <a:off x="5789543" y="15057783"/>
          <a:ext cx="74544" cy="2070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521805</xdr:colOff>
      <xdr:row>74</xdr:row>
      <xdr:rowOff>140797</xdr:rowOff>
    </xdr:from>
    <xdr:to>
      <xdr:col>9</xdr:col>
      <xdr:colOff>629479</xdr:colOff>
      <xdr:row>76</xdr:row>
      <xdr:rowOff>62356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922C77A5-3CFF-45ED-9BA6-DCF0731E004A}"/>
            </a:ext>
          </a:extLst>
        </xdr:cNvPr>
        <xdr:cNvSpPr/>
      </xdr:nvSpPr>
      <xdr:spPr>
        <a:xfrm>
          <a:off x="5557631" y="14743036"/>
          <a:ext cx="720587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541683</xdr:colOff>
      <xdr:row>76</xdr:row>
      <xdr:rowOff>86139</xdr:rowOff>
    </xdr:from>
    <xdr:to>
      <xdr:col>12</xdr:col>
      <xdr:colOff>149087</xdr:colOff>
      <xdr:row>77</xdr:row>
      <xdr:rowOff>66261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A00EE5A4-B994-4343-B708-B5F221ABE656}"/>
            </a:ext>
          </a:extLst>
        </xdr:cNvPr>
        <xdr:cNvCxnSpPr/>
      </xdr:nvCxnSpPr>
      <xdr:spPr>
        <a:xfrm flipH="1" flipV="1">
          <a:off x="7490792" y="15069378"/>
          <a:ext cx="220317" cy="170622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204108</xdr:colOff>
      <xdr:row>0</xdr:row>
      <xdr:rowOff>0</xdr:rowOff>
    </xdr:from>
    <xdr:to>
      <xdr:col>6</xdr:col>
      <xdr:colOff>603847</xdr:colOff>
      <xdr:row>11</xdr:row>
      <xdr:rowOff>163285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29E960-1080-4B54-92FB-1990BB1B5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8" y="0"/>
          <a:ext cx="4468275" cy="2408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557894</xdr:colOff>
      <xdr:row>69</xdr:row>
      <xdr:rowOff>136070</xdr:rowOff>
    </xdr:from>
    <xdr:to>
      <xdr:col>12</xdr:col>
      <xdr:colOff>40821</xdr:colOff>
      <xdr:row>76</xdr:row>
      <xdr:rowOff>54428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930E137-6629-4224-9E9E-734418468EF3}"/>
            </a:ext>
          </a:extLst>
        </xdr:cNvPr>
        <xdr:cNvSpPr/>
      </xdr:nvSpPr>
      <xdr:spPr>
        <a:xfrm>
          <a:off x="6898823" y="10763249"/>
          <a:ext cx="707569" cy="126546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546651</xdr:colOff>
      <xdr:row>69</xdr:row>
      <xdr:rowOff>119385</xdr:rowOff>
    </xdr:from>
    <xdr:to>
      <xdr:col>12</xdr:col>
      <xdr:colOff>41412</xdr:colOff>
      <xdr:row>71</xdr:row>
      <xdr:rowOff>40944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FB23A7C8-0641-4101-A073-998423AE9E0C}"/>
            </a:ext>
          </a:extLst>
        </xdr:cNvPr>
        <xdr:cNvSpPr/>
      </xdr:nvSpPr>
      <xdr:spPr>
        <a:xfrm>
          <a:off x="6887580" y="10746564"/>
          <a:ext cx="719403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567419</xdr:colOff>
      <xdr:row>53</xdr:row>
      <xdr:rowOff>126545</xdr:rowOff>
    </xdr:from>
    <xdr:to>
      <xdr:col>25</xdr:col>
      <xdr:colOff>50346</xdr:colOff>
      <xdr:row>60</xdr:row>
      <xdr:rowOff>44903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D09B783-3652-4508-92A6-A28DB98D9B61}"/>
            </a:ext>
          </a:extLst>
        </xdr:cNvPr>
        <xdr:cNvSpPr/>
      </xdr:nvSpPr>
      <xdr:spPr>
        <a:xfrm>
          <a:off x="14940644" y="10718345"/>
          <a:ext cx="702127" cy="1261383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503464</xdr:colOff>
      <xdr:row>73</xdr:row>
      <xdr:rowOff>166894</xdr:rowOff>
    </xdr:from>
    <xdr:to>
      <xdr:col>28</xdr:col>
      <xdr:colOff>54427</xdr:colOff>
      <xdr:row>75</xdr:row>
      <xdr:rowOff>23131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C43C443-3C67-4FFD-B925-0A56B37063F5}"/>
            </a:ext>
          </a:extLst>
        </xdr:cNvPr>
        <xdr:cNvSpPr/>
      </xdr:nvSpPr>
      <xdr:spPr>
        <a:xfrm>
          <a:off x="12438289" y="14587744"/>
          <a:ext cx="5094513" cy="237237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28</xdr:col>
      <xdr:colOff>355027</xdr:colOff>
      <xdr:row>71</xdr:row>
      <xdr:rowOff>187836</xdr:rowOff>
    </xdr:from>
    <xdr:ext cx="732829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3C2672A-C753-4430-A54E-1898725D0006}"/>
            </a:ext>
          </a:extLst>
        </xdr:cNvPr>
        <xdr:cNvSpPr txBox="1"/>
      </xdr:nvSpPr>
      <xdr:spPr>
        <a:xfrm>
          <a:off x="17833402" y="14218161"/>
          <a:ext cx="732829" cy="264560"/>
        </a:xfrm>
        <a:prstGeom prst="rect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pivot row</a:t>
          </a:r>
        </a:p>
      </xdr:txBody>
    </xdr:sp>
    <xdr:clientData/>
  </xdr:oneCellAnchor>
  <xdr:twoCellAnchor>
    <xdr:from>
      <xdr:col>28</xdr:col>
      <xdr:colOff>73182</xdr:colOff>
      <xdr:row>73</xdr:row>
      <xdr:rowOff>58274</xdr:rowOff>
    </xdr:from>
    <xdr:to>
      <xdr:col>28</xdr:col>
      <xdr:colOff>337516</xdr:colOff>
      <xdr:row>73</xdr:row>
      <xdr:rowOff>115424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8406D9F-EAF1-496B-A20B-AACEAE81D73C}"/>
            </a:ext>
          </a:extLst>
        </xdr:cNvPr>
        <xdr:cNvCxnSpPr/>
      </xdr:nvCxnSpPr>
      <xdr:spPr>
        <a:xfrm flipH="1">
          <a:off x="17551557" y="14479124"/>
          <a:ext cx="264334" cy="5715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542925</xdr:colOff>
      <xdr:row>73</xdr:row>
      <xdr:rowOff>147845</xdr:rowOff>
    </xdr:from>
    <xdr:to>
      <xdr:col>25</xdr:col>
      <xdr:colOff>57150</xdr:colOff>
      <xdr:row>75</xdr:row>
      <xdr:rowOff>43070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3392A4F1-76FF-4443-8342-E640F20C5C0D}"/>
            </a:ext>
          </a:extLst>
        </xdr:cNvPr>
        <xdr:cNvSpPr/>
      </xdr:nvSpPr>
      <xdr:spPr>
        <a:xfrm>
          <a:off x="14916150" y="14568695"/>
          <a:ext cx="733425" cy="276225"/>
        </a:xfrm>
        <a:prstGeom prst="ellipse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25</xdr:col>
      <xdr:colOff>155406</xdr:colOff>
      <xdr:row>75</xdr:row>
      <xdr:rowOff>111232</xdr:rowOff>
    </xdr:from>
    <xdr:ext cx="985463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E94C175-A065-4BE3-8AF1-645C59EE1E0C}"/>
            </a:ext>
          </a:extLst>
        </xdr:cNvPr>
        <xdr:cNvSpPr txBox="1"/>
      </xdr:nvSpPr>
      <xdr:spPr>
        <a:xfrm>
          <a:off x="15747831" y="14913082"/>
          <a:ext cx="985463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pivot element</a:t>
          </a:r>
        </a:p>
      </xdr:txBody>
    </xdr:sp>
    <xdr:clientData/>
  </xdr:oneCellAnchor>
  <xdr:twoCellAnchor>
    <xdr:from>
      <xdr:col>23</xdr:col>
      <xdr:colOff>594276</xdr:colOff>
      <xdr:row>53</xdr:row>
      <xdr:rowOff>128910</xdr:rowOff>
    </xdr:from>
    <xdr:to>
      <xdr:col>25</xdr:col>
      <xdr:colOff>89037</xdr:colOff>
      <xdr:row>55</xdr:row>
      <xdr:rowOff>50469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EE40EC25-A453-4CF4-8298-29B133FEEE7E}"/>
            </a:ext>
          </a:extLst>
        </xdr:cNvPr>
        <xdr:cNvSpPr/>
      </xdr:nvSpPr>
      <xdr:spPr>
        <a:xfrm>
          <a:off x="14967501" y="10720710"/>
          <a:ext cx="713961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20</xdr:col>
      <xdr:colOff>286969</xdr:colOff>
      <xdr:row>76</xdr:row>
      <xdr:rowOff>19051</xdr:rowOff>
    </xdr:from>
    <xdr:ext cx="1129356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6528E3E-D89D-4BA5-A801-BAD7C3306311}"/>
            </a:ext>
          </a:extLst>
        </xdr:cNvPr>
        <xdr:cNvSpPr txBox="1"/>
      </xdr:nvSpPr>
      <xdr:spPr>
        <a:xfrm>
          <a:off x="12831394" y="15011401"/>
          <a:ext cx="1129356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leaving variable</a:t>
          </a:r>
        </a:p>
      </xdr:txBody>
    </xdr:sp>
    <xdr:clientData/>
  </xdr:oneCellAnchor>
  <xdr:twoCellAnchor>
    <xdr:from>
      <xdr:col>20</xdr:col>
      <xdr:colOff>140804</xdr:colOff>
      <xdr:row>75</xdr:row>
      <xdr:rowOff>112644</xdr:rowOff>
    </xdr:from>
    <xdr:to>
      <xdr:col>20</xdr:col>
      <xdr:colOff>215348</xdr:colOff>
      <xdr:row>76</xdr:row>
      <xdr:rowOff>129209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C1EB5E41-6163-404C-BD23-5E748207BD42}"/>
            </a:ext>
          </a:extLst>
        </xdr:cNvPr>
        <xdr:cNvCxnSpPr/>
      </xdr:nvCxnSpPr>
      <xdr:spPr>
        <a:xfrm flipH="1" flipV="1">
          <a:off x="12685229" y="14914494"/>
          <a:ext cx="74544" cy="2070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521805</xdr:colOff>
      <xdr:row>73</xdr:row>
      <xdr:rowOff>140797</xdr:rowOff>
    </xdr:from>
    <xdr:to>
      <xdr:col>21</xdr:col>
      <xdr:colOff>829</xdr:colOff>
      <xdr:row>75</xdr:row>
      <xdr:rowOff>62356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790125D8-C5F9-4FE2-B2D2-8BAE81B6B789}"/>
            </a:ext>
          </a:extLst>
        </xdr:cNvPr>
        <xdr:cNvSpPr/>
      </xdr:nvSpPr>
      <xdr:spPr>
        <a:xfrm>
          <a:off x="12456630" y="14561647"/>
          <a:ext cx="698224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513108</xdr:colOff>
      <xdr:row>75</xdr:row>
      <xdr:rowOff>57564</xdr:rowOff>
    </xdr:from>
    <xdr:to>
      <xdr:col>25</xdr:col>
      <xdr:colOff>120512</xdr:colOff>
      <xdr:row>76</xdr:row>
      <xdr:rowOff>37686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95144F8F-DB07-402D-BF84-A2C6F1BABEC9}"/>
            </a:ext>
          </a:extLst>
        </xdr:cNvPr>
        <xdr:cNvCxnSpPr/>
      </xdr:nvCxnSpPr>
      <xdr:spPr>
        <a:xfrm flipH="1" flipV="1">
          <a:off x="15495933" y="14859414"/>
          <a:ext cx="217004" cy="170622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567419</xdr:colOff>
      <xdr:row>69</xdr:row>
      <xdr:rowOff>164645</xdr:rowOff>
    </xdr:from>
    <xdr:to>
      <xdr:col>25</xdr:col>
      <xdr:colOff>50346</xdr:colOff>
      <xdr:row>76</xdr:row>
      <xdr:rowOff>83003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003E3CC-26DF-4910-AD2E-758A98953949}"/>
            </a:ext>
          </a:extLst>
        </xdr:cNvPr>
        <xdr:cNvSpPr/>
      </xdr:nvSpPr>
      <xdr:spPr>
        <a:xfrm>
          <a:off x="14940644" y="13813970"/>
          <a:ext cx="702127" cy="1261383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527601</xdr:colOff>
      <xdr:row>69</xdr:row>
      <xdr:rowOff>147960</xdr:rowOff>
    </xdr:from>
    <xdr:to>
      <xdr:col>25</xdr:col>
      <xdr:colOff>22362</xdr:colOff>
      <xdr:row>71</xdr:row>
      <xdr:rowOff>69519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1DA61BE8-987E-4B1A-BF35-692F3C1BEB66}"/>
            </a:ext>
          </a:extLst>
        </xdr:cNvPr>
        <xdr:cNvSpPr/>
      </xdr:nvSpPr>
      <xdr:spPr>
        <a:xfrm>
          <a:off x="14900826" y="13797285"/>
          <a:ext cx="713961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553811</xdr:colOff>
      <xdr:row>53</xdr:row>
      <xdr:rowOff>126545</xdr:rowOff>
    </xdr:from>
    <xdr:to>
      <xdr:col>35</xdr:col>
      <xdr:colOff>36738</xdr:colOff>
      <xdr:row>60</xdr:row>
      <xdr:rowOff>44903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6748EC76-521E-4527-A31F-A987AE149F04}"/>
            </a:ext>
          </a:extLst>
        </xdr:cNvPr>
        <xdr:cNvSpPr/>
      </xdr:nvSpPr>
      <xdr:spPr>
        <a:xfrm>
          <a:off x="21209454" y="10753724"/>
          <a:ext cx="707570" cy="126546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503464</xdr:colOff>
      <xdr:row>72</xdr:row>
      <xdr:rowOff>180499</xdr:rowOff>
    </xdr:from>
    <xdr:to>
      <xdr:col>39</xdr:col>
      <xdr:colOff>54427</xdr:colOff>
      <xdr:row>74</xdr:row>
      <xdr:rowOff>36736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E6C0E2C-0CAB-46C5-85DB-62C6F177580C}"/>
            </a:ext>
          </a:extLst>
        </xdr:cNvPr>
        <xdr:cNvSpPr/>
      </xdr:nvSpPr>
      <xdr:spPr>
        <a:xfrm>
          <a:off x="19322143" y="14454392"/>
          <a:ext cx="5116284" cy="237237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0</a:t>
          </a:r>
        </a:p>
      </xdr:txBody>
    </xdr:sp>
    <xdr:clientData/>
  </xdr:twoCellAnchor>
  <xdr:oneCellAnchor>
    <xdr:from>
      <xdr:col>39</xdr:col>
      <xdr:colOff>355027</xdr:colOff>
      <xdr:row>71</xdr:row>
      <xdr:rowOff>187836</xdr:rowOff>
    </xdr:from>
    <xdr:ext cx="732829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AF74CB91-CBA3-4AAC-ABB1-5E43E497E4D4}"/>
            </a:ext>
          </a:extLst>
        </xdr:cNvPr>
        <xdr:cNvSpPr txBox="1"/>
      </xdr:nvSpPr>
      <xdr:spPr>
        <a:xfrm>
          <a:off x="17949063" y="14257622"/>
          <a:ext cx="732829" cy="264560"/>
        </a:xfrm>
        <a:prstGeom prst="rect">
          <a:avLst/>
        </a:prstGeom>
        <a:solidFill>
          <a:sysClr val="window" lastClr="FFFFFF"/>
        </a:solidFill>
        <a:ln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pivot row</a:t>
          </a:r>
        </a:p>
      </xdr:txBody>
    </xdr:sp>
    <xdr:clientData/>
  </xdr:oneCellAnchor>
  <xdr:twoCellAnchor>
    <xdr:from>
      <xdr:col>39</xdr:col>
      <xdr:colOff>73182</xdr:colOff>
      <xdr:row>73</xdr:row>
      <xdr:rowOff>58274</xdr:rowOff>
    </xdr:from>
    <xdr:to>
      <xdr:col>39</xdr:col>
      <xdr:colOff>337516</xdr:colOff>
      <xdr:row>73</xdr:row>
      <xdr:rowOff>115424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0ED19FC-61A9-4BB5-A15B-BFD3E7978BEF}"/>
            </a:ext>
          </a:extLst>
        </xdr:cNvPr>
        <xdr:cNvCxnSpPr/>
      </xdr:nvCxnSpPr>
      <xdr:spPr>
        <a:xfrm flipH="1">
          <a:off x="17667218" y="14522667"/>
          <a:ext cx="264334" cy="5715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570138</xdr:colOff>
      <xdr:row>72</xdr:row>
      <xdr:rowOff>161453</xdr:rowOff>
    </xdr:from>
    <xdr:to>
      <xdr:col>35</xdr:col>
      <xdr:colOff>84363</xdr:colOff>
      <xdr:row>74</xdr:row>
      <xdr:rowOff>56678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EEE56ABF-5278-45AD-BEA7-5111FC6AAC0C}"/>
            </a:ext>
          </a:extLst>
        </xdr:cNvPr>
        <xdr:cNvSpPr/>
      </xdr:nvSpPr>
      <xdr:spPr>
        <a:xfrm>
          <a:off x="21225781" y="14435346"/>
          <a:ext cx="738868" cy="276225"/>
        </a:xfrm>
        <a:prstGeom prst="ellipse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35</xdr:col>
      <xdr:colOff>536406</xdr:colOff>
      <xdr:row>75</xdr:row>
      <xdr:rowOff>179268</xdr:rowOff>
    </xdr:from>
    <xdr:ext cx="985463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F621DDB6-690B-4279-9159-41EEE663B238}"/>
            </a:ext>
          </a:extLst>
        </xdr:cNvPr>
        <xdr:cNvSpPr txBox="1"/>
      </xdr:nvSpPr>
      <xdr:spPr>
        <a:xfrm>
          <a:off x="22416692" y="15024661"/>
          <a:ext cx="985463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pivot element</a:t>
          </a:r>
        </a:p>
      </xdr:txBody>
    </xdr:sp>
    <xdr:clientData/>
  </xdr:oneCellAnchor>
  <xdr:twoCellAnchor>
    <xdr:from>
      <xdr:col>33</xdr:col>
      <xdr:colOff>539847</xdr:colOff>
      <xdr:row>53</xdr:row>
      <xdr:rowOff>128910</xdr:rowOff>
    </xdr:from>
    <xdr:to>
      <xdr:col>35</xdr:col>
      <xdr:colOff>34608</xdr:colOff>
      <xdr:row>55</xdr:row>
      <xdr:rowOff>50469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5C9B9B66-311F-41BA-BD7D-E698501339BD}"/>
            </a:ext>
          </a:extLst>
        </xdr:cNvPr>
        <xdr:cNvSpPr/>
      </xdr:nvSpPr>
      <xdr:spPr>
        <a:xfrm>
          <a:off x="21195490" y="10756089"/>
          <a:ext cx="719404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31</xdr:col>
      <xdr:colOff>286969</xdr:colOff>
      <xdr:row>76</xdr:row>
      <xdr:rowOff>19051</xdr:rowOff>
    </xdr:from>
    <xdr:ext cx="1129356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2CB6D28-0405-4738-9F49-B25333159978}"/>
            </a:ext>
          </a:extLst>
        </xdr:cNvPr>
        <xdr:cNvSpPr txBox="1"/>
      </xdr:nvSpPr>
      <xdr:spPr>
        <a:xfrm>
          <a:off x="12873576" y="15054944"/>
          <a:ext cx="1129356" cy="264560"/>
        </a:xfrm>
        <a:prstGeom prst="rect">
          <a:avLst/>
        </a:prstGeom>
        <a:solidFill>
          <a:sysClr val="window" lastClr="FFFFFF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leaving variable</a:t>
          </a:r>
        </a:p>
      </xdr:txBody>
    </xdr:sp>
    <xdr:clientData/>
  </xdr:oneCellAnchor>
  <xdr:twoCellAnchor>
    <xdr:from>
      <xdr:col>31</xdr:col>
      <xdr:colOff>140804</xdr:colOff>
      <xdr:row>75</xdr:row>
      <xdr:rowOff>112644</xdr:rowOff>
    </xdr:from>
    <xdr:to>
      <xdr:col>31</xdr:col>
      <xdr:colOff>215348</xdr:colOff>
      <xdr:row>76</xdr:row>
      <xdr:rowOff>129209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D7B55D91-DAC7-4E77-9DB6-591820E902BC}"/>
            </a:ext>
          </a:extLst>
        </xdr:cNvPr>
        <xdr:cNvCxnSpPr/>
      </xdr:nvCxnSpPr>
      <xdr:spPr>
        <a:xfrm flipH="1" flipV="1">
          <a:off x="12727411" y="14958037"/>
          <a:ext cx="74544" cy="207065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521805</xdr:colOff>
      <xdr:row>72</xdr:row>
      <xdr:rowOff>154406</xdr:rowOff>
    </xdr:from>
    <xdr:to>
      <xdr:col>32</xdr:col>
      <xdr:colOff>829</xdr:colOff>
      <xdr:row>74</xdr:row>
      <xdr:rowOff>75965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0CA24AE9-6917-4B11-824B-A14CC10D682D}"/>
            </a:ext>
          </a:extLst>
        </xdr:cNvPr>
        <xdr:cNvSpPr/>
      </xdr:nvSpPr>
      <xdr:spPr>
        <a:xfrm>
          <a:off x="19340484" y="14428299"/>
          <a:ext cx="703666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34</xdr:col>
      <xdr:colOff>594752</xdr:colOff>
      <xdr:row>74</xdr:row>
      <xdr:rowOff>125599</xdr:rowOff>
    </xdr:from>
    <xdr:to>
      <xdr:col>35</xdr:col>
      <xdr:colOff>449035</xdr:colOff>
      <xdr:row>76</xdr:row>
      <xdr:rowOff>81643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57F513EB-3337-4E17-86FE-2A56ED25429F}"/>
            </a:ext>
          </a:extLst>
        </xdr:cNvPr>
        <xdr:cNvCxnSpPr/>
      </xdr:nvCxnSpPr>
      <xdr:spPr>
        <a:xfrm flipH="1" flipV="1">
          <a:off x="21862716" y="14780492"/>
          <a:ext cx="466605" cy="337044"/>
        </a:xfrm>
        <a:prstGeom prst="straightConnector1">
          <a:avLst/>
        </a:prstGeom>
        <a:ln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553811</xdr:colOff>
      <xdr:row>69</xdr:row>
      <xdr:rowOff>126545</xdr:rowOff>
    </xdr:from>
    <xdr:to>
      <xdr:col>35</xdr:col>
      <xdr:colOff>36738</xdr:colOff>
      <xdr:row>76</xdr:row>
      <xdr:rowOff>44903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2B707C9A-D700-4411-B839-7F70DBB585F6}"/>
            </a:ext>
          </a:extLst>
        </xdr:cNvPr>
        <xdr:cNvSpPr/>
      </xdr:nvSpPr>
      <xdr:spPr>
        <a:xfrm>
          <a:off x="21209454" y="10753724"/>
          <a:ext cx="707570" cy="1265465"/>
        </a:xfrm>
        <a:prstGeom prst="rect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33</xdr:col>
      <xdr:colOff>539847</xdr:colOff>
      <xdr:row>69</xdr:row>
      <xdr:rowOff>128910</xdr:rowOff>
    </xdr:from>
    <xdr:to>
      <xdr:col>35</xdr:col>
      <xdr:colOff>34608</xdr:colOff>
      <xdr:row>71</xdr:row>
      <xdr:rowOff>50469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C7929D9D-621D-4D43-9D70-59715A7B6ED1}"/>
            </a:ext>
          </a:extLst>
        </xdr:cNvPr>
        <xdr:cNvSpPr/>
      </xdr:nvSpPr>
      <xdr:spPr>
        <a:xfrm>
          <a:off x="21195490" y="10756089"/>
          <a:ext cx="719404" cy="302559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AD4D-5599-4111-9617-97A1A5A68DDE}">
  <dimension ref="A1:R27"/>
  <sheetViews>
    <sheetView zoomScale="70" zoomScaleNormal="70" workbookViewId="0">
      <selection activeCell="B16" sqref="B16:D21"/>
    </sheetView>
  </sheetViews>
  <sheetFormatPr defaultColWidth="9.140625" defaultRowHeight="15" x14ac:dyDescent="0.25"/>
  <cols>
    <col min="1" max="1" width="17.5703125" bestFit="1" customWidth="1"/>
    <col min="2" max="2" width="3.140625" bestFit="1" customWidth="1"/>
    <col min="3" max="3" width="11" bestFit="1" customWidth="1"/>
    <col min="5" max="5" width="11.85546875" bestFit="1" customWidth="1"/>
    <col min="8" max="8" width="5.42578125" customWidth="1"/>
    <col min="10" max="10" width="2.42578125" bestFit="1" customWidth="1"/>
    <col min="12" max="12" width="19.28515625" bestFit="1" customWidth="1"/>
    <col min="16" max="16" width="13.5703125" bestFit="1" customWidth="1"/>
    <col min="18" max="18" width="10" bestFit="1" customWidth="1"/>
    <col min="21" max="21" width="9.85546875" bestFit="1" customWidth="1"/>
  </cols>
  <sheetData>
    <row r="1" spans="3:18" x14ac:dyDescent="0.25">
      <c r="H1" s="2"/>
    </row>
    <row r="2" spans="3:18" x14ac:dyDescent="0.25">
      <c r="H2" s="2"/>
      <c r="M2" t="s">
        <v>0</v>
      </c>
      <c r="N2" t="s">
        <v>1</v>
      </c>
      <c r="O2" t="s">
        <v>52</v>
      </c>
    </row>
    <row r="3" spans="3:18" x14ac:dyDescent="0.25">
      <c r="H3" s="2"/>
      <c r="L3" s="8" t="s">
        <v>54</v>
      </c>
      <c r="M3">
        <v>496.19583195501161</v>
      </c>
      <c r="N3">
        <v>248.09791597750581</v>
      </c>
      <c r="O3">
        <v>248.09791597750581</v>
      </c>
    </row>
    <row r="4" spans="3:18" x14ac:dyDescent="0.25">
      <c r="H4" s="2"/>
    </row>
    <row r="5" spans="3:18" x14ac:dyDescent="0.25">
      <c r="H5" s="2"/>
      <c r="L5" s="9" t="s">
        <v>3</v>
      </c>
      <c r="P5" t="s">
        <v>4</v>
      </c>
      <c r="R5" t="s">
        <v>6</v>
      </c>
    </row>
    <row r="6" spans="3:18" x14ac:dyDescent="0.25">
      <c r="H6" s="2"/>
      <c r="L6" s="3">
        <v>1</v>
      </c>
      <c r="M6">
        <f>5*M3</f>
        <v>2480.9791597750582</v>
      </c>
      <c r="N6">
        <f t="shared" ref="N6:O6" si="0">5*N3</f>
        <v>1240.4895798875291</v>
      </c>
      <c r="O6">
        <f t="shared" si="0"/>
        <v>1240.4895798875291</v>
      </c>
      <c r="P6" s="4">
        <f>M6+N6+O6</f>
        <v>4961.9583195501164</v>
      </c>
      <c r="Q6" t="s">
        <v>5</v>
      </c>
      <c r="R6">
        <v>5000</v>
      </c>
    </row>
    <row r="7" spans="3:18" x14ac:dyDescent="0.25">
      <c r="H7" s="2"/>
      <c r="L7" s="3">
        <v>2</v>
      </c>
      <c r="M7">
        <f>1625*M3</f>
        <v>806318.22692689393</v>
      </c>
      <c r="N7">
        <f>1409*N3</f>
        <v>349569.9636123057</v>
      </c>
      <c r="O7">
        <f>1387*O3</f>
        <v>344111.80946080055</v>
      </c>
      <c r="P7" s="4">
        <f>M7+N7+O7</f>
        <v>1500000.0000000002</v>
      </c>
      <c r="Q7" t="s">
        <v>5</v>
      </c>
      <c r="R7">
        <v>1500000</v>
      </c>
    </row>
    <row r="8" spans="3:18" x14ac:dyDescent="0.25">
      <c r="H8" s="2"/>
      <c r="L8" s="3">
        <v>3</v>
      </c>
      <c r="M8">
        <f>M3</f>
        <v>496.19583195501161</v>
      </c>
      <c r="N8">
        <f>N3*-2</f>
        <v>-496.19583195501161</v>
      </c>
      <c r="O8">
        <f>O3*0</f>
        <v>0</v>
      </c>
      <c r="P8" s="4">
        <f>M8+N8+O8</f>
        <v>0</v>
      </c>
      <c r="Q8" t="s">
        <v>53</v>
      </c>
      <c r="R8">
        <v>0</v>
      </c>
    </row>
    <row r="9" spans="3:18" x14ac:dyDescent="0.25">
      <c r="H9" s="2"/>
      <c r="L9" s="3">
        <v>4</v>
      </c>
      <c r="M9">
        <f>M3*1</f>
        <v>496.19583195501161</v>
      </c>
      <c r="N9">
        <f>N3*0</f>
        <v>0</v>
      </c>
      <c r="O9">
        <f>O3*-2</f>
        <v>-496.19583195501161</v>
      </c>
      <c r="P9" s="4">
        <f>M9+N9+O9</f>
        <v>0</v>
      </c>
      <c r="Q9" t="s">
        <v>53</v>
      </c>
      <c r="R9">
        <v>0</v>
      </c>
    </row>
    <row r="10" spans="3:18" ht="15.75" thickBot="1" x14ac:dyDescent="0.3">
      <c r="H10" s="2"/>
      <c r="Q10" t="s">
        <v>55</v>
      </c>
    </row>
    <row r="11" spans="3:18" ht="15.75" thickBot="1" x14ac:dyDescent="0.3">
      <c r="H11" s="2"/>
      <c r="L11" t="s">
        <v>2</v>
      </c>
      <c r="M11">
        <f>M3</f>
        <v>496.19583195501161</v>
      </c>
      <c r="N11">
        <f>N3</f>
        <v>248.09791597750581</v>
      </c>
      <c r="O11">
        <f>O3</f>
        <v>248.09791597750581</v>
      </c>
      <c r="Q11" s="10">
        <f>M11+N11+O11</f>
        <v>992.39166391002323</v>
      </c>
    </row>
    <row r="12" spans="3:18" x14ac:dyDescent="0.25">
      <c r="H12" s="2"/>
    </row>
    <row r="13" spans="3:18" x14ac:dyDescent="0.25">
      <c r="H13" s="2"/>
    </row>
    <row r="14" spans="3:18" x14ac:dyDescent="0.25">
      <c r="H14" s="2"/>
    </row>
    <row r="15" spans="3:18" x14ac:dyDescent="0.25">
      <c r="H15" s="2"/>
    </row>
    <row r="16" spans="3:18" x14ac:dyDescent="0.25">
      <c r="C16" t="s">
        <v>51</v>
      </c>
      <c r="H16" s="2"/>
    </row>
    <row r="17" spans="1:8" x14ac:dyDescent="0.25">
      <c r="H17" s="2"/>
    </row>
    <row r="18" spans="1:8" x14ac:dyDescent="0.25">
      <c r="B18" t="s">
        <v>7</v>
      </c>
      <c r="C18" t="s">
        <v>47</v>
      </c>
      <c r="H18" s="2"/>
    </row>
    <row r="19" spans="1:8" x14ac:dyDescent="0.25">
      <c r="B19" t="s">
        <v>8</v>
      </c>
      <c r="C19" t="s">
        <v>48</v>
      </c>
      <c r="H19" s="2"/>
    </row>
    <row r="20" spans="1:8" x14ac:dyDescent="0.25">
      <c r="B20" t="s">
        <v>9</v>
      </c>
      <c r="C20" t="s">
        <v>49</v>
      </c>
      <c r="H20" s="2"/>
    </row>
    <row r="21" spans="1:8" x14ac:dyDescent="0.25">
      <c r="B21" t="s">
        <v>10</v>
      </c>
      <c r="C21" t="s">
        <v>50</v>
      </c>
      <c r="H21" s="2"/>
    </row>
    <row r="22" spans="1:8" x14ac:dyDescent="0.25">
      <c r="H22" s="2"/>
    </row>
    <row r="23" spans="1:8" x14ac:dyDescent="0.25">
      <c r="H23" s="2"/>
    </row>
    <row r="24" spans="1:8" x14ac:dyDescent="0.25">
      <c r="H24" s="2"/>
    </row>
    <row r="25" spans="1:8" x14ac:dyDescent="0.25">
      <c r="H25" s="2"/>
    </row>
    <row r="26" spans="1:8" x14ac:dyDescent="0.25"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8E7C-A1DD-4C6F-9FA3-F38BDAE56CBA}">
  <dimension ref="A1:AX105"/>
  <sheetViews>
    <sheetView tabSelected="1" topLeftCell="A26" zoomScale="70" zoomScaleNormal="70" workbookViewId="0">
      <selection activeCell="AP67" sqref="AP67"/>
    </sheetView>
  </sheetViews>
  <sheetFormatPr defaultColWidth="9.140625" defaultRowHeight="15" x14ac:dyDescent="0.25"/>
  <cols>
    <col min="1" max="1" width="17.5703125" bestFit="1" customWidth="1"/>
    <col min="2" max="2" width="4" bestFit="1" customWidth="1"/>
    <col min="5" max="5" width="11.85546875" bestFit="1" customWidth="1"/>
    <col min="8" max="8" width="5.42578125" customWidth="1"/>
    <col min="10" max="10" width="10.28515625" customWidth="1"/>
    <col min="17" max="17" width="11" bestFit="1" customWidth="1"/>
    <col min="26" max="26" width="10" bestFit="1" customWidth="1"/>
    <col min="28" max="28" width="10" bestFit="1" customWidth="1"/>
    <col min="39" max="39" width="10" bestFit="1" customWidth="1"/>
  </cols>
  <sheetData>
    <row r="1" spans="8:18" ht="26.25" x14ac:dyDescent="0.4">
      <c r="H1" s="2"/>
      <c r="J1" t="s">
        <v>24</v>
      </c>
    </row>
    <row r="2" spans="8:18" x14ac:dyDescent="0.25">
      <c r="H2" s="2"/>
      <c r="J2" t="s">
        <v>12</v>
      </c>
    </row>
    <row r="3" spans="8:18" x14ac:dyDescent="0.25">
      <c r="H3" s="2"/>
      <c r="P3" t="s">
        <v>13</v>
      </c>
      <c r="R3" t="s">
        <v>14</v>
      </c>
    </row>
    <row r="4" spans="8:18" x14ac:dyDescent="0.25">
      <c r="H4" s="2"/>
      <c r="P4" t="s">
        <v>15</v>
      </c>
      <c r="R4" t="s">
        <v>16</v>
      </c>
    </row>
    <row r="5" spans="8:18" x14ac:dyDescent="0.25">
      <c r="H5" s="2"/>
    </row>
    <row r="6" spans="8:18" x14ac:dyDescent="0.25">
      <c r="H6" s="2"/>
      <c r="Q6" t="s">
        <v>17</v>
      </c>
    </row>
    <row r="7" spans="8:18" x14ac:dyDescent="0.25">
      <c r="H7" s="2"/>
    </row>
    <row r="8" spans="8:18" x14ac:dyDescent="0.25">
      <c r="H8" s="2"/>
    </row>
    <row r="9" spans="8:18" x14ac:dyDescent="0.25">
      <c r="H9" s="2"/>
    </row>
    <row r="10" spans="8:18" x14ac:dyDescent="0.25">
      <c r="H10" s="2"/>
      <c r="J10" t="s">
        <v>11</v>
      </c>
      <c r="K10" t="s">
        <v>56</v>
      </c>
    </row>
    <row r="11" spans="8:18" x14ac:dyDescent="0.25">
      <c r="H11" s="2"/>
      <c r="K11" t="s">
        <v>57</v>
      </c>
    </row>
    <row r="12" spans="8:18" x14ac:dyDescent="0.25">
      <c r="H12" s="2"/>
      <c r="K12" t="s">
        <v>58</v>
      </c>
    </row>
    <row r="13" spans="8:18" x14ac:dyDescent="0.25">
      <c r="H13" s="2"/>
      <c r="K13" t="s">
        <v>49</v>
      </c>
    </row>
    <row r="14" spans="8:18" x14ac:dyDescent="0.25">
      <c r="H14" s="2"/>
      <c r="K14" t="s">
        <v>50</v>
      </c>
    </row>
    <row r="15" spans="8:18" x14ac:dyDescent="0.25">
      <c r="H15" s="2"/>
      <c r="K15" t="s">
        <v>59</v>
      </c>
    </row>
    <row r="16" spans="8:18" x14ac:dyDescent="0.25">
      <c r="H16" s="2"/>
    </row>
    <row r="17" spans="1:26" ht="26.25" x14ac:dyDescent="0.4">
      <c r="C17" t="s">
        <v>51</v>
      </c>
      <c r="H17" s="2"/>
      <c r="J17" t="s">
        <v>25</v>
      </c>
    </row>
    <row r="18" spans="1:26" x14ac:dyDescent="0.25">
      <c r="H18" s="2"/>
    </row>
    <row r="19" spans="1:26" x14ac:dyDescent="0.25">
      <c r="B19" t="s">
        <v>7</v>
      </c>
      <c r="C19" t="s">
        <v>47</v>
      </c>
      <c r="H19" s="2"/>
      <c r="J19" t="s">
        <v>60</v>
      </c>
      <c r="P19" t="s">
        <v>18</v>
      </c>
    </row>
    <row r="20" spans="1:26" x14ac:dyDescent="0.25">
      <c r="B20" t="s">
        <v>8</v>
      </c>
      <c r="C20" t="s">
        <v>48</v>
      </c>
      <c r="H20" s="2"/>
      <c r="J20" t="s">
        <v>61</v>
      </c>
      <c r="P20" t="s">
        <v>19</v>
      </c>
    </row>
    <row r="21" spans="1:26" x14ac:dyDescent="0.25">
      <c r="B21" t="s">
        <v>9</v>
      </c>
      <c r="C21" t="s">
        <v>49</v>
      </c>
      <c r="H21" s="2"/>
    </row>
    <row r="22" spans="1:26" x14ac:dyDescent="0.25">
      <c r="B22" t="s">
        <v>10</v>
      </c>
      <c r="C22" t="s">
        <v>50</v>
      </c>
      <c r="H22" s="2"/>
      <c r="J22" t="s">
        <v>62</v>
      </c>
      <c r="N22" t="s">
        <v>63</v>
      </c>
    </row>
    <row r="23" spans="1:26" x14ac:dyDescent="0.25">
      <c r="H23" s="2"/>
      <c r="N23" t="s">
        <v>64</v>
      </c>
    </row>
    <row r="24" spans="1:26" x14ac:dyDescent="0.25">
      <c r="H24" s="2"/>
    </row>
    <row r="25" spans="1:26" x14ac:dyDescent="0.25">
      <c r="H25" s="2"/>
      <c r="N25" t="s">
        <v>65</v>
      </c>
    </row>
    <row r="26" spans="1:26" x14ac:dyDescent="0.25">
      <c r="H26" s="2"/>
    </row>
    <row r="27" spans="1:26" x14ac:dyDescent="0.25">
      <c r="H27" s="2"/>
    </row>
    <row r="28" spans="1:26" x14ac:dyDescent="0.25">
      <c r="H28" s="2"/>
      <c r="J28" s="5"/>
      <c r="K28" s="5" t="s">
        <v>2</v>
      </c>
      <c r="L28" s="5" t="s">
        <v>0</v>
      </c>
      <c r="M28" s="5" t="s">
        <v>1</v>
      </c>
      <c r="N28" s="5" t="s">
        <v>52</v>
      </c>
      <c r="O28" s="5" t="s">
        <v>20</v>
      </c>
      <c r="P28" s="5" t="s">
        <v>21</v>
      </c>
      <c r="Q28" s="5" t="s">
        <v>22</v>
      </c>
      <c r="S28" s="5"/>
      <c r="T28" s="5" t="s">
        <v>2</v>
      </c>
      <c r="U28" s="5" t="s">
        <v>0</v>
      </c>
      <c r="V28" s="5" t="s">
        <v>1</v>
      </c>
      <c r="W28" s="5" t="s">
        <v>52</v>
      </c>
      <c r="X28" s="5" t="s">
        <v>20</v>
      </c>
      <c r="Y28" s="5" t="s">
        <v>21</v>
      </c>
      <c r="Z28" s="5" t="s">
        <v>22</v>
      </c>
    </row>
    <row r="29" spans="1:26" ht="15.75" thickBot="1" x14ac:dyDescent="0.3">
      <c r="A29" s="2"/>
      <c r="B29" s="2"/>
      <c r="C29" s="2"/>
      <c r="D29" s="2"/>
      <c r="E29" s="2"/>
      <c r="F29" s="2"/>
      <c r="G29" s="2"/>
      <c r="H29" s="2"/>
      <c r="J29" s="6" t="s">
        <v>23</v>
      </c>
      <c r="K29" s="6">
        <v>1</v>
      </c>
      <c r="L29" s="6">
        <v>-1</v>
      </c>
      <c r="M29" s="6">
        <v>-1</v>
      </c>
      <c r="N29" s="6">
        <v>-1</v>
      </c>
      <c r="O29" s="6"/>
      <c r="P29" s="6"/>
      <c r="Q29" s="6">
        <v>0</v>
      </c>
      <c r="S29" s="6" t="s">
        <v>23</v>
      </c>
      <c r="T29" s="6">
        <v>1</v>
      </c>
      <c r="U29" s="6">
        <v>-1</v>
      </c>
      <c r="V29" s="6">
        <v>-1</v>
      </c>
      <c r="W29" s="6">
        <v>-1</v>
      </c>
      <c r="X29" s="6"/>
      <c r="Y29" s="6"/>
      <c r="Z29" s="6">
        <v>0</v>
      </c>
    </row>
    <row r="30" spans="1:26" x14ac:dyDescent="0.25">
      <c r="J30" s="1" t="s">
        <v>20</v>
      </c>
      <c r="K30" s="1"/>
      <c r="L30" s="1">
        <v>5</v>
      </c>
      <c r="M30" s="1">
        <v>5</v>
      </c>
      <c r="N30" s="1">
        <v>5</v>
      </c>
      <c r="O30" s="1">
        <v>1</v>
      </c>
      <c r="P30" s="1"/>
      <c r="Q30" s="1">
        <v>5000</v>
      </c>
      <c r="S30" s="1" t="s">
        <v>20</v>
      </c>
      <c r="T30" s="1"/>
      <c r="U30" s="1">
        <v>5</v>
      </c>
      <c r="V30" s="1">
        <v>5</v>
      </c>
      <c r="W30" s="1">
        <v>5</v>
      </c>
      <c r="X30" s="1">
        <v>1</v>
      </c>
      <c r="Y30" s="1"/>
      <c r="Z30" s="1">
        <v>5000</v>
      </c>
    </row>
    <row r="31" spans="1:26" x14ac:dyDescent="0.25">
      <c r="J31" s="5" t="s">
        <v>21</v>
      </c>
      <c r="K31" s="5"/>
      <c r="L31" s="5">
        <v>1625</v>
      </c>
      <c r="M31" s="5">
        <v>1409</v>
      </c>
      <c r="N31" s="5">
        <v>1387</v>
      </c>
      <c r="O31" s="5"/>
      <c r="P31" s="5">
        <v>1</v>
      </c>
      <c r="Q31" s="5">
        <v>1500000</v>
      </c>
      <c r="S31" s="5" t="s">
        <v>21</v>
      </c>
      <c r="T31" s="5"/>
      <c r="U31" s="5">
        <v>1625</v>
      </c>
      <c r="V31" s="5">
        <v>1409</v>
      </c>
      <c r="W31" s="5">
        <v>1387</v>
      </c>
      <c r="X31" s="5"/>
      <c r="Y31" s="5">
        <v>1</v>
      </c>
      <c r="Z31" s="5">
        <v>1500000</v>
      </c>
    </row>
    <row r="32" spans="1:26" x14ac:dyDescent="0.25">
      <c r="J32" s="11" t="s">
        <v>1</v>
      </c>
      <c r="K32" s="5"/>
      <c r="L32" s="5">
        <v>1</v>
      </c>
      <c r="M32" s="5">
        <v>-2</v>
      </c>
      <c r="N32" s="5"/>
      <c r="O32" s="5"/>
      <c r="P32" s="5"/>
      <c r="Q32" s="5">
        <v>0</v>
      </c>
      <c r="S32" s="11" t="s">
        <v>1</v>
      </c>
      <c r="T32" s="5"/>
      <c r="U32" s="5">
        <v>1</v>
      </c>
      <c r="V32" s="5">
        <v>-2</v>
      </c>
      <c r="W32" s="5"/>
      <c r="X32" s="5"/>
      <c r="Y32" s="5"/>
      <c r="Z32" s="5">
        <v>0</v>
      </c>
    </row>
    <row r="33" spans="10:50" x14ac:dyDescent="0.25">
      <c r="J33" s="11" t="s">
        <v>52</v>
      </c>
      <c r="K33" s="5"/>
      <c r="L33" s="5">
        <v>1</v>
      </c>
      <c r="M33" s="5"/>
      <c r="N33" s="5">
        <v>-2</v>
      </c>
      <c r="O33" s="5"/>
      <c r="P33" s="5"/>
      <c r="Q33" s="5">
        <v>0</v>
      </c>
      <c r="S33" s="11" t="s">
        <v>52</v>
      </c>
      <c r="T33" s="5"/>
      <c r="U33" s="5">
        <v>1</v>
      </c>
      <c r="V33" s="5"/>
      <c r="W33" s="5">
        <v>-2</v>
      </c>
      <c r="X33" s="5"/>
      <c r="Y33" s="5"/>
      <c r="Z33" s="5">
        <v>0</v>
      </c>
    </row>
    <row r="38" spans="10:50" ht="26.25" x14ac:dyDescent="0.4">
      <c r="J38" t="s">
        <v>26</v>
      </c>
    </row>
    <row r="40" spans="10:50" ht="18.75" x14ac:dyDescent="0.3">
      <c r="J40" s="7" t="s">
        <v>33</v>
      </c>
      <c r="U40" s="7" t="s">
        <v>38</v>
      </c>
      <c r="AF40" s="7" t="s">
        <v>40</v>
      </c>
      <c r="AQ40" s="7" t="s">
        <v>101</v>
      </c>
    </row>
    <row r="43" spans="10:50" x14ac:dyDescent="0.25">
      <c r="J43" t="s">
        <v>66</v>
      </c>
      <c r="U43" t="s">
        <v>27</v>
      </c>
      <c r="AF43" t="s">
        <v>41</v>
      </c>
      <c r="AQ43" t="s">
        <v>42</v>
      </c>
    </row>
    <row r="45" spans="10:50" x14ac:dyDescent="0.25">
      <c r="J45" s="5"/>
      <c r="K45" s="5" t="s">
        <v>2</v>
      </c>
      <c r="L45" s="5" t="s">
        <v>0</v>
      </c>
      <c r="M45" s="5" t="s">
        <v>1</v>
      </c>
      <c r="N45" s="5" t="s">
        <v>52</v>
      </c>
      <c r="O45" s="5" t="s">
        <v>20</v>
      </c>
      <c r="P45" s="5" t="s">
        <v>21</v>
      </c>
      <c r="Q45" s="5" t="s">
        <v>22</v>
      </c>
      <c r="U45" s="5"/>
      <c r="V45" s="5" t="s">
        <v>2</v>
      </c>
      <c r="W45" s="5" t="s">
        <v>0</v>
      </c>
      <c r="X45" s="5" t="s">
        <v>1</v>
      </c>
      <c r="Y45" s="5" t="s">
        <v>52</v>
      </c>
      <c r="Z45" s="5" t="s">
        <v>20</v>
      </c>
      <c r="AA45" s="5" t="s">
        <v>21</v>
      </c>
      <c r="AB45" s="5" t="s">
        <v>22</v>
      </c>
      <c r="AF45" s="5"/>
      <c r="AG45" s="5" t="s">
        <v>2</v>
      </c>
      <c r="AH45" s="5" t="s">
        <v>0</v>
      </c>
      <c r="AI45" s="5" t="s">
        <v>1</v>
      </c>
      <c r="AJ45" s="5" t="s">
        <v>52</v>
      </c>
      <c r="AK45" s="5" t="s">
        <v>20</v>
      </c>
      <c r="AL45" s="5" t="s">
        <v>21</v>
      </c>
      <c r="AM45" s="5" t="s">
        <v>22</v>
      </c>
      <c r="AQ45" s="5"/>
      <c r="AR45" s="5" t="s">
        <v>2</v>
      </c>
      <c r="AS45" s="5" t="s">
        <v>0</v>
      </c>
      <c r="AT45" s="5" t="s">
        <v>1</v>
      </c>
      <c r="AU45" s="5" t="s">
        <v>52</v>
      </c>
      <c r="AV45" s="5" t="s">
        <v>20</v>
      </c>
      <c r="AW45" s="5" t="s">
        <v>21</v>
      </c>
      <c r="AX45" s="5" t="s">
        <v>22</v>
      </c>
    </row>
    <row r="46" spans="10:50" ht="15.75" thickBot="1" x14ac:dyDescent="0.3">
      <c r="J46" s="6" t="s">
        <v>23</v>
      </c>
      <c r="K46" s="6">
        <v>1</v>
      </c>
      <c r="L46" s="6">
        <v>-1</v>
      </c>
      <c r="M46" s="6">
        <v>-1</v>
      </c>
      <c r="N46" s="6">
        <v>-1</v>
      </c>
      <c r="O46" s="6"/>
      <c r="P46" s="6"/>
      <c r="Q46" s="6">
        <v>0</v>
      </c>
      <c r="U46" s="6" t="s">
        <v>23</v>
      </c>
      <c r="V46" s="6">
        <v>1</v>
      </c>
      <c r="W46" s="6">
        <v>0</v>
      </c>
      <c r="X46" s="6">
        <v>-1</v>
      </c>
      <c r="Y46" s="6">
        <v>-3</v>
      </c>
      <c r="Z46" s="6"/>
      <c r="AA46" s="6"/>
      <c r="AB46" s="6">
        <v>0</v>
      </c>
      <c r="AF46" s="6" t="s">
        <v>23</v>
      </c>
      <c r="AG46" s="6">
        <v>1</v>
      </c>
      <c r="AH46" s="6">
        <v>0</v>
      </c>
      <c r="AI46" s="6">
        <v>-4</v>
      </c>
      <c r="AJ46" s="6">
        <v>0</v>
      </c>
      <c r="AK46" s="6"/>
      <c r="AL46" s="6"/>
      <c r="AM46" s="6">
        <v>0</v>
      </c>
      <c r="AQ46" s="6" t="s">
        <v>23</v>
      </c>
      <c r="AR46" s="6">
        <v>1</v>
      </c>
      <c r="AS46" s="6">
        <v>0</v>
      </c>
      <c r="AT46" s="6">
        <v>0</v>
      </c>
      <c r="AU46" s="6">
        <v>0</v>
      </c>
      <c r="AV46" s="6"/>
      <c r="AW46" s="6">
        <f>4*AW48</f>
        <v>6.6159444260668215E-4</v>
      </c>
      <c r="AX46" s="6">
        <f>4*AX48</f>
        <v>992.39166391002311</v>
      </c>
    </row>
    <row r="47" spans="10:50" x14ac:dyDescent="0.25">
      <c r="J47" s="1" t="s">
        <v>20</v>
      </c>
      <c r="K47" s="1"/>
      <c r="L47" s="1">
        <v>5</v>
      </c>
      <c r="M47" s="1">
        <v>5</v>
      </c>
      <c r="N47" s="1">
        <v>5</v>
      </c>
      <c r="O47" s="1">
        <v>1</v>
      </c>
      <c r="P47" s="1"/>
      <c r="Q47" s="1">
        <v>5000</v>
      </c>
      <c r="U47" s="1" t="s">
        <v>20</v>
      </c>
      <c r="V47" s="1"/>
      <c r="W47" s="1">
        <v>0</v>
      </c>
      <c r="X47" s="1">
        <v>5</v>
      </c>
      <c r="Y47" s="1">
        <v>15</v>
      </c>
      <c r="Z47" s="1">
        <v>1</v>
      </c>
      <c r="AA47" s="1"/>
      <c r="AB47" s="1">
        <v>5000</v>
      </c>
      <c r="AF47" s="1" t="s">
        <v>20</v>
      </c>
      <c r="AG47" s="1"/>
      <c r="AH47" s="1">
        <v>0</v>
      </c>
      <c r="AI47" s="1">
        <v>20</v>
      </c>
      <c r="AJ47" s="1">
        <v>0</v>
      </c>
      <c r="AK47" s="1">
        <v>1</v>
      </c>
      <c r="AL47" s="1"/>
      <c r="AM47" s="1">
        <v>5000</v>
      </c>
      <c r="AQ47" s="1" t="s">
        <v>20</v>
      </c>
      <c r="AR47" s="1"/>
      <c r="AS47" s="1">
        <v>0</v>
      </c>
      <c r="AT47" s="1">
        <v>0</v>
      </c>
      <c r="AU47" s="1">
        <v>0</v>
      </c>
      <c r="AV47" s="1">
        <v>1</v>
      </c>
      <c r="AW47" s="1">
        <f>-20*AW48</f>
        <v>-3.3079722130334105E-3</v>
      </c>
      <c r="AX47" s="1">
        <f>5000-20*AX48</f>
        <v>38.041680449884552</v>
      </c>
    </row>
    <row r="48" spans="10:50" x14ac:dyDescent="0.25">
      <c r="J48" s="5" t="s">
        <v>21</v>
      </c>
      <c r="K48" s="5"/>
      <c r="L48" s="5">
        <v>1625</v>
      </c>
      <c r="M48" s="5">
        <v>1409</v>
      </c>
      <c r="N48" s="5">
        <v>1387</v>
      </c>
      <c r="O48" s="5"/>
      <c r="P48" s="5">
        <v>1</v>
      </c>
      <c r="Q48" s="5">
        <v>1500000</v>
      </c>
      <c r="U48" s="5" t="s">
        <v>21</v>
      </c>
      <c r="V48" s="5"/>
      <c r="W48" s="5">
        <v>0</v>
      </c>
      <c r="X48" s="5">
        <v>1409</v>
      </c>
      <c r="Y48" s="5">
        <v>4637</v>
      </c>
      <c r="Z48" s="5"/>
      <c r="AA48" s="5">
        <v>1</v>
      </c>
      <c r="AB48" s="5">
        <v>1500000</v>
      </c>
      <c r="AF48" s="5" t="s">
        <v>21</v>
      </c>
      <c r="AG48" s="5"/>
      <c r="AH48" s="5">
        <v>0</v>
      </c>
      <c r="AI48" s="5">
        <v>6046</v>
      </c>
      <c r="AJ48" s="5">
        <v>0</v>
      </c>
      <c r="AK48" s="5"/>
      <c r="AL48" s="5">
        <v>1</v>
      </c>
      <c r="AM48" s="5">
        <v>1500000</v>
      </c>
      <c r="AQ48" s="5" t="s">
        <v>1</v>
      </c>
      <c r="AR48" s="5"/>
      <c r="AS48" s="5">
        <v>0</v>
      </c>
      <c r="AT48" s="5">
        <v>1</v>
      </c>
      <c r="AU48" s="5">
        <v>0</v>
      </c>
      <c r="AV48" s="5"/>
      <c r="AW48" s="13">
        <f>1/6046</f>
        <v>1.6539861065167054E-4</v>
      </c>
      <c r="AX48" s="5">
        <f>1500000/6046</f>
        <v>248.09791597750578</v>
      </c>
    </row>
    <row r="49" spans="10:50" x14ac:dyDescent="0.25">
      <c r="J49" s="11" t="s">
        <v>1</v>
      </c>
      <c r="K49" s="5"/>
      <c r="L49" s="5">
        <v>1</v>
      </c>
      <c r="M49" s="5">
        <v>-2</v>
      </c>
      <c r="N49" s="5"/>
      <c r="O49" s="5"/>
      <c r="P49" s="5"/>
      <c r="Q49" s="5">
        <v>0</v>
      </c>
      <c r="U49" s="11" t="s">
        <v>1</v>
      </c>
      <c r="V49" s="5"/>
      <c r="W49" s="5">
        <v>0</v>
      </c>
      <c r="X49" s="5">
        <v>-2</v>
      </c>
      <c r="Y49" s="5">
        <v>2</v>
      </c>
      <c r="Z49" s="5"/>
      <c r="AA49" s="5"/>
      <c r="AB49" s="5">
        <v>0</v>
      </c>
      <c r="AF49" s="11" t="s">
        <v>52</v>
      </c>
      <c r="AG49" s="5"/>
      <c r="AH49" s="5">
        <v>0</v>
      </c>
      <c r="AI49" s="5">
        <v>-1</v>
      </c>
      <c r="AJ49" s="5">
        <v>1</v>
      </c>
      <c r="AK49" s="5"/>
      <c r="AL49" s="5"/>
      <c r="AM49" s="5">
        <v>0</v>
      </c>
      <c r="AQ49" s="11" t="s">
        <v>52</v>
      </c>
      <c r="AR49" s="5"/>
      <c r="AS49" s="5">
        <v>0</v>
      </c>
      <c r="AT49" s="5">
        <v>0</v>
      </c>
      <c r="AU49" s="5">
        <v>1</v>
      </c>
      <c r="AV49" s="5"/>
      <c r="AW49" s="13">
        <f>AW48</f>
        <v>1.6539861065167054E-4</v>
      </c>
      <c r="AX49" s="5">
        <f>AX48</f>
        <v>248.09791597750578</v>
      </c>
    </row>
    <row r="50" spans="10:50" x14ac:dyDescent="0.25">
      <c r="J50" s="11" t="s">
        <v>52</v>
      </c>
      <c r="K50" s="5"/>
      <c r="L50" s="5">
        <v>1</v>
      </c>
      <c r="M50" s="5"/>
      <c r="N50" s="5">
        <v>-2</v>
      </c>
      <c r="O50" s="5"/>
      <c r="P50" s="5"/>
      <c r="Q50" s="5">
        <v>0</v>
      </c>
      <c r="U50" s="11" t="s">
        <v>0</v>
      </c>
      <c r="V50" s="5"/>
      <c r="W50" s="5">
        <v>1</v>
      </c>
      <c r="X50" s="5"/>
      <c r="Y50" s="5">
        <v>-2</v>
      </c>
      <c r="Z50" s="5"/>
      <c r="AA50" s="5"/>
      <c r="AB50" s="5">
        <v>0</v>
      </c>
      <c r="AF50" s="11" t="s">
        <v>0</v>
      </c>
      <c r="AG50" s="5"/>
      <c r="AH50" s="5">
        <v>1</v>
      </c>
      <c r="AI50" s="5">
        <v>-2</v>
      </c>
      <c r="AJ50" s="5">
        <v>0</v>
      </c>
      <c r="AK50" s="5"/>
      <c r="AL50" s="5"/>
      <c r="AM50" s="5">
        <v>0</v>
      </c>
      <c r="AQ50" s="11" t="s">
        <v>0</v>
      </c>
      <c r="AR50" s="5"/>
      <c r="AS50" s="5">
        <v>1</v>
      </c>
      <c r="AT50" s="5">
        <v>0</v>
      </c>
      <c r="AU50" s="5">
        <v>0</v>
      </c>
      <c r="AV50" s="5"/>
      <c r="AW50" s="5">
        <f>2/6046</f>
        <v>3.3079722130334107E-4</v>
      </c>
      <c r="AX50" s="5">
        <f>2*AX48</f>
        <v>496.19583195501156</v>
      </c>
    </row>
    <row r="52" spans="10:50" x14ac:dyDescent="0.25">
      <c r="AR52" t="s">
        <v>43</v>
      </c>
    </row>
    <row r="53" spans="10:50" x14ac:dyDescent="0.25">
      <c r="J53" t="s">
        <v>67</v>
      </c>
      <c r="U53" t="s">
        <v>82</v>
      </c>
      <c r="AF53" t="s">
        <v>93</v>
      </c>
    </row>
    <row r="54" spans="10:50" x14ac:dyDescent="0.25">
      <c r="AR54" t="s">
        <v>44</v>
      </c>
      <c r="AS54">
        <v>496.2</v>
      </c>
    </row>
    <row r="55" spans="10:50" x14ac:dyDescent="0.25">
      <c r="J55" s="5"/>
      <c r="K55" s="5" t="s">
        <v>2</v>
      </c>
      <c r="L55" s="5" t="s">
        <v>0</v>
      </c>
      <c r="M55" s="5" t="s">
        <v>1</v>
      </c>
      <c r="N55" s="5" t="s">
        <v>52</v>
      </c>
      <c r="O55" s="5" t="s">
        <v>20</v>
      </c>
      <c r="P55" s="5" t="s">
        <v>21</v>
      </c>
      <c r="Q55" s="5" t="s">
        <v>22</v>
      </c>
      <c r="U55" s="5"/>
      <c r="V55" s="5" t="s">
        <v>2</v>
      </c>
      <c r="W55" s="5" t="s">
        <v>0</v>
      </c>
      <c r="X55" s="5" t="s">
        <v>1</v>
      </c>
      <c r="Y55" s="5" t="s">
        <v>52</v>
      </c>
      <c r="Z55" s="5" t="s">
        <v>20</v>
      </c>
      <c r="AA55" s="5" t="s">
        <v>21</v>
      </c>
      <c r="AB55" s="5" t="s">
        <v>22</v>
      </c>
      <c r="AF55" s="5"/>
      <c r="AG55" s="5" t="s">
        <v>2</v>
      </c>
      <c r="AH55" s="5" t="s">
        <v>0</v>
      </c>
      <c r="AI55" s="5" t="s">
        <v>1</v>
      </c>
      <c r="AJ55" s="5" t="s">
        <v>52</v>
      </c>
      <c r="AK55" s="5" t="s">
        <v>20</v>
      </c>
      <c r="AL55" s="5" t="s">
        <v>21</v>
      </c>
      <c r="AM55" s="5" t="s">
        <v>22</v>
      </c>
      <c r="AR55" t="s">
        <v>45</v>
      </c>
      <c r="AS55">
        <v>248.1</v>
      </c>
    </row>
    <row r="56" spans="10:50" ht="15.75" thickBot="1" x14ac:dyDescent="0.3">
      <c r="J56" s="6" t="s">
        <v>23</v>
      </c>
      <c r="K56" s="6">
        <v>1</v>
      </c>
      <c r="L56" s="6">
        <v>-1</v>
      </c>
      <c r="M56" s="6">
        <v>-1</v>
      </c>
      <c r="N56" s="6">
        <v>-1</v>
      </c>
      <c r="O56" s="6"/>
      <c r="P56" s="6"/>
      <c r="Q56" s="6">
        <v>0</v>
      </c>
      <c r="U56" s="6" t="s">
        <v>23</v>
      </c>
      <c r="V56" s="6">
        <v>1</v>
      </c>
      <c r="W56" s="6">
        <v>0</v>
      </c>
      <c r="X56" s="6">
        <v>-1</v>
      </c>
      <c r="Y56" s="6">
        <v>-3</v>
      </c>
      <c r="Z56" s="6"/>
      <c r="AA56" s="6"/>
      <c r="AB56" s="6">
        <v>0</v>
      </c>
      <c r="AF56" s="6" t="s">
        <v>23</v>
      </c>
      <c r="AG56" s="6">
        <v>1</v>
      </c>
      <c r="AH56" s="6">
        <v>0</v>
      </c>
      <c r="AI56" s="6">
        <v>-4</v>
      </c>
      <c r="AJ56" s="6">
        <v>0</v>
      </c>
      <c r="AK56" s="6"/>
      <c r="AL56" s="6"/>
      <c r="AM56" s="6">
        <v>0</v>
      </c>
      <c r="AR56" t="s">
        <v>102</v>
      </c>
      <c r="AS56">
        <v>248.1</v>
      </c>
    </row>
    <row r="57" spans="10:50" x14ac:dyDescent="0.25">
      <c r="J57" s="1" t="s">
        <v>20</v>
      </c>
      <c r="K57" s="1"/>
      <c r="L57" s="1">
        <v>5</v>
      </c>
      <c r="M57" s="1">
        <v>5</v>
      </c>
      <c r="N57" s="1">
        <v>5</v>
      </c>
      <c r="O57" s="1">
        <v>1</v>
      </c>
      <c r="P57" s="1"/>
      <c r="Q57" s="1">
        <v>5000</v>
      </c>
      <c r="U57" s="1" t="s">
        <v>20</v>
      </c>
      <c r="V57" s="1"/>
      <c r="W57" s="1">
        <v>0</v>
      </c>
      <c r="X57" s="1">
        <v>5</v>
      </c>
      <c r="Y57" s="1">
        <v>15</v>
      </c>
      <c r="Z57" s="1">
        <v>1</v>
      </c>
      <c r="AA57" s="1"/>
      <c r="AB57" s="1">
        <v>5000</v>
      </c>
      <c r="AF57" s="1" t="s">
        <v>20</v>
      </c>
      <c r="AG57" s="1"/>
      <c r="AH57" s="1">
        <v>0</v>
      </c>
      <c r="AI57" s="1">
        <v>20</v>
      </c>
      <c r="AJ57" s="1">
        <v>0</v>
      </c>
      <c r="AK57" s="1">
        <v>1</v>
      </c>
      <c r="AL57" s="1"/>
      <c r="AM57" s="1">
        <v>5000</v>
      </c>
      <c r="AR57" t="s">
        <v>46</v>
      </c>
      <c r="AS57">
        <v>992.39</v>
      </c>
    </row>
    <row r="58" spans="10:50" x14ac:dyDescent="0.25">
      <c r="J58" s="5" t="s">
        <v>21</v>
      </c>
      <c r="K58" s="5"/>
      <c r="L58" s="5">
        <v>1625</v>
      </c>
      <c r="M58" s="5">
        <v>1409</v>
      </c>
      <c r="N58" s="5">
        <v>1387</v>
      </c>
      <c r="O58" s="5"/>
      <c r="P58" s="5">
        <v>1</v>
      </c>
      <c r="Q58" s="5">
        <v>1500000</v>
      </c>
      <c r="U58" s="5" t="s">
        <v>21</v>
      </c>
      <c r="V58" s="5"/>
      <c r="W58" s="5">
        <v>0</v>
      </c>
      <c r="X58" s="5">
        <v>1409</v>
      </c>
      <c r="Y58" s="5">
        <v>4637</v>
      </c>
      <c r="Z58" s="5"/>
      <c r="AA58" s="5">
        <v>1</v>
      </c>
      <c r="AB58" s="5">
        <v>1500000</v>
      </c>
      <c r="AF58" s="5" t="s">
        <v>21</v>
      </c>
      <c r="AG58" s="5"/>
      <c r="AH58" s="5">
        <v>0</v>
      </c>
      <c r="AI58" s="5">
        <v>6046</v>
      </c>
      <c r="AJ58" s="5">
        <v>0</v>
      </c>
      <c r="AK58" s="5"/>
      <c r="AL58" s="5">
        <v>1</v>
      </c>
      <c r="AM58" s="5">
        <v>1500000</v>
      </c>
    </row>
    <row r="59" spans="10:50" x14ac:dyDescent="0.25">
      <c r="J59" s="11" t="s">
        <v>1</v>
      </c>
      <c r="K59" s="5"/>
      <c r="L59" s="5">
        <v>1</v>
      </c>
      <c r="M59" s="5">
        <v>-2</v>
      </c>
      <c r="N59" s="5"/>
      <c r="O59" s="5"/>
      <c r="P59" s="5"/>
      <c r="Q59" s="5">
        <v>0</v>
      </c>
      <c r="U59" s="11" t="s">
        <v>1</v>
      </c>
      <c r="V59" s="5"/>
      <c r="W59" s="5">
        <v>0</v>
      </c>
      <c r="X59" s="5">
        <v>-2</v>
      </c>
      <c r="Y59" s="5">
        <v>2</v>
      </c>
      <c r="Z59" s="5"/>
      <c r="AA59" s="5"/>
      <c r="AB59" s="5">
        <v>0</v>
      </c>
      <c r="AF59" s="11" t="s">
        <v>52</v>
      </c>
      <c r="AG59" s="5"/>
      <c r="AH59" s="5">
        <v>0</v>
      </c>
      <c r="AI59" s="5">
        <v>-1</v>
      </c>
      <c r="AJ59" s="5">
        <v>1</v>
      </c>
      <c r="AK59" s="5"/>
      <c r="AL59" s="5"/>
      <c r="AM59" s="5">
        <v>0</v>
      </c>
    </row>
    <row r="60" spans="10:50" x14ac:dyDescent="0.25">
      <c r="J60" s="11" t="s">
        <v>52</v>
      </c>
      <c r="K60" s="5"/>
      <c r="L60" s="5">
        <v>1</v>
      </c>
      <c r="M60" s="5"/>
      <c r="N60" s="5">
        <v>-2</v>
      </c>
      <c r="O60" s="5"/>
      <c r="P60" s="5"/>
      <c r="Q60" s="5">
        <v>0</v>
      </c>
      <c r="U60" s="11" t="s">
        <v>0</v>
      </c>
      <c r="V60" s="5"/>
      <c r="W60" s="5">
        <v>1</v>
      </c>
      <c r="X60" s="5"/>
      <c r="Y60" s="5">
        <v>-2</v>
      </c>
      <c r="Z60" s="5"/>
      <c r="AA60" s="5"/>
      <c r="AB60" s="5">
        <v>0</v>
      </c>
      <c r="AF60" s="11" t="s">
        <v>0</v>
      </c>
      <c r="AG60" s="5"/>
      <c r="AH60" s="5">
        <v>1</v>
      </c>
      <c r="AI60" s="5">
        <v>-2</v>
      </c>
      <c r="AJ60" s="5">
        <v>0</v>
      </c>
      <c r="AK60" s="5"/>
      <c r="AL60" s="5"/>
      <c r="AM60" s="5">
        <v>0</v>
      </c>
    </row>
    <row r="61" spans="10:50" x14ac:dyDescent="0.25">
      <c r="J61" s="12"/>
      <c r="K61" s="12"/>
      <c r="L61" s="12"/>
      <c r="M61" s="12"/>
      <c r="N61" s="12"/>
      <c r="O61" s="12"/>
      <c r="P61" s="12"/>
      <c r="U61" s="12"/>
      <c r="V61" s="12"/>
      <c r="W61" s="12"/>
      <c r="X61" s="12"/>
      <c r="Y61" s="12"/>
      <c r="Z61" s="12"/>
      <c r="AA61" s="12"/>
      <c r="AF61" s="12"/>
      <c r="AG61" s="12"/>
      <c r="AH61" s="12"/>
      <c r="AI61" s="12"/>
      <c r="AJ61" s="12"/>
      <c r="AK61" s="12"/>
      <c r="AL61" s="12"/>
    </row>
    <row r="62" spans="10:50" x14ac:dyDescent="0.25">
      <c r="J62" t="s">
        <v>39</v>
      </c>
      <c r="U62" t="s">
        <v>39</v>
      </c>
      <c r="AF62" t="s">
        <v>39</v>
      </c>
    </row>
    <row r="64" spans="10:50" x14ac:dyDescent="0.25">
      <c r="J64" t="s">
        <v>29</v>
      </c>
      <c r="U64" t="s">
        <v>29</v>
      </c>
      <c r="AF64" t="s">
        <v>29</v>
      </c>
    </row>
    <row r="66" spans="10:39" x14ac:dyDescent="0.25">
      <c r="J66" t="s">
        <v>68</v>
      </c>
      <c r="N66" t="s">
        <v>72</v>
      </c>
      <c r="U66" t="s">
        <v>84</v>
      </c>
      <c r="Y66" t="s">
        <v>95</v>
      </c>
      <c r="AF66" t="s">
        <v>92</v>
      </c>
      <c r="AJ66" t="s">
        <v>28</v>
      </c>
    </row>
    <row r="67" spans="10:39" x14ac:dyDescent="0.25">
      <c r="J67" t="s">
        <v>69</v>
      </c>
      <c r="N67" t="s">
        <v>73</v>
      </c>
      <c r="U67" t="s">
        <v>85</v>
      </c>
      <c r="AF67" t="s">
        <v>94</v>
      </c>
    </row>
    <row r="68" spans="10:39" x14ac:dyDescent="0.25">
      <c r="J68" t="s">
        <v>70</v>
      </c>
      <c r="U68" t="s">
        <v>83</v>
      </c>
      <c r="AF68" t="s">
        <v>104</v>
      </c>
    </row>
    <row r="69" spans="10:39" x14ac:dyDescent="0.25">
      <c r="J69" t="s">
        <v>71</v>
      </c>
      <c r="U69" t="s">
        <v>103</v>
      </c>
      <c r="AF69" t="s">
        <v>103</v>
      </c>
    </row>
    <row r="71" spans="10:39" x14ac:dyDescent="0.25">
      <c r="J71" s="5"/>
      <c r="K71" s="5" t="s">
        <v>2</v>
      </c>
      <c r="L71" s="5" t="s">
        <v>0</v>
      </c>
      <c r="M71" s="5" t="s">
        <v>1</v>
      </c>
      <c r="N71" s="5" t="s">
        <v>52</v>
      </c>
      <c r="O71" s="5" t="s">
        <v>20</v>
      </c>
      <c r="P71" s="5" t="s">
        <v>21</v>
      </c>
      <c r="Q71" s="5" t="s">
        <v>22</v>
      </c>
      <c r="U71" s="5"/>
      <c r="V71" s="5" t="s">
        <v>2</v>
      </c>
      <c r="W71" s="5" t="s">
        <v>0</v>
      </c>
      <c r="X71" s="5" t="s">
        <v>1</v>
      </c>
      <c r="Y71" s="5" t="s">
        <v>52</v>
      </c>
      <c r="Z71" s="5" t="s">
        <v>20</v>
      </c>
      <c r="AA71" s="5" t="s">
        <v>21</v>
      </c>
      <c r="AB71" s="5" t="s">
        <v>22</v>
      </c>
      <c r="AF71" s="5"/>
      <c r="AG71" s="5" t="s">
        <v>2</v>
      </c>
      <c r="AH71" s="5" t="s">
        <v>0</v>
      </c>
      <c r="AI71" s="5" t="s">
        <v>1</v>
      </c>
      <c r="AJ71" s="5" t="s">
        <v>52</v>
      </c>
      <c r="AK71" s="5" t="s">
        <v>20</v>
      </c>
      <c r="AL71" s="5" t="s">
        <v>21</v>
      </c>
      <c r="AM71" s="5" t="s">
        <v>22</v>
      </c>
    </row>
    <row r="72" spans="10:39" ht="15.75" thickBot="1" x14ac:dyDescent="0.3">
      <c r="J72" s="6" t="s">
        <v>23</v>
      </c>
      <c r="K72" s="6">
        <v>1</v>
      </c>
      <c r="L72" s="6">
        <v>-1</v>
      </c>
      <c r="M72" s="6">
        <v>-1</v>
      </c>
      <c r="N72" s="6">
        <v>-1</v>
      </c>
      <c r="O72" s="6"/>
      <c r="P72" s="6"/>
      <c r="Q72" s="6">
        <v>0</v>
      </c>
      <c r="U72" s="6" t="s">
        <v>23</v>
      </c>
      <c r="V72" s="6">
        <v>1</v>
      </c>
      <c r="W72" s="6">
        <v>0</v>
      </c>
      <c r="X72" s="6">
        <v>-1</v>
      </c>
      <c r="Y72" s="6">
        <v>-3</v>
      </c>
      <c r="Z72" s="6"/>
      <c r="AA72" s="6"/>
      <c r="AB72" s="6">
        <v>0</v>
      </c>
      <c r="AF72" s="6" t="s">
        <v>23</v>
      </c>
      <c r="AG72" s="6">
        <v>1</v>
      </c>
      <c r="AH72" s="6">
        <v>0</v>
      </c>
      <c r="AI72" s="6">
        <v>-4</v>
      </c>
      <c r="AJ72" s="6">
        <v>0</v>
      </c>
      <c r="AK72" s="6"/>
      <c r="AL72" s="6"/>
      <c r="AM72" s="6">
        <v>0</v>
      </c>
    </row>
    <row r="73" spans="10:39" x14ac:dyDescent="0.25">
      <c r="J73" s="1" t="s">
        <v>20</v>
      </c>
      <c r="K73" s="1"/>
      <c r="L73" s="1">
        <v>5</v>
      </c>
      <c r="M73" s="1">
        <v>5</v>
      </c>
      <c r="N73" s="1">
        <v>5</v>
      </c>
      <c r="O73" s="1">
        <v>1</v>
      </c>
      <c r="P73" s="1"/>
      <c r="Q73" s="1">
        <v>5000</v>
      </c>
      <c r="U73" s="1" t="s">
        <v>20</v>
      </c>
      <c r="V73" s="1"/>
      <c r="W73" s="1">
        <v>0</v>
      </c>
      <c r="X73" s="1">
        <v>5</v>
      </c>
      <c r="Y73" s="1">
        <v>15</v>
      </c>
      <c r="Z73" s="1">
        <v>1</v>
      </c>
      <c r="AA73" s="1"/>
      <c r="AB73" s="1">
        <v>5000</v>
      </c>
      <c r="AF73" s="1" t="s">
        <v>20</v>
      </c>
      <c r="AG73" s="1"/>
      <c r="AH73" s="1">
        <v>0</v>
      </c>
      <c r="AI73" s="1">
        <v>20</v>
      </c>
      <c r="AJ73" s="1">
        <v>0</v>
      </c>
      <c r="AK73" s="1">
        <v>1</v>
      </c>
      <c r="AL73" s="1"/>
      <c r="AM73" s="1">
        <v>5000</v>
      </c>
    </row>
    <row r="74" spans="10:39" x14ac:dyDescent="0.25">
      <c r="J74" s="5" t="s">
        <v>21</v>
      </c>
      <c r="K74" s="5"/>
      <c r="L74" s="5">
        <v>1625</v>
      </c>
      <c r="M74" s="5">
        <v>1409</v>
      </c>
      <c r="N74" s="5">
        <v>1387</v>
      </c>
      <c r="O74" s="5"/>
      <c r="P74" s="5">
        <v>1</v>
      </c>
      <c r="Q74" s="5">
        <v>1500000</v>
      </c>
      <c r="U74" s="5" t="s">
        <v>21</v>
      </c>
      <c r="V74" s="5"/>
      <c r="W74" s="5">
        <v>0</v>
      </c>
      <c r="X74" s="5">
        <v>1409</v>
      </c>
      <c r="Y74" s="5">
        <v>4637</v>
      </c>
      <c r="Z74" s="5"/>
      <c r="AA74" s="5">
        <v>1</v>
      </c>
      <c r="AB74" s="5">
        <v>1500000</v>
      </c>
      <c r="AF74" s="5" t="s">
        <v>21</v>
      </c>
      <c r="AG74" s="5"/>
      <c r="AH74" s="5">
        <v>0</v>
      </c>
      <c r="AI74" s="5">
        <v>6046</v>
      </c>
      <c r="AJ74" s="5">
        <v>0</v>
      </c>
      <c r="AK74" s="5"/>
      <c r="AL74" s="5">
        <v>1</v>
      </c>
      <c r="AM74" s="5">
        <v>1500000</v>
      </c>
    </row>
    <row r="75" spans="10:39" x14ac:dyDescent="0.25">
      <c r="J75" s="11" t="s">
        <v>1</v>
      </c>
      <c r="K75" s="5"/>
      <c r="L75" s="5">
        <v>1</v>
      </c>
      <c r="M75" s="5">
        <v>-2</v>
      </c>
      <c r="N75" s="5"/>
      <c r="O75" s="5"/>
      <c r="P75" s="5"/>
      <c r="Q75" s="5">
        <v>0</v>
      </c>
      <c r="U75" s="11" t="s">
        <v>1</v>
      </c>
      <c r="V75" s="5"/>
      <c r="W75" s="5">
        <v>0</v>
      </c>
      <c r="X75" s="5">
        <v>-2</v>
      </c>
      <c r="Y75" s="5">
        <v>2</v>
      </c>
      <c r="Z75" s="5"/>
      <c r="AA75" s="5"/>
      <c r="AB75" s="5">
        <v>0</v>
      </c>
      <c r="AF75" s="11" t="s">
        <v>52</v>
      </c>
      <c r="AG75" s="5"/>
      <c r="AH75" s="5">
        <v>0</v>
      </c>
      <c r="AI75" s="5">
        <v>-1</v>
      </c>
      <c r="AJ75" s="5">
        <v>1</v>
      </c>
      <c r="AK75" s="5"/>
      <c r="AL75" s="5"/>
      <c r="AM75" s="5">
        <v>0</v>
      </c>
    </row>
    <row r="76" spans="10:39" x14ac:dyDescent="0.25">
      <c r="J76" s="11" t="s">
        <v>52</v>
      </c>
      <c r="K76" s="5"/>
      <c r="L76" s="5">
        <v>1</v>
      </c>
      <c r="M76" s="5"/>
      <c r="N76" s="5">
        <v>-2</v>
      </c>
      <c r="O76" s="5"/>
      <c r="P76" s="5"/>
      <c r="Q76" s="5">
        <v>0</v>
      </c>
      <c r="U76" s="11" t="s">
        <v>0</v>
      </c>
      <c r="V76" s="5"/>
      <c r="W76" s="5">
        <v>1</v>
      </c>
      <c r="X76" s="5"/>
      <c r="Y76" s="5">
        <v>-2</v>
      </c>
      <c r="Z76" s="5"/>
      <c r="AA76" s="5"/>
      <c r="AB76" s="5">
        <v>0</v>
      </c>
      <c r="AF76" s="11" t="s">
        <v>0</v>
      </c>
      <c r="AG76" s="5"/>
      <c r="AH76" s="5">
        <v>1</v>
      </c>
      <c r="AI76" s="5">
        <v>-2</v>
      </c>
      <c r="AJ76" s="5">
        <v>0</v>
      </c>
      <c r="AK76" s="5"/>
      <c r="AL76" s="5"/>
      <c r="AM76" s="5">
        <v>0</v>
      </c>
    </row>
    <row r="80" spans="10:39" x14ac:dyDescent="0.25">
      <c r="J80" t="s">
        <v>34</v>
      </c>
      <c r="U80" t="s">
        <v>34</v>
      </c>
      <c r="AF80" t="s">
        <v>34</v>
      </c>
    </row>
    <row r="81" spans="9:39" x14ac:dyDescent="0.25">
      <c r="J81" t="s">
        <v>36</v>
      </c>
      <c r="U81" t="s">
        <v>36</v>
      </c>
      <c r="AF81" t="s">
        <v>36</v>
      </c>
    </row>
    <row r="82" spans="9:39" x14ac:dyDescent="0.25">
      <c r="J82" t="s">
        <v>37</v>
      </c>
      <c r="U82" t="s">
        <v>37</v>
      </c>
      <c r="AF82" t="s">
        <v>37</v>
      </c>
    </row>
    <row r="84" spans="9:39" x14ac:dyDescent="0.25">
      <c r="K84" t="s">
        <v>74</v>
      </c>
      <c r="V84" t="s">
        <v>86</v>
      </c>
      <c r="AG84" t="s">
        <v>96</v>
      </c>
    </row>
    <row r="86" spans="9:39" x14ac:dyDescent="0.25">
      <c r="K86" t="s">
        <v>77</v>
      </c>
      <c r="V86" t="s">
        <v>87</v>
      </c>
      <c r="AG86" t="s">
        <v>97</v>
      </c>
    </row>
    <row r="88" spans="9:39" x14ac:dyDescent="0.25">
      <c r="J88" s="5"/>
      <c r="K88" s="5" t="s">
        <v>2</v>
      </c>
      <c r="L88" s="5" t="s">
        <v>0</v>
      </c>
      <c r="M88" s="5" t="s">
        <v>1</v>
      </c>
      <c r="N88" s="5" t="s">
        <v>52</v>
      </c>
      <c r="O88" s="5" t="s">
        <v>20</v>
      </c>
      <c r="P88" s="5" t="s">
        <v>21</v>
      </c>
      <c r="Q88" s="5" t="s">
        <v>22</v>
      </c>
      <c r="U88" s="5"/>
      <c r="V88" s="5" t="s">
        <v>2</v>
      </c>
      <c r="W88" s="5" t="s">
        <v>0</v>
      </c>
      <c r="X88" s="5" t="s">
        <v>1</v>
      </c>
      <c r="Y88" s="5" t="s">
        <v>52</v>
      </c>
      <c r="Z88" s="5" t="s">
        <v>20</v>
      </c>
      <c r="AA88" s="5" t="s">
        <v>21</v>
      </c>
      <c r="AB88" s="5" t="s">
        <v>22</v>
      </c>
      <c r="AF88" s="5"/>
      <c r="AG88" s="5" t="s">
        <v>2</v>
      </c>
      <c r="AH88" s="5" t="s">
        <v>0</v>
      </c>
      <c r="AI88" s="5" t="s">
        <v>1</v>
      </c>
      <c r="AJ88" s="5" t="s">
        <v>52</v>
      </c>
      <c r="AK88" s="5" t="s">
        <v>20</v>
      </c>
      <c r="AL88" s="5" t="s">
        <v>21</v>
      </c>
      <c r="AM88" s="5" t="s">
        <v>22</v>
      </c>
    </row>
    <row r="89" spans="9:39" ht="15.75" thickBot="1" x14ac:dyDescent="0.3">
      <c r="I89" t="s">
        <v>30</v>
      </c>
      <c r="J89" s="6" t="s">
        <v>23</v>
      </c>
      <c r="K89" s="6">
        <v>1</v>
      </c>
      <c r="L89" s="6">
        <v>-1</v>
      </c>
      <c r="M89" s="6">
        <v>-1</v>
      </c>
      <c r="N89" s="6">
        <v>-1</v>
      </c>
      <c r="O89" s="6"/>
      <c r="P89" s="6"/>
      <c r="Q89" s="6">
        <v>0</v>
      </c>
      <c r="T89" t="s">
        <v>30</v>
      </c>
      <c r="U89" s="6" t="s">
        <v>23</v>
      </c>
      <c r="V89" s="6">
        <v>1</v>
      </c>
      <c r="W89" s="6">
        <v>0</v>
      </c>
      <c r="X89" s="6">
        <v>-1</v>
      </c>
      <c r="Y89" s="6">
        <v>-3</v>
      </c>
      <c r="Z89" s="6"/>
      <c r="AA89" s="6"/>
      <c r="AB89" s="6">
        <v>0</v>
      </c>
      <c r="AE89" t="s">
        <v>30</v>
      </c>
      <c r="AF89" s="6" t="s">
        <v>23</v>
      </c>
      <c r="AG89" s="6">
        <v>1</v>
      </c>
      <c r="AH89" s="6">
        <v>0</v>
      </c>
      <c r="AI89" s="6">
        <v>-4</v>
      </c>
      <c r="AJ89" s="6">
        <v>0</v>
      </c>
      <c r="AK89" s="6"/>
      <c r="AL89" s="6"/>
      <c r="AM89" s="6">
        <v>0</v>
      </c>
    </row>
    <row r="90" spans="9:39" x14ac:dyDescent="0.25">
      <c r="I90" t="s">
        <v>31</v>
      </c>
      <c r="J90" s="1" t="s">
        <v>20</v>
      </c>
      <c r="K90" s="1"/>
      <c r="L90" s="1">
        <v>5</v>
      </c>
      <c r="M90" s="1">
        <v>5</v>
      </c>
      <c r="N90" s="1">
        <v>5</v>
      </c>
      <c r="O90" s="1">
        <v>1</v>
      </c>
      <c r="P90" s="1"/>
      <c r="Q90" s="1">
        <v>5000</v>
      </c>
      <c r="T90" t="s">
        <v>31</v>
      </c>
      <c r="U90" s="1" t="s">
        <v>20</v>
      </c>
      <c r="V90" s="1"/>
      <c r="W90" s="1">
        <v>0</v>
      </c>
      <c r="X90" s="1">
        <v>5</v>
      </c>
      <c r="Y90" s="1">
        <v>15</v>
      </c>
      <c r="Z90" s="1">
        <v>1</v>
      </c>
      <c r="AA90" s="1"/>
      <c r="AB90" s="1">
        <v>5000</v>
      </c>
      <c r="AE90" t="s">
        <v>31</v>
      </c>
      <c r="AF90" s="1" t="s">
        <v>20</v>
      </c>
      <c r="AG90" s="1"/>
      <c r="AH90" s="1">
        <v>0</v>
      </c>
      <c r="AI90" s="1">
        <v>20</v>
      </c>
      <c r="AJ90" s="1">
        <v>0</v>
      </c>
      <c r="AK90" s="1">
        <v>1</v>
      </c>
      <c r="AL90" s="1"/>
      <c r="AM90" s="1">
        <v>5000</v>
      </c>
    </row>
    <row r="91" spans="9:39" x14ac:dyDescent="0.25">
      <c r="I91" t="s">
        <v>32</v>
      </c>
      <c r="J91" s="5" t="s">
        <v>21</v>
      </c>
      <c r="K91" s="5"/>
      <c r="L91" s="5">
        <v>1625</v>
      </c>
      <c r="M91" s="5">
        <v>1409</v>
      </c>
      <c r="N91" s="5">
        <v>1387</v>
      </c>
      <c r="O91" s="5"/>
      <c r="P91" s="5">
        <v>1</v>
      </c>
      <c r="Q91" s="5">
        <v>1500000</v>
      </c>
      <c r="T91" t="s">
        <v>32</v>
      </c>
      <c r="U91" s="5" t="s">
        <v>21</v>
      </c>
      <c r="V91" s="5"/>
      <c r="W91" s="5">
        <v>0</v>
      </c>
      <c r="X91" s="5">
        <v>1409</v>
      </c>
      <c r="Y91" s="5">
        <v>4637</v>
      </c>
      <c r="Z91" s="5"/>
      <c r="AA91" s="5">
        <v>1</v>
      </c>
      <c r="AB91" s="5">
        <v>1500000</v>
      </c>
      <c r="AE91" t="s">
        <v>32</v>
      </c>
      <c r="AF91" s="5" t="s">
        <v>1</v>
      </c>
      <c r="AG91" s="5"/>
      <c r="AH91" s="5">
        <v>0</v>
      </c>
      <c r="AI91" s="5">
        <v>1</v>
      </c>
      <c r="AJ91" s="5">
        <v>0</v>
      </c>
      <c r="AK91" s="5"/>
      <c r="AL91" s="13">
        <f>1/6046</f>
        <v>1.6539861065167054E-4</v>
      </c>
      <c r="AM91" s="5">
        <f>1500000/6046</f>
        <v>248.09791597750578</v>
      </c>
    </row>
    <row r="92" spans="9:39" x14ac:dyDescent="0.25">
      <c r="I92" t="s">
        <v>75</v>
      </c>
      <c r="J92" s="11" t="s">
        <v>1</v>
      </c>
      <c r="K92" s="5"/>
      <c r="L92" s="5">
        <v>1</v>
      </c>
      <c r="M92" s="5">
        <v>-2</v>
      </c>
      <c r="N92" s="5"/>
      <c r="O92" s="5"/>
      <c r="P92" s="5"/>
      <c r="Q92" s="5">
        <v>0</v>
      </c>
      <c r="T92" t="s">
        <v>75</v>
      </c>
      <c r="U92" s="11" t="s">
        <v>52</v>
      </c>
      <c r="V92" s="5"/>
      <c r="W92" s="5">
        <v>0</v>
      </c>
      <c r="X92" s="5">
        <v>-1</v>
      </c>
      <c r="Y92" s="5">
        <v>1</v>
      </c>
      <c r="Z92" s="5"/>
      <c r="AA92" s="5"/>
      <c r="AB92" s="5">
        <v>0</v>
      </c>
      <c r="AE92" t="s">
        <v>75</v>
      </c>
      <c r="AF92" s="11" t="s">
        <v>52</v>
      </c>
      <c r="AG92" s="5"/>
      <c r="AH92" s="5">
        <v>0</v>
      </c>
      <c r="AI92" s="5">
        <v>-1</v>
      </c>
      <c r="AJ92" s="5">
        <v>1</v>
      </c>
      <c r="AK92" s="5"/>
      <c r="AL92" s="5"/>
      <c r="AM92" s="5">
        <v>0</v>
      </c>
    </row>
    <row r="93" spans="9:39" x14ac:dyDescent="0.25">
      <c r="I93" t="s">
        <v>76</v>
      </c>
      <c r="J93" s="11" t="s">
        <v>0</v>
      </c>
      <c r="K93" s="5"/>
      <c r="L93" s="5">
        <v>1</v>
      </c>
      <c r="M93" s="5"/>
      <c r="N93" s="5">
        <v>-2</v>
      </c>
      <c r="O93" s="5"/>
      <c r="P93" s="5"/>
      <c r="Q93" s="5">
        <v>0</v>
      </c>
      <c r="T93" t="s">
        <v>76</v>
      </c>
      <c r="U93" s="11" t="s">
        <v>0</v>
      </c>
      <c r="V93" s="5"/>
      <c r="W93" s="5">
        <v>1</v>
      </c>
      <c r="X93" s="5"/>
      <c r="Y93" s="5">
        <v>-2</v>
      </c>
      <c r="Z93" s="5"/>
      <c r="AA93" s="5"/>
      <c r="AB93" s="5">
        <v>0</v>
      </c>
      <c r="AE93" t="s">
        <v>76</v>
      </c>
      <c r="AF93" s="11" t="s">
        <v>0</v>
      </c>
      <c r="AG93" s="5"/>
      <c r="AH93" s="5">
        <v>1</v>
      </c>
      <c r="AI93" s="5">
        <v>-2</v>
      </c>
      <c r="AJ93" s="5">
        <v>0</v>
      </c>
      <c r="AK93" s="5"/>
      <c r="AL93" s="5"/>
      <c r="AM93" s="5">
        <v>0</v>
      </c>
    </row>
    <row r="95" spans="9:39" x14ac:dyDescent="0.25">
      <c r="K95" t="s">
        <v>78</v>
      </c>
      <c r="V95" t="s">
        <v>88</v>
      </c>
      <c r="AG95" t="s">
        <v>98</v>
      </c>
    </row>
    <row r="96" spans="9:39" x14ac:dyDescent="0.25">
      <c r="K96" t="s">
        <v>80</v>
      </c>
      <c r="V96" t="s">
        <v>89</v>
      </c>
      <c r="AG96" t="s">
        <v>99</v>
      </c>
    </row>
    <row r="97" spans="9:39" x14ac:dyDescent="0.25">
      <c r="K97" t="s">
        <v>79</v>
      </c>
      <c r="V97" t="s">
        <v>91</v>
      </c>
      <c r="AG97" t="s">
        <v>100</v>
      </c>
    </row>
    <row r="98" spans="9:39" x14ac:dyDescent="0.25">
      <c r="K98" t="s">
        <v>81</v>
      </c>
      <c r="V98" t="s">
        <v>90</v>
      </c>
      <c r="AG98" t="s">
        <v>35</v>
      </c>
    </row>
    <row r="100" spans="9:39" x14ac:dyDescent="0.25">
      <c r="J100" s="5"/>
      <c r="K100" s="5" t="s">
        <v>2</v>
      </c>
      <c r="L100" s="5" t="s">
        <v>0</v>
      </c>
      <c r="M100" s="5" t="s">
        <v>1</v>
      </c>
      <c r="N100" s="5" t="s">
        <v>52</v>
      </c>
      <c r="O100" s="5" t="s">
        <v>20</v>
      </c>
      <c r="P100" s="5" t="s">
        <v>21</v>
      </c>
      <c r="Q100" s="5" t="s">
        <v>22</v>
      </c>
      <c r="U100" s="5"/>
      <c r="V100" s="5" t="s">
        <v>2</v>
      </c>
      <c r="W100" s="5" t="s">
        <v>0</v>
      </c>
      <c r="X100" s="5" t="s">
        <v>1</v>
      </c>
      <c r="Y100" s="5" t="s">
        <v>52</v>
      </c>
      <c r="Z100" s="5" t="s">
        <v>20</v>
      </c>
      <c r="AA100" s="5" t="s">
        <v>21</v>
      </c>
      <c r="AB100" s="5" t="s">
        <v>22</v>
      </c>
      <c r="AF100" s="5"/>
      <c r="AG100" s="5" t="s">
        <v>2</v>
      </c>
      <c r="AH100" s="5" t="s">
        <v>0</v>
      </c>
      <c r="AI100" s="5" t="s">
        <v>1</v>
      </c>
      <c r="AJ100" s="5" t="s">
        <v>52</v>
      </c>
      <c r="AK100" s="5" t="s">
        <v>20</v>
      </c>
      <c r="AL100" s="5" t="s">
        <v>21</v>
      </c>
      <c r="AM100" s="5" t="s">
        <v>22</v>
      </c>
    </row>
    <row r="101" spans="9:39" ht="15.75" thickBot="1" x14ac:dyDescent="0.3">
      <c r="I101" t="s">
        <v>30</v>
      </c>
      <c r="J101" s="6" t="s">
        <v>23</v>
      </c>
      <c r="K101" s="6">
        <v>1</v>
      </c>
      <c r="L101" s="6">
        <v>0</v>
      </c>
      <c r="M101" s="6">
        <v>-1</v>
      </c>
      <c r="N101" s="6">
        <v>-3</v>
      </c>
      <c r="O101" s="6"/>
      <c r="P101" s="6"/>
      <c r="Q101" s="6">
        <v>0</v>
      </c>
      <c r="T101" t="s">
        <v>30</v>
      </c>
      <c r="U101" s="6" t="s">
        <v>23</v>
      </c>
      <c r="V101" s="6">
        <v>1</v>
      </c>
      <c r="W101" s="6">
        <v>0</v>
      </c>
      <c r="X101" s="6">
        <v>-4</v>
      </c>
      <c r="Y101" s="6">
        <v>0</v>
      </c>
      <c r="Z101" s="6"/>
      <c r="AA101" s="6"/>
      <c r="AB101" s="6">
        <v>0</v>
      </c>
      <c r="AE101" t="s">
        <v>30</v>
      </c>
      <c r="AF101" s="6" t="s">
        <v>23</v>
      </c>
      <c r="AG101" s="6">
        <v>1</v>
      </c>
      <c r="AH101" s="6">
        <v>0</v>
      </c>
      <c r="AI101" s="6">
        <v>0</v>
      </c>
      <c r="AJ101" s="6">
        <v>0</v>
      </c>
      <c r="AK101" s="6"/>
      <c r="AL101" s="6">
        <f>4*AL103</f>
        <v>6.6159444260668215E-4</v>
      </c>
      <c r="AM101" s="6">
        <f>4*AM103</f>
        <v>992.39166391002311</v>
      </c>
    </row>
    <row r="102" spans="9:39" x14ac:dyDescent="0.25">
      <c r="I102" t="s">
        <v>31</v>
      </c>
      <c r="J102" s="1" t="s">
        <v>20</v>
      </c>
      <c r="K102" s="1"/>
      <c r="L102" s="1">
        <v>0</v>
      </c>
      <c r="M102" s="1">
        <v>5</v>
      </c>
      <c r="N102" s="1">
        <v>15</v>
      </c>
      <c r="O102" s="1">
        <v>1</v>
      </c>
      <c r="P102" s="1"/>
      <c r="Q102" s="1">
        <v>5000</v>
      </c>
      <c r="T102" t="s">
        <v>31</v>
      </c>
      <c r="U102" s="1" t="s">
        <v>20</v>
      </c>
      <c r="V102" s="1"/>
      <c r="W102" s="1">
        <v>0</v>
      </c>
      <c r="X102" s="1">
        <v>20</v>
      </c>
      <c r="Y102" s="1">
        <v>0</v>
      </c>
      <c r="Z102" s="1">
        <v>1</v>
      </c>
      <c r="AA102" s="1"/>
      <c r="AB102" s="1">
        <v>5000</v>
      </c>
      <c r="AE102" t="s">
        <v>31</v>
      </c>
      <c r="AF102" s="1" t="s">
        <v>20</v>
      </c>
      <c r="AG102" s="1"/>
      <c r="AH102" s="1">
        <v>0</v>
      </c>
      <c r="AI102" s="1">
        <v>0</v>
      </c>
      <c r="AJ102" s="1">
        <v>0</v>
      </c>
      <c r="AK102" s="1">
        <v>1</v>
      </c>
      <c r="AL102" s="1">
        <f>-20*AL103</f>
        <v>-3.3079722130334105E-3</v>
      </c>
      <c r="AM102" s="1">
        <f>5000-20*AM103</f>
        <v>38.041680449884552</v>
      </c>
    </row>
    <row r="103" spans="9:39" x14ac:dyDescent="0.25">
      <c r="I103" t="s">
        <v>32</v>
      </c>
      <c r="J103" s="5" t="s">
        <v>21</v>
      </c>
      <c r="K103" s="5"/>
      <c r="L103" s="5">
        <v>0</v>
      </c>
      <c r="M103" s="5">
        <v>1409</v>
      </c>
      <c r="N103" s="5">
        <v>4637</v>
      </c>
      <c r="O103" s="5"/>
      <c r="P103" s="5">
        <v>1</v>
      </c>
      <c r="Q103" s="5">
        <v>1500000</v>
      </c>
      <c r="T103" t="s">
        <v>32</v>
      </c>
      <c r="U103" s="5" t="s">
        <v>21</v>
      </c>
      <c r="V103" s="5"/>
      <c r="W103" s="5">
        <v>0</v>
      </c>
      <c r="X103" s="5">
        <v>6046</v>
      </c>
      <c r="Y103" s="5">
        <v>0</v>
      </c>
      <c r="Z103" s="5"/>
      <c r="AA103" s="5">
        <v>1</v>
      </c>
      <c r="AB103" s="5">
        <v>1500000</v>
      </c>
      <c r="AE103" t="s">
        <v>32</v>
      </c>
      <c r="AF103" s="5" t="s">
        <v>1</v>
      </c>
      <c r="AG103" s="5"/>
      <c r="AH103" s="5">
        <v>0</v>
      </c>
      <c r="AI103" s="5">
        <v>1</v>
      </c>
      <c r="AJ103" s="5">
        <v>0</v>
      </c>
      <c r="AK103" s="5"/>
      <c r="AL103" s="13">
        <f>1/6046</f>
        <v>1.6539861065167054E-4</v>
      </c>
      <c r="AM103" s="5">
        <f>1500000/6046</f>
        <v>248.09791597750578</v>
      </c>
    </row>
    <row r="104" spans="9:39" x14ac:dyDescent="0.25">
      <c r="I104" t="s">
        <v>75</v>
      </c>
      <c r="J104" s="11" t="s">
        <v>1</v>
      </c>
      <c r="K104" s="5"/>
      <c r="L104" s="5">
        <v>0</v>
      </c>
      <c r="M104" s="5">
        <v>-2</v>
      </c>
      <c r="N104" s="5">
        <v>2</v>
      </c>
      <c r="O104" s="5"/>
      <c r="P104" s="5"/>
      <c r="Q104" s="5">
        <v>0</v>
      </c>
      <c r="T104" t="s">
        <v>75</v>
      </c>
      <c r="U104" s="11" t="s">
        <v>52</v>
      </c>
      <c r="V104" s="5"/>
      <c r="W104" s="5">
        <v>0</v>
      </c>
      <c r="X104" s="5">
        <v>-1</v>
      </c>
      <c r="Y104" s="5">
        <v>1</v>
      </c>
      <c r="Z104" s="5"/>
      <c r="AA104" s="5"/>
      <c r="AB104" s="5">
        <v>0</v>
      </c>
      <c r="AE104" t="s">
        <v>75</v>
      </c>
      <c r="AF104" s="11" t="s">
        <v>52</v>
      </c>
      <c r="AG104" s="5"/>
      <c r="AH104" s="5">
        <v>0</v>
      </c>
      <c r="AI104" s="5">
        <v>0</v>
      </c>
      <c r="AJ104" s="5">
        <v>1</v>
      </c>
      <c r="AK104" s="5"/>
      <c r="AL104" s="13">
        <f>AL103</f>
        <v>1.6539861065167054E-4</v>
      </c>
      <c r="AM104" s="5">
        <f>AM103</f>
        <v>248.09791597750578</v>
      </c>
    </row>
    <row r="105" spans="9:39" x14ac:dyDescent="0.25">
      <c r="I105" t="s">
        <v>76</v>
      </c>
      <c r="J105" s="11" t="s">
        <v>0</v>
      </c>
      <c r="K105" s="5"/>
      <c r="L105" s="5">
        <v>1</v>
      </c>
      <c r="M105" s="5"/>
      <c r="N105" s="5">
        <v>-2</v>
      </c>
      <c r="O105" s="5"/>
      <c r="P105" s="5"/>
      <c r="Q105" s="5">
        <v>0</v>
      </c>
      <c r="T105" t="s">
        <v>76</v>
      </c>
      <c r="U105" s="11" t="s">
        <v>0</v>
      </c>
      <c r="V105" s="5"/>
      <c r="W105" s="5">
        <v>1</v>
      </c>
      <c r="X105" s="5">
        <v>-2</v>
      </c>
      <c r="Y105" s="5">
        <v>0</v>
      </c>
      <c r="Z105" s="5"/>
      <c r="AA105" s="5"/>
      <c r="AB105" s="5">
        <v>0</v>
      </c>
      <c r="AE105" t="s">
        <v>76</v>
      </c>
      <c r="AF105" s="11" t="s">
        <v>0</v>
      </c>
      <c r="AG105" s="5"/>
      <c r="AH105" s="5">
        <v>1</v>
      </c>
      <c r="AI105" s="5">
        <v>0</v>
      </c>
      <c r="AJ105" s="5">
        <v>0</v>
      </c>
      <c r="AK105" s="5"/>
      <c r="AL105" s="5">
        <f>2/6046</f>
        <v>3.3079722130334107E-4</v>
      </c>
      <c r="AM105" s="5">
        <f>2*AM103</f>
        <v>496.19583195501156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Solution by Solver</vt:lpstr>
      <vt:lpstr>2. Solution Simplex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Íñigo Martín</dc:creator>
  <cp:lastModifiedBy>Inigo Martin Melero</cp:lastModifiedBy>
  <dcterms:created xsi:type="dcterms:W3CDTF">2015-06-05T18:19:34Z</dcterms:created>
  <dcterms:modified xsi:type="dcterms:W3CDTF">2023-08-23T11:21:33Z</dcterms:modified>
</cp:coreProperties>
</file>