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ez.zimerman\Dropbox\Massivit\Sales\Sales Training\Meeting with customers\"/>
    </mc:Choice>
  </mc:AlternateContent>
  <bookViews>
    <workbookView xWindow="0" yWindow="0" windowWidth="20490" windowHeight="7755"/>
  </bookViews>
  <sheets>
    <sheet name="Data Entry" sheetId="3" r:id="rId1"/>
    <sheet name="ROI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F14" i="1"/>
  <c r="F15" i="1"/>
  <c r="F16" i="1"/>
  <c r="F17" i="1"/>
  <c r="F18" i="1"/>
  <c r="D14" i="1"/>
  <c r="D15" i="1"/>
  <c r="D16" i="1"/>
  <c r="D17" i="1"/>
  <c r="D18" i="1"/>
  <c r="B14" i="1"/>
  <c r="B15" i="1"/>
  <c r="B16" i="1"/>
  <c r="B17" i="1"/>
  <c r="B24" i="1" s="1"/>
  <c r="B18" i="1"/>
  <c r="D13" i="1"/>
  <c r="H32" i="1"/>
  <c r="F32" i="1"/>
  <c r="D32" i="1"/>
  <c r="B32" i="1"/>
  <c r="J24" i="3"/>
  <c r="H24" i="1" l="1"/>
  <c r="F20" i="1"/>
  <c r="F24" i="1"/>
  <c r="D21" i="1"/>
  <c r="D24" i="1"/>
  <c r="B21" i="1"/>
  <c r="F13" i="1"/>
  <c r="H13" i="1"/>
  <c r="B13" i="1"/>
  <c r="J26" i="3"/>
  <c r="J23" i="3"/>
  <c r="J22" i="3"/>
  <c r="J13" i="1" s="1"/>
  <c r="J18" i="1" l="1"/>
  <c r="B35" i="1" s="1"/>
  <c r="F21" i="1"/>
  <c r="H20" i="1"/>
  <c r="J17" i="1"/>
  <c r="H21" i="1"/>
  <c r="B20" i="1"/>
  <c r="D20" i="1"/>
  <c r="J15" i="1"/>
  <c r="J14" i="1"/>
  <c r="J32" i="1"/>
  <c r="D26" i="1" l="1"/>
  <c r="F26" i="1"/>
  <c r="H26" i="1"/>
  <c r="B26" i="1"/>
  <c r="H22" i="1"/>
  <c r="J26" i="1" l="1"/>
  <c r="J21" i="1"/>
  <c r="J20" i="1"/>
  <c r="H28" i="1"/>
  <c r="H29" i="1" s="1"/>
  <c r="H33" i="1" s="1"/>
  <c r="B22" i="1"/>
  <c r="F22" i="1"/>
  <c r="D22" i="1"/>
  <c r="J22" i="1" l="1"/>
  <c r="F28" i="1"/>
  <c r="F29" i="1" s="1"/>
  <c r="F33" i="1" s="1"/>
  <c r="D28" i="1"/>
  <c r="D29" i="1" s="1"/>
  <c r="D33" i="1" s="1"/>
  <c r="B28" i="1"/>
  <c r="J24" i="1" l="1"/>
  <c r="B29" i="1"/>
  <c r="J28" i="1"/>
  <c r="B36" i="1" s="1"/>
  <c r="B37" i="1" s="1"/>
  <c r="B33" i="1" l="1"/>
  <c r="J33" i="1" s="1"/>
  <c r="J29" i="1"/>
  <c r="C40" i="1" l="1"/>
  <c r="C41" i="1"/>
</calcChain>
</file>

<file path=xl/sharedStrings.xml><?xml version="1.0" encoding="utf-8"?>
<sst xmlns="http://schemas.openxmlformats.org/spreadsheetml/2006/main" count="89" uniqueCount="46">
  <si>
    <t>Job selling price</t>
  </si>
  <si>
    <t>Projects per month</t>
  </si>
  <si>
    <t>Total profit</t>
  </si>
  <si>
    <t>Return on investment</t>
  </si>
  <si>
    <t>Return in months</t>
  </si>
  <si>
    <t>Basic information</t>
  </si>
  <si>
    <t>Material cost</t>
  </si>
  <si>
    <t>per kg</t>
  </si>
  <si>
    <t>Installation cost</t>
  </si>
  <si>
    <t>per hour</t>
  </si>
  <si>
    <t>Variable cost</t>
  </si>
  <si>
    <t>Time to print</t>
  </si>
  <si>
    <t>hours</t>
  </si>
  <si>
    <t>Material consumption</t>
  </si>
  <si>
    <t>kg</t>
  </si>
  <si>
    <t>Total cost</t>
  </si>
  <si>
    <t>ROI calculation</t>
  </si>
  <si>
    <t>Total</t>
  </si>
  <si>
    <t>Complex figure (human, animal)</t>
  </si>
  <si>
    <t>Jobs</t>
  </si>
  <si>
    <t>Operator, electricity, etc.</t>
  </si>
  <si>
    <t>Fixed cost</t>
  </si>
  <si>
    <t>Monthly fixed cost</t>
  </si>
  <si>
    <t>ventilation, air pressure, IT</t>
  </si>
  <si>
    <t>Print cost</t>
  </si>
  <si>
    <t>Finishing cost</t>
  </si>
  <si>
    <t>Efficiency</t>
  </si>
  <si>
    <t>Monthly Totals</t>
  </si>
  <si>
    <t>Kg</t>
  </si>
  <si>
    <t>Massivit 1800 ROI</t>
  </si>
  <si>
    <t>Machine Price</t>
  </si>
  <si>
    <t>Labour &amp; materials</t>
  </si>
  <si>
    <t>Monthly maintenance</t>
  </si>
  <si>
    <t>Massivit 1800 ROI data entry</t>
  </si>
  <si>
    <t>Simple figure (Mentos like)</t>
  </si>
  <si>
    <t>Hours</t>
  </si>
  <si>
    <t>Finishing time</t>
  </si>
  <si>
    <t>Profit per single job</t>
  </si>
  <si>
    <t>Product enlarged (coke bottle like)</t>
  </si>
  <si>
    <t>Very large &amp; complex item (bull like)</t>
  </si>
  <si>
    <t>Product enlarged 
(Coke like)</t>
  </si>
  <si>
    <t>Very large &amp; complex
 (bull like)</t>
  </si>
  <si>
    <t>Yearly Gross Profit</t>
  </si>
  <si>
    <t>Yearly Operationsal cost</t>
  </si>
  <si>
    <t>Yearly Gross Revenue</t>
  </si>
  <si>
    <t>12x7,500=90,000 Pre-press, paint, admin, rent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</si>
</sst>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0.0"/>
    <numFmt numFmtId="165" formatCode="_-[$$-409]* #,##0_ ;_-[$$-409]* \-#,##0\ ;_-[$$-409]* &quot;-&quot;??_ ;_-@_ "/>
    <numFmt numFmtId="166" formatCode="_ * #,##0_ ;_ * \-#,##0_ ;_ * &quot;-&quot;??_ ;_ @_ "/>
    <numFmt numFmtId="167" formatCode="_(* #,##0_);_(* \(#,##0\);_(* &quot;-&quot;??_);_(@_)"/>
  </numFmts>
  <fonts count="10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9" fontId="0" fillId="0" borderId="0" xfId="2" applyFont="1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3" fillId="2" borderId="0" xfId="0" applyFont="1" applyFill="1"/>
    <xf numFmtId="165" fontId="0" fillId="0" borderId="0" xfId="0" applyNumberFormat="1" applyAlignment="1">
      <alignment horizontal="center"/>
    </xf>
    <xf numFmtId="164" fontId="5" fillId="0" borderId="0" xfId="0" applyNumberFormat="1" applyFont="1"/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9" fontId="0" fillId="0" borderId="0" xfId="0" applyNumberFormat="1"/>
    <xf numFmtId="0" fontId="0" fillId="0" borderId="0" xfId="0" applyFill="1"/>
    <xf numFmtId="0" fontId="7" fillId="0" borderId="0" xfId="0" applyFont="1"/>
    <xf numFmtId="0" fontId="7" fillId="0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" fontId="7" fillId="0" borderId="0" xfId="0" applyNumberFormat="1" applyFont="1" applyAlignment="1">
      <alignment horizontal="center"/>
    </xf>
    <xf numFmtId="166" fontId="0" fillId="0" borderId="0" xfId="1" applyNumberFormat="1" applyFont="1" applyAlignment="1">
      <alignment horizontal="center"/>
    </xf>
    <xf numFmtId="166" fontId="4" fillId="0" borderId="0" xfId="1" applyNumberFormat="1" applyFont="1"/>
    <xf numFmtId="166" fontId="0" fillId="0" borderId="0" xfId="1" applyNumberFormat="1" applyFont="1"/>
    <xf numFmtId="166" fontId="7" fillId="0" borderId="0" xfId="1" applyNumberFormat="1" applyFont="1"/>
    <xf numFmtId="166" fontId="3" fillId="0" borderId="0" xfId="1" applyNumberFormat="1" applyFont="1"/>
    <xf numFmtId="0" fontId="0" fillId="0" borderId="0" xfId="0" applyProtection="1">
      <protection locked="0"/>
    </xf>
    <xf numFmtId="166" fontId="0" fillId="4" borderId="0" xfId="1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9" fontId="0" fillId="0" borderId="0" xfId="2" applyFont="1" applyAlignment="1">
      <alignment horizontal="center"/>
    </xf>
    <xf numFmtId="166" fontId="4" fillId="0" borderId="1" xfId="1" applyNumberFormat="1" applyFont="1" applyBorder="1"/>
    <xf numFmtId="166" fontId="0" fillId="0" borderId="1" xfId="1" applyNumberFormat="1" applyFont="1" applyBorder="1"/>
    <xf numFmtId="166" fontId="7" fillId="0" borderId="1" xfId="1" applyNumberFormat="1" applyFont="1" applyBorder="1"/>
    <xf numFmtId="167" fontId="4" fillId="0" borderId="1" xfId="1" applyNumberFormat="1" applyFont="1" applyBorder="1"/>
    <xf numFmtId="0" fontId="1" fillId="0" borderId="0" xfId="0" applyFont="1" applyAlignment="1">
      <alignment wrapText="1"/>
    </xf>
    <xf numFmtId="9" fontId="5" fillId="0" borderId="0" xfId="2" applyFont="1"/>
    <xf numFmtId="0" fontId="3" fillId="4" borderId="0" xfId="0" applyFont="1" applyFill="1" applyAlignment="1">
      <alignment horizontal="center"/>
    </xf>
    <xf numFmtId="166" fontId="3" fillId="4" borderId="0" xfId="1" applyNumberFormat="1" applyFont="1" applyFill="1"/>
    <xf numFmtId="0" fontId="8" fillId="7" borderId="2" xfId="0" applyFont="1" applyFill="1" applyBorder="1" applyAlignment="1">
      <alignment wrapText="1"/>
    </xf>
    <xf numFmtId="166" fontId="8" fillId="7" borderId="3" xfId="1" applyNumberFormat="1" applyFont="1" applyFill="1" applyBorder="1"/>
    <xf numFmtId="166" fontId="9" fillId="7" borderId="4" xfId="1" applyNumberFormat="1" applyFont="1" applyFill="1" applyBorder="1"/>
    <xf numFmtId="166" fontId="3" fillId="6" borderId="2" xfId="1" applyNumberFormat="1" applyFont="1" applyFill="1" applyBorder="1"/>
    <xf numFmtId="166" fontId="3" fillId="6" borderId="3" xfId="1" applyNumberFormat="1" applyFont="1" applyFill="1" applyBorder="1" applyAlignment="1">
      <alignment horizontal="center"/>
    </xf>
    <xf numFmtId="166" fontId="3" fillId="6" borderId="3" xfId="1" applyNumberFormat="1" applyFont="1" applyFill="1" applyBorder="1"/>
    <xf numFmtId="166" fontId="0" fillId="0" borderId="0" xfId="0" applyNumberFormat="1"/>
    <xf numFmtId="0" fontId="3" fillId="6" borderId="0" xfId="0" applyFont="1" applyFill="1"/>
    <xf numFmtId="166" fontId="3" fillId="6" borderId="0" xfId="1" applyNumberFormat="1" applyFont="1" applyFill="1"/>
    <xf numFmtId="0" fontId="3" fillId="8" borderId="0" xfId="0" applyFont="1" applyFill="1"/>
    <xf numFmtId="166" fontId="3" fillId="8" borderId="0" xfId="1" applyNumberFormat="1" applyFont="1" applyFill="1"/>
    <xf numFmtId="0" fontId="8" fillId="7" borderId="0" xfId="0" applyFont="1" applyFill="1"/>
    <xf numFmtId="166" fontId="8" fillId="7" borderId="0" xfId="1" applyNumberFormat="1" applyFont="1" applyFill="1"/>
    <xf numFmtId="43" fontId="3" fillId="0" borderId="0" xfId="1" applyNumberFormat="1" applyFont="1"/>
    <xf numFmtId="43" fontId="0" fillId="0" borderId="0" xfId="0" applyNumberFormat="1"/>
    <xf numFmtId="0" fontId="3" fillId="0" borderId="0" xfId="0" applyFont="1" applyAlignment="1">
      <alignment horizontal="center" wrapText="1"/>
    </xf>
    <xf numFmtId="0" fontId="5" fillId="0" borderId="0" xfId="0" applyFont="1" applyAlignment="1">
      <alignment horizontal="left" wrapText="1"/>
    </xf>
    <xf numFmtId="0" fontId="6" fillId="2" borderId="0" xfId="0" applyFont="1" applyFill="1" applyAlignment="1">
      <alignment horizontal="center"/>
    </xf>
    <xf numFmtId="0" fontId="5" fillId="3" borderId="0" xfId="0" applyFont="1" applyFill="1" applyAlignment="1">
      <alignment horizontal="left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177800</xdr:colOff>
      <xdr:row>11</xdr:row>
      <xdr:rowOff>31750</xdr:rowOff>
    </xdr:from>
    <xdr:to>
      <xdr:col>6</xdr:col>
      <xdr:colOff>350783</xdr:colOff>
      <xdr:row>19</xdr:row>
      <xdr:rowOff>196849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517"/>
        <a:stretch/>
      </xdr:blipFill>
      <xdr:spPr>
        <a:xfrm>
          <a:off x="4044950" y="2298700"/>
          <a:ext cx="877833" cy="1765299"/>
        </a:xfrm>
        <a:prstGeom prst="rect">
          <a:avLst/>
        </a:prstGeom>
      </xdr:spPr>
    </xdr:pic>
    <xdr:clientData/>
  </xdr:twoCellAnchor>
  <xdr:twoCellAnchor editAs="oneCell">
    <xdr:from>
      <xdr:col>3</xdr:col>
      <xdr:colOff>10797</xdr:colOff>
      <xdr:row>11</xdr:row>
      <xdr:rowOff>38100</xdr:rowOff>
    </xdr:from>
    <xdr:to>
      <xdr:col>4</xdr:col>
      <xdr:colOff>495022</xdr:colOff>
      <xdr:row>20</xdr:row>
      <xdr:rowOff>6350</xdr:rowOff>
    </xdr:to>
    <xdr:pic>
      <xdr:nvPicPr>
        <xdr:cNvPr id="4" name="Picture 3" descr="נמל התעופה בן גוריון, 21 באפריל 2016 (מערכת וואלה!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08" b="987"/>
        <a:stretch/>
      </xdr:blipFill>
      <xdr:spPr bwMode="auto">
        <a:xfrm flipH="1">
          <a:off x="2893697" y="2667000"/>
          <a:ext cx="1227175" cy="173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171450</xdr:colOff>
      <xdr:row>11</xdr:row>
      <xdr:rowOff>10037</xdr:rowOff>
    </xdr:from>
    <xdr:to>
      <xdr:col>2</xdr:col>
      <xdr:colOff>146050</xdr:colOff>
      <xdr:row>20</xdr:row>
      <xdr:rowOff>0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606550" y="2638937"/>
          <a:ext cx="762000" cy="1761613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11</xdr:row>
      <xdr:rowOff>12700</xdr:rowOff>
    </xdr:from>
    <xdr:to>
      <xdr:col>9</xdr:col>
      <xdr:colOff>2308</xdr:colOff>
      <xdr:row>19</xdr:row>
      <xdr:rowOff>196088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813" r="-1221"/>
        <a:stretch/>
      </xdr:blipFill>
      <xdr:spPr>
        <a:xfrm>
          <a:off x="5397500" y="2641600"/>
          <a:ext cx="1278658" cy="17581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190500</xdr:colOff>
      <xdr:row>2</xdr:row>
      <xdr:rowOff>15363</xdr:rowOff>
    </xdr:from>
    <xdr:to>
      <xdr:col>6</xdr:col>
      <xdr:colOff>363483</xdr:colOff>
      <xdr:row>10</xdr:row>
      <xdr:rowOff>180462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517"/>
        <a:stretch/>
      </xdr:blipFill>
      <xdr:spPr>
        <a:xfrm>
          <a:off x="4254500" y="872613"/>
          <a:ext cx="915933" cy="1739899"/>
        </a:xfrm>
        <a:prstGeom prst="rect">
          <a:avLst/>
        </a:prstGeom>
      </xdr:spPr>
    </xdr:pic>
    <xdr:clientData/>
  </xdr:twoCellAnchor>
  <xdr:twoCellAnchor editAs="oneCell">
    <xdr:from>
      <xdr:col>3</xdr:col>
      <xdr:colOff>4447</xdr:colOff>
      <xdr:row>2</xdr:row>
      <xdr:rowOff>21713</xdr:rowOff>
    </xdr:from>
    <xdr:to>
      <xdr:col>4</xdr:col>
      <xdr:colOff>488672</xdr:colOff>
      <xdr:row>10</xdr:row>
      <xdr:rowOff>186813</xdr:rowOff>
    </xdr:to>
    <xdr:pic>
      <xdr:nvPicPr>
        <xdr:cNvPr id="5" name="Picture 4" descr="נמל התעופה בן גוריון, 21 באפריל 2016 (מערכת וואלה!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08" b="987"/>
        <a:stretch/>
      </xdr:blipFill>
      <xdr:spPr bwMode="auto">
        <a:xfrm flipH="1">
          <a:off x="2823847" y="878963"/>
          <a:ext cx="1227175" cy="173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101600</xdr:colOff>
      <xdr:row>1</xdr:row>
      <xdr:rowOff>190500</xdr:rowOff>
    </xdr:from>
    <xdr:to>
      <xdr:col>2</xdr:col>
      <xdr:colOff>76200</xdr:colOff>
      <xdr:row>10</xdr:row>
      <xdr:rowOff>180463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536700" y="850900"/>
          <a:ext cx="762000" cy="1761613"/>
        </a:xfrm>
        <a:prstGeom prst="rect">
          <a:avLst/>
        </a:prstGeom>
      </xdr:spPr>
    </xdr:pic>
    <xdr:clientData/>
  </xdr:twoCellAnchor>
  <xdr:twoCellAnchor editAs="oneCell">
    <xdr:from>
      <xdr:col>7</xdr:col>
      <xdr:colOff>63500</xdr:colOff>
      <xdr:row>1</xdr:row>
      <xdr:rowOff>190500</xdr:rowOff>
    </xdr:from>
    <xdr:to>
      <xdr:col>9</xdr:col>
      <xdr:colOff>27708</xdr:colOff>
      <xdr:row>10</xdr:row>
      <xdr:rowOff>177038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813" r="-1221"/>
        <a:stretch/>
      </xdr:blipFill>
      <xdr:spPr>
        <a:xfrm>
          <a:off x="5346700" y="457200"/>
          <a:ext cx="1278658" cy="17581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topLeftCell="A7" zoomScale="115" zoomScaleNormal="115" workbookViewId="0">
      <selection activeCell="H27" sqref="H27"/>
    </sheetView>
  </sheetViews>
  <sheetFormatPr defaultRowHeight="15.75"/>
  <cols>
    <col min="1" max="1" width="20.5703125" customWidth="1"/>
    <col min="2" max="2" width="10.5703125" customWidth="1"/>
    <col min="3" max="3" width="8.140625" customWidth="1"/>
    <col min="4" max="4" width="10.5703125" customWidth="1"/>
    <col min="5" max="5" width="8.140625" customWidth="1"/>
    <col min="6" max="6" width="10.5703125" customWidth="1"/>
    <col min="7" max="7" width="8.140625" customWidth="1"/>
    <col min="8" max="8" width="10.5703125" customWidth="1"/>
    <col min="9" max="9" width="8.140625" customWidth="1"/>
    <col min="10" max="10" width="10.5703125" style="14" customWidth="1"/>
  </cols>
  <sheetData>
    <row r="1" spans="1:7" ht="21">
      <c r="A1" s="54" t="s">
        <v>33</v>
      </c>
      <c r="B1" s="54"/>
      <c r="C1" s="54"/>
      <c r="D1" s="54"/>
      <c r="E1" s="54"/>
      <c r="F1" s="54"/>
      <c r="G1" s="11"/>
    </row>
    <row r="3" spans="1:7">
      <c r="A3" s="7" t="s">
        <v>5</v>
      </c>
    </row>
    <row r="4" spans="1:7">
      <c r="A4" s="23" t="s">
        <v>30</v>
      </c>
      <c r="B4" s="18">
        <v>350000</v>
      </c>
      <c r="C4" s="23"/>
      <c r="D4" s="23"/>
    </row>
    <row r="5" spans="1:7">
      <c r="A5" s="23" t="s">
        <v>8</v>
      </c>
      <c r="B5" s="24">
        <v>20000</v>
      </c>
      <c r="C5" s="23"/>
      <c r="D5" s="23" t="s">
        <v>23</v>
      </c>
    </row>
    <row r="6" spans="1:7">
      <c r="A6" s="23" t="s">
        <v>22</v>
      </c>
      <c r="B6" s="24">
        <v>7500</v>
      </c>
      <c r="C6" s="23"/>
      <c r="D6" s="23" t="s">
        <v>45</v>
      </c>
    </row>
    <row r="7" spans="1:7">
      <c r="A7" s="23" t="s">
        <v>6</v>
      </c>
      <c r="B7" s="18">
        <v>100</v>
      </c>
      <c r="C7" s="23" t="s">
        <v>7</v>
      </c>
      <c r="D7" s="23"/>
    </row>
    <row r="8" spans="1:7">
      <c r="A8" s="23" t="s">
        <v>10</v>
      </c>
      <c r="B8" s="24">
        <v>35</v>
      </c>
      <c r="C8" s="23" t="s">
        <v>9</v>
      </c>
      <c r="D8" s="23" t="s">
        <v>20</v>
      </c>
    </row>
    <row r="9" spans="1:7">
      <c r="A9" s="23" t="s">
        <v>25</v>
      </c>
      <c r="B9" s="24">
        <v>35</v>
      </c>
      <c r="C9" s="23" t="s">
        <v>9</v>
      </c>
      <c r="D9" s="23" t="s">
        <v>31</v>
      </c>
    </row>
    <row r="10" spans="1:7">
      <c r="A10" s="23" t="s">
        <v>32</v>
      </c>
      <c r="B10" s="18">
        <v>2000</v>
      </c>
      <c r="C10" s="23"/>
      <c r="D10" s="23"/>
    </row>
    <row r="11" spans="1:7">
      <c r="B11" s="8"/>
    </row>
    <row r="12" spans="1:7">
      <c r="A12" s="7" t="s">
        <v>19</v>
      </c>
      <c r="B12" s="8"/>
    </row>
    <row r="13" spans="1:7">
      <c r="B13" s="8"/>
    </row>
    <row r="14" spans="1:7">
      <c r="B14" s="8"/>
    </row>
    <row r="15" spans="1:7">
      <c r="B15" s="8"/>
    </row>
    <row r="16" spans="1:7">
      <c r="B16" s="8"/>
    </row>
    <row r="17" spans="1:13">
      <c r="B17" s="8"/>
    </row>
    <row r="18" spans="1:13">
      <c r="B18" s="8"/>
    </row>
    <row r="19" spans="1:13">
      <c r="B19" s="8"/>
    </row>
    <row r="20" spans="1:13">
      <c r="B20" s="5"/>
    </row>
    <row r="21" spans="1:13" ht="45" customHeight="1">
      <c r="B21" s="52" t="s">
        <v>40</v>
      </c>
      <c r="C21" s="52"/>
      <c r="D21" s="52" t="s">
        <v>18</v>
      </c>
      <c r="E21" s="52"/>
      <c r="F21" s="52" t="s">
        <v>34</v>
      </c>
      <c r="G21" s="52"/>
      <c r="H21" s="52" t="s">
        <v>41</v>
      </c>
      <c r="I21" s="52"/>
      <c r="J21" s="16" t="s">
        <v>27</v>
      </c>
    </row>
    <row r="22" spans="1:13">
      <c r="A22" t="s">
        <v>1</v>
      </c>
      <c r="B22" s="25">
        <v>5</v>
      </c>
      <c r="C22" s="26"/>
      <c r="D22" s="25">
        <v>2</v>
      </c>
      <c r="E22" s="26"/>
      <c r="F22" s="25">
        <v>3</v>
      </c>
      <c r="G22" s="26"/>
      <c r="H22" s="25">
        <v>1</v>
      </c>
      <c r="I22" s="27"/>
      <c r="J22" s="15">
        <f>SUM(B22:H22)</f>
        <v>11</v>
      </c>
      <c r="K22" t="s">
        <v>19</v>
      </c>
    </row>
    <row r="23" spans="1:13">
      <c r="A23" s="4" t="s">
        <v>11</v>
      </c>
      <c r="B23" s="5">
        <v>4.5</v>
      </c>
      <c r="C23" t="s">
        <v>12</v>
      </c>
      <c r="D23" s="5">
        <v>12</v>
      </c>
      <c r="E23" t="s">
        <v>12</v>
      </c>
      <c r="F23" s="5">
        <v>3</v>
      </c>
      <c r="G23" t="s">
        <v>12</v>
      </c>
      <c r="H23" s="5">
        <v>24</v>
      </c>
      <c r="I23" t="s">
        <v>12</v>
      </c>
      <c r="J23" s="17">
        <f>B23*B22/B25+D22*D23/D25+F22*F23/F25+H22*H23/H25</f>
        <v>99.588235294117652</v>
      </c>
      <c r="K23" t="s">
        <v>12</v>
      </c>
    </row>
    <row r="24" spans="1:13">
      <c r="A24" s="4" t="s">
        <v>13</v>
      </c>
      <c r="B24" s="5">
        <v>4</v>
      </c>
      <c r="C24" t="s">
        <v>14</v>
      </c>
      <c r="D24" s="5">
        <v>15</v>
      </c>
      <c r="E24" t="s">
        <v>14</v>
      </c>
      <c r="F24" s="5">
        <v>4</v>
      </c>
      <c r="G24" t="s">
        <v>14</v>
      </c>
      <c r="H24">
        <v>43</v>
      </c>
      <c r="I24" t="s">
        <v>14</v>
      </c>
      <c r="J24" s="17">
        <f>B24*B22/B25+D24*D22/D25+F24*F22/F25+H24*H22/H25</f>
        <v>133.67320261437908</v>
      </c>
      <c r="K24" t="s">
        <v>28</v>
      </c>
    </row>
    <row r="25" spans="1:13">
      <c r="A25" s="4" t="s">
        <v>26</v>
      </c>
      <c r="B25" s="6">
        <v>0.9</v>
      </c>
      <c r="D25" s="6">
        <v>0.75</v>
      </c>
      <c r="F25" s="6">
        <v>0.85</v>
      </c>
      <c r="G25" s="6"/>
      <c r="H25" s="12">
        <v>0.75</v>
      </c>
    </row>
    <row r="26" spans="1:13">
      <c r="A26" s="33" t="s">
        <v>36</v>
      </c>
      <c r="B26" s="5">
        <v>3</v>
      </c>
      <c r="C26" s="1" t="s">
        <v>12</v>
      </c>
      <c r="D26" s="5">
        <v>10</v>
      </c>
      <c r="E26" s="1" t="s">
        <v>12</v>
      </c>
      <c r="F26" s="5">
        <v>2</v>
      </c>
      <c r="G26" s="1" t="s">
        <v>12</v>
      </c>
      <c r="H26" s="5">
        <v>15</v>
      </c>
      <c r="I26" s="1" t="s">
        <v>12</v>
      </c>
      <c r="J26" s="16">
        <f>B26*B22+D26*D22+F26*F22+H26*H22</f>
        <v>56</v>
      </c>
      <c r="K26" t="s">
        <v>35</v>
      </c>
      <c r="M26" s="13"/>
    </row>
    <row r="27" spans="1:13">
      <c r="A27" t="s">
        <v>0</v>
      </c>
      <c r="B27" s="18">
        <v>3500</v>
      </c>
      <c r="C27" s="18"/>
      <c r="D27" s="18">
        <v>10000</v>
      </c>
      <c r="E27" s="18"/>
      <c r="F27" s="18">
        <v>2500</v>
      </c>
      <c r="G27" s="18"/>
      <c r="H27" s="18">
        <v>25000</v>
      </c>
      <c r="I27" s="5"/>
      <c r="J27" s="21"/>
    </row>
    <row r="28" spans="1:13">
      <c r="B28" s="19"/>
      <c r="C28" s="19"/>
      <c r="D28" s="19"/>
      <c r="E28" s="19"/>
      <c r="F28" s="19"/>
      <c r="G28" s="19"/>
      <c r="H28" s="20"/>
      <c r="I28" s="20"/>
      <c r="J28" s="21"/>
    </row>
    <row r="29" spans="1:13">
      <c r="B29" s="19"/>
      <c r="C29" s="19"/>
      <c r="D29" s="19"/>
      <c r="E29" s="19"/>
      <c r="F29" s="19"/>
      <c r="G29" s="19"/>
      <c r="H29" s="19"/>
      <c r="I29" s="20"/>
      <c r="J29" s="21"/>
    </row>
    <row r="30" spans="1:13">
      <c r="A30" s="1"/>
      <c r="B30" s="19"/>
      <c r="C30" s="19"/>
      <c r="D30" s="19"/>
      <c r="E30" s="19"/>
      <c r="F30" s="19"/>
      <c r="G30" s="19"/>
      <c r="H30" s="19"/>
      <c r="I30" s="20"/>
      <c r="J30" s="21"/>
    </row>
    <row r="31" spans="1:13">
      <c r="A31" s="1"/>
      <c r="B31" s="19"/>
      <c r="C31" s="19"/>
      <c r="D31" s="19"/>
      <c r="E31" s="19"/>
      <c r="F31" s="19"/>
      <c r="G31" s="19"/>
      <c r="H31" s="19"/>
      <c r="I31" s="20"/>
      <c r="J31" s="21"/>
    </row>
    <row r="32" spans="1:13" ht="15" customHeight="1">
      <c r="A32" s="1"/>
      <c r="B32" s="19"/>
      <c r="C32" s="19"/>
      <c r="D32" s="19"/>
      <c r="E32" s="19"/>
      <c r="F32" s="19"/>
      <c r="G32" s="19"/>
      <c r="H32" s="19"/>
      <c r="I32" s="20"/>
      <c r="J32" s="21"/>
    </row>
    <row r="33" spans="1:12">
      <c r="A33" s="1"/>
      <c r="B33" s="19"/>
      <c r="C33" s="19"/>
      <c r="D33" s="19"/>
      <c r="E33" s="19"/>
      <c r="F33" s="19"/>
      <c r="G33" s="19"/>
      <c r="H33" s="19"/>
      <c r="I33" s="20"/>
      <c r="J33" s="21"/>
    </row>
    <row r="34" spans="1:12">
      <c r="A34" s="1"/>
      <c r="B34" s="20"/>
      <c r="C34" s="20"/>
      <c r="D34" s="20"/>
      <c r="E34" s="20"/>
      <c r="F34" s="20"/>
      <c r="G34" s="20"/>
      <c r="H34" s="20"/>
      <c r="I34" s="20"/>
      <c r="J34" s="21"/>
    </row>
    <row r="35" spans="1:12" ht="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ht="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ht="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ht="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ht="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ht="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ht="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ht="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ht="18.75">
      <c r="A43" s="53"/>
      <c r="B43" s="53"/>
      <c r="C43" s="9"/>
    </row>
  </sheetData>
  <sheetProtection selectLockedCells="1"/>
  <mergeCells count="6">
    <mergeCell ref="H21:I21"/>
    <mergeCell ref="A43:B43"/>
    <mergeCell ref="A1:F1"/>
    <mergeCell ref="B21:C21"/>
    <mergeCell ref="D21:E21"/>
    <mergeCell ref="F21:G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zoomScaleNormal="100" workbookViewId="0">
      <selection activeCell="C41" sqref="C41"/>
    </sheetView>
  </sheetViews>
  <sheetFormatPr defaultRowHeight="15.75"/>
  <cols>
    <col min="1" max="1" width="22.85546875" bestFit="1" customWidth="1"/>
    <col min="2" max="2" width="11" bestFit="1" customWidth="1"/>
    <col min="3" max="3" width="8.140625" customWidth="1"/>
    <col min="4" max="4" width="10.5703125" customWidth="1"/>
    <col min="5" max="5" width="8.140625" customWidth="1"/>
    <col min="6" max="6" width="10.5703125" customWidth="1"/>
    <col min="7" max="7" width="8.140625" customWidth="1"/>
    <col min="8" max="8" width="10.5703125" customWidth="1"/>
    <col min="9" max="9" width="8.140625" customWidth="1"/>
    <col min="10" max="10" width="10.5703125" style="14" customWidth="1"/>
    <col min="13" max="13" width="11" bestFit="1" customWidth="1"/>
  </cols>
  <sheetData>
    <row r="1" spans="1:11" ht="21">
      <c r="A1" s="54" t="s">
        <v>29</v>
      </c>
      <c r="B1" s="54"/>
      <c r="C1" s="54"/>
      <c r="D1" s="54"/>
      <c r="E1" s="54"/>
      <c r="F1" s="54"/>
      <c r="G1" s="10"/>
    </row>
    <row r="2" spans="1:11">
      <c r="B2" s="18"/>
    </row>
    <row r="3" spans="1:11">
      <c r="B3" s="18"/>
    </row>
    <row r="4" spans="1:11">
      <c r="B4" s="18"/>
    </row>
    <row r="5" spans="1:11">
      <c r="B5" s="18"/>
    </row>
    <row r="6" spans="1:11">
      <c r="B6" s="18"/>
    </row>
    <row r="7" spans="1:11">
      <c r="B7" s="18"/>
    </row>
    <row r="8" spans="1:11">
      <c r="B8" s="18"/>
    </row>
    <row r="9" spans="1:11">
      <c r="B9" s="18"/>
    </row>
    <row r="10" spans="1:11">
      <c r="B10" s="5"/>
    </row>
    <row r="11" spans="1:11">
      <c r="A11" s="7" t="s">
        <v>19</v>
      </c>
      <c r="B11" s="5"/>
    </row>
    <row r="12" spans="1:11" ht="45" customHeight="1">
      <c r="B12" s="52" t="s">
        <v>38</v>
      </c>
      <c r="C12" s="52"/>
      <c r="D12" s="52" t="s">
        <v>18</v>
      </c>
      <c r="E12" s="52"/>
      <c r="F12" s="52" t="s">
        <v>34</v>
      </c>
      <c r="G12" s="52"/>
      <c r="H12" s="52" t="s">
        <v>39</v>
      </c>
      <c r="I12" s="52"/>
      <c r="J12" s="16" t="s">
        <v>27</v>
      </c>
    </row>
    <row r="13" spans="1:11" ht="15">
      <c r="A13" t="s">
        <v>1</v>
      </c>
      <c r="B13" s="5">
        <f>'Data Entry'!B22</f>
        <v>5</v>
      </c>
      <c r="C13" s="5"/>
      <c r="D13" s="5">
        <f>'Data Entry'!D22</f>
        <v>2</v>
      </c>
      <c r="E13" s="5"/>
      <c r="F13" s="5">
        <f>'Data Entry'!F22</f>
        <v>3</v>
      </c>
      <c r="G13" s="5"/>
      <c r="H13" s="5">
        <f>'Data Entry'!H22</f>
        <v>1</v>
      </c>
      <c r="I13" s="5"/>
      <c r="J13" s="5">
        <f>'Data Entry'!J22</f>
        <v>11</v>
      </c>
      <c r="K13" t="s">
        <v>19</v>
      </c>
    </row>
    <row r="14" spans="1:11">
      <c r="A14" s="4" t="s">
        <v>11</v>
      </c>
      <c r="B14" s="5">
        <f>'Data Entry'!B23</f>
        <v>4.5</v>
      </c>
      <c r="C14" t="s">
        <v>12</v>
      </c>
      <c r="D14" s="5">
        <f>'Data Entry'!D23</f>
        <v>12</v>
      </c>
      <c r="E14" t="s">
        <v>12</v>
      </c>
      <c r="F14" s="5">
        <f>'Data Entry'!F23</f>
        <v>3</v>
      </c>
      <c r="G14" t="s">
        <v>12</v>
      </c>
      <c r="H14" s="5">
        <f>'Data Entry'!H23</f>
        <v>24</v>
      </c>
      <c r="I14" t="s">
        <v>12</v>
      </c>
      <c r="J14" s="17">
        <f>B14*B13/B16+D13*D14/D16+F13*F14/F16+H13*H14/H16</f>
        <v>99.588235294117652</v>
      </c>
      <c r="K14" t="s">
        <v>12</v>
      </c>
    </row>
    <row r="15" spans="1:11">
      <c r="A15" s="4" t="s">
        <v>13</v>
      </c>
      <c r="B15" s="5">
        <f>'Data Entry'!B24</f>
        <v>4</v>
      </c>
      <c r="C15" t="s">
        <v>14</v>
      </c>
      <c r="D15" s="5">
        <f>'Data Entry'!D24</f>
        <v>15</v>
      </c>
      <c r="E15" t="s">
        <v>14</v>
      </c>
      <c r="F15" s="5">
        <f>'Data Entry'!F24</f>
        <v>4</v>
      </c>
      <c r="G15" t="s">
        <v>14</v>
      </c>
      <c r="H15" s="5">
        <f>'Data Entry'!H24</f>
        <v>43</v>
      </c>
      <c r="I15" t="s">
        <v>14</v>
      </c>
      <c r="J15" s="17">
        <f>(B15*B13/B16)+(D15*D13/D16)+(F15*F13/F16)+(H15*H13/H16)</f>
        <v>133.67320261437908</v>
      </c>
      <c r="K15" t="s">
        <v>28</v>
      </c>
    </row>
    <row r="16" spans="1:11">
      <c r="A16" s="4" t="s">
        <v>26</v>
      </c>
      <c r="B16" s="28">
        <f>'Data Entry'!B25</f>
        <v>0.9</v>
      </c>
      <c r="D16" s="28">
        <f>'Data Entry'!D25</f>
        <v>0.75</v>
      </c>
      <c r="E16" s="3"/>
      <c r="F16" s="28">
        <f>'Data Entry'!F25</f>
        <v>0.85</v>
      </c>
      <c r="G16" s="28"/>
      <c r="H16" s="28">
        <f>'Data Entry'!H25</f>
        <v>0.75</v>
      </c>
    </row>
    <row r="17" spans="1:13" ht="16.5" thickBot="1">
      <c r="A17" s="33" t="s">
        <v>36</v>
      </c>
      <c r="B17" s="5">
        <f>'Data Entry'!B26</f>
        <v>3</v>
      </c>
      <c r="C17" s="1" t="s">
        <v>12</v>
      </c>
      <c r="D17" s="5">
        <f>'Data Entry'!D26</f>
        <v>10</v>
      </c>
      <c r="E17" s="1" t="s">
        <v>12</v>
      </c>
      <c r="F17" s="5">
        <f>'Data Entry'!F26</f>
        <v>2</v>
      </c>
      <c r="G17" s="1" t="s">
        <v>12</v>
      </c>
      <c r="H17" s="5">
        <f>'Data Entry'!H26</f>
        <v>15</v>
      </c>
      <c r="I17" s="1" t="s">
        <v>12</v>
      </c>
      <c r="J17" s="16">
        <f>B17*B13+D17*D13+F17*F13+H17*H13</f>
        <v>56</v>
      </c>
      <c r="K17" t="s">
        <v>35</v>
      </c>
      <c r="M17" s="13"/>
    </row>
    <row r="18" spans="1:13" thickBot="1">
      <c r="A18" s="40" t="s">
        <v>0</v>
      </c>
      <c r="B18" s="41">
        <f>'Data Entry'!B27</f>
        <v>3500</v>
      </c>
      <c r="C18" s="42"/>
      <c r="D18" s="41">
        <f>'Data Entry'!D27</f>
        <v>10000</v>
      </c>
      <c r="E18" s="42"/>
      <c r="F18" s="41">
        <f>'Data Entry'!F27</f>
        <v>2500</v>
      </c>
      <c r="G18" s="42"/>
      <c r="H18" s="41">
        <f>'Data Entry'!H27</f>
        <v>25000</v>
      </c>
      <c r="I18" s="42"/>
      <c r="J18" s="41">
        <f t="shared" ref="J18:J29" si="0">B18*$B$13+D18*$D$13+F18*$F$13+H18*$H$13</f>
        <v>70000</v>
      </c>
    </row>
    <row r="19" spans="1:13">
      <c r="B19" s="19"/>
      <c r="C19" s="19"/>
      <c r="D19" s="19"/>
      <c r="E19" s="19"/>
      <c r="F19" s="19"/>
      <c r="G19" s="19"/>
      <c r="H19" s="20"/>
      <c r="I19" s="20"/>
      <c r="J19" s="21"/>
    </row>
    <row r="20" spans="1:13">
      <c r="A20" t="s">
        <v>6</v>
      </c>
      <c r="B20" s="19">
        <f>'Data Entry'!$B$7*B15/B16</f>
        <v>444.44444444444446</v>
      </c>
      <c r="C20" s="19"/>
      <c r="D20" s="19">
        <f>'Data Entry'!$B$7*D15/D16</f>
        <v>2000</v>
      </c>
      <c r="E20" s="19"/>
      <c r="F20" s="19">
        <f>'Data Entry'!$B$7*F15/F16</f>
        <v>470.58823529411768</v>
      </c>
      <c r="G20" s="19"/>
      <c r="H20" s="19">
        <f>'Data Entry'!$B$7*H15/H16</f>
        <v>5733.333333333333</v>
      </c>
      <c r="I20" s="20"/>
      <c r="J20" s="21">
        <f t="shared" si="0"/>
        <v>13367.320261437908</v>
      </c>
    </row>
    <row r="21" spans="1:13">
      <c r="A21" s="1" t="s">
        <v>10</v>
      </c>
      <c r="B21" s="32">
        <f>B14*'Data Entry'!$B$8/B16</f>
        <v>175</v>
      </c>
      <c r="C21" s="32"/>
      <c r="D21" s="32">
        <f>D14*'Data Entry'!$B$8/D16</f>
        <v>560</v>
      </c>
      <c r="E21" s="32"/>
      <c r="F21" s="32">
        <f>F14*'Data Entry'!$B$8/F16</f>
        <v>123.52941176470588</v>
      </c>
      <c r="G21" s="32"/>
      <c r="H21" s="32">
        <f>H14*'Data Entry'!$B$8/H16</f>
        <v>1120</v>
      </c>
      <c r="I21" s="30"/>
      <c r="J21" s="31">
        <f t="shared" si="0"/>
        <v>3485.5882352941176</v>
      </c>
    </row>
    <row r="22" spans="1:13">
      <c r="A22" s="1" t="s">
        <v>24</v>
      </c>
      <c r="B22" s="19">
        <f>B20+B21</f>
        <v>619.44444444444446</v>
      </c>
      <c r="C22" s="19"/>
      <c r="D22" s="19">
        <f>D20+D21</f>
        <v>2560</v>
      </c>
      <c r="E22" s="19"/>
      <c r="F22" s="19">
        <f>F20+F21</f>
        <v>594.11764705882354</v>
      </c>
      <c r="G22" s="19"/>
      <c r="H22" s="19">
        <f>H20+H21</f>
        <v>6853.333333333333</v>
      </c>
      <c r="I22" s="20"/>
      <c r="J22" s="21">
        <f t="shared" si="0"/>
        <v>16852.908496732027</v>
      </c>
    </row>
    <row r="23" spans="1:13">
      <c r="A23" s="1"/>
      <c r="B23" s="19"/>
      <c r="C23" s="19"/>
      <c r="D23" s="19"/>
      <c r="E23" s="19"/>
      <c r="F23" s="19"/>
      <c r="G23" s="19"/>
      <c r="H23" s="19"/>
      <c r="I23" s="20"/>
      <c r="J23" s="21"/>
    </row>
    <row r="24" spans="1:13">
      <c r="A24" s="1" t="s">
        <v>25</v>
      </c>
      <c r="B24" s="19">
        <f>B17*'Data Entry'!$B$9</f>
        <v>105</v>
      </c>
      <c r="C24" s="19"/>
      <c r="D24" s="19">
        <f>D17*'Data Entry'!$B$9</f>
        <v>350</v>
      </c>
      <c r="E24" s="19"/>
      <c r="F24" s="19">
        <f>F17*'Data Entry'!$B$9</f>
        <v>70</v>
      </c>
      <c r="G24" s="19"/>
      <c r="H24" s="19">
        <f>H17*'Data Entry'!$B$9</f>
        <v>525</v>
      </c>
      <c r="I24" s="20"/>
      <c r="J24" s="21">
        <f t="shared" si="0"/>
        <v>1960</v>
      </c>
    </row>
    <row r="25" spans="1:13">
      <c r="A25" s="1"/>
      <c r="B25" s="19"/>
      <c r="C25" s="19"/>
      <c r="D25" s="19"/>
      <c r="E25" s="19"/>
      <c r="F25" s="19"/>
      <c r="G25" s="19"/>
      <c r="H25" s="19"/>
      <c r="I25" s="20"/>
      <c r="J25" s="21"/>
    </row>
    <row r="26" spans="1:13">
      <c r="A26" s="1" t="s">
        <v>21</v>
      </c>
      <c r="B26" s="29">
        <f>('Data Entry'!$B$6+'Data Entry'!$B$10)/$J$14*B14/B16</f>
        <v>476.96396928529231</v>
      </c>
      <c r="C26" s="29"/>
      <c r="D26" s="29">
        <f>('Data Entry'!$B$6+'Data Entry'!$B$10)/$J$14*D14/D16</f>
        <v>1526.2847017129354</v>
      </c>
      <c r="E26" s="29"/>
      <c r="F26" s="29">
        <f>('Data Entry'!$B$6+'Data Entry'!$B$10)/$J$14*F14/F16</f>
        <v>336.6804489072652</v>
      </c>
      <c r="G26" s="29"/>
      <c r="H26" s="29">
        <f>('Data Entry'!$B$6+'Data Entry'!$B$10)/$J$14*H14/H16</f>
        <v>3052.5694034258709</v>
      </c>
      <c r="I26" s="30"/>
      <c r="J26" s="31">
        <f t="shared" si="0"/>
        <v>9500</v>
      </c>
    </row>
    <row r="27" spans="1:13" ht="16.5" thickBot="1">
      <c r="A27" s="1"/>
      <c r="B27" s="19"/>
      <c r="C27" s="19"/>
      <c r="D27" s="19"/>
      <c r="E27" s="19"/>
      <c r="F27" s="19"/>
      <c r="G27" s="19"/>
      <c r="H27" s="19"/>
      <c r="I27" s="20"/>
      <c r="J27" s="21"/>
    </row>
    <row r="28" spans="1:13" s="2" customFormat="1" ht="16.5" thickBot="1">
      <c r="A28" s="37" t="s">
        <v>15</v>
      </c>
      <c r="B28" s="38">
        <f>SUM(B22:B26)</f>
        <v>1201.4084137297368</v>
      </c>
      <c r="C28" s="38"/>
      <c r="D28" s="38">
        <f>SUM(D22:D26)</f>
        <v>4436.2847017129352</v>
      </c>
      <c r="E28" s="38"/>
      <c r="F28" s="38">
        <f>SUM(F22:F26)</f>
        <v>1000.7980959660888</v>
      </c>
      <c r="G28" s="38"/>
      <c r="H28" s="38">
        <f>SUM(H22:H26)</f>
        <v>10430.902736759204</v>
      </c>
      <c r="I28" s="38"/>
      <c r="J28" s="39">
        <f t="shared" si="0"/>
        <v>28312.908496732023</v>
      </c>
    </row>
    <row r="29" spans="1:13">
      <c r="A29" s="2" t="s">
        <v>37</v>
      </c>
      <c r="B29" s="22">
        <f>B18-B28</f>
        <v>2298.5915862702632</v>
      </c>
      <c r="C29" s="22"/>
      <c r="D29" s="22">
        <f>D18-D28</f>
        <v>5563.7152982870648</v>
      </c>
      <c r="E29" s="22"/>
      <c r="F29" s="22">
        <f>F18-F28</f>
        <v>1499.2019040339112</v>
      </c>
      <c r="G29" s="22"/>
      <c r="H29" s="22">
        <f>H18-H28</f>
        <v>14569.097263240796</v>
      </c>
      <c r="I29" s="20"/>
      <c r="J29" s="21">
        <f t="shared" si="0"/>
        <v>41687.091503267977</v>
      </c>
      <c r="M29" s="51"/>
    </row>
    <row r="30" spans="1:13">
      <c r="A30" s="2"/>
      <c r="B30" s="22"/>
      <c r="C30" s="22"/>
      <c r="D30" s="22"/>
      <c r="E30" s="22"/>
      <c r="F30" s="22"/>
      <c r="G30" s="22"/>
      <c r="H30" s="22"/>
      <c r="I30" s="20"/>
      <c r="J30" s="21"/>
    </row>
    <row r="31" spans="1:13" ht="15">
      <c r="A31" s="2"/>
      <c r="J31" s="35" t="s">
        <v>17</v>
      </c>
    </row>
    <row r="32" spans="1:13" ht="15">
      <c r="A32" t="s">
        <v>1</v>
      </c>
      <c r="B32" s="5">
        <f>'Data Entry'!B22</f>
        <v>5</v>
      </c>
      <c r="C32" s="5"/>
      <c r="D32" s="5">
        <f>'Data Entry'!D22</f>
        <v>2</v>
      </c>
      <c r="E32" s="5"/>
      <c r="F32" s="5">
        <f>'Data Entry'!F22</f>
        <v>3</v>
      </c>
      <c r="G32" s="5"/>
      <c r="H32" s="5">
        <f>'Data Entry'!H22</f>
        <v>1</v>
      </c>
      <c r="J32" s="35">
        <f>SUM(B32:H32)</f>
        <v>11</v>
      </c>
    </row>
    <row r="33" spans="1:11" ht="15">
      <c r="A33" s="2" t="s">
        <v>2</v>
      </c>
      <c r="B33" s="22">
        <f>B32*B29</f>
        <v>11492.957931351317</v>
      </c>
      <c r="C33" s="22"/>
      <c r="D33" s="22">
        <f>D32*D29</f>
        <v>11127.43059657413</v>
      </c>
      <c r="E33" s="22"/>
      <c r="F33" s="22">
        <f>F32*F29</f>
        <v>4497.6057121017338</v>
      </c>
      <c r="G33" s="22"/>
      <c r="H33" s="22">
        <f>H32*H29</f>
        <v>14569.097263240796</v>
      </c>
      <c r="J33" s="36">
        <f>SUM(B33:H33)</f>
        <v>41687.091503267977</v>
      </c>
      <c r="K33" s="43"/>
    </row>
    <row r="34" spans="1:11" ht="15">
      <c r="A34" s="2"/>
      <c r="B34" s="22"/>
      <c r="C34" s="22"/>
      <c r="D34" s="22"/>
      <c r="E34" s="22"/>
      <c r="F34" s="22"/>
      <c r="G34" s="22"/>
      <c r="H34" s="22"/>
      <c r="J34"/>
    </row>
    <row r="35" spans="1:11" ht="15">
      <c r="A35" s="44" t="s">
        <v>44</v>
      </c>
      <c r="B35" s="45">
        <f>J18*12</f>
        <v>840000</v>
      </c>
      <c r="C35" s="22"/>
      <c r="D35" s="22"/>
      <c r="E35" s="22"/>
      <c r="F35" s="22"/>
      <c r="G35" s="22"/>
      <c r="H35" s="22"/>
      <c r="J35"/>
    </row>
    <row r="36" spans="1:11" ht="15">
      <c r="A36" s="48" t="s">
        <v>43</v>
      </c>
      <c r="B36" s="49">
        <f>J28*12</f>
        <v>339754.90196078428</v>
      </c>
      <c r="C36" s="22"/>
      <c r="D36" s="22"/>
      <c r="E36" s="22"/>
      <c r="F36" s="22"/>
      <c r="G36" s="22"/>
      <c r="H36" s="22"/>
      <c r="J36"/>
    </row>
    <row r="37" spans="1:11" ht="15">
      <c r="A37" s="46" t="s">
        <v>42</v>
      </c>
      <c r="B37" s="47">
        <f>B35-B36</f>
        <v>500245.09803921572</v>
      </c>
      <c r="C37" s="22"/>
      <c r="D37" s="50"/>
      <c r="E37" s="22"/>
      <c r="F37" s="22"/>
      <c r="G37" s="22"/>
      <c r="H37" s="22"/>
      <c r="J37"/>
    </row>
    <row r="38" spans="1:11" ht="15">
      <c r="A38" s="2"/>
      <c r="B38" s="22"/>
      <c r="C38" s="22"/>
      <c r="D38" s="22"/>
      <c r="E38" s="22"/>
      <c r="F38" s="22"/>
      <c r="G38" s="22"/>
      <c r="H38" s="22"/>
      <c r="J38"/>
    </row>
    <row r="39" spans="1:11" ht="18.75">
      <c r="A39" s="55" t="s">
        <v>16</v>
      </c>
      <c r="B39" s="55"/>
      <c r="J39"/>
    </row>
    <row r="40" spans="1:11" ht="18.75" hidden="1">
      <c r="A40" s="53" t="s">
        <v>3</v>
      </c>
      <c r="B40" s="53"/>
      <c r="C40" s="34">
        <f>J33/('Data Entry'!B4+'Data Entry'!B5)</f>
        <v>0.11266781487369723</v>
      </c>
    </row>
    <row r="41" spans="1:11" ht="18.75">
      <c r="A41" s="53" t="s">
        <v>4</v>
      </c>
      <c r="B41" s="53"/>
      <c r="C41" s="9">
        <f>('Data Entry'!B4+'Data Entry'!B5)/J33</f>
        <v>8.8756491915727587</v>
      </c>
    </row>
  </sheetData>
  <mergeCells count="8">
    <mergeCell ref="H12:I12"/>
    <mergeCell ref="F12:G12"/>
    <mergeCell ref="A41:B41"/>
    <mergeCell ref="A1:F1"/>
    <mergeCell ref="B12:C12"/>
    <mergeCell ref="D12:E12"/>
    <mergeCell ref="A40:B40"/>
    <mergeCell ref="A39:B3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ROI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Lilach Sapir</dc:creator>
  <cp:lastModifiedBy>Erez Zimerman</cp:lastModifiedBy>
  <cp:lastPrinted>2015-03-23T10:41:17Z</cp:lastPrinted>
  <dcterms:created xsi:type="dcterms:W3CDTF">2014-11-03T09:20:03Z</dcterms:created>
  <dcterms:modified xsi:type="dcterms:W3CDTF">2016-06-08T14:36:17Z</dcterms:modified>
</cp:coreProperties>
</file>