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7170" tabRatio="780" firstSheet="1" activeTab="12"/>
  </bookViews>
  <sheets>
    <sheet name="Accounts" sheetId="1" r:id="rId1"/>
    <sheet name="Net Worth" sheetId="2" r:id="rId2"/>
    <sheet name="Budget" sheetId="3" r:id="rId3"/>
    <sheet name="Graph" sheetId="4" r:id="rId4"/>
    <sheet name="WIP" sheetId="5" r:id="rId5"/>
    <sheet name="Analysis" sheetId="6" r:id="rId6"/>
    <sheet name="AccountData" sheetId="7" r:id="rId7"/>
    <sheet name="NetWorthData" sheetId="8" r:id="rId8"/>
    <sheet name="DebtPayOffPlan" sheetId="9" r:id="rId9"/>
    <sheet name="Savings" sheetId="10" r:id="rId10"/>
    <sheet name="plan-1" sheetId="11" r:id="rId11"/>
    <sheet name="plan-2" sheetId="12" r:id="rId12"/>
    <sheet name="plan-3" sheetId="13" r:id="rId13"/>
  </sheets>
  <externalReferences>
    <externalReference r:id="rId14"/>
  </externalReferences>
  <calcPr calcId="145621" iterateDelta="1E-4"/>
</workbook>
</file>

<file path=xl/calcChain.xml><?xml version="1.0" encoding="utf-8"?>
<calcChain xmlns="http://schemas.openxmlformats.org/spreadsheetml/2006/main">
  <c r="A3" i="13" l="1"/>
  <c r="C3" i="13"/>
  <c r="E3" i="13"/>
  <c r="G3" i="13"/>
  <c r="A4" i="13"/>
  <c r="C4" i="13"/>
  <c r="E4" i="13"/>
  <c r="G4" i="13"/>
  <c r="A5" i="13"/>
  <c r="C5" i="13"/>
  <c r="E5" i="13"/>
  <c r="G5" i="13"/>
  <c r="A6" i="13"/>
  <c r="C6" i="13"/>
  <c r="E6" i="13"/>
  <c r="G6" i="13"/>
  <c r="A7" i="13"/>
  <c r="C7" i="13"/>
  <c r="E7" i="13"/>
  <c r="G7" i="13"/>
  <c r="A8" i="13"/>
  <c r="C8" i="13"/>
  <c r="E8" i="13"/>
  <c r="G8" i="13"/>
  <c r="A9" i="13"/>
  <c r="C9" i="13"/>
  <c r="E9" i="13"/>
  <c r="G9" i="13"/>
  <c r="A10" i="13"/>
  <c r="C10" i="13"/>
  <c r="E10" i="13"/>
  <c r="G10" i="13"/>
  <c r="A11" i="13"/>
  <c r="C11" i="13"/>
  <c r="E11" i="13"/>
  <c r="G11" i="13"/>
  <c r="A12" i="13"/>
  <c r="C12" i="13"/>
  <c r="E12" i="13"/>
  <c r="G12" i="13"/>
  <c r="A13" i="13"/>
  <c r="C13" i="13"/>
  <c r="E13" i="13"/>
  <c r="G13" i="13"/>
  <c r="A14" i="13"/>
  <c r="C14" i="13"/>
  <c r="E14" i="13"/>
  <c r="G14" i="13"/>
  <c r="A15" i="13"/>
  <c r="C15" i="13"/>
  <c r="E15" i="13"/>
  <c r="G15" i="13"/>
  <c r="A16" i="13"/>
  <c r="C16" i="13"/>
  <c r="E16" i="13"/>
  <c r="G16" i="13"/>
  <c r="A17" i="13"/>
  <c r="C17" i="13"/>
  <c r="E17" i="13"/>
  <c r="G17" i="13"/>
  <c r="A18" i="13"/>
  <c r="C18" i="13"/>
  <c r="E18" i="13"/>
  <c r="G18" i="13"/>
  <c r="A19" i="13"/>
  <c r="C19" i="13"/>
  <c r="E19" i="13"/>
  <c r="G19" i="13"/>
  <c r="A20" i="13"/>
  <c r="C20" i="13"/>
  <c r="E20" i="13"/>
  <c r="G20" i="13"/>
  <c r="A21" i="13"/>
  <c r="C21" i="13"/>
  <c r="E21" i="13"/>
  <c r="G21" i="13"/>
  <c r="A22" i="13"/>
  <c r="C22" i="13"/>
  <c r="E22" i="13"/>
  <c r="G22" i="13"/>
  <c r="A23" i="13"/>
  <c r="C23" i="13"/>
  <c r="E23" i="13"/>
  <c r="G23" i="13"/>
  <c r="A24" i="13"/>
  <c r="C24" i="13"/>
  <c r="E24" i="13"/>
  <c r="G24" i="13"/>
  <c r="A25" i="13"/>
  <c r="C25" i="13"/>
  <c r="E25" i="13"/>
  <c r="G25" i="13"/>
  <c r="A26" i="13"/>
  <c r="C26" i="13"/>
  <c r="E26" i="13"/>
  <c r="G26" i="13"/>
  <c r="A27" i="13"/>
  <c r="C27" i="13"/>
  <c r="E27" i="13"/>
  <c r="G27" i="13"/>
  <c r="A28" i="13"/>
  <c r="C28" i="13"/>
  <c r="E28" i="13"/>
  <c r="G28" i="13"/>
  <c r="A29" i="13"/>
  <c r="C29" i="13"/>
  <c r="E29" i="13"/>
  <c r="G29" i="13"/>
  <c r="A30" i="13"/>
  <c r="C30" i="13"/>
  <c r="E30" i="13"/>
  <c r="G30" i="13"/>
  <c r="A31" i="13"/>
  <c r="C31" i="13"/>
  <c r="E31" i="13"/>
  <c r="G31" i="13"/>
  <c r="A32" i="13"/>
  <c r="C32" i="13"/>
  <c r="E32" i="13"/>
  <c r="G32" i="13"/>
  <c r="A33" i="13"/>
  <c r="C33" i="13"/>
  <c r="E33" i="13"/>
  <c r="G33" i="13"/>
  <c r="A34" i="13"/>
  <c r="C34" i="13"/>
  <c r="E34" i="13"/>
  <c r="G34" i="13"/>
  <c r="A35" i="13"/>
  <c r="C35" i="13"/>
  <c r="E35" i="13"/>
  <c r="G35" i="13"/>
  <c r="A36" i="13"/>
  <c r="C36" i="13"/>
  <c r="E36" i="13"/>
  <c r="G36" i="13"/>
  <c r="A37" i="13"/>
  <c r="C37" i="13"/>
  <c r="E37" i="13"/>
  <c r="G37" i="13"/>
  <c r="I1" i="13"/>
  <c r="H1" i="13"/>
  <c r="G1" i="13"/>
  <c r="F1" i="13"/>
  <c r="E1" i="13"/>
  <c r="D1" i="13"/>
  <c r="C1" i="13"/>
  <c r="B1" i="13"/>
  <c r="A1" i="13"/>
  <c r="C2" i="13"/>
  <c r="E2" i="13"/>
  <c r="G2" i="13"/>
  <c r="A2" i="13"/>
  <c r="B1" i="12"/>
  <c r="C1" i="12"/>
  <c r="D1" i="12"/>
  <c r="E1" i="12"/>
  <c r="F1" i="12"/>
  <c r="G1" i="12"/>
  <c r="H1" i="12"/>
  <c r="I1" i="12"/>
  <c r="A1" i="12"/>
  <c r="A3" i="12"/>
  <c r="C3" i="12"/>
  <c r="E3" i="12"/>
  <c r="G3" i="12"/>
  <c r="A4" i="12"/>
  <c r="C4" i="12"/>
  <c r="E4" i="12"/>
  <c r="G4" i="12"/>
  <c r="A5" i="12"/>
  <c r="C5" i="12"/>
  <c r="E5" i="12"/>
  <c r="G5" i="12"/>
  <c r="A6" i="12"/>
  <c r="C6" i="12"/>
  <c r="E6" i="12"/>
  <c r="G6" i="12"/>
  <c r="A7" i="12"/>
  <c r="C7" i="12"/>
  <c r="E7" i="12"/>
  <c r="G7" i="12"/>
  <c r="A8" i="12"/>
  <c r="C8" i="12"/>
  <c r="E8" i="12"/>
  <c r="G8" i="12"/>
  <c r="A9" i="12"/>
  <c r="C9" i="12"/>
  <c r="E9" i="12"/>
  <c r="G9" i="12"/>
  <c r="A10" i="12"/>
  <c r="C10" i="12"/>
  <c r="E10" i="12"/>
  <c r="G10" i="12"/>
  <c r="A11" i="12"/>
  <c r="C11" i="12"/>
  <c r="E11" i="12"/>
  <c r="G11" i="12"/>
  <c r="A12" i="12"/>
  <c r="C12" i="12"/>
  <c r="E12" i="12"/>
  <c r="G12" i="12"/>
  <c r="A13" i="12"/>
  <c r="C13" i="12"/>
  <c r="E13" i="12"/>
  <c r="G13" i="12"/>
  <c r="A14" i="12"/>
  <c r="C14" i="12"/>
  <c r="E14" i="12"/>
  <c r="G14" i="12"/>
  <c r="A15" i="12"/>
  <c r="C15" i="12"/>
  <c r="E15" i="12"/>
  <c r="G15" i="12"/>
  <c r="A16" i="12"/>
  <c r="C16" i="12"/>
  <c r="E16" i="12"/>
  <c r="G16" i="12"/>
  <c r="A17" i="12"/>
  <c r="C17" i="12"/>
  <c r="E17" i="12"/>
  <c r="G17" i="12"/>
  <c r="A18" i="12"/>
  <c r="C18" i="12"/>
  <c r="E18" i="12"/>
  <c r="G18" i="12"/>
  <c r="A19" i="12"/>
  <c r="C19" i="12"/>
  <c r="E19" i="12"/>
  <c r="G19" i="12"/>
  <c r="A20" i="12"/>
  <c r="C20" i="12"/>
  <c r="E20" i="12"/>
  <c r="G20" i="12"/>
  <c r="A21" i="12"/>
  <c r="C21" i="12"/>
  <c r="E21" i="12"/>
  <c r="G21" i="12"/>
  <c r="A22" i="12"/>
  <c r="C22" i="12"/>
  <c r="E22" i="12"/>
  <c r="G22" i="12"/>
  <c r="A23" i="12"/>
  <c r="C23" i="12"/>
  <c r="E23" i="12"/>
  <c r="G23" i="12"/>
  <c r="A24" i="12"/>
  <c r="C24" i="12"/>
  <c r="E24" i="12"/>
  <c r="G24" i="12"/>
  <c r="A25" i="12"/>
  <c r="C25" i="12"/>
  <c r="E25" i="12"/>
  <c r="G25" i="12"/>
  <c r="A26" i="12"/>
  <c r="C26" i="12"/>
  <c r="E26" i="12"/>
  <c r="G26" i="12"/>
  <c r="A27" i="12"/>
  <c r="C27" i="12"/>
  <c r="E27" i="12"/>
  <c r="G27" i="12"/>
  <c r="A28" i="12"/>
  <c r="C28" i="12"/>
  <c r="E28" i="12"/>
  <c r="G28" i="12"/>
  <c r="A29" i="12"/>
  <c r="C29" i="12"/>
  <c r="E29" i="12"/>
  <c r="G29" i="12"/>
  <c r="A30" i="12"/>
  <c r="C30" i="12"/>
  <c r="E30" i="12"/>
  <c r="G30" i="12"/>
  <c r="A31" i="12"/>
  <c r="C31" i="12"/>
  <c r="E31" i="12"/>
  <c r="G31" i="12"/>
  <c r="A32" i="12"/>
  <c r="C32" i="12"/>
  <c r="E32" i="12"/>
  <c r="G32" i="12"/>
  <c r="A33" i="12"/>
  <c r="C33" i="12"/>
  <c r="E33" i="12"/>
  <c r="G33" i="12"/>
  <c r="A34" i="12"/>
  <c r="C34" i="12"/>
  <c r="E34" i="12"/>
  <c r="G34" i="12"/>
  <c r="A35" i="12"/>
  <c r="C35" i="12"/>
  <c r="E35" i="12"/>
  <c r="G35" i="12"/>
  <c r="A36" i="12"/>
  <c r="C36" i="12"/>
  <c r="E36" i="12"/>
  <c r="G36" i="12"/>
  <c r="A37" i="12"/>
  <c r="C37" i="12"/>
  <c r="E37" i="12"/>
  <c r="G37" i="12"/>
  <c r="C2" i="12"/>
  <c r="E2" i="12"/>
  <c r="G2" i="12"/>
  <c r="A2" i="12"/>
  <c r="A2" i="11"/>
  <c r="B2" i="11"/>
  <c r="C2" i="11"/>
  <c r="D2" i="11"/>
  <c r="E2" i="11"/>
  <c r="F2" i="11"/>
  <c r="G2" i="11"/>
  <c r="H2" i="11"/>
  <c r="I2" i="11"/>
  <c r="A3" i="11"/>
  <c r="B3" i="11"/>
  <c r="C3" i="11"/>
  <c r="D3" i="11"/>
  <c r="E3" i="11"/>
  <c r="F3" i="11"/>
  <c r="G3" i="11"/>
  <c r="H3" i="11"/>
  <c r="I3" i="11"/>
  <c r="A4" i="11"/>
  <c r="B4" i="11"/>
  <c r="C4" i="11"/>
  <c r="D4" i="11"/>
  <c r="E4" i="11"/>
  <c r="F4" i="11"/>
  <c r="G4" i="11"/>
  <c r="H4" i="11"/>
  <c r="I4" i="11"/>
  <c r="A5" i="11"/>
  <c r="B5" i="11"/>
  <c r="C5" i="11"/>
  <c r="D5" i="11"/>
  <c r="E5" i="11"/>
  <c r="F5" i="11"/>
  <c r="G5" i="11"/>
  <c r="H5" i="11"/>
  <c r="I5" i="11"/>
  <c r="A6" i="11"/>
  <c r="B6" i="11"/>
  <c r="C6" i="11"/>
  <c r="D6" i="11"/>
  <c r="E6" i="11"/>
  <c r="F6" i="11"/>
  <c r="G6" i="11"/>
  <c r="H6" i="11"/>
  <c r="I6" i="11"/>
  <c r="A7" i="11"/>
  <c r="B7" i="11"/>
  <c r="C7" i="11"/>
  <c r="D7" i="11"/>
  <c r="E7" i="11"/>
  <c r="F7" i="11"/>
  <c r="G7" i="11"/>
  <c r="H7" i="11"/>
  <c r="I7" i="11"/>
  <c r="A8" i="11"/>
  <c r="B8" i="11"/>
  <c r="C8" i="11"/>
  <c r="D8" i="11"/>
  <c r="E8" i="11"/>
  <c r="F8" i="11"/>
  <c r="G8" i="11"/>
  <c r="H8" i="11"/>
  <c r="I8" i="11"/>
  <c r="A9" i="11"/>
  <c r="B9" i="11"/>
  <c r="C9" i="11"/>
  <c r="D9" i="11"/>
  <c r="E9" i="11"/>
  <c r="F9" i="11"/>
  <c r="G9" i="11"/>
  <c r="H9" i="11"/>
  <c r="I9" i="11"/>
  <c r="A10" i="11"/>
  <c r="B10" i="11"/>
  <c r="C10" i="11"/>
  <c r="D10" i="11"/>
  <c r="E10" i="11"/>
  <c r="F10" i="11"/>
  <c r="G10" i="11"/>
  <c r="H10" i="11"/>
  <c r="I10" i="11"/>
  <c r="A11" i="11"/>
  <c r="B11" i="11"/>
  <c r="C11" i="11"/>
  <c r="D11" i="11"/>
  <c r="E11" i="11"/>
  <c r="F11" i="11"/>
  <c r="G11" i="11"/>
  <c r="H11" i="11"/>
  <c r="I11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5" i="11"/>
  <c r="B15" i="11"/>
  <c r="C15" i="11"/>
  <c r="D15" i="11"/>
  <c r="E15" i="11"/>
  <c r="F15" i="11"/>
  <c r="G15" i="11"/>
  <c r="H15" i="11"/>
  <c r="I15" i="11"/>
  <c r="A16" i="11"/>
  <c r="B16" i="11"/>
  <c r="C16" i="11"/>
  <c r="D16" i="11"/>
  <c r="E16" i="11"/>
  <c r="F16" i="11"/>
  <c r="G16" i="11"/>
  <c r="H16" i="11"/>
  <c r="I16" i="11"/>
  <c r="A17" i="11"/>
  <c r="B17" i="11"/>
  <c r="C17" i="11"/>
  <c r="D17" i="11"/>
  <c r="E17" i="11"/>
  <c r="F17" i="11"/>
  <c r="G17" i="11"/>
  <c r="H17" i="11"/>
  <c r="I17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0" i="11"/>
  <c r="B20" i="11"/>
  <c r="C20" i="11"/>
  <c r="D20" i="11"/>
  <c r="E20" i="11"/>
  <c r="F20" i="11"/>
  <c r="G20" i="11"/>
  <c r="H20" i="11"/>
  <c r="I20" i="11"/>
  <c r="A21" i="11"/>
  <c r="B21" i="11"/>
  <c r="C21" i="11"/>
  <c r="D21" i="11"/>
  <c r="E21" i="11"/>
  <c r="F21" i="11"/>
  <c r="G21" i="11"/>
  <c r="H21" i="11"/>
  <c r="I21" i="11"/>
  <c r="A22" i="11"/>
  <c r="B22" i="11"/>
  <c r="C22" i="11"/>
  <c r="D22" i="11"/>
  <c r="E22" i="11"/>
  <c r="F22" i="11"/>
  <c r="G22" i="11"/>
  <c r="H22" i="11"/>
  <c r="I22" i="11"/>
  <c r="A23" i="11"/>
  <c r="B23" i="11"/>
  <c r="C23" i="11"/>
  <c r="D23" i="11"/>
  <c r="E23" i="11"/>
  <c r="F23" i="11"/>
  <c r="G23" i="11"/>
  <c r="H23" i="11"/>
  <c r="I23" i="11"/>
  <c r="A24" i="11"/>
  <c r="B24" i="11"/>
  <c r="C24" i="11"/>
  <c r="D24" i="11"/>
  <c r="E24" i="11"/>
  <c r="F24" i="11"/>
  <c r="G24" i="11"/>
  <c r="H24" i="11"/>
  <c r="I24" i="11"/>
  <c r="A25" i="11"/>
  <c r="B25" i="11"/>
  <c r="C25" i="11"/>
  <c r="D25" i="11"/>
  <c r="E25" i="11"/>
  <c r="F25" i="11"/>
  <c r="G25" i="11"/>
  <c r="H25" i="11"/>
  <c r="I25" i="11"/>
  <c r="A26" i="11"/>
  <c r="B26" i="11"/>
  <c r="C26" i="11"/>
  <c r="D26" i="11"/>
  <c r="E26" i="11"/>
  <c r="F26" i="11"/>
  <c r="G26" i="11"/>
  <c r="H26" i="11"/>
  <c r="I26" i="11"/>
  <c r="A27" i="11"/>
  <c r="B27" i="11"/>
  <c r="C27" i="11"/>
  <c r="D27" i="11"/>
  <c r="E27" i="11"/>
  <c r="F27" i="11"/>
  <c r="G27" i="11"/>
  <c r="H27" i="11"/>
  <c r="I27" i="11"/>
  <c r="A28" i="11"/>
  <c r="B28" i="11"/>
  <c r="C28" i="11"/>
  <c r="D28" i="11"/>
  <c r="E28" i="11"/>
  <c r="F28" i="11"/>
  <c r="G28" i="11"/>
  <c r="H28" i="11"/>
  <c r="I28" i="11"/>
  <c r="A29" i="11"/>
  <c r="B29" i="11"/>
  <c r="C29" i="11"/>
  <c r="D29" i="11"/>
  <c r="E29" i="11"/>
  <c r="F29" i="11"/>
  <c r="G29" i="11"/>
  <c r="H29" i="11"/>
  <c r="I29" i="11"/>
  <c r="A30" i="11"/>
  <c r="B30" i="11"/>
  <c r="C30" i="11"/>
  <c r="D30" i="11"/>
  <c r="E30" i="11"/>
  <c r="F30" i="11"/>
  <c r="G30" i="11"/>
  <c r="H30" i="11"/>
  <c r="I30" i="11"/>
  <c r="A31" i="11"/>
  <c r="B31" i="11"/>
  <c r="C31" i="11"/>
  <c r="D31" i="11"/>
  <c r="E31" i="11"/>
  <c r="F31" i="11"/>
  <c r="G31" i="11"/>
  <c r="H31" i="11"/>
  <c r="I31" i="11"/>
  <c r="A32" i="11"/>
  <c r="B32" i="11"/>
  <c r="C32" i="11"/>
  <c r="D32" i="11"/>
  <c r="E32" i="11"/>
  <c r="F32" i="11"/>
  <c r="G32" i="11"/>
  <c r="H32" i="11"/>
  <c r="I32" i="11"/>
  <c r="A33" i="11"/>
  <c r="B33" i="11"/>
  <c r="C33" i="11"/>
  <c r="D33" i="11"/>
  <c r="E33" i="11"/>
  <c r="F33" i="11"/>
  <c r="G33" i="11"/>
  <c r="H33" i="11"/>
  <c r="I33" i="11"/>
  <c r="A34" i="11"/>
  <c r="B34" i="11"/>
  <c r="C34" i="11"/>
  <c r="D34" i="11"/>
  <c r="E34" i="11"/>
  <c r="F34" i="11"/>
  <c r="G34" i="11"/>
  <c r="H34" i="11"/>
  <c r="I34" i="11"/>
  <c r="A35" i="11"/>
  <c r="B35" i="11"/>
  <c r="C35" i="11"/>
  <c r="D35" i="11"/>
  <c r="E35" i="11"/>
  <c r="F35" i="11"/>
  <c r="G35" i="11"/>
  <c r="H35" i="11"/>
  <c r="I35" i="11"/>
  <c r="A36" i="11"/>
  <c r="B36" i="11"/>
  <c r="C36" i="11"/>
  <c r="D36" i="11"/>
  <c r="E36" i="11"/>
  <c r="F36" i="11"/>
  <c r="G36" i="11"/>
  <c r="H36" i="11"/>
  <c r="I36" i="11"/>
  <c r="A37" i="11"/>
  <c r="B37" i="11"/>
  <c r="C37" i="11"/>
  <c r="D37" i="11"/>
  <c r="E37" i="11"/>
  <c r="F37" i="11"/>
  <c r="G37" i="11"/>
  <c r="H37" i="11"/>
  <c r="I37" i="11"/>
  <c r="B2" i="13" l="1"/>
  <c r="B2" i="12"/>
  <c r="D2" i="12" l="1"/>
  <c r="D2" i="13"/>
  <c r="F2" i="13" l="1"/>
  <c r="F2" i="12"/>
  <c r="H2" i="12" l="1"/>
  <c r="I2" i="12"/>
  <c r="H2" i="13"/>
  <c r="I2" i="13"/>
  <c r="B3" i="12" l="1"/>
  <c r="B3" i="13"/>
  <c r="D3" i="13" l="1"/>
  <c r="D3" i="12"/>
  <c r="F3" i="12" l="1"/>
  <c r="F3" i="13"/>
  <c r="H3" i="13" l="1"/>
  <c r="I3" i="13"/>
  <c r="H3" i="12"/>
  <c r="I3" i="12"/>
  <c r="B4" i="13" l="1"/>
  <c r="B4" i="12"/>
  <c r="D4" i="12" l="1"/>
  <c r="D4" i="13"/>
  <c r="F4" i="13" l="1"/>
  <c r="F4" i="12"/>
  <c r="H4" i="12" l="1"/>
  <c r="I4" i="12"/>
  <c r="H4" i="13"/>
  <c r="I4" i="13"/>
  <c r="B5" i="12" l="1"/>
  <c r="B5" i="13"/>
  <c r="D5" i="13" l="1"/>
  <c r="D5" i="12"/>
  <c r="F5" i="12" l="1"/>
  <c r="F5" i="13"/>
  <c r="H5" i="13" l="1"/>
  <c r="I5" i="13"/>
  <c r="H5" i="12"/>
  <c r="I5" i="12"/>
  <c r="B6" i="13" l="1"/>
  <c r="B6" i="12"/>
  <c r="D6" i="12" l="1"/>
  <c r="D6" i="13"/>
  <c r="F6" i="13" l="1"/>
  <c r="F6" i="12"/>
  <c r="H6" i="12" l="1"/>
  <c r="I6" i="12"/>
  <c r="H6" i="13"/>
  <c r="I6" i="13"/>
  <c r="B7" i="12" l="1"/>
  <c r="B7" i="13"/>
  <c r="D7" i="13" l="1"/>
  <c r="D7" i="12"/>
  <c r="F7" i="12" l="1"/>
  <c r="F7" i="13"/>
  <c r="H7" i="13" l="1"/>
  <c r="I7" i="13"/>
  <c r="H7" i="12"/>
  <c r="I7" i="12"/>
  <c r="B8" i="13" l="1"/>
  <c r="B8" i="12"/>
  <c r="D8" i="12" l="1"/>
  <c r="D8" i="13"/>
  <c r="F8" i="13" l="1"/>
  <c r="F8" i="12"/>
  <c r="H8" i="12" l="1"/>
  <c r="I8" i="12"/>
  <c r="H8" i="13"/>
  <c r="I8" i="13"/>
  <c r="B9" i="12" l="1"/>
  <c r="B9" i="13"/>
  <c r="D9" i="13" l="1"/>
  <c r="D9" i="12"/>
  <c r="F9" i="12" l="1"/>
  <c r="F9" i="13"/>
  <c r="H9" i="13" l="1"/>
  <c r="I9" i="13"/>
  <c r="H9" i="12"/>
  <c r="I9" i="12"/>
  <c r="B10" i="13" l="1"/>
  <c r="B10" i="12"/>
  <c r="D10" i="12" l="1"/>
  <c r="D10" i="13"/>
  <c r="F10" i="13" l="1"/>
  <c r="F10" i="12"/>
  <c r="B209" i="10"/>
  <c r="B208" i="10"/>
  <c r="B207" i="10"/>
  <c r="A207" i="10"/>
  <c r="B206" i="10"/>
  <c r="A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A183" i="10"/>
  <c r="B182" i="10"/>
  <c r="B181" i="10"/>
  <c r="B180" i="10"/>
  <c r="B179" i="10"/>
  <c r="B178" i="10"/>
  <c r="B177" i="10"/>
  <c r="B176" i="10"/>
  <c r="B175" i="10"/>
  <c r="B174" i="10"/>
  <c r="C173" i="10"/>
  <c r="B173" i="10"/>
  <c r="A173" i="10"/>
  <c r="B172" i="10"/>
  <c r="B171" i="10"/>
  <c r="B170" i="10"/>
  <c r="B169" i="10"/>
  <c r="B168" i="10"/>
  <c r="B167" i="10"/>
  <c r="A167" i="10"/>
  <c r="B166" i="10"/>
  <c r="A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C133" i="10"/>
  <c r="B133" i="10"/>
  <c r="B132" i="10"/>
  <c r="B131" i="10"/>
  <c r="B130" i="10"/>
  <c r="B129" i="10"/>
  <c r="B128" i="10"/>
  <c r="B127" i="10"/>
  <c r="A127" i="10"/>
  <c r="B126" i="10"/>
  <c r="A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C101" i="10"/>
  <c r="B101" i="10"/>
  <c r="B100" i="10"/>
  <c r="B99" i="10"/>
  <c r="C98" i="10"/>
  <c r="B98" i="10"/>
  <c r="B97" i="10"/>
  <c r="B96" i="10"/>
  <c r="C95" i="10"/>
  <c r="B95" i="10"/>
  <c r="B94" i="10"/>
  <c r="C93" i="10"/>
  <c r="B93" i="10"/>
  <c r="B92" i="10"/>
  <c r="C91" i="10"/>
  <c r="B91" i="10"/>
  <c r="B90" i="10"/>
  <c r="B89" i="10"/>
  <c r="C88" i="10"/>
  <c r="B88" i="10"/>
  <c r="B87" i="10"/>
  <c r="A87" i="10"/>
  <c r="B86" i="10"/>
  <c r="A86" i="10"/>
  <c r="B85" i="10"/>
  <c r="C84" i="10"/>
  <c r="B84" i="10"/>
  <c r="B83" i="10"/>
  <c r="B82" i="10"/>
  <c r="A82" i="10"/>
  <c r="B81" i="10"/>
  <c r="C80" i="10"/>
  <c r="B80" i="10"/>
  <c r="B79" i="10"/>
  <c r="B78" i="10"/>
  <c r="C77" i="10"/>
  <c r="B77" i="10"/>
  <c r="B76" i="10"/>
  <c r="B75" i="10"/>
  <c r="C74" i="10"/>
  <c r="B74" i="10"/>
  <c r="B73" i="10"/>
  <c r="B72" i="10"/>
  <c r="C71" i="10"/>
  <c r="B71" i="10"/>
  <c r="B70" i="10"/>
  <c r="B69" i="10"/>
  <c r="C68" i="10"/>
  <c r="B68" i="10"/>
  <c r="B67" i="10"/>
  <c r="B66" i="10"/>
  <c r="C65" i="10"/>
  <c r="B65" i="10"/>
  <c r="B64" i="10"/>
  <c r="B63" i="10"/>
  <c r="A63" i="10"/>
  <c r="B62" i="10"/>
  <c r="C61" i="10"/>
  <c r="B61" i="10"/>
  <c r="B60" i="10"/>
  <c r="B59" i="10"/>
  <c r="C58" i="10"/>
  <c r="B58" i="10"/>
  <c r="B57" i="10"/>
  <c r="B56" i="10"/>
  <c r="C55" i="10"/>
  <c r="B55" i="10"/>
  <c r="B54" i="10"/>
  <c r="C53" i="10"/>
  <c r="B53" i="10"/>
  <c r="A53" i="10"/>
  <c r="B52" i="10"/>
  <c r="C51" i="10"/>
  <c r="B51" i="10"/>
  <c r="B50" i="10"/>
  <c r="B49" i="10"/>
  <c r="C48" i="10"/>
  <c r="B48" i="10"/>
  <c r="B47" i="10"/>
  <c r="A47" i="10"/>
  <c r="B46" i="10"/>
  <c r="A46" i="10"/>
  <c r="B45" i="10"/>
  <c r="C44" i="10"/>
  <c r="B44" i="10"/>
  <c r="B43" i="10"/>
  <c r="B42" i="10"/>
  <c r="A42" i="10"/>
  <c r="B41" i="10"/>
  <c r="C40" i="10"/>
  <c r="B40" i="10"/>
  <c r="B39" i="10"/>
  <c r="B38" i="10"/>
  <c r="C37" i="10"/>
  <c r="B37" i="10"/>
  <c r="B36" i="10"/>
  <c r="B35" i="10"/>
  <c r="C34" i="10"/>
  <c r="B34" i="10"/>
  <c r="B33" i="10"/>
  <c r="B32" i="10"/>
  <c r="C31" i="10"/>
  <c r="B31" i="10"/>
  <c r="B30" i="10"/>
  <c r="B29" i="10"/>
  <c r="C28" i="10"/>
  <c r="B28" i="10"/>
  <c r="B27" i="10"/>
  <c r="B26" i="10"/>
  <c r="C25" i="10"/>
  <c r="B25" i="10"/>
  <c r="B24" i="10"/>
  <c r="B23" i="10"/>
  <c r="A23" i="10"/>
  <c r="B22" i="10"/>
  <c r="C21" i="10"/>
  <c r="B21" i="10"/>
  <c r="B20" i="10"/>
  <c r="B19" i="10"/>
  <c r="C18" i="10"/>
  <c r="B18" i="10"/>
  <c r="B17" i="10"/>
  <c r="B16" i="10"/>
  <c r="C15" i="10"/>
  <c r="B15" i="10"/>
  <c r="B14" i="10"/>
  <c r="C13" i="10"/>
  <c r="B13" i="10"/>
  <c r="A13" i="10"/>
  <c r="B12" i="10"/>
  <c r="C11" i="10"/>
  <c r="B11" i="10"/>
  <c r="B10" i="10"/>
  <c r="B9" i="10"/>
  <c r="C8" i="10"/>
  <c r="B8" i="10"/>
  <c r="B7" i="10"/>
  <c r="B6" i="10"/>
  <c r="A6" i="10"/>
  <c r="B5" i="10"/>
  <c r="C4" i="10"/>
  <c r="B4" i="10"/>
  <c r="B3" i="10"/>
  <c r="B2" i="10"/>
  <c r="A2" i="10"/>
  <c r="I47" i="9"/>
  <c r="G47" i="9"/>
  <c r="F47" i="9"/>
  <c r="E47" i="9"/>
  <c r="D47" i="9"/>
  <c r="B47" i="9"/>
  <c r="A47" i="9"/>
  <c r="G46" i="9"/>
  <c r="F46" i="9"/>
  <c r="E46" i="9"/>
  <c r="D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F40" i="9"/>
  <c r="E40" i="9"/>
  <c r="D40" i="9"/>
  <c r="B40" i="9"/>
  <c r="F39" i="9"/>
  <c r="E39" i="9"/>
  <c r="D39" i="9"/>
  <c r="C39" i="9"/>
  <c r="B39" i="9"/>
  <c r="F38" i="9"/>
  <c r="E38" i="9"/>
  <c r="D38" i="9"/>
  <c r="C38" i="9"/>
  <c r="B38" i="9"/>
  <c r="E37" i="9"/>
  <c r="D37" i="9"/>
  <c r="B37" i="9"/>
  <c r="H36" i="9"/>
  <c r="E36" i="9"/>
  <c r="D36" i="9"/>
  <c r="B36" i="9"/>
  <c r="H35" i="9"/>
  <c r="E35" i="9"/>
  <c r="D35" i="9"/>
  <c r="C35" i="9"/>
  <c r="B35" i="9"/>
  <c r="H34" i="9"/>
  <c r="E34" i="9"/>
  <c r="D34" i="9"/>
  <c r="C34" i="9"/>
  <c r="B34" i="9"/>
  <c r="H33" i="9"/>
  <c r="E33" i="9"/>
  <c r="D33" i="9"/>
  <c r="C33" i="9"/>
  <c r="B33" i="9"/>
  <c r="H32" i="9"/>
  <c r="E32" i="9"/>
  <c r="D32" i="9"/>
  <c r="B32" i="9"/>
  <c r="H31" i="9"/>
  <c r="E31" i="9"/>
  <c r="D31" i="9"/>
  <c r="C31" i="9"/>
  <c r="B31" i="9"/>
  <c r="H30" i="9"/>
  <c r="E30" i="9"/>
  <c r="D30" i="9"/>
  <c r="C30" i="9"/>
  <c r="B30" i="9"/>
  <c r="H29" i="9"/>
  <c r="E29" i="9"/>
  <c r="D29" i="9"/>
  <c r="B29" i="9"/>
  <c r="H28" i="9"/>
  <c r="E28" i="9"/>
  <c r="D28" i="9"/>
  <c r="B28" i="9"/>
  <c r="H27" i="9"/>
  <c r="E27" i="9"/>
  <c r="D27" i="9"/>
  <c r="C27" i="9"/>
  <c r="B27" i="9"/>
  <c r="H26" i="9"/>
  <c r="E26" i="9"/>
  <c r="D26" i="9"/>
  <c r="C26" i="9"/>
  <c r="B26" i="9"/>
  <c r="E25" i="9"/>
  <c r="D25" i="9"/>
  <c r="B25" i="9"/>
  <c r="E24" i="9"/>
  <c r="D24" i="9"/>
  <c r="B24" i="9"/>
  <c r="E23" i="9"/>
  <c r="D23" i="9"/>
  <c r="B23" i="9"/>
  <c r="E22" i="9"/>
  <c r="D22" i="9"/>
  <c r="B22" i="9"/>
  <c r="E21" i="9"/>
  <c r="D21" i="9"/>
  <c r="C21" i="9"/>
  <c r="B21" i="9"/>
  <c r="E20" i="9"/>
  <c r="D20" i="9"/>
  <c r="B20" i="9"/>
  <c r="E19" i="9"/>
  <c r="D19" i="9"/>
  <c r="B19" i="9"/>
  <c r="E18" i="9"/>
  <c r="D18" i="9"/>
  <c r="B18" i="9"/>
  <c r="D17" i="9"/>
  <c r="B17" i="9"/>
  <c r="D16" i="9"/>
  <c r="C16" i="9"/>
  <c r="B16" i="9"/>
  <c r="A16" i="9"/>
  <c r="B15" i="9"/>
  <c r="B14" i="9"/>
  <c r="B13" i="9"/>
  <c r="C12" i="9"/>
  <c r="B12" i="9"/>
  <c r="B11" i="9"/>
  <c r="B10" i="9"/>
  <c r="B9" i="9"/>
  <c r="C8" i="9"/>
  <c r="B8" i="9"/>
  <c r="A8" i="9"/>
  <c r="B7" i="9"/>
  <c r="A7" i="9"/>
  <c r="C6" i="9"/>
  <c r="B6" i="9"/>
  <c r="A6" i="9"/>
  <c r="B5" i="9"/>
  <c r="A5" i="9"/>
  <c r="I4" i="9"/>
  <c r="C4" i="9"/>
  <c r="B4" i="9"/>
  <c r="A4" i="9"/>
  <c r="I3" i="9"/>
  <c r="C3" i="9"/>
  <c r="B3" i="9"/>
  <c r="A3" i="9"/>
  <c r="G2" i="9"/>
  <c r="F2" i="9"/>
  <c r="B2" i="9"/>
  <c r="F97" i="8"/>
  <c r="E97" i="8"/>
  <c r="D97" i="8"/>
  <c r="C97" i="8"/>
  <c r="B97" i="8"/>
  <c r="F96" i="8"/>
  <c r="E96" i="8"/>
  <c r="D96" i="8"/>
  <c r="C96" i="8"/>
  <c r="B96" i="8"/>
  <c r="F95" i="8"/>
  <c r="E95" i="8"/>
  <c r="D95" i="8"/>
  <c r="C95" i="8"/>
  <c r="B95" i="8"/>
  <c r="F94" i="8"/>
  <c r="E94" i="8"/>
  <c r="D94" i="8"/>
  <c r="C94" i="8"/>
  <c r="B94" i="8"/>
  <c r="F93" i="8"/>
  <c r="E93" i="8"/>
  <c r="D93" i="8"/>
  <c r="C93" i="8"/>
  <c r="B93" i="8"/>
  <c r="F92" i="8"/>
  <c r="E92" i="8"/>
  <c r="D92" i="8"/>
  <c r="C92" i="8"/>
  <c r="B92" i="8"/>
  <c r="F91" i="8"/>
  <c r="E91" i="8"/>
  <c r="D91" i="8"/>
  <c r="C91" i="8"/>
  <c r="B91" i="8"/>
  <c r="F90" i="8"/>
  <c r="E90" i="8"/>
  <c r="D90" i="8"/>
  <c r="C90" i="8"/>
  <c r="B90" i="8"/>
  <c r="F89" i="8"/>
  <c r="E89" i="8"/>
  <c r="D89" i="8"/>
  <c r="C89" i="8"/>
  <c r="B89" i="8"/>
  <c r="F88" i="8"/>
  <c r="E88" i="8"/>
  <c r="D88" i="8"/>
  <c r="C88" i="8"/>
  <c r="B88" i="8"/>
  <c r="F87" i="8"/>
  <c r="E87" i="8"/>
  <c r="D87" i="8"/>
  <c r="C87" i="8"/>
  <c r="B87" i="8"/>
  <c r="F86" i="8"/>
  <c r="E86" i="8"/>
  <c r="D86" i="8"/>
  <c r="C86" i="8"/>
  <c r="B86" i="8"/>
  <c r="F85" i="8"/>
  <c r="E85" i="8"/>
  <c r="D85" i="8"/>
  <c r="C85" i="8"/>
  <c r="B85" i="8"/>
  <c r="F84" i="8"/>
  <c r="E84" i="8"/>
  <c r="D84" i="8"/>
  <c r="C84" i="8"/>
  <c r="B84" i="8"/>
  <c r="F83" i="8"/>
  <c r="E83" i="8"/>
  <c r="D83" i="8"/>
  <c r="C83" i="8"/>
  <c r="B83" i="8"/>
  <c r="F82" i="8"/>
  <c r="E82" i="8"/>
  <c r="D82" i="8"/>
  <c r="C82" i="8"/>
  <c r="B82" i="8"/>
  <c r="F81" i="8"/>
  <c r="E81" i="8"/>
  <c r="D81" i="8"/>
  <c r="C81" i="8"/>
  <c r="B81" i="8"/>
  <c r="F80" i="8"/>
  <c r="E80" i="8"/>
  <c r="D80" i="8"/>
  <c r="C80" i="8"/>
  <c r="B80" i="8"/>
  <c r="F79" i="8"/>
  <c r="E79" i="8"/>
  <c r="D79" i="8"/>
  <c r="C79" i="8"/>
  <c r="B79" i="8"/>
  <c r="F78" i="8"/>
  <c r="E78" i="8"/>
  <c r="D78" i="8"/>
  <c r="C78" i="8"/>
  <c r="B78" i="8"/>
  <c r="F77" i="8"/>
  <c r="E77" i="8"/>
  <c r="D77" i="8"/>
  <c r="C77" i="8"/>
  <c r="B77" i="8"/>
  <c r="F76" i="8"/>
  <c r="E76" i="8"/>
  <c r="D76" i="8"/>
  <c r="C76" i="8"/>
  <c r="B76" i="8"/>
  <c r="F75" i="8"/>
  <c r="E75" i="8"/>
  <c r="D75" i="8"/>
  <c r="C75" i="8"/>
  <c r="B75" i="8"/>
  <c r="F74" i="8"/>
  <c r="E74" i="8"/>
  <c r="D74" i="8"/>
  <c r="C74" i="8"/>
  <c r="B74" i="8"/>
  <c r="F73" i="8"/>
  <c r="E73" i="8"/>
  <c r="D73" i="8"/>
  <c r="C73" i="8"/>
  <c r="B73" i="8"/>
  <c r="F72" i="8"/>
  <c r="E72" i="8"/>
  <c r="D72" i="8"/>
  <c r="C72" i="8"/>
  <c r="B72" i="8"/>
  <c r="F71" i="8"/>
  <c r="E71" i="8"/>
  <c r="D71" i="8"/>
  <c r="C71" i="8"/>
  <c r="B71" i="8"/>
  <c r="F70" i="8"/>
  <c r="E70" i="8"/>
  <c r="D70" i="8"/>
  <c r="C70" i="8"/>
  <c r="B70" i="8"/>
  <c r="F69" i="8"/>
  <c r="E69" i="8"/>
  <c r="D69" i="8"/>
  <c r="C69" i="8"/>
  <c r="B69" i="8"/>
  <c r="F68" i="8"/>
  <c r="E68" i="8"/>
  <c r="D68" i="8"/>
  <c r="C68" i="8"/>
  <c r="B68" i="8"/>
  <c r="F67" i="8"/>
  <c r="E67" i="8"/>
  <c r="D67" i="8"/>
  <c r="C67" i="8"/>
  <c r="B67" i="8"/>
  <c r="F66" i="8"/>
  <c r="E66" i="8"/>
  <c r="D66" i="8"/>
  <c r="C66" i="8"/>
  <c r="B66" i="8"/>
  <c r="F65" i="8"/>
  <c r="E65" i="8"/>
  <c r="D65" i="8"/>
  <c r="C65" i="8"/>
  <c r="B65" i="8"/>
  <c r="F64" i="8"/>
  <c r="E64" i="8"/>
  <c r="D64" i="8"/>
  <c r="C64" i="8"/>
  <c r="B64" i="8"/>
  <c r="F63" i="8"/>
  <c r="E63" i="8"/>
  <c r="D63" i="8"/>
  <c r="C63" i="8"/>
  <c r="B63" i="8"/>
  <c r="F62" i="8"/>
  <c r="E62" i="8"/>
  <c r="D62" i="8"/>
  <c r="C62" i="8"/>
  <c r="B62" i="8"/>
  <c r="F61" i="8"/>
  <c r="E61" i="8"/>
  <c r="D61" i="8"/>
  <c r="C61" i="8"/>
  <c r="B61" i="8"/>
  <c r="F60" i="8"/>
  <c r="E60" i="8"/>
  <c r="D60" i="8"/>
  <c r="C60" i="8"/>
  <c r="B60" i="8"/>
  <c r="F59" i="8"/>
  <c r="E59" i="8"/>
  <c r="D59" i="8"/>
  <c r="C59" i="8"/>
  <c r="B59" i="8"/>
  <c r="F58" i="8"/>
  <c r="E58" i="8"/>
  <c r="D58" i="8"/>
  <c r="C58" i="8"/>
  <c r="B58" i="8"/>
  <c r="F57" i="8"/>
  <c r="E57" i="8"/>
  <c r="D57" i="8"/>
  <c r="C57" i="8"/>
  <c r="B57" i="8"/>
  <c r="F56" i="8"/>
  <c r="E56" i="8"/>
  <c r="D56" i="8"/>
  <c r="C56" i="8"/>
  <c r="B56" i="8"/>
  <c r="F55" i="8"/>
  <c r="E55" i="8"/>
  <c r="D55" i="8"/>
  <c r="C55" i="8"/>
  <c r="B55" i="8"/>
  <c r="F54" i="8"/>
  <c r="E54" i="8"/>
  <c r="D54" i="8"/>
  <c r="C54" i="8"/>
  <c r="B54" i="8"/>
  <c r="F53" i="8"/>
  <c r="E53" i="8"/>
  <c r="D53" i="8"/>
  <c r="C53" i="8"/>
  <c r="B53" i="8"/>
  <c r="F52" i="8"/>
  <c r="E52" i="8"/>
  <c r="D52" i="8"/>
  <c r="C52" i="8"/>
  <c r="B52" i="8"/>
  <c r="A7" i="8"/>
  <c r="C6" i="8"/>
  <c r="A6" i="8"/>
  <c r="C5" i="8"/>
  <c r="A5" i="8"/>
  <c r="C4" i="8"/>
  <c r="A4" i="8"/>
  <c r="C3" i="8"/>
  <c r="A3" i="8"/>
  <c r="F2" i="8"/>
  <c r="E2" i="8"/>
  <c r="C2" i="8"/>
  <c r="A2" i="8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C42" i="7"/>
  <c r="B42" i="7"/>
  <c r="I41" i="7"/>
  <c r="H41" i="7"/>
  <c r="G41" i="7"/>
  <c r="F41" i="7"/>
  <c r="E41" i="7"/>
  <c r="C41" i="7"/>
  <c r="B41" i="7"/>
  <c r="I40" i="7"/>
  <c r="H40" i="7"/>
  <c r="G40" i="7"/>
  <c r="F40" i="7"/>
  <c r="E40" i="7"/>
  <c r="C40" i="7"/>
  <c r="B40" i="7"/>
  <c r="I39" i="7"/>
  <c r="H39" i="7"/>
  <c r="G39" i="7"/>
  <c r="F39" i="7"/>
  <c r="E39" i="7"/>
  <c r="C39" i="7"/>
  <c r="B39" i="7"/>
  <c r="I38" i="7"/>
  <c r="H38" i="7"/>
  <c r="G38" i="7"/>
  <c r="F38" i="7"/>
  <c r="E38" i="7"/>
  <c r="C38" i="7"/>
  <c r="B38" i="7"/>
  <c r="I37" i="7"/>
  <c r="H37" i="7"/>
  <c r="G37" i="7"/>
  <c r="F37" i="7"/>
  <c r="E37" i="7"/>
  <c r="C37" i="7"/>
  <c r="B37" i="7"/>
  <c r="I36" i="7"/>
  <c r="H36" i="7"/>
  <c r="F36" i="7"/>
  <c r="E36" i="7"/>
  <c r="C36" i="7"/>
  <c r="B36" i="7"/>
  <c r="I35" i="7"/>
  <c r="H35" i="7"/>
  <c r="F35" i="7"/>
  <c r="E35" i="7"/>
  <c r="D35" i="7"/>
  <c r="C35" i="7"/>
  <c r="B35" i="7"/>
  <c r="K34" i="7"/>
  <c r="J34" i="7"/>
  <c r="I34" i="7"/>
  <c r="H34" i="7"/>
  <c r="E34" i="7"/>
  <c r="D34" i="7"/>
  <c r="C34" i="7"/>
  <c r="B34" i="7"/>
  <c r="E33" i="7"/>
  <c r="H31" i="7"/>
  <c r="F31" i="7"/>
  <c r="E31" i="7"/>
  <c r="B31" i="7"/>
  <c r="K30" i="7"/>
  <c r="J30" i="7"/>
  <c r="I30" i="7"/>
  <c r="H30" i="7"/>
  <c r="F30" i="7"/>
  <c r="E30" i="7"/>
  <c r="D30" i="7"/>
  <c r="C30" i="7"/>
  <c r="B30" i="7"/>
  <c r="K29" i="7"/>
  <c r="J29" i="7"/>
  <c r="I29" i="7"/>
  <c r="H29" i="7"/>
  <c r="F29" i="7"/>
  <c r="E29" i="7"/>
  <c r="D29" i="7"/>
  <c r="C29" i="7"/>
  <c r="B29" i="7"/>
  <c r="K28" i="7"/>
  <c r="J28" i="7"/>
  <c r="I28" i="7"/>
  <c r="H28" i="7"/>
  <c r="F28" i="7"/>
  <c r="E28" i="7"/>
  <c r="D28" i="7"/>
  <c r="C28" i="7"/>
  <c r="B28" i="7"/>
  <c r="K27" i="7"/>
  <c r="J27" i="7"/>
  <c r="I27" i="7"/>
  <c r="H27" i="7"/>
  <c r="F27" i="7"/>
  <c r="E27" i="7"/>
  <c r="D27" i="7"/>
  <c r="C27" i="7"/>
  <c r="B27" i="7"/>
  <c r="K26" i="7"/>
  <c r="J26" i="7"/>
  <c r="I26" i="7"/>
  <c r="H26" i="7"/>
  <c r="F26" i="7"/>
  <c r="E26" i="7"/>
  <c r="D26" i="7"/>
  <c r="C26" i="7"/>
  <c r="B26" i="7"/>
  <c r="K25" i="7"/>
  <c r="J25" i="7"/>
  <c r="I25" i="7"/>
  <c r="H25" i="7"/>
  <c r="F25" i="7"/>
  <c r="E25" i="7"/>
  <c r="D25" i="7"/>
  <c r="C25" i="7"/>
  <c r="B25" i="7"/>
  <c r="K24" i="7"/>
  <c r="J24" i="7"/>
  <c r="I24" i="7"/>
  <c r="H24" i="7"/>
  <c r="F24" i="7"/>
  <c r="E24" i="7"/>
  <c r="D24" i="7"/>
  <c r="C24" i="7"/>
  <c r="B24" i="7"/>
  <c r="K23" i="7"/>
  <c r="J23" i="7"/>
  <c r="I23" i="7"/>
  <c r="H23" i="7"/>
  <c r="F23" i="7"/>
  <c r="E23" i="7"/>
  <c r="D23" i="7"/>
  <c r="C23" i="7"/>
  <c r="B23" i="7"/>
  <c r="K22" i="7"/>
  <c r="J22" i="7"/>
  <c r="I22" i="7"/>
  <c r="H22" i="7"/>
  <c r="F22" i="7"/>
  <c r="E22" i="7"/>
  <c r="D22" i="7"/>
  <c r="C22" i="7"/>
  <c r="B22" i="7"/>
  <c r="K21" i="7"/>
  <c r="J21" i="7"/>
  <c r="I21" i="7"/>
  <c r="H21" i="7"/>
  <c r="F21" i="7"/>
  <c r="E21" i="7"/>
  <c r="D21" i="7"/>
  <c r="C21" i="7"/>
  <c r="B21" i="7"/>
  <c r="K20" i="7"/>
  <c r="J20" i="7"/>
  <c r="I20" i="7"/>
  <c r="H20" i="7"/>
  <c r="F20" i="7"/>
  <c r="E20" i="7"/>
  <c r="D20" i="7"/>
  <c r="C20" i="7"/>
  <c r="B20" i="7"/>
  <c r="K19" i="7"/>
  <c r="J19" i="7"/>
  <c r="I19" i="7"/>
  <c r="H19" i="7"/>
  <c r="F19" i="7"/>
  <c r="E19" i="7"/>
  <c r="D19" i="7"/>
  <c r="C19" i="7"/>
  <c r="B19" i="7"/>
  <c r="K18" i="7"/>
  <c r="J18" i="7"/>
  <c r="I18" i="7"/>
  <c r="H18" i="7"/>
  <c r="F18" i="7"/>
  <c r="E18" i="7"/>
  <c r="D18" i="7"/>
  <c r="C18" i="7"/>
  <c r="B18" i="7"/>
  <c r="K17" i="7"/>
  <c r="J17" i="7"/>
  <c r="I17" i="7"/>
  <c r="H17" i="7"/>
  <c r="F17" i="7"/>
  <c r="E17" i="7"/>
  <c r="D17" i="7"/>
  <c r="C17" i="7"/>
  <c r="B17" i="7"/>
  <c r="K16" i="7"/>
  <c r="J16" i="7"/>
  <c r="I16" i="7"/>
  <c r="H16" i="7"/>
  <c r="F16" i="7"/>
  <c r="E16" i="7"/>
  <c r="D16" i="7"/>
  <c r="C16" i="7"/>
  <c r="B16" i="7"/>
  <c r="K15" i="7"/>
  <c r="J15" i="7"/>
  <c r="I15" i="7"/>
  <c r="H15" i="7"/>
  <c r="F15" i="7"/>
  <c r="E15" i="7"/>
  <c r="D15" i="7"/>
  <c r="C15" i="7"/>
  <c r="B15" i="7"/>
  <c r="K14" i="7"/>
  <c r="J14" i="7"/>
  <c r="I14" i="7"/>
  <c r="H14" i="7"/>
  <c r="F14" i="7"/>
  <c r="E14" i="7"/>
  <c r="D14" i="7"/>
  <c r="C14" i="7"/>
  <c r="B14" i="7"/>
  <c r="K13" i="7"/>
  <c r="J13" i="7"/>
  <c r="I13" i="7"/>
  <c r="H13" i="7"/>
  <c r="F13" i="7"/>
  <c r="E13" i="7"/>
  <c r="D13" i="7"/>
  <c r="C13" i="7"/>
  <c r="B13" i="7"/>
  <c r="K12" i="7"/>
  <c r="J12" i="7"/>
  <c r="I12" i="7"/>
  <c r="H12" i="7"/>
  <c r="F12" i="7"/>
  <c r="E12" i="7"/>
  <c r="D12" i="7"/>
  <c r="C12" i="7"/>
  <c r="B12" i="7"/>
  <c r="K11" i="7"/>
  <c r="J11" i="7"/>
  <c r="I11" i="7"/>
  <c r="H11" i="7"/>
  <c r="F11" i="7"/>
  <c r="E11" i="7"/>
  <c r="D11" i="7"/>
  <c r="C11" i="7"/>
  <c r="B11" i="7"/>
  <c r="K10" i="7"/>
  <c r="J10" i="7"/>
  <c r="I10" i="7"/>
  <c r="H10" i="7"/>
  <c r="F10" i="7"/>
  <c r="E10" i="7"/>
  <c r="D10" i="7"/>
  <c r="C10" i="7"/>
  <c r="B10" i="7"/>
  <c r="K9" i="7"/>
  <c r="J9" i="7"/>
  <c r="I9" i="7"/>
  <c r="H9" i="7"/>
  <c r="F9" i="7"/>
  <c r="E9" i="7"/>
  <c r="D9" i="7"/>
  <c r="C9" i="7"/>
  <c r="B9" i="7"/>
  <c r="K8" i="7"/>
  <c r="J8" i="7"/>
  <c r="I8" i="7"/>
  <c r="H8" i="7"/>
  <c r="F8" i="7"/>
  <c r="E8" i="7"/>
  <c r="D8" i="7"/>
  <c r="C8" i="7"/>
  <c r="B8" i="7"/>
  <c r="K7" i="7"/>
  <c r="J7" i="7"/>
  <c r="I7" i="7"/>
  <c r="H7" i="7"/>
  <c r="F7" i="7"/>
  <c r="E7" i="7"/>
  <c r="D7" i="7"/>
  <c r="C7" i="7"/>
  <c r="B7" i="7"/>
  <c r="K6" i="7"/>
  <c r="J6" i="7"/>
  <c r="I6" i="7"/>
  <c r="H6" i="7"/>
  <c r="F6" i="7"/>
  <c r="E6" i="7"/>
  <c r="D6" i="7"/>
  <c r="C6" i="7"/>
  <c r="B6" i="7"/>
  <c r="K5" i="7"/>
  <c r="J5" i="7"/>
  <c r="I5" i="7"/>
  <c r="H5" i="7"/>
  <c r="F5" i="7"/>
  <c r="E5" i="7"/>
  <c r="D5" i="7"/>
  <c r="C5" i="7"/>
  <c r="B5" i="7"/>
  <c r="K4" i="7"/>
  <c r="J4" i="7"/>
  <c r="I4" i="7"/>
  <c r="H4" i="7"/>
  <c r="F4" i="7"/>
  <c r="E4" i="7"/>
  <c r="D4" i="7"/>
  <c r="C4" i="7"/>
  <c r="B4" i="7"/>
  <c r="A4" i="7"/>
  <c r="K3" i="7"/>
  <c r="J3" i="7"/>
  <c r="I3" i="7"/>
  <c r="H3" i="7"/>
  <c r="F3" i="7"/>
  <c r="E3" i="7"/>
  <c r="D3" i="7"/>
  <c r="C3" i="7"/>
  <c r="B3" i="7"/>
  <c r="A3" i="7"/>
  <c r="O2" i="7"/>
  <c r="K2" i="7"/>
  <c r="J2" i="7"/>
  <c r="I2" i="7"/>
  <c r="H2" i="7"/>
  <c r="F2" i="7"/>
  <c r="E2" i="7"/>
  <c r="D2" i="7"/>
  <c r="C2" i="7"/>
  <c r="B2" i="7"/>
  <c r="A2" i="7"/>
  <c r="R1" i="7"/>
  <c r="B19" i="6"/>
  <c r="B14" i="6"/>
  <c r="A9" i="6"/>
  <c r="A8" i="6"/>
  <c r="C7" i="6"/>
  <c r="B7" i="6"/>
  <c r="A7" i="6"/>
  <c r="A6" i="6"/>
  <c r="C5" i="6"/>
  <c r="B5" i="6"/>
  <c r="A5" i="6"/>
  <c r="B4" i="6"/>
  <c r="C4" i="6" s="1"/>
  <c r="A4" i="6"/>
  <c r="C270" i="5"/>
  <c r="C208" i="10" s="1"/>
  <c r="A270" i="5"/>
  <c r="A208" i="10" s="1"/>
  <c r="I269" i="5"/>
  <c r="C269" i="5"/>
  <c r="C207" i="10" s="1"/>
  <c r="C266" i="5"/>
  <c r="C204" i="10" s="1"/>
  <c r="C262" i="5"/>
  <c r="C200" i="10" s="1"/>
  <c r="C259" i="5"/>
  <c r="C197" i="10" s="1"/>
  <c r="C256" i="5"/>
  <c r="C194" i="10" s="1"/>
  <c r="C253" i="5"/>
  <c r="C191" i="10" s="1"/>
  <c r="C250" i="5"/>
  <c r="C188" i="10" s="1"/>
  <c r="C247" i="5"/>
  <c r="C185" i="10" s="1"/>
  <c r="C243" i="5"/>
  <c r="C240" i="5"/>
  <c r="C237" i="5"/>
  <c r="I235" i="5"/>
  <c r="F173" i="10" s="1"/>
  <c r="C233" i="5"/>
  <c r="A232" i="5"/>
  <c r="A170" i="10" s="1"/>
  <c r="I230" i="5"/>
  <c r="C230" i="5"/>
  <c r="C168" i="10" s="1"/>
  <c r="A230" i="5"/>
  <c r="A168" i="10" s="1"/>
  <c r="I229" i="5"/>
  <c r="C229" i="5"/>
  <c r="C167" i="10" s="1"/>
  <c r="C226" i="5"/>
  <c r="C164" i="10" s="1"/>
  <c r="C222" i="5"/>
  <c r="C160" i="10" s="1"/>
  <c r="C219" i="5"/>
  <c r="C157" i="10" s="1"/>
  <c r="C216" i="5"/>
  <c r="C154" i="10" s="1"/>
  <c r="C213" i="5"/>
  <c r="C151" i="10" s="1"/>
  <c r="C210" i="5"/>
  <c r="C148" i="10" s="1"/>
  <c r="C207" i="5"/>
  <c r="C145" i="10" s="1"/>
  <c r="C203" i="5"/>
  <c r="C141" i="10" s="1"/>
  <c r="C200" i="5"/>
  <c r="C138" i="10" s="1"/>
  <c r="C197" i="5"/>
  <c r="C135" i="10" s="1"/>
  <c r="C193" i="5"/>
  <c r="C131" i="10" s="1"/>
  <c r="A192" i="5"/>
  <c r="A130" i="10" s="1"/>
  <c r="C190" i="5"/>
  <c r="C128" i="10" s="1"/>
  <c r="A190" i="5"/>
  <c r="A128" i="10" s="1"/>
  <c r="C189" i="5"/>
  <c r="C127" i="10" s="1"/>
  <c r="C186" i="5"/>
  <c r="C124" i="10" s="1"/>
  <c r="C182" i="5"/>
  <c r="C120" i="10" s="1"/>
  <c r="C179" i="5"/>
  <c r="C117" i="10" s="1"/>
  <c r="C176" i="5"/>
  <c r="C114" i="10" s="1"/>
  <c r="C173" i="5"/>
  <c r="C111" i="10" s="1"/>
  <c r="C170" i="5"/>
  <c r="C108" i="10" s="1"/>
  <c r="C167" i="5"/>
  <c r="C105" i="10" s="1"/>
  <c r="A152" i="5"/>
  <c r="A150" i="5"/>
  <c r="I149" i="5"/>
  <c r="C149" i="5"/>
  <c r="C87" i="10" s="1"/>
  <c r="O114" i="5"/>
  <c r="I112" i="5"/>
  <c r="A109" i="5"/>
  <c r="A108" i="5"/>
  <c r="A49" i="10" s="1"/>
  <c r="I107" i="5"/>
  <c r="A107" i="5"/>
  <c r="A48" i="10" s="1"/>
  <c r="Q106" i="5"/>
  <c r="C106" i="5"/>
  <c r="Q104" i="5"/>
  <c r="Q103" i="5"/>
  <c r="O116" i="5" s="1"/>
  <c r="N103" i="5"/>
  <c r="Q102" i="5"/>
  <c r="O113" i="5" s="1"/>
  <c r="M95" i="5"/>
  <c r="O93" i="5"/>
  <c r="O92" i="5"/>
  <c r="I72" i="5"/>
  <c r="C65" i="5"/>
  <c r="A62" i="5"/>
  <c r="C59" i="5"/>
  <c r="P54" i="5"/>
  <c r="P53" i="5"/>
  <c r="P52" i="5"/>
  <c r="C49" i="5"/>
  <c r="C37" i="9" s="1"/>
  <c r="C41" i="5"/>
  <c r="C29" i="9" s="1"/>
  <c r="C37" i="5"/>
  <c r="C25" i="9" s="1"/>
  <c r="C35" i="5"/>
  <c r="C23" i="9" s="1"/>
  <c r="C31" i="5"/>
  <c r="C19" i="9" s="1"/>
  <c r="C29" i="5"/>
  <c r="C17" i="9" s="1"/>
  <c r="M28" i="5"/>
  <c r="H16" i="9" s="1"/>
  <c r="C26" i="5"/>
  <c r="C14" i="9" s="1"/>
  <c r="A24" i="5"/>
  <c r="C22" i="5"/>
  <c r="C10" i="9" s="1"/>
  <c r="M21" i="5"/>
  <c r="H9" i="9" s="1"/>
  <c r="A21" i="5"/>
  <c r="A9" i="9" s="1"/>
  <c r="M20" i="5"/>
  <c r="H8" i="9" s="1"/>
  <c r="M19" i="5"/>
  <c r="H7" i="9" s="1"/>
  <c r="E18" i="5"/>
  <c r="D6" i="9" s="1"/>
  <c r="E17" i="5"/>
  <c r="D5" i="9" s="1"/>
  <c r="K16" i="5"/>
  <c r="G4" i="9" s="1"/>
  <c r="G16" i="5"/>
  <c r="E4" i="9" s="1"/>
  <c r="K15" i="5"/>
  <c r="G3" i="9" s="1"/>
  <c r="I15" i="5"/>
  <c r="G15" i="5"/>
  <c r="E3" i="9" s="1"/>
  <c r="E15" i="5"/>
  <c r="N14" i="5"/>
  <c r="I2" i="9" s="1"/>
  <c r="M14" i="5"/>
  <c r="E14" i="5"/>
  <c r="D2" i="9" s="1"/>
  <c r="C14" i="5"/>
  <c r="C2" i="9" s="1"/>
  <c r="C10" i="5"/>
  <c r="C17" i="5" s="1"/>
  <c r="C8" i="5"/>
  <c r="C9" i="5" s="1"/>
  <c r="G3" i="5"/>
  <c r="E2" i="5"/>
  <c r="C38" i="3"/>
  <c r="C37" i="3"/>
  <c r="C36" i="3"/>
  <c r="G35" i="3"/>
  <c r="D38" i="3" s="1"/>
  <c r="C35" i="3"/>
  <c r="M33" i="3"/>
  <c r="M32" i="3"/>
  <c r="M31" i="3"/>
  <c r="D31" i="3"/>
  <c r="D30" i="3"/>
  <c r="D29" i="3"/>
  <c r="C25" i="3"/>
  <c r="M22" i="3"/>
  <c r="J22" i="3"/>
  <c r="J23" i="3" s="1"/>
  <c r="J24" i="3" s="1"/>
  <c r="J25" i="3" s="1"/>
  <c r="M21" i="3"/>
  <c r="C20" i="3"/>
  <c r="D20" i="3" s="1"/>
  <c r="D19" i="3"/>
  <c r="E18" i="3"/>
  <c r="C18" i="3"/>
  <c r="D18" i="3" s="1"/>
  <c r="E17" i="3"/>
  <c r="D17" i="3"/>
  <c r="C17" i="3"/>
  <c r="D16" i="3"/>
  <c r="E15" i="3"/>
  <c r="D15" i="3"/>
  <c r="C15" i="3"/>
  <c r="D9" i="3"/>
  <c r="C9" i="3"/>
  <c r="E8" i="3"/>
  <c r="D8" i="3"/>
  <c r="E7" i="3"/>
  <c r="D7" i="3"/>
  <c r="E6" i="3"/>
  <c r="D6" i="3"/>
  <c r="E5" i="3"/>
  <c r="D5" i="3"/>
  <c r="E4" i="3"/>
  <c r="D4" i="3"/>
  <c r="E2" i="3"/>
  <c r="C2" i="3"/>
  <c r="C11" i="3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M40" i="2"/>
  <c r="L40" i="2"/>
  <c r="I40" i="2"/>
  <c r="J40" i="2" s="1"/>
  <c r="I37" i="2"/>
  <c r="J37" i="2" s="1"/>
  <c r="M36" i="2"/>
  <c r="L36" i="2"/>
  <c r="I36" i="2"/>
  <c r="J36" i="2" s="1"/>
  <c r="M35" i="2"/>
  <c r="L35" i="2"/>
  <c r="I35" i="2"/>
  <c r="J35" i="2" s="1"/>
  <c r="M34" i="2"/>
  <c r="L34" i="2"/>
  <c r="I34" i="2"/>
  <c r="J34" i="2" s="1"/>
  <c r="M33" i="2"/>
  <c r="L33" i="2"/>
  <c r="I33" i="2"/>
  <c r="J33" i="2" s="1"/>
  <c r="M32" i="2"/>
  <c r="L32" i="2"/>
  <c r="I32" i="2"/>
  <c r="J32" i="2" s="1"/>
  <c r="M31" i="2"/>
  <c r="L31" i="2"/>
  <c r="I31" i="2"/>
  <c r="J31" i="2" s="1"/>
  <c r="M30" i="2"/>
  <c r="L30" i="2"/>
  <c r="I30" i="2"/>
  <c r="J30" i="2" s="1"/>
  <c r="M29" i="2"/>
  <c r="L29" i="2"/>
  <c r="I29" i="2"/>
  <c r="J29" i="2" s="1"/>
  <c r="M28" i="2"/>
  <c r="L28" i="2"/>
  <c r="I28" i="2"/>
  <c r="J28" i="2" s="1"/>
  <c r="M27" i="2"/>
  <c r="L27" i="2"/>
  <c r="I27" i="2"/>
  <c r="J27" i="2" s="1"/>
  <c r="M26" i="2"/>
  <c r="L26" i="2"/>
  <c r="I26" i="2"/>
  <c r="J26" i="2" s="1"/>
  <c r="M25" i="2"/>
  <c r="L25" i="2"/>
  <c r="I25" i="2"/>
  <c r="J25" i="2" s="1"/>
  <c r="M24" i="2"/>
  <c r="L24" i="2"/>
  <c r="I24" i="2"/>
  <c r="J24" i="2" s="1"/>
  <c r="M23" i="2"/>
  <c r="L23" i="2"/>
  <c r="I23" i="2"/>
  <c r="J23" i="2" s="1"/>
  <c r="M22" i="2"/>
  <c r="L22" i="2"/>
  <c r="I22" i="2"/>
  <c r="J22" i="2" s="1"/>
  <c r="M21" i="2"/>
  <c r="L21" i="2"/>
  <c r="I21" i="2"/>
  <c r="J21" i="2" s="1"/>
  <c r="M20" i="2"/>
  <c r="L20" i="2"/>
  <c r="I20" i="2"/>
  <c r="J20" i="2" s="1"/>
  <c r="M19" i="2"/>
  <c r="L19" i="2"/>
  <c r="I19" i="2"/>
  <c r="J19" i="2" s="1"/>
  <c r="M18" i="2"/>
  <c r="L18" i="2"/>
  <c r="I18" i="2"/>
  <c r="J18" i="2" s="1"/>
  <c r="M17" i="2"/>
  <c r="L17" i="2" s="1"/>
  <c r="J17" i="2"/>
  <c r="I17" i="2"/>
  <c r="M16" i="2"/>
  <c r="L16" i="2" s="1"/>
  <c r="J16" i="2"/>
  <c r="I16" i="2"/>
  <c r="M15" i="2"/>
  <c r="L15" i="2" s="1"/>
  <c r="J15" i="2"/>
  <c r="I15" i="2"/>
  <c r="M14" i="2"/>
  <c r="L14" i="2" s="1"/>
  <c r="J14" i="2"/>
  <c r="I14" i="2"/>
  <c r="M13" i="2"/>
  <c r="L13" i="2" s="1"/>
  <c r="J13" i="2"/>
  <c r="I13" i="2"/>
  <c r="M12" i="2"/>
  <c r="L12" i="2"/>
  <c r="I12" i="2"/>
  <c r="J12" i="2" s="1"/>
  <c r="M11" i="2"/>
  <c r="L11" i="2" s="1"/>
  <c r="J11" i="2"/>
  <c r="I11" i="2"/>
  <c r="M10" i="2"/>
  <c r="L10" i="2"/>
  <c r="I10" i="2"/>
  <c r="J10" i="2" s="1"/>
  <c r="M9" i="2"/>
  <c r="L9" i="2"/>
  <c r="I9" i="2"/>
  <c r="J9" i="2" s="1"/>
  <c r="A9" i="2"/>
  <c r="A9" i="8" s="1"/>
  <c r="A8" i="2"/>
  <c r="A8" i="8" s="1"/>
  <c r="I7" i="2"/>
  <c r="H7" i="2"/>
  <c r="J7" i="2" s="1"/>
  <c r="J6" i="2"/>
  <c r="D6" i="2"/>
  <c r="B6" i="2"/>
  <c r="B6" i="8" s="1"/>
  <c r="D5" i="2"/>
  <c r="B5" i="2"/>
  <c r="B5" i="8" s="1"/>
  <c r="O4" i="2"/>
  <c r="O5" i="2" s="1"/>
  <c r="D4" i="2"/>
  <c r="B4" i="2"/>
  <c r="B4" i="8" s="1"/>
  <c r="P3" i="2"/>
  <c r="P4" i="2" s="1"/>
  <c r="K2" i="5" s="1"/>
  <c r="M3" i="5" s="1"/>
  <c r="B3" i="2"/>
  <c r="B2" i="2"/>
  <c r="Z46" i="1"/>
  <c r="Y46" i="1"/>
  <c r="V46" i="1"/>
  <c r="U46" i="1"/>
  <c r="T46" i="1"/>
  <c r="S46" i="1"/>
  <c r="R46" i="1"/>
  <c r="M46" i="1"/>
  <c r="M45" i="7" s="1"/>
  <c r="Z45" i="1"/>
  <c r="Y45" i="1"/>
  <c r="V45" i="1"/>
  <c r="U45" i="1"/>
  <c r="T45" i="1"/>
  <c r="S45" i="1"/>
  <c r="R45" i="1"/>
  <c r="M45" i="1"/>
  <c r="M44" i="7" s="1"/>
  <c r="Z44" i="1"/>
  <c r="Y44" i="1"/>
  <c r="V44" i="1"/>
  <c r="U44" i="1"/>
  <c r="T44" i="1"/>
  <c r="S44" i="1"/>
  <c r="R44" i="1"/>
  <c r="M44" i="1"/>
  <c r="M43" i="7" s="1"/>
  <c r="Z43" i="1"/>
  <c r="Y43" i="1"/>
  <c r="V43" i="1"/>
  <c r="U43" i="1"/>
  <c r="S43" i="1"/>
  <c r="R43" i="1"/>
  <c r="Y42" i="1"/>
  <c r="V42" i="1"/>
  <c r="U42" i="1"/>
  <c r="S42" i="1"/>
  <c r="R42" i="1"/>
  <c r="Y41" i="1"/>
  <c r="V41" i="1"/>
  <c r="U41" i="1"/>
  <c r="S41" i="1"/>
  <c r="R41" i="1"/>
  <c r="Y40" i="1"/>
  <c r="V40" i="1"/>
  <c r="U40" i="1"/>
  <c r="S40" i="1"/>
  <c r="R40" i="1"/>
  <c r="Y39" i="1"/>
  <c r="V39" i="1"/>
  <c r="U39" i="1"/>
  <c r="S39" i="1"/>
  <c r="R39" i="1"/>
  <c r="Y38" i="1"/>
  <c r="V38" i="1"/>
  <c r="U38" i="1"/>
  <c r="S38" i="1"/>
  <c r="R38" i="1"/>
  <c r="J38" i="1"/>
  <c r="Y37" i="1"/>
  <c r="V37" i="1"/>
  <c r="U37" i="1"/>
  <c r="S37" i="1"/>
  <c r="R37" i="1"/>
  <c r="J37" i="1"/>
  <c r="D37" i="1"/>
  <c r="Z36" i="1"/>
  <c r="Y36" i="1"/>
  <c r="V36" i="1"/>
  <c r="U36" i="1"/>
  <c r="T36" i="1"/>
  <c r="S36" i="1"/>
  <c r="R36" i="1"/>
  <c r="K36" i="1"/>
  <c r="N17" i="5" s="1"/>
  <c r="J36" i="1"/>
  <c r="J35" i="7" s="1"/>
  <c r="Z35" i="1"/>
  <c r="Y35" i="1"/>
  <c r="X35" i="1"/>
  <c r="U35" i="1"/>
  <c r="T35" i="1"/>
  <c r="S35" i="1"/>
  <c r="R35" i="1"/>
  <c r="P35" i="1"/>
  <c r="P34" i="7" s="1"/>
  <c r="L35" i="1"/>
  <c r="L34" i="7" s="1"/>
  <c r="U34" i="1"/>
  <c r="U33" i="1"/>
  <c r="J33" i="1"/>
  <c r="H33" i="1"/>
  <c r="I38" i="2" s="1"/>
  <c r="J38" i="2" s="1"/>
  <c r="F33" i="1"/>
  <c r="E33" i="1"/>
  <c r="E32" i="7" s="1"/>
  <c r="B33" i="1"/>
  <c r="Z32" i="1"/>
  <c r="X32" i="1"/>
  <c r="V32" i="1"/>
  <c r="U32" i="1"/>
  <c r="R32" i="1"/>
  <c r="K32" i="1"/>
  <c r="J32" i="1"/>
  <c r="J31" i="7" s="1"/>
  <c r="I32" i="1"/>
  <c r="D32" i="1"/>
  <c r="D31" i="7" s="1"/>
  <c r="C32" i="1"/>
  <c r="C31" i="7" s="1"/>
  <c r="Z31" i="1"/>
  <c r="Y31" i="1"/>
  <c r="X31" i="1"/>
  <c r="V31" i="1"/>
  <c r="U31" i="1"/>
  <c r="T31" i="1"/>
  <c r="S31" i="1"/>
  <c r="R31" i="1"/>
  <c r="P31" i="1"/>
  <c r="L31" i="1"/>
  <c r="Z30" i="1"/>
  <c r="Y30" i="1"/>
  <c r="X30" i="1"/>
  <c r="V30" i="1"/>
  <c r="U30" i="1"/>
  <c r="T30" i="1"/>
  <c r="S30" i="1"/>
  <c r="R30" i="1"/>
  <c r="P30" i="1"/>
  <c r="L30" i="1"/>
  <c r="Z29" i="1"/>
  <c r="Y29" i="1"/>
  <c r="X29" i="1"/>
  <c r="V29" i="1"/>
  <c r="U29" i="1"/>
  <c r="T29" i="1"/>
  <c r="S29" i="1"/>
  <c r="R29" i="1"/>
  <c r="P29" i="1"/>
  <c r="L29" i="1"/>
  <c r="Z28" i="1"/>
  <c r="Y28" i="1"/>
  <c r="X28" i="1"/>
  <c r="V28" i="1"/>
  <c r="U28" i="1"/>
  <c r="T28" i="1"/>
  <c r="S28" i="1"/>
  <c r="R28" i="1"/>
  <c r="P28" i="1"/>
  <c r="L28" i="1"/>
  <c r="Z27" i="1"/>
  <c r="Y27" i="1"/>
  <c r="X27" i="1"/>
  <c r="V27" i="1"/>
  <c r="U27" i="1"/>
  <c r="T27" i="1"/>
  <c r="S27" i="1"/>
  <c r="R27" i="1"/>
  <c r="P27" i="1"/>
  <c r="L27" i="1"/>
  <c r="AA27" i="1" s="1"/>
  <c r="Z26" i="1"/>
  <c r="Y26" i="1"/>
  <c r="X26" i="1"/>
  <c r="V26" i="1"/>
  <c r="U26" i="1"/>
  <c r="T26" i="1"/>
  <c r="S26" i="1"/>
  <c r="R26" i="1"/>
  <c r="P26" i="1"/>
  <c r="L26" i="1"/>
  <c r="Z25" i="1"/>
  <c r="Y25" i="1"/>
  <c r="X25" i="1"/>
  <c r="V25" i="1"/>
  <c r="U25" i="1"/>
  <c r="T25" i="1"/>
  <c r="S25" i="1"/>
  <c r="R25" i="1"/>
  <c r="P25" i="1"/>
  <c r="L25" i="1"/>
  <c r="Z24" i="1"/>
  <c r="Y24" i="1"/>
  <c r="X24" i="1"/>
  <c r="V24" i="1"/>
  <c r="U24" i="1"/>
  <c r="T24" i="1"/>
  <c r="S24" i="1"/>
  <c r="R24" i="1"/>
  <c r="P24" i="1"/>
  <c r="L24" i="1"/>
  <c r="G24" i="1"/>
  <c r="AD23" i="1"/>
  <c r="Z23" i="1"/>
  <c r="Y23" i="1"/>
  <c r="X23" i="1"/>
  <c r="V23" i="1"/>
  <c r="U23" i="1"/>
  <c r="T23" i="1"/>
  <c r="S23" i="1"/>
  <c r="R23" i="1"/>
  <c r="P23" i="1"/>
  <c r="P22" i="7" s="1"/>
  <c r="L23" i="1"/>
  <c r="G23" i="1"/>
  <c r="AD22" i="1"/>
  <c r="Z22" i="1"/>
  <c r="Y22" i="1"/>
  <c r="X22" i="1"/>
  <c r="V22" i="1"/>
  <c r="U22" i="1"/>
  <c r="T22" i="1"/>
  <c r="S22" i="1"/>
  <c r="R22" i="1"/>
  <c r="P22" i="1"/>
  <c r="P21" i="7" s="1"/>
  <c r="L22" i="1"/>
  <c r="G22" i="1"/>
  <c r="G21" i="7" s="1"/>
  <c r="AD21" i="1"/>
  <c r="Z21" i="1"/>
  <c r="Y21" i="1"/>
  <c r="X21" i="1"/>
  <c r="V21" i="1"/>
  <c r="U21" i="1"/>
  <c r="T21" i="1"/>
  <c r="S21" i="1"/>
  <c r="R21" i="1"/>
  <c r="P21" i="1"/>
  <c r="P20" i="7" s="1"/>
  <c r="L21" i="1"/>
  <c r="G21" i="1"/>
  <c r="G20" i="7" s="1"/>
  <c r="AD20" i="1"/>
  <c r="Z20" i="1"/>
  <c r="Y20" i="1"/>
  <c r="X20" i="1"/>
  <c r="V20" i="1"/>
  <c r="U20" i="1"/>
  <c r="T20" i="1"/>
  <c r="S20" i="1"/>
  <c r="R20" i="1"/>
  <c r="P20" i="1"/>
  <c r="P19" i="7" s="1"/>
  <c r="L20" i="1"/>
  <c r="G20" i="1"/>
  <c r="G19" i="7" s="1"/>
  <c r="AD19" i="1"/>
  <c r="Z19" i="1"/>
  <c r="Y19" i="1"/>
  <c r="X19" i="1"/>
  <c r="V19" i="1"/>
  <c r="U19" i="1"/>
  <c r="T19" i="1"/>
  <c r="S19" i="1"/>
  <c r="R19" i="1"/>
  <c r="P19" i="1"/>
  <c r="P18" i="7" s="1"/>
  <c r="L19" i="1"/>
  <c r="G19" i="1"/>
  <c r="G18" i="7" s="1"/>
  <c r="AD18" i="1"/>
  <c r="Z18" i="1"/>
  <c r="Y18" i="1"/>
  <c r="X18" i="1"/>
  <c r="V18" i="1"/>
  <c r="U18" i="1"/>
  <c r="T18" i="1"/>
  <c r="S18" i="1"/>
  <c r="R18" i="1"/>
  <c r="P18" i="1"/>
  <c r="P17" i="7" s="1"/>
  <c r="L18" i="1"/>
  <c r="G18" i="1"/>
  <c r="G17" i="7" s="1"/>
  <c r="AD17" i="1"/>
  <c r="Z17" i="1"/>
  <c r="Y17" i="1"/>
  <c r="X17" i="1"/>
  <c r="V17" i="1"/>
  <c r="U17" i="1"/>
  <c r="T17" i="1"/>
  <c r="S17" i="1"/>
  <c r="R17" i="1"/>
  <c r="P17" i="1"/>
  <c r="P16" i="7" s="1"/>
  <c r="L17" i="1"/>
  <c r="G17" i="1"/>
  <c r="G16" i="7" s="1"/>
  <c r="AD16" i="1"/>
  <c r="Z16" i="1"/>
  <c r="Y16" i="1"/>
  <c r="X16" i="1"/>
  <c r="V16" i="1"/>
  <c r="U16" i="1"/>
  <c r="T16" i="1"/>
  <c r="S16" i="1"/>
  <c r="R16" i="1"/>
  <c r="P16" i="1"/>
  <c r="P15" i="7" s="1"/>
  <c r="L16" i="1"/>
  <c r="G16" i="1"/>
  <c r="G15" i="7" s="1"/>
  <c r="AD15" i="1"/>
  <c r="Z15" i="1"/>
  <c r="Y15" i="1"/>
  <c r="X15" i="1"/>
  <c r="V15" i="1"/>
  <c r="U15" i="1"/>
  <c r="T15" i="1"/>
  <c r="S15" i="1"/>
  <c r="R15" i="1"/>
  <c r="P15" i="1"/>
  <c r="P14" i="7" s="1"/>
  <c r="L15" i="1"/>
  <c r="G15" i="1"/>
  <c r="G14" i="7" s="1"/>
  <c r="AD14" i="1"/>
  <c r="Z14" i="1"/>
  <c r="Y14" i="1"/>
  <c r="X14" i="1"/>
  <c r="V14" i="1"/>
  <c r="U14" i="1"/>
  <c r="T14" i="1"/>
  <c r="S14" i="1"/>
  <c r="R14" i="1"/>
  <c r="P14" i="1"/>
  <c r="P13" i="7" s="1"/>
  <c r="L14" i="1"/>
  <c r="G14" i="1"/>
  <c r="G13" i="7" s="1"/>
  <c r="AD13" i="1"/>
  <c r="Z13" i="1"/>
  <c r="Y13" i="1"/>
  <c r="X13" i="1"/>
  <c r="V13" i="1"/>
  <c r="U13" i="1"/>
  <c r="T13" i="1"/>
  <c r="S13" i="1"/>
  <c r="R13" i="1"/>
  <c r="P13" i="1"/>
  <c r="P12" i="7" s="1"/>
  <c r="L13" i="1"/>
  <c r="G13" i="1"/>
  <c r="G12" i="7" s="1"/>
  <c r="AD12" i="1"/>
  <c r="Z12" i="1"/>
  <c r="Y12" i="1"/>
  <c r="X12" i="1"/>
  <c r="V12" i="1"/>
  <c r="U12" i="1"/>
  <c r="T12" i="1"/>
  <c r="S12" i="1"/>
  <c r="R12" i="1"/>
  <c r="P12" i="1"/>
  <c r="P11" i="7" s="1"/>
  <c r="L12" i="1"/>
  <c r="L11" i="7" s="1"/>
  <c r="G12" i="1"/>
  <c r="G11" i="7" s="1"/>
  <c r="AD11" i="1"/>
  <c r="Z11" i="1"/>
  <c r="Y11" i="1"/>
  <c r="X11" i="1"/>
  <c r="V11" i="1"/>
  <c r="U11" i="1"/>
  <c r="T11" i="1"/>
  <c r="S11" i="1"/>
  <c r="R11" i="1"/>
  <c r="P11" i="1"/>
  <c r="P10" i="7" s="1"/>
  <c r="L11" i="1"/>
  <c r="L10" i="7" s="1"/>
  <c r="G11" i="1"/>
  <c r="G10" i="7" s="1"/>
  <c r="AD10" i="1"/>
  <c r="Z10" i="1"/>
  <c r="Y10" i="1"/>
  <c r="X10" i="1"/>
  <c r="V10" i="1"/>
  <c r="U10" i="1"/>
  <c r="T10" i="1"/>
  <c r="S10" i="1"/>
  <c r="R10" i="1"/>
  <c r="P10" i="1"/>
  <c r="P9" i="7" s="1"/>
  <c r="M10" i="1"/>
  <c r="L10" i="1"/>
  <c r="L9" i="7" s="1"/>
  <c r="G10" i="1"/>
  <c r="G9" i="7" s="1"/>
  <c r="AD9" i="1"/>
  <c r="Z9" i="1"/>
  <c r="Y9" i="1"/>
  <c r="X9" i="1"/>
  <c r="V9" i="1"/>
  <c r="U9" i="1"/>
  <c r="T9" i="1"/>
  <c r="S9" i="1"/>
  <c r="R9" i="1"/>
  <c r="P9" i="1"/>
  <c r="P8" i="7" s="1"/>
  <c r="L9" i="1"/>
  <c r="L8" i="7" s="1"/>
  <c r="G9" i="1"/>
  <c r="G8" i="7" s="1"/>
  <c r="AD8" i="1"/>
  <c r="Z8" i="1"/>
  <c r="Y8" i="1"/>
  <c r="X8" i="1"/>
  <c r="V8" i="1"/>
  <c r="U8" i="1"/>
  <c r="T8" i="1"/>
  <c r="S8" i="1"/>
  <c r="R8" i="1"/>
  <c r="P8" i="1"/>
  <c r="P7" i="7" s="1"/>
  <c r="L8" i="1"/>
  <c r="L7" i="7" s="1"/>
  <c r="G8" i="1"/>
  <c r="G7" i="7" s="1"/>
  <c r="AD7" i="1"/>
  <c r="Z7" i="1"/>
  <c r="Y7" i="1"/>
  <c r="X7" i="1"/>
  <c r="V7" i="1"/>
  <c r="U7" i="1"/>
  <c r="T7" i="1"/>
  <c r="S7" i="1"/>
  <c r="R7" i="1"/>
  <c r="P7" i="1"/>
  <c r="P6" i="7" s="1"/>
  <c r="M7" i="1"/>
  <c r="M6" i="7" s="1"/>
  <c r="L7" i="1"/>
  <c r="G7" i="1"/>
  <c r="G6" i="7" s="1"/>
  <c r="Z6" i="1"/>
  <c r="Y6" i="1"/>
  <c r="X6" i="1"/>
  <c r="R6" i="1"/>
  <c r="P6" i="1"/>
  <c r="P5" i="7" s="1"/>
  <c r="L6" i="1"/>
  <c r="L5" i="7" s="1"/>
  <c r="G6" i="1"/>
  <c r="W42" i="1" s="1"/>
  <c r="A6" i="1"/>
  <c r="A5" i="7" s="1"/>
  <c r="Z5" i="1"/>
  <c r="Y5" i="1"/>
  <c r="X5" i="1"/>
  <c r="R5" i="1"/>
  <c r="P5" i="1"/>
  <c r="P4" i="7" s="1"/>
  <c r="L5" i="1"/>
  <c r="G5" i="1"/>
  <c r="G4" i="7" s="1"/>
  <c r="Z4" i="1"/>
  <c r="Y4" i="1"/>
  <c r="X4" i="1"/>
  <c r="R4" i="1"/>
  <c r="P4" i="1"/>
  <c r="P3" i="7" s="1"/>
  <c r="L4" i="1"/>
  <c r="G4" i="1"/>
  <c r="G3" i="7" s="1"/>
  <c r="AD3" i="1"/>
  <c r="AC3" i="1"/>
  <c r="AB3" i="1"/>
  <c r="AA3" i="1"/>
  <c r="Z3" i="1"/>
  <c r="Y3" i="1"/>
  <c r="X3" i="1"/>
  <c r="W3" i="1"/>
  <c r="V3" i="1"/>
  <c r="U3" i="1"/>
  <c r="T3" i="1"/>
  <c r="S3" i="1"/>
  <c r="R3" i="1"/>
  <c r="P3" i="1"/>
  <c r="O3" i="1"/>
  <c r="K3" i="1"/>
  <c r="J3" i="1"/>
  <c r="I3" i="1"/>
  <c r="H3" i="1"/>
  <c r="I8" i="2" s="1"/>
  <c r="H8" i="2" s="1"/>
  <c r="J8" i="2" s="1"/>
  <c r="F3" i="1"/>
  <c r="E3" i="1"/>
  <c r="D3" i="1"/>
  <c r="C3" i="1"/>
  <c r="B3" i="1"/>
  <c r="L3" i="1" s="1"/>
  <c r="P2" i="1"/>
  <c r="G2" i="5" s="1"/>
  <c r="I3" i="5" s="1"/>
  <c r="L2" i="1"/>
  <c r="G2" i="1"/>
  <c r="G2" i="7" s="1"/>
  <c r="H10" i="12" l="1"/>
  <c r="I10" i="12"/>
  <c r="H10" i="13"/>
  <c r="I10" i="13"/>
  <c r="P5" i="2"/>
  <c r="M25" i="3"/>
  <c r="J26" i="3"/>
  <c r="T113" i="5"/>
  <c r="B8" i="2"/>
  <c r="I5" i="9"/>
  <c r="N19" i="5"/>
  <c r="C5" i="9"/>
  <c r="C58" i="5"/>
  <c r="C55" i="5"/>
  <c r="C43" i="9" s="1"/>
  <c r="C52" i="5"/>
  <c r="C40" i="9" s="1"/>
  <c r="C44" i="5"/>
  <c r="C32" i="9" s="1"/>
  <c r="C40" i="5"/>
  <c r="C28" i="9" s="1"/>
  <c r="C36" i="5"/>
  <c r="C24" i="9" s="1"/>
  <c r="C34" i="5"/>
  <c r="C22" i="9" s="1"/>
  <c r="C23" i="5"/>
  <c r="C11" i="9" s="1"/>
  <c r="C21" i="5"/>
  <c r="C9" i="9" s="1"/>
  <c r="C19" i="5"/>
  <c r="C32" i="5"/>
  <c r="C20" i="9" s="1"/>
  <c r="C30" i="5"/>
  <c r="C18" i="9" s="1"/>
  <c r="C48" i="5"/>
  <c r="C36" i="9" s="1"/>
  <c r="C27" i="5"/>
  <c r="C15" i="9" s="1"/>
  <c r="C25" i="5"/>
  <c r="C13" i="9" s="1"/>
  <c r="M9" i="7"/>
  <c r="C15" i="2"/>
  <c r="C15" i="8" s="1"/>
  <c r="L30" i="7"/>
  <c r="B36" i="2"/>
  <c r="B32" i="7"/>
  <c r="B34" i="1"/>
  <c r="R33" i="1"/>
  <c r="H34" i="1"/>
  <c r="AD35" i="1"/>
  <c r="D36" i="7"/>
  <c r="D38" i="1"/>
  <c r="T37" i="1"/>
  <c r="J37" i="7"/>
  <c r="Z38" i="1"/>
  <c r="W38" i="1"/>
  <c r="W40" i="1"/>
  <c r="B2" i="8"/>
  <c r="D2" i="2"/>
  <c r="D5" i="8"/>
  <c r="E5" i="2"/>
  <c r="D6" i="8"/>
  <c r="E6" i="2"/>
  <c r="A10" i="2"/>
  <c r="C12" i="2"/>
  <c r="C12" i="8" s="1"/>
  <c r="B13" i="2"/>
  <c r="B14" i="2"/>
  <c r="B15" i="2"/>
  <c r="B16" i="2"/>
  <c r="B17" i="2"/>
  <c r="C39" i="3"/>
  <c r="D35" i="3"/>
  <c r="D2" i="3"/>
  <c r="G17" i="5"/>
  <c r="A12" i="9"/>
  <c r="A25" i="5"/>
  <c r="M24" i="5"/>
  <c r="H12" i="9" s="1"/>
  <c r="A29" i="5"/>
  <c r="C6" i="10"/>
  <c r="I65" i="5"/>
  <c r="A50" i="10"/>
  <c r="A110" i="5"/>
  <c r="A113" i="5"/>
  <c r="A88" i="10"/>
  <c r="A151" i="5"/>
  <c r="A89" i="10" s="1"/>
  <c r="I150" i="5"/>
  <c r="A90" i="10"/>
  <c r="A156" i="5"/>
  <c r="L2" i="7"/>
  <c r="B7" i="2"/>
  <c r="M4" i="1"/>
  <c r="N4" i="1" s="1"/>
  <c r="AA4" i="1"/>
  <c r="M5" i="1"/>
  <c r="N5" i="1" s="1"/>
  <c r="AA5" i="1"/>
  <c r="AD6" i="1"/>
  <c r="M8" i="1"/>
  <c r="M9" i="1"/>
  <c r="M11" i="1"/>
  <c r="M12" i="1"/>
  <c r="N12" i="1" s="1"/>
  <c r="M13" i="1"/>
  <c r="M14" i="1"/>
  <c r="N14" i="1" s="1"/>
  <c r="M15" i="1"/>
  <c r="M16" i="1"/>
  <c r="N16" i="1" s="1"/>
  <c r="M17" i="1"/>
  <c r="M18" i="1"/>
  <c r="N18" i="1" s="1"/>
  <c r="M19" i="1"/>
  <c r="M20" i="1"/>
  <c r="N20" i="1" s="1"/>
  <c r="M21" i="1"/>
  <c r="M22" i="1"/>
  <c r="N22" i="1" s="1"/>
  <c r="G22" i="7"/>
  <c r="G14" i="5"/>
  <c r="E2" i="9" s="1"/>
  <c r="M23" i="1"/>
  <c r="G23" i="7"/>
  <c r="G25" i="1"/>
  <c r="M24" i="1"/>
  <c r="N24" i="1" s="1"/>
  <c r="L24" i="7"/>
  <c r="B30" i="2"/>
  <c r="P24" i="7"/>
  <c r="AD25" i="1"/>
  <c r="AA25" i="1"/>
  <c r="L26" i="7"/>
  <c r="B32" i="2"/>
  <c r="P26" i="7"/>
  <c r="AD27" i="1"/>
  <c r="L28" i="7"/>
  <c r="B34" i="2"/>
  <c r="P28" i="7"/>
  <c r="AD29" i="1"/>
  <c r="AA29" i="1"/>
  <c r="P30" i="7"/>
  <c r="AD31" i="1"/>
  <c r="AA31" i="1"/>
  <c r="H32" i="7"/>
  <c r="X33" i="1"/>
  <c r="M2" i="1"/>
  <c r="P2" i="7"/>
  <c r="G3" i="1"/>
  <c r="M3" i="1" s="1"/>
  <c r="L3" i="7"/>
  <c r="B9" i="2"/>
  <c r="AD4" i="1"/>
  <c r="L4" i="7"/>
  <c r="B10" i="2"/>
  <c r="AD5" i="1"/>
  <c r="G5" i="7"/>
  <c r="W46" i="1"/>
  <c r="W45" i="1"/>
  <c r="W44" i="1"/>
  <c r="W43" i="1"/>
  <c r="M6" i="1"/>
  <c r="AA6" i="1"/>
  <c r="A7" i="1"/>
  <c r="L6" i="7"/>
  <c r="B12" i="2"/>
  <c r="N7" i="1"/>
  <c r="W7" i="1"/>
  <c r="AA7" i="1"/>
  <c r="N8" i="1"/>
  <c r="W8" i="1"/>
  <c r="AA8" i="1"/>
  <c r="N9" i="1"/>
  <c r="W9" i="1"/>
  <c r="AA9" i="1"/>
  <c r="N10" i="1"/>
  <c r="W10" i="1"/>
  <c r="AA10" i="1"/>
  <c r="N11" i="1"/>
  <c r="W11" i="1"/>
  <c r="AA11" i="1"/>
  <c r="W12" i="1"/>
  <c r="AA12" i="1"/>
  <c r="L12" i="7"/>
  <c r="B18" i="2"/>
  <c r="N13" i="1"/>
  <c r="W13" i="1"/>
  <c r="AA13" i="1"/>
  <c r="L13" i="7"/>
  <c r="B19" i="2"/>
  <c r="W14" i="1"/>
  <c r="AA14" i="1"/>
  <c r="L14" i="7"/>
  <c r="B20" i="2"/>
  <c r="N15" i="1"/>
  <c r="W15" i="1"/>
  <c r="AA15" i="1"/>
  <c r="L15" i="7"/>
  <c r="B21" i="2"/>
  <c r="W16" i="1"/>
  <c r="AA16" i="1"/>
  <c r="L16" i="7"/>
  <c r="B22" i="2"/>
  <c r="N17" i="1"/>
  <c r="W17" i="1"/>
  <c r="AA17" i="1"/>
  <c r="L17" i="7"/>
  <c r="B23" i="2"/>
  <c r="W18" i="1"/>
  <c r="AA18" i="1"/>
  <c r="L18" i="7"/>
  <c r="B24" i="2"/>
  <c r="N19" i="1"/>
  <c r="W19" i="1"/>
  <c r="AA19" i="1"/>
  <c r="L19" i="7"/>
  <c r="B25" i="2"/>
  <c r="W20" i="1"/>
  <c r="AA20" i="1"/>
  <c r="L20" i="7"/>
  <c r="B26" i="2"/>
  <c r="N21" i="1"/>
  <c r="W21" i="1"/>
  <c r="AA21" i="1"/>
  <c r="L21" i="7"/>
  <c r="B27" i="2"/>
  <c r="W22" i="1"/>
  <c r="AA22" i="1"/>
  <c r="L22" i="7"/>
  <c r="B28" i="2"/>
  <c r="N23" i="1"/>
  <c r="W23" i="1"/>
  <c r="AA23" i="1"/>
  <c r="L23" i="7"/>
  <c r="B29" i="2"/>
  <c r="P23" i="7"/>
  <c r="AD24" i="1"/>
  <c r="W24" i="1"/>
  <c r="AA24" i="1"/>
  <c r="L25" i="7"/>
  <c r="B31" i="2"/>
  <c r="P25" i="7"/>
  <c r="AD26" i="1"/>
  <c r="AA26" i="1"/>
  <c r="L27" i="7"/>
  <c r="B33" i="2"/>
  <c r="P27" i="7"/>
  <c r="AD28" i="1"/>
  <c r="AA28" i="1"/>
  <c r="L29" i="7"/>
  <c r="B35" i="2"/>
  <c r="P29" i="7"/>
  <c r="AD30" i="1"/>
  <c r="AA30" i="1"/>
  <c r="I31" i="7"/>
  <c r="I33" i="1"/>
  <c r="Y32" i="1"/>
  <c r="K31" i="7"/>
  <c r="M37" i="2"/>
  <c r="L37" i="2" s="1"/>
  <c r="K33" i="1"/>
  <c r="P32" i="1"/>
  <c r="T32" i="1"/>
  <c r="D33" i="1"/>
  <c r="F32" i="7"/>
  <c r="V33" i="1"/>
  <c r="J32" i="7"/>
  <c r="Z33" i="1"/>
  <c r="F34" i="1"/>
  <c r="J34" i="1"/>
  <c r="K35" i="7"/>
  <c r="M41" i="2"/>
  <c r="L41" i="2" s="1"/>
  <c r="K37" i="1"/>
  <c r="P36" i="1"/>
  <c r="X36" i="1"/>
  <c r="J36" i="7"/>
  <c r="Z37" i="1"/>
  <c r="J39" i="1"/>
  <c r="W39" i="1"/>
  <c r="W41" i="1"/>
  <c r="B3" i="8"/>
  <c r="D3" i="2"/>
  <c r="D4" i="8"/>
  <c r="E4" i="2"/>
  <c r="B11" i="2"/>
  <c r="C49" i="2"/>
  <c r="C49" i="8" s="1"/>
  <c r="C50" i="2"/>
  <c r="C50" i="8" s="1"/>
  <c r="C51" i="2"/>
  <c r="C51" i="8" s="1"/>
  <c r="C24" i="3"/>
  <c r="D11" i="3"/>
  <c r="D21" i="3"/>
  <c r="C21" i="3"/>
  <c r="M23" i="3"/>
  <c r="M24" i="3"/>
  <c r="D36" i="3"/>
  <c r="D37" i="3"/>
  <c r="E4" i="5"/>
  <c r="P17" i="2" s="1"/>
  <c r="H2" i="9"/>
  <c r="C264" i="5"/>
  <c r="C245" i="5"/>
  <c r="C224" i="5"/>
  <c r="C205" i="5"/>
  <c r="C184" i="5"/>
  <c r="D3" i="9"/>
  <c r="E16" i="5"/>
  <c r="D4" i="9" s="1"/>
  <c r="F3" i="9"/>
  <c r="I16" i="5"/>
  <c r="K17" i="5"/>
  <c r="A22" i="5"/>
  <c r="M37" i="5"/>
  <c r="C47" i="9"/>
  <c r="C165" i="5"/>
  <c r="C125" i="5"/>
  <c r="C101" i="5"/>
  <c r="C82" i="5"/>
  <c r="A3" i="10"/>
  <c r="A66" i="5"/>
  <c r="A63" i="5"/>
  <c r="F13" i="10"/>
  <c r="Q108" i="5"/>
  <c r="N102" i="5" s="1"/>
  <c r="B6" i="6"/>
  <c r="O117" i="5"/>
  <c r="C47" i="10"/>
  <c r="B10" i="6"/>
  <c r="C10" i="6" s="1"/>
  <c r="I106" i="5"/>
  <c r="F48" i="10"/>
  <c r="F53" i="10"/>
  <c r="C144" i="5"/>
  <c r="F87" i="10"/>
  <c r="A153" i="5"/>
  <c r="L32" i="1"/>
  <c r="S32" i="1"/>
  <c r="C33" i="1"/>
  <c r="AA35" i="1"/>
  <c r="L36" i="1"/>
  <c r="B40" i="2"/>
  <c r="G20" i="5"/>
  <c r="K20" i="5"/>
  <c r="I189" i="5"/>
  <c r="I190" i="5"/>
  <c r="A191" i="5"/>
  <c r="A129" i="10" s="1"/>
  <c r="A196" i="5"/>
  <c r="A231" i="5"/>
  <c r="A169" i="10" s="1"/>
  <c r="C171" i="10"/>
  <c r="C175" i="10"/>
  <c r="C181" i="10"/>
  <c r="F207" i="10"/>
  <c r="I270" i="5"/>
  <c r="A193" i="5"/>
  <c r="F167" i="10"/>
  <c r="F168" i="10"/>
  <c r="C178" i="10"/>
  <c r="A271" i="5"/>
  <c r="A209" i="10" s="1"/>
  <c r="A233" i="5"/>
  <c r="A236" i="5"/>
  <c r="B11" i="12" l="1"/>
  <c r="B11" i="13"/>
  <c r="C8" i="2"/>
  <c r="C8" i="8" s="1"/>
  <c r="N3" i="1"/>
  <c r="N23" i="7"/>
  <c r="O24" i="1"/>
  <c r="O23" i="7" s="1"/>
  <c r="N21" i="7"/>
  <c r="O22" i="1"/>
  <c r="O21" i="7" s="1"/>
  <c r="N19" i="7"/>
  <c r="O20" i="1"/>
  <c r="O19" i="7" s="1"/>
  <c r="N17" i="7"/>
  <c r="O18" i="1"/>
  <c r="O17" i="7" s="1"/>
  <c r="N15" i="7"/>
  <c r="O16" i="1"/>
  <c r="O15" i="7" s="1"/>
  <c r="N13" i="7"/>
  <c r="O14" i="1"/>
  <c r="O13" i="7" s="1"/>
  <c r="N11" i="7"/>
  <c r="O12" i="1"/>
  <c r="O11" i="7" s="1"/>
  <c r="N4" i="7"/>
  <c r="O5" i="1"/>
  <c r="O4" i="7" s="1"/>
  <c r="N3" i="7"/>
  <c r="A171" i="10"/>
  <c r="A234" i="5"/>
  <c r="A172" i="10" s="1"/>
  <c r="A131" i="10"/>
  <c r="A194" i="5"/>
  <c r="I193" i="5"/>
  <c r="F127" i="10"/>
  <c r="G8" i="9"/>
  <c r="K21" i="5"/>
  <c r="K24" i="5"/>
  <c r="B40" i="8"/>
  <c r="C32" i="7"/>
  <c r="S33" i="1"/>
  <c r="C34" i="1"/>
  <c r="L31" i="7"/>
  <c r="B37" i="2"/>
  <c r="AA32" i="1"/>
  <c r="C82" i="10"/>
  <c r="I144" i="5"/>
  <c r="E144" i="5"/>
  <c r="C6" i="6"/>
  <c r="O103" i="5"/>
  <c r="A7" i="10"/>
  <c r="A69" i="5"/>
  <c r="A67" i="5"/>
  <c r="C23" i="10"/>
  <c r="I82" i="5"/>
  <c r="C63" i="10"/>
  <c r="I125" i="5"/>
  <c r="A10" i="9"/>
  <c r="M22" i="5"/>
  <c r="H10" i="9" s="1"/>
  <c r="A23" i="5"/>
  <c r="F4" i="9"/>
  <c r="I17" i="5"/>
  <c r="C122" i="10"/>
  <c r="E184" i="5"/>
  <c r="C162" i="10"/>
  <c r="E224" i="5"/>
  <c r="C32" i="3"/>
  <c r="C26" i="3"/>
  <c r="E4" i="8"/>
  <c r="F4" i="2"/>
  <c r="F4" i="8" s="1"/>
  <c r="J38" i="7"/>
  <c r="Z39" i="1"/>
  <c r="J40" i="1"/>
  <c r="D32" i="7"/>
  <c r="D34" i="1"/>
  <c r="T33" i="1"/>
  <c r="B35" i="8"/>
  <c r="B31" i="8"/>
  <c r="B29" i="8"/>
  <c r="N22" i="7"/>
  <c r="O23" i="1"/>
  <c r="O22" i="7" s="1"/>
  <c r="N20" i="7"/>
  <c r="O21" i="1"/>
  <c r="O20" i="7" s="1"/>
  <c r="B25" i="8"/>
  <c r="N16" i="7"/>
  <c r="O17" i="1"/>
  <c r="O16" i="7" s="1"/>
  <c r="A174" i="10"/>
  <c r="A239" i="5"/>
  <c r="A237" i="5"/>
  <c r="I233" i="5"/>
  <c r="A134" i="10"/>
  <c r="A199" i="5"/>
  <c r="A197" i="5"/>
  <c r="F128" i="10"/>
  <c r="E8" i="9"/>
  <c r="G21" i="5"/>
  <c r="G24" i="5"/>
  <c r="L35" i="7"/>
  <c r="B41" i="2"/>
  <c r="AA36" i="1"/>
  <c r="A91" i="10"/>
  <c r="A154" i="5"/>
  <c r="I153" i="5"/>
  <c r="A4" i="10"/>
  <c r="A64" i="5"/>
  <c r="A5" i="10" s="1"/>
  <c r="I63" i="5"/>
  <c r="C42" i="10"/>
  <c r="E101" i="5"/>
  <c r="I101" i="5"/>
  <c r="C103" i="10"/>
  <c r="H25" i="9"/>
  <c r="G5" i="9"/>
  <c r="K18" i="5"/>
  <c r="C143" i="10"/>
  <c r="C183" i="10"/>
  <c r="I245" i="5"/>
  <c r="D24" i="3"/>
  <c r="D26" i="3" s="1"/>
  <c r="B11" i="8"/>
  <c r="K36" i="7"/>
  <c r="M42" i="2"/>
  <c r="L42" i="2" s="1"/>
  <c r="K38" i="1"/>
  <c r="X37" i="1"/>
  <c r="P37" i="1"/>
  <c r="L37" i="1"/>
  <c r="J33" i="7"/>
  <c r="Z34" i="1"/>
  <c r="K32" i="7"/>
  <c r="M38" i="2"/>
  <c r="L38" i="2" s="1"/>
  <c r="K34" i="1"/>
  <c r="P33" i="1"/>
  <c r="I32" i="7"/>
  <c r="I34" i="1"/>
  <c r="Y33" i="1"/>
  <c r="B33" i="8"/>
  <c r="B28" i="8"/>
  <c r="D28" i="2"/>
  <c r="B26" i="8"/>
  <c r="D26" i="2"/>
  <c r="B24" i="8"/>
  <c r="D24" i="2"/>
  <c r="B22" i="8"/>
  <c r="D22" i="2"/>
  <c r="B20" i="8"/>
  <c r="D20" i="2"/>
  <c r="B18" i="8"/>
  <c r="D18" i="2"/>
  <c r="N9" i="7"/>
  <c r="O10" i="1"/>
  <c r="O9" i="7" s="1"/>
  <c r="N7" i="7"/>
  <c r="O8" i="1"/>
  <c r="O7" i="7" s="1"/>
  <c r="B12" i="8"/>
  <c r="D12" i="2"/>
  <c r="A6" i="7"/>
  <c r="A8" i="1"/>
  <c r="M5" i="7"/>
  <c r="C11" i="2"/>
  <c r="C11" i="8" s="1"/>
  <c r="M2" i="7"/>
  <c r="AB24" i="1"/>
  <c r="AB46" i="1"/>
  <c r="AB44" i="1"/>
  <c r="AB5" i="1"/>
  <c r="AB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C7" i="2"/>
  <c r="C7" i="8" s="1"/>
  <c r="AB45" i="1"/>
  <c r="AB7" i="1"/>
  <c r="B34" i="8"/>
  <c r="B32" i="8"/>
  <c r="G24" i="7"/>
  <c r="G26" i="1"/>
  <c r="M25" i="1"/>
  <c r="W25" i="1"/>
  <c r="M22" i="7"/>
  <c r="C28" i="2"/>
  <c r="C28" i="8" s="1"/>
  <c r="M20" i="7"/>
  <c r="C26" i="2"/>
  <c r="C26" i="8" s="1"/>
  <c r="M18" i="7"/>
  <c r="C24" i="2"/>
  <c r="C24" i="8" s="1"/>
  <c r="M16" i="7"/>
  <c r="C22" i="2"/>
  <c r="C22" i="8" s="1"/>
  <c r="M14" i="7"/>
  <c r="C20" i="2"/>
  <c r="C20" i="8" s="1"/>
  <c r="M12" i="7"/>
  <c r="C18" i="2"/>
  <c r="C18" i="8" s="1"/>
  <c r="M10" i="7"/>
  <c r="C16" i="2"/>
  <c r="C16" i="8" s="1"/>
  <c r="M7" i="7"/>
  <c r="C13" i="2"/>
  <c r="C13" i="8" s="1"/>
  <c r="B7" i="8"/>
  <c r="A94" i="10"/>
  <c r="A157" i="5"/>
  <c r="A159" i="5"/>
  <c r="F88" i="10"/>
  <c r="A51" i="10"/>
  <c r="A111" i="5"/>
  <c r="A52" i="10" s="1"/>
  <c r="I110" i="5"/>
  <c r="F6" i="10"/>
  <c r="A17" i="9"/>
  <c r="A33" i="5"/>
  <c r="A30" i="5"/>
  <c r="M29" i="5"/>
  <c r="H17" i="9" s="1"/>
  <c r="A13" i="9"/>
  <c r="A26" i="5"/>
  <c r="M25" i="5"/>
  <c r="H13" i="9" s="1"/>
  <c r="E5" i="9"/>
  <c r="G18" i="5"/>
  <c r="D39" i="3"/>
  <c r="B16" i="8"/>
  <c r="D16" i="2"/>
  <c r="B14" i="8"/>
  <c r="E6" i="8"/>
  <c r="F6" i="2"/>
  <c r="F6" i="8" s="1"/>
  <c r="E5" i="8"/>
  <c r="F5" i="2"/>
  <c r="F5" i="8" s="1"/>
  <c r="D2" i="8"/>
  <c r="P11" i="2"/>
  <c r="O6" i="2"/>
  <c r="P10" i="2" s="1"/>
  <c r="D37" i="7"/>
  <c r="D39" i="1"/>
  <c r="T38" i="1"/>
  <c r="M38" i="1"/>
  <c r="L33" i="1"/>
  <c r="B33" i="7"/>
  <c r="R34" i="1"/>
  <c r="L34" i="1"/>
  <c r="B36" i="8"/>
  <c r="N6" i="1"/>
  <c r="C7" i="9"/>
  <c r="E19" i="5"/>
  <c r="N2" i="1"/>
  <c r="N2" i="7" s="1"/>
  <c r="M26" i="3"/>
  <c r="J27" i="3"/>
  <c r="F208" i="10"/>
  <c r="F47" i="10"/>
  <c r="C202" i="10"/>
  <c r="E264" i="5"/>
  <c r="D3" i="8"/>
  <c r="E3" i="2"/>
  <c r="P35" i="7"/>
  <c r="AD36" i="1"/>
  <c r="F33" i="7"/>
  <c r="F35" i="1"/>
  <c r="V34" i="1"/>
  <c r="P31" i="7"/>
  <c r="AD32" i="1"/>
  <c r="B27" i="8"/>
  <c r="N18" i="7"/>
  <c r="AC19" i="1"/>
  <c r="O19" i="1"/>
  <c r="O18" i="7" s="1"/>
  <c r="B23" i="8"/>
  <c r="B21" i="8"/>
  <c r="N14" i="7"/>
  <c r="O15" i="1"/>
  <c r="O14" i="7" s="1"/>
  <c r="B19" i="8"/>
  <c r="N12" i="7"/>
  <c r="AC13" i="1"/>
  <c r="O13" i="1"/>
  <c r="O12" i="7" s="1"/>
  <c r="N10" i="7"/>
  <c r="O11" i="1"/>
  <c r="O10" i="7" s="1"/>
  <c r="N8" i="7"/>
  <c r="AC9" i="1"/>
  <c r="O9" i="1"/>
  <c r="O8" i="7" s="1"/>
  <c r="N6" i="7"/>
  <c r="O7" i="1"/>
  <c r="O6" i="7" s="1"/>
  <c r="B10" i="8"/>
  <c r="B9" i="8"/>
  <c r="B30" i="8"/>
  <c r="M23" i="7"/>
  <c r="C29" i="2"/>
  <c r="C29" i="8" s="1"/>
  <c r="M21" i="7"/>
  <c r="C27" i="2"/>
  <c r="C27" i="8" s="1"/>
  <c r="M19" i="7"/>
  <c r="C25" i="2"/>
  <c r="C25" i="8" s="1"/>
  <c r="M17" i="7"/>
  <c r="C23" i="2"/>
  <c r="C23" i="8" s="1"/>
  <c r="M15" i="7"/>
  <c r="C21" i="2"/>
  <c r="C21" i="8" s="1"/>
  <c r="M13" i="7"/>
  <c r="C19" i="2"/>
  <c r="C19" i="8" s="1"/>
  <c r="M11" i="7"/>
  <c r="C17" i="2"/>
  <c r="C17" i="8" s="1"/>
  <c r="M8" i="7"/>
  <c r="C14" i="2"/>
  <c r="C14" i="8" s="1"/>
  <c r="M4" i="7"/>
  <c r="C10" i="2"/>
  <c r="C10" i="8" s="1"/>
  <c r="M3" i="7"/>
  <c r="C9" i="2"/>
  <c r="C9" i="8" s="1"/>
  <c r="A54" i="10"/>
  <c r="A119" i="5"/>
  <c r="A115" i="5"/>
  <c r="B17" i="8"/>
  <c r="B15" i="8"/>
  <c r="D15" i="2"/>
  <c r="B13" i="8"/>
  <c r="D13" i="2"/>
  <c r="A10" i="8"/>
  <c r="A11" i="2"/>
  <c r="H33" i="7"/>
  <c r="I39" i="2"/>
  <c r="J39" i="2" s="1"/>
  <c r="C46" i="9"/>
  <c r="I7" i="9"/>
  <c r="N21" i="5"/>
  <c r="N20" i="5"/>
  <c r="I8" i="9" s="1"/>
  <c r="N18" i="5"/>
  <c r="I6" i="9" s="1"/>
  <c r="B8" i="8"/>
  <c r="D8" i="2"/>
  <c r="D11" i="12" l="1"/>
  <c r="D11" i="13"/>
  <c r="A57" i="10"/>
  <c r="A120" i="5"/>
  <c r="A122" i="5"/>
  <c r="D9" i="2"/>
  <c r="D10" i="2"/>
  <c r="D19" i="2"/>
  <c r="D27" i="2"/>
  <c r="D202" i="10"/>
  <c r="M27" i="3"/>
  <c r="J28" i="3"/>
  <c r="L33" i="7"/>
  <c r="B39" i="2"/>
  <c r="AA34" i="1"/>
  <c r="M37" i="7"/>
  <c r="C43" i="2"/>
  <c r="C43" i="8" s="1"/>
  <c r="D38" i="7"/>
  <c r="D40" i="1"/>
  <c r="T39" i="1"/>
  <c r="M39" i="1"/>
  <c r="E6" i="9"/>
  <c r="G19" i="5"/>
  <c r="E7" i="9" s="1"/>
  <c r="A18" i="9"/>
  <c r="A31" i="5"/>
  <c r="M30" i="5"/>
  <c r="H18" i="9" s="1"/>
  <c r="A97" i="10"/>
  <c r="A162" i="5"/>
  <c r="A160" i="5"/>
  <c r="M24" i="7"/>
  <c r="C30" i="2"/>
  <c r="N25" i="1"/>
  <c r="AB25" i="1"/>
  <c r="AB38" i="1"/>
  <c r="A7" i="7"/>
  <c r="A9" i="1"/>
  <c r="D12" i="8"/>
  <c r="E12" i="2"/>
  <c r="AC10" i="1"/>
  <c r="D18" i="8"/>
  <c r="E18" i="2"/>
  <c r="D20" i="8"/>
  <c r="E20" i="2"/>
  <c r="D22" i="8"/>
  <c r="E22" i="2"/>
  <c r="D24" i="8"/>
  <c r="E24" i="2"/>
  <c r="D26" i="8"/>
  <c r="E26" i="2"/>
  <c r="D28" i="8"/>
  <c r="E28" i="2"/>
  <c r="K33" i="7"/>
  <c r="M39" i="2"/>
  <c r="L39" i="2" s="1"/>
  <c r="P34" i="1"/>
  <c r="P36" i="7"/>
  <c r="AD37" i="1"/>
  <c r="K37" i="7"/>
  <c r="M43" i="2"/>
  <c r="L43" i="2" s="1"/>
  <c r="K39" i="1"/>
  <c r="X38" i="1"/>
  <c r="P38" i="1"/>
  <c r="L38" i="1"/>
  <c r="F183" i="10"/>
  <c r="G6" i="9"/>
  <c r="K19" i="5"/>
  <c r="G7" i="9" s="1"/>
  <c r="F42" i="10"/>
  <c r="F91" i="10"/>
  <c r="E9" i="9"/>
  <c r="G22" i="5"/>
  <c r="A135" i="10"/>
  <c r="A198" i="5"/>
  <c r="A136" i="10" s="1"/>
  <c r="I197" i="5"/>
  <c r="A175" i="10"/>
  <c r="A238" i="5"/>
  <c r="A176" i="10" s="1"/>
  <c r="I237" i="5"/>
  <c r="AC17" i="1"/>
  <c r="D25" i="2"/>
  <c r="AC23" i="1"/>
  <c r="D29" i="2"/>
  <c r="D33" i="7"/>
  <c r="T34" i="1"/>
  <c r="D162" i="10"/>
  <c r="F5" i="9"/>
  <c r="I18" i="5"/>
  <c r="A11" i="9"/>
  <c r="M23" i="5"/>
  <c r="H11" i="9" s="1"/>
  <c r="A10" i="10"/>
  <c r="A70" i="5"/>
  <c r="A73" i="5"/>
  <c r="F82" i="10"/>
  <c r="B37" i="8"/>
  <c r="C33" i="7"/>
  <c r="S34" i="1"/>
  <c r="G9" i="9"/>
  <c r="K22" i="5"/>
  <c r="F131" i="10"/>
  <c r="AC4" i="1"/>
  <c r="AC12" i="1"/>
  <c r="AC16" i="1"/>
  <c r="AC20" i="1"/>
  <c r="AC24" i="1"/>
  <c r="D8" i="8"/>
  <c r="E8" i="2"/>
  <c r="I9" i="9"/>
  <c r="N23" i="5"/>
  <c r="N22" i="5"/>
  <c r="I10" i="9" s="1"/>
  <c r="X34" i="1"/>
  <c r="A11" i="8"/>
  <c r="A12" i="2"/>
  <c r="D13" i="8"/>
  <c r="E13" i="2"/>
  <c r="D15" i="8"/>
  <c r="E15" i="2"/>
  <c r="D17" i="2"/>
  <c r="A55" i="10"/>
  <c r="A118" i="5"/>
  <c r="A56" i="10" s="1"/>
  <c r="I115" i="5"/>
  <c r="AC7" i="1"/>
  <c r="AC11" i="1"/>
  <c r="AC15" i="1"/>
  <c r="D21" i="2"/>
  <c r="D23" i="2"/>
  <c r="F34" i="7"/>
  <c r="V35" i="1"/>
  <c r="E3" i="8"/>
  <c r="F3" i="2"/>
  <c r="F3" i="8" s="1"/>
  <c r="D7" i="9"/>
  <c r="E20" i="5"/>
  <c r="N5" i="7"/>
  <c r="AC6" i="1"/>
  <c r="O6" i="1"/>
  <c r="O5" i="7" s="1"/>
  <c r="L32" i="7"/>
  <c r="B38" i="2"/>
  <c r="AA33" i="1"/>
  <c r="D14" i="2"/>
  <c r="D16" i="8"/>
  <c r="E16" i="2"/>
  <c r="A14" i="9"/>
  <c r="A27" i="5"/>
  <c r="M26" i="5"/>
  <c r="H14" i="9" s="1"/>
  <c r="A21" i="9"/>
  <c r="M33" i="5"/>
  <c r="H21" i="9" s="1"/>
  <c r="A37" i="5"/>
  <c r="A34" i="5"/>
  <c r="F51" i="10"/>
  <c r="A95" i="10"/>
  <c r="A158" i="5"/>
  <c r="A96" i="10" s="1"/>
  <c r="I157" i="5"/>
  <c r="D7" i="2"/>
  <c r="G25" i="7"/>
  <c r="G27" i="1"/>
  <c r="M26" i="1"/>
  <c r="W26" i="1"/>
  <c r="AC8" i="1"/>
  <c r="I33" i="7"/>
  <c r="Y34" i="1"/>
  <c r="P32" i="7"/>
  <c r="AD33" i="1"/>
  <c r="L36" i="7"/>
  <c r="B42" i="2"/>
  <c r="AA37" i="1"/>
  <c r="D11" i="2"/>
  <c r="D42" i="10"/>
  <c r="F4" i="10"/>
  <c r="A92" i="10"/>
  <c r="A155" i="5"/>
  <c r="B41" i="8"/>
  <c r="E12" i="9"/>
  <c r="G25" i="5"/>
  <c r="A137" i="10"/>
  <c r="A202" i="5"/>
  <c r="A200" i="5"/>
  <c r="F171" i="10"/>
  <c r="A177" i="10"/>
  <c r="A242" i="5"/>
  <c r="A240" i="5"/>
  <c r="AC21" i="1"/>
  <c r="J39" i="7"/>
  <c r="Z40" i="1"/>
  <c r="J41" i="1"/>
  <c r="C33" i="3"/>
  <c r="D33" i="3" s="1"/>
  <c r="E33" i="3" s="1"/>
  <c r="D32" i="3"/>
  <c r="D122" i="10"/>
  <c r="F63" i="10"/>
  <c r="F23" i="10"/>
  <c r="A8" i="10"/>
  <c r="I67" i="5"/>
  <c r="A68" i="5"/>
  <c r="A9" i="10" s="1"/>
  <c r="D82" i="10"/>
  <c r="G12" i="9"/>
  <c r="K29" i="5"/>
  <c r="K25" i="5"/>
  <c r="A132" i="10"/>
  <c r="A195" i="5"/>
  <c r="O4" i="1"/>
  <c r="O3" i="7" s="1"/>
  <c r="AC5" i="1"/>
  <c r="AC14" i="1"/>
  <c r="AC18" i="1"/>
  <c r="AC22" i="1"/>
  <c r="F11" i="13" l="1"/>
  <c r="F11" i="12"/>
  <c r="A133" i="10"/>
  <c r="I195" i="5"/>
  <c r="G13" i="9"/>
  <c r="K26" i="5"/>
  <c r="F8" i="10"/>
  <c r="A180" i="10"/>
  <c r="A243" i="5"/>
  <c r="A246" i="5"/>
  <c r="A138" i="10"/>
  <c r="A201" i="5"/>
  <c r="A139" i="10" s="1"/>
  <c r="I200" i="5"/>
  <c r="A93" i="10"/>
  <c r="I155" i="5"/>
  <c r="D11" i="8"/>
  <c r="E11" i="2"/>
  <c r="G26" i="7"/>
  <c r="G28" i="1"/>
  <c r="M27" i="1"/>
  <c r="W27" i="1"/>
  <c r="D7" i="8"/>
  <c r="E7" i="2"/>
  <c r="A22" i="9"/>
  <c r="A35" i="5"/>
  <c r="M34" i="5"/>
  <c r="H22" i="9" s="1"/>
  <c r="B38" i="8"/>
  <c r="D23" i="8"/>
  <c r="E23" i="2"/>
  <c r="D17" i="8"/>
  <c r="E17" i="2"/>
  <c r="G10" i="9"/>
  <c r="K23" i="5"/>
  <c r="G11" i="9" s="1"/>
  <c r="A14" i="10"/>
  <c r="A76" i="5"/>
  <c r="A74" i="5"/>
  <c r="D29" i="8"/>
  <c r="E29" i="2"/>
  <c r="D25" i="8"/>
  <c r="E25" i="2"/>
  <c r="F175" i="10"/>
  <c r="E10" i="9"/>
  <c r="G23" i="5"/>
  <c r="E11" i="9" s="1"/>
  <c r="L37" i="7"/>
  <c r="B43" i="2"/>
  <c r="AA38" i="1"/>
  <c r="N38" i="1"/>
  <c r="P33" i="7"/>
  <c r="AD34" i="1"/>
  <c r="E12" i="8"/>
  <c r="F12" i="2"/>
  <c r="F12" i="8" s="1"/>
  <c r="A8" i="7"/>
  <c r="A10" i="1"/>
  <c r="N24" i="7"/>
  <c r="O25" i="1"/>
  <c r="O24" i="7" s="1"/>
  <c r="AC25" i="1"/>
  <c r="A100" i="10"/>
  <c r="A163" i="5"/>
  <c r="A166" i="5"/>
  <c r="D19" i="8"/>
  <c r="E19" i="2"/>
  <c r="D9" i="8"/>
  <c r="E9" i="2"/>
  <c r="A58" i="10"/>
  <c r="I120" i="5"/>
  <c r="A121" i="5"/>
  <c r="A59" i="10" s="1"/>
  <c r="G17" i="9"/>
  <c r="K33" i="5"/>
  <c r="K30" i="5"/>
  <c r="J40" i="7"/>
  <c r="Z41" i="1"/>
  <c r="J42" i="1"/>
  <c r="A178" i="10"/>
  <c r="A241" i="5"/>
  <c r="A179" i="10" s="1"/>
  <c r="I240" i="5"/>
  <c r="A140" i="10"/>
  <c r="A206" i="5"/>
  <c r="A203" i="5"/>
  <c r="E13" i="9"/>
  <c r="G26" i="5"/>
  <c r="E14" i="9" s="1"/>
  <c r="B42" i="8"/>
  <c r="M25" i="7"/>
  <c r="C31" i="2"/>
  <c r="N26" i="1"/>
  <c r="AB26" i="1"/>
  <c r="F95" i="10"/>
  <c r="A25" i="9"/>
  <c r="A41" i="5"/>
  <c r="A38" i="5"/>
  <c r="A15" i="9"/>
  <c r="M27" i="5"/>
  <c r="H15" i="9" s="1"/>
  <c r="E16" i="8"/>
  <c r="D14" i="8"/>
  <c r="E14" i="2"/>
  <c r="D8" i="9"/>
  <c r="E21" i="5"/>
  <c r="D21" i="8"/>
  <c r="E21" i="2"/>
  <c r="F55" i="10"/>
  <c r="E15" i="8"/>
  <c r="E13" i="8"/>
  <c r="A12" i="8"/>
  <c r="A13" i="2"/>
  <c r="I11" i="9"/>
  <c r="N25" i="5"/>
  <c r="N24" i="5"/>
  <c r="I12" i="9" s="1"/>
  <c r="E8" i="8"/>
  <c r="F8" i="2"/>
  <c r="F8" i="8" s="1"/>
  <c r="A11" i="10"/>
  <c r="A71" i="5"/>
  <c r="A12" i="10" s="1"/>
  <c r="I70" i="5"/>
  <c r="F6" i="9"/>
  <c r="I19" i="5"/>
  <c r="F135" i="10"/>
  <c r="P37" i="7"/>
  <c r="AD38" i="1"/>
  <c r="K38" i="7"/>
  <c r="M44" i="2"/>
  <c r="L44" i="2" s="1"/>
  <c r="K40" i="1"/>
  <c r="X39" i="1"/>
  <c r="P39" i="1"/>
  <c r="L39" i="1"/>
  <c r="E28" i="8"/>
  <c r="E26" i="8"/>
  <c r="E24" i="8"/>
  <c r="E22" i="8"/>
  <c r="E20" i="8"/>
  <c r="E18" i="8"/>
  <c r="C30" i="8"/>
  <c r="D30" i="2"/>
  <c r="A98" i="10"/>
  <c r="A161" i="5"/>
  <c r="A99" i="10" s="1"/>
  <c r="I160" i="5"/>
  <c r="A19" i="9"/>
  <c r="A32" i="5"/>
  <c r="M31" i="5"/>
  <c r="H19" i="9" s="1"/>
  <c r="M38" i="7"/>
  <c r="C44" i="2"/>
  <c r="C44" i="8" s="1"/>
  <c r="AB39" i="1"/>
  <c r="D39" i="7"/>
  <c r="D41" i="1"/>
  <c r="T40" i="1"/>
  <c r="M40" i="1"/>
  <c r="B39" i="8"/>
  <c r="J29" i="3"/>
  <c r="M28" i="3"/>
  <c r="D27" i="8"/>
  <c r="E27" i="2"/>
  <c r="D10" i="8"/>
  <c r="E10" i="2"/>
  <c r="A60" i="10"/>
  <c r="A126" i="5"/>
  <c r="A123" i="5"/>
  <c r="H11" i="12" l="1"/>
  <c r="I11" i="12"/>
  <c r="H11" i="13"/>
  <c r="I11" i="13"/>
  <c r="A64" i="10"/>
  <c r="A129" i="5"/>
  <c r="A127" i="5"/>
  <c r="E10" i="8"/>
  <c r="F10" i="2"/>
  <c r="F10" i="8" s="1"/>
  <c r="E27" i="8"/>
  <c r="M39" i="7"/>
  <c r="C45" i="2"/>
  <c r="C45" i="8" s="1"/>
  <c r="AB40" i="1"/>
  <c r="D40" i="7"/>
  <c r="D42" i="1"/>
  <c r="T41" i="1"/>
  <c r="M41" i="1"/>
  <c r="A20" i="9"/>
  <c r="M32" i="5"/>
  <c r="H20" i="9" s="1"/>
  <c r="F98" i="10"/>
  <c r="P38" i="7"/>
  <c r="AD39" i="1"/>
  <c r="K39" i="7"/>
  <c r="M45" i="2"/>
  <c r="L45" i="2" s="1"/>
  <c r="K41" i="1"/>
  <c r="X40" i="1"/>
  <c r="P40" i="1"/>
  <c r="L40" i="1"/>
  <c r="A29" i="9"/>
  <c r="A45" i="5"/>
  <c r="A42" i="5"/>
  <c r="C31" i="8"/>
  <c r="D31" i="2"/>
  <c r="A141" i="10"/>
  <c r="A204" i="5"/>
  <c r="I203" i="5"/>
  <c r="G18" i="9"/>
  <c r="K31" i="5"/>
  <c r="F58" i="10"/>
  <c r="E9" i="8"/>
  <c r="F9" i="2"/>
  <c r="F9" i="8" s="1"/>
  <c r="E19" i="8"/>
  <c r="A61" i="10"/>
  <c r="A124" i="5"/>
  <c r="A62" i="10" s="1"/>
  <c r="I123" i="5"/>
  <c r="J30" i="3"/>
  <c r="M30" i="3" s="1"/>
  <c r="M34" i="3" s="1"/>
  <c r="M29" i="3"/>
  <c r="D30" i="8"/>
  <c r="E30" i="2"/>
  <c r="L38" i="7"/>
  <c r="B44" i="2"/>
  <c r="AA39" i="1"/>
  <c r="N39" i="1"/>
  <c r="F7" i="9"/>
  <c r="I20" i="5"/>
  <c r="F11" i="10"/>
  <c r="I13" i="9"/>
  <c r="N27" i="5"/>
  <c r="N26" i="5"/>
  <c r="I14" i="9" s="1"/>
  <c r="A13" i="8"/>
  <c r="A14" i="2"/>
  <c r="F13" i="2"/>
  <c r="F13" i="8" s="1"/>
  <c r="E21" i="8"/>
  <c r="D9" i="9"/>
  <c r="E22" i="5"/>
  <c r="E14" i="8"/>
  <c r="F14" i="2"/>
  <c r="F14" i="8" s="1"/>
  <c r="A26" i="9"/>
  <c r="A39" i="5"/>
  <c r="N25" i="7"/>
  <c r="O26" i="1"/>
  <c r="O25" i="7" s="1"/>
  <c r="AC26" i="1"/>
  <c r="A144" i="10"/>
  <c r="A209" i="5"/>
  <c r="A207" i="5"/>
  <c r="F178" i="10"/>
  <c r="J41" i="7"/>
  <c r="Z42" i="1"/>
  <c r="G21" i="9"/>
  <c r="K37" i="5"/>
  <c r="K34" i="5"/>
  <c r="A104" i="10"/>
  <c r="A169" i="5"/>
  <c r="A167" i="5"/>
  <c r="A9" i="7"/>
  <c r="A11" i="1"/>
  <c r="N37" i="7"/>
  <c r="AC38" i="1"/>
  <c r="B43" i="8"/>
  <c r="D43" i="2"/>
  <c r="E25" i="8"/>
  <c r="E29" i="8"/>
  <c r="A15" i="10"/>
  <c r="A75" i="5"/>
  <c r="A16" i="10" s="1"/>
  <c r="I74" i="5"/>
  <c r="A23" i="9"/>
  <c r="A36" i="5"/>
  <c r="M35" i="5"/>
  <c r="H23" i="9" s="1"/>
  <c r="E7" i="8"/>
  <c r="F7" i="2"/>
  <c r="F7" i="8" s="1"/>
  <c r="G27" i="7"/>
  <c r="G29" i="1"/>
  <c r="M28" i="1"/>
  <c r="W28" i="1"/>
  <c r="E11" i="8"/>
  <c r="F11" i="2"/>
  <c r="F11" i="8" s="1"/>
  <c r="F93" i="10"/>
  <c r="F138" i="10"/>
  <c r="A181" i="10"/>
  <c r="A244" i="5"/>
  <c r="A182" i="10" s="1"/>
  <c r="I243" i="5"/>
  <c r="G14" i="9"/>
  <c r="K27" i="5"/>
  <c r="F133" i="10"/>
  <c r="A101" i="10"/>
  <c r="A164" i="5"/>
  <c r="I163" i="5"/>
  <c r="A17" i="10"/>
  <c r="A77" i="5"/>
  <c r="A79" i="5"/>
  <c r="E17" i="8"/>
  <c r="E23" i="8"/>
  <c r="M26" i="7"/>
  <c r="C32" i="2"/>
  <c r="N27" i="1"/>
  <c r="AB27" i="1"/>
  <c r="A184" i="10"/>
  <c r="A247" i="5"/>
  <c r="A249" i="5"/>
  <c r="B12" i="13" l="1"/>
  <c r="B12" i="12"/>
  <c r="A18" i="10"/>
  <c r="I77" i="5"/>
  <c r="A78" i="5"/>
  <c r="A19" i="10" s="1"/>
  <c r="A185" i="10"/>
  <c r="A248" i="5"/>
  <c r="A186" i="10" s="1"/>
  <c r="I247" i="5"/>
  <c r="C32" i="8"/>
  <c r="D32" i="2"/>
  <c r="A20" i="10"/>
  <c r="A83" i="5"/>
  <c r="A80" i="5"/>
  <c r="A102" i="10"/>
  <c r="A165" i="5"/>
  <c r="G15" i="9"/>
  <c r="K28" i="5"/>
  <c r="G16" i="9" s="1"/>
  <c r="F181" i="10"/>
  <c r="M27" i="7"/>
  <c r="C33" i="2"/>
  <c r="N28" i="1"/>
  <c r="AB28" i="1"/>
  <c r="A24" i="9"/>
  <c r="M36" i="5"/>
  <c r="H24" i="9" s="1"/>
  <c r="F15" i="10"/>
  <c r="A10" i="7"/>
  <c r="A12" i="1"/>
  <c r="A105" i="10"/>
  <c r="A168" i="5"/>
  <c r="A106" i="10" s="1"/>
  <c r="I167" i="5"/>
  <c r="G25" i="9"/>
  <c r="K38" i="5"/>
  <c r="K41" i="5"/>
  <c r="A147" i="10"/>
  <c r="A212" i="5"/>
  <c r="A210" i="5"/>
  <c r="A14" i="8"/>
  <c r="A15" i="2"/>
  <c r="G19" i="9"/>
  <c r="K32" i="5"/>
  <c r="G20" i="9" s="1"/>
  <c r="F141" i="10"/>
  <c r="A33" i="9"/>
  <c r="A46" i="5"/>
  <c r="A49" i="5"/>
  <c r="L39" i="7"/>
  <c r="B45" i="2"/>
  <c r="AA40" i="1"/>
  <c r="N40" i="1"/>
  <c r="M40" i="7"/>
  <c r="C46" i="2"/>
  <c r="C46" i="8" s="1"/>
  <c r="AB41" i="1"/>
  <c r="D41" i="7"/>
  <c r="D43" i="1"/>
  <c r="T42" i="1"/>
  <c r="M42" i="1"/>
  <c r="A67" i="10"/>
  <c r="A130" i="5"/>
  <c r="A132" i="5"/>
  <c r="A187" i="10"/>
  <c r="A250" i="5"/>
  <c r="A252" i="5"/>
  <c r="N26" i="7"/>
  <c r="O27" i="1"/>
  <c r="O26" i="7" s="1"/>
  <c r="AC27" i="1"/>
  <c r="F101" i="10"/>
  <c r="G28" i="7"/>
  <c r="G30" i="1"/>
  <c r="M29" i="1"/>
  <c r="W29" i="1"/>
  <c r="D43" i="8"/>
  <c r="O43" i="2"/>
  <c r="E43" i="2"/>
  <c r="A107" i="10"/>
  <c r="A172" i="5"/>
  <c r="A170" i="5"/>
  <c r="G22" i="9"/>
  <c r="K35" i="5"/>
  <c r="A145" i="10"/>
  <c r="A208" i="5"/>
  <c r="A146" i="10" s="1"/>
  <c r="I207" i="5"/>
  <c r="A27" i="9"/>
  <c r="A40" i="5"/>
  <c r="A28" i="9" s="1"/>
  <c r="D10" i="9"/>
  <c r="E23" i="5"/>
  <c r="I15" i="9"/>
  <c r="N28" i="5"/>
  <c r="N30" i="5"/>
  <c r="F8" i="9"/>
  <c r="I21" i="5"/>
  <c r="N38" i="7"/>
  <c r="O39" i="1"/>
  <c r="O38" i="7" s="1"/>
  <c r="AC39" i="1"/>
  <c r="B44" i="8"/>
  <c r="D44" i="2"/>
  <c r="E30" i="8"/>
  <c r="F61" i="10"/>
  <c r="A142" i="10"/>
  <c r="A205" i="5"/>
  <c r="D31" i="8"/>
  <c r="E31" i="2"/>
  <c r="A30" i="9"/>
  <c r="A43" i="5"/>
  <c r="P39" i="7"/>
  <c r="AD40" i="1"/>
  <c r="K40" i="7"/>
  <c r="M46" i="2"/>
  <c r="L46" i="2" s="1"/>
  <c r="K42" i="1"/>
  <c r="X41" i="1"/>
  <c r="P41" i="1"/>
  <c r="L41" i="1"/>
  <c r="A65" i="10"/>
  <c r="A128" i="5"/>
  <c r="A66" i="10" s="1"/>
  <c r="I127" i="5"/>
  <c r="D12" i="13" l="1"/>
  <c r="D12" i="12"/>
  <c r="E31" i="8"/>
  <c r="D11" i="9"/>
  <c r="E24" i="5"/>
  <c r="A110" i="10"/>
  <c r="A175" i="5"/>
  <c r="A173" i="5"/>
  <c r="E43" i="8"/>
  <c r="A70" i="10"/>
  <c r="A135" i="5"/>
  <c r="A133" i="5"/>
  <c r="F65" i="10"/>
  <c r="P40" i="7"/>
  <c r="AD41" i="1"/>
  <c r="K41" i="7"/>
  <c r="M47" i="2"/>
  <c r="L47" i="2" s="1"/>
  <c r="X42" i="1"/>
  <c r="K43" i="1"/>
  <c r="P42" i="1"/>
  <c r="L42" i="1"/>
  <c r="F9" i="9"/>
  <c r="I22" i="5"/>
  <c r="I18" i="9"/>
  <c r="N32" i="5"/>
  <c r="N31" i="5"/>
  <c r="I19" i="9" s="1"/>
  <c r="G23" i="9"/>
  <c r="K36" i="5"/>
  <c r="G24" i="9" s="1"/>
  <c r="A108" i="10"/>
  <c r="A171" i="5"/>
  <c r="A109" i="10" s="1"/>
  <c r="I170" i="5"/>
  <c r="M28" i="7"/>
  <c r="C34" i="2"/>
  <c r="N29" i="1"/>
  <c r="AB29" i="1"/>
  <c r="A190" i="10"/>
  <c r="A253" i="5"/>
  <c r="A255" i="5"/>
  <c r="A68" i="10"/>
  <c r="I130" i="5"/>
  <c r="A131" i="5"/>
  <c r="A69" i="10" s="1"/>
  <c r="M41" i="7"/>
  <c r="C47" i="2"/>
  <c r="C47" i="8" s="1"/>
  <c r="AB42" i="1"/>
  <c r="D42" i="7"/>
  <c r="T43" i="1"/>
  <c r="M43" i="1"/>
  <c r="A34" i="9"/>
  <c r="A47" i="5"/>
  <c r="A15" i="8"/>
  <c r="A16" i="2"/>
  <c r="F15" i="2"/>
  <c r="F15" i="8" s="1"/>
  <c r="A148" i="10"/>
  <c r="A211" i="5"/>
  <c r="A149" i="10" s="1"/>
  <c r="I210" i="5"/>
  <c r="G26" i="9"/>
  <c r="K39" i="5"/>
  <c r="F105" i="10"/>
  <c r="N27" i="7"/>
  <c r="O28" i="1"/>
  <c r="O27" i="7" s="1"/>
  <c r="AC28" i="1"/>
  <c r="A24" i="10"/>
  <c r="A86" i="5"/>
  <c r="A84" i="5"/>
  <c r="D32" i="8"/>
  <c r="E32" i="2"/>
  <c r="F185" i="10"/>
  <c r="F18" i="10"/>
  <c r="L40" i="7"/>
  <c r="B46" i="2"/>
  <c r="AA41" i="1"/>
  <c r="N41" i="1"/>
  <c r="A31" i="9"/>
  <c r="A44" i="5"/>
  <c r="A32" i="9" s="1"/>
  <c r="A143" i="10"/>
  <c r="I205" i="5"/>
  <c r="D44" i="8"/>
  <c r="O44" i="2"/>
  <c r="E44" i="2"/>
  <c r="I16" i="9"/>
  <c r="N29" i="5"/>
  <c r="I17" i="9" s="1"/>
  <c r="F145" i="10"/>
  <c r="G29" i="7"/>
  <c r="G31" i="1"/>
  <c r="M30" i="1"/>
  <c r="W30" i="1"/>
  <c r="A188" i="10"/>
  <c r="A251" i="5"/>
  <c r="A189" i="10" s="1"/>
  <c r="I250" i="5"/>
  <c r="N39" i="7"/>
  <c r="O40" i="1"/>
  <c r="O39" i="7" s="1"/>
  <c r="AC40" i="1"/>
  <c r="B45" i="8"/>
  <c r="D45" i="2"/>
  <c r="A37" i="9"/>
  <c r="A50" i="5"/>
  <c r="A150" i="10"/>
  <c r="A215" i="5"/>
  <c r="A213" i="5"/>
  <c r="G29" i="9"/>
  <c r="K45" i="5"/>
  <c r="K42" i="5"/>
  <c r="A11" i="7"/>
  <c r="A13" i="1"/>
  <c r="C33" i="8"/>
  <c r="D33" i="2"/>
  <c r="A103" i="10"/>
  <c r="I165" i="5"/>
  <c r="A21" i="10"/>
  <c r="A81" i="5"/>
  <c r="A22" i="10" s="1"/>
  <c r="I80" i="5"/>
  <c r="F12" i="12" l="1"/>
  <c r="F12" i="13"/>
  <c r="F21" i="10"/>
  <c r="G33" i="9"/>
  <c r="K49" i="5"/>
  <c r="K46" i="5"/>
  <c r="F188" i="10"/>
  <c r="F103" i="10"/>
  <c r="D33" i="8"/>
  <c r="E33" i="2"/>
  <c r="A12" i="7"/>
  <c r="A14" i="1"/>
  <c r="G30" i="9"/>
  <c r="K43" i="5"/>
  <c r="A153" i="10"/>
  <c r="A218" i="5"/>
  <c r="A216" i="5"/>
  <c r="A38" i="9"/>
  <c r="A53" i="5"/>
  <c r="A51" i="5"/>
  <c r="D45" i="8"/>
  <c r="O45" i="2"/>
  <c r="E45" i="2"/>
  <c r="G30" i="7"/>
  <c r="G32" i="1"/>
  <c r="M31" i="1"/>
  <c r="W31" i="1"/>
  <c r="E44" i="8"/>
  <c r="F143" i="10"/>
  <c r="N40" i="7"/>
  <c r="O41" i="1"/>
  <c r="O40" i="7" s="1"/>
  <c r="AC41" i="1"/>
  <c r="B46" i="8"/>
  <c r="D46" i="2"/>
  <c r="E32" i="8"/>
  <c r="A25" i="10"/>
  <c r="A85" i="5"/>
  <c r="A26" i="10" s="1"/>
  <c r="I84" i="5"/>
  <c r="G27" i="9"/>
  <c r="K40" i="5"/>
  <c r="G28" i="9" s="1"/>
  <c r="F148" i="10"/>
  <c r="A16" i="8"/>
  <c r="A17" i="2"/>
  <c r="F16" i="2"/>
  <c r="F16" i="8" s="1"/>
  <c r="A35" i="9"/>
  <c r="A48" i="5"/>
  <c r="A36" i="9" s="1"/>
  <c r="M42" i="7"/>
  <c r="C48" i="2"/>
  <c r="C48" i="8" s="1"/>
  <c r="AB43" i="1"/>
  <c r="A191" i="10"/>
  <c r="A254" i="5"/>
  <c r="A192" i="10" s="1"/>
  <c r="I253" i="5"/>
  <c r="C34" i="8"/>
  <c r="D34" i="2"/>
  <c r="F108" i="10"/>
  <c r="I20" i="9"/>
  <c r="N34" i="5"/>
  <c r="N33" i="5"/>
  <c r="I21" i="9" s="1"/>
  <c r="F10" i="9"/>
  <c r="I23" i="5"/>
  <c r="L41" i="7"/>
  <c r="B47" i="2"/>
  <c r="AA42" i="1"/>
  <c r="N42" i="1"/>
  <c r="K42" i="7"/>
  <c r="M48" i="2"/>
  <c r="L48" i="2" s="1"/>
  <c r="P43" i="1"/>
  <c r="L43" i="1"/>
  <c r="X43" i="1"/>
  <c r="K44" i="1"/>
  <c r="A71" i="10"/>
  <c r="A134" i="5"/>
  <c r="A72" i="10" s="1"/>
  <c r="I133" i="5"/>
  <c r="A113" i="10"/>
  <c r="A178" i="5"/>
  <c r="A176" i="5"/>
  <c r="D12" i="9"/>
  <c r="E25" i="5"/>
  <c r="A151" i="10"/>
  <c r="A214" i="5"/>
  <c r="A152" i="10" s="1"/>
  <c r="I213" i="5"/>
  <c r="M29" i="7"/>
  <c r="C35" i="2"/>
  <c r="N30" i="1"/>
  <c r="AB30" i="1"/>
  <c r="A27" i="10"/>
  <c r="A87" i="5"/>
  <c r="A89" i="5"/>
  <c r="F68" i="10"/>
  <c r="A193" i="10"/>
  <c r="A256" i="5"/>
  <c r="A258" i="5"/>
  <c r="N28" i="7"/>
  <c r="O29" i="1"/>
  <c r="O28" i="7" s="1"/>
  <c r="AC29" i="1"/>
  <c r="P41" i="7"/>
  <c r="AD42" i="1"/>
  <c r="A73" i="10"/>
  <c r="A136" i="5"/>
  <c r="A138" i="5"/>
  <c r="A111" i="10"/>
  <c r="A174" i="5"/>
  <c r="A112" i="10" s="1"/>
  <c r="I173" i="5"/>
  <c r="H12" i="13" l="1"/>
  <c r="I12" i="13"/>
  <c r="H12" i="12"/>
  <c r="I12" i="12"/>
  <c r="A74" i="10"/>
  <c r="A137" i="5"/>
  <c r="A75" i="10" s="1"/>
  <c r="I136" i="5"/>
  <c r="A194" i="10"/>
  <c r="A257" i="5"/>
  <c r="A195" i="10" s="1"/>
  <c r="I256" i="5"/>
  <c r="A30" i="10"/>
  <c r="A92" i="5"/>
  <c r="A90" i="5"/>
  <c r="N29" i="7"/>
  <c r="O30" i="1"/>
  <c r="O29" i="7" s="1"/>
  <c r="AC30" i="1"/>
  <c r="D13" i="9"/>
  <c r="E26" i="5"/>
  <c r="K43" i="7"/>
  <c r="M49" i="2"/>
  <c r="L49" i="2" s="1"/>
  <c r="P44" i="1"/>
  <c r="L44" i="1"/>
  <c r="K45" i="1"/>
  <c r="X44" i="1"/>
  <c r="B47" i="8"/>
  <c r="D47" i="2"/>
  <c r="F11" i="9"/>
  <c r="I24" i="5"/>
  <c r="A76" i="10"/>
  <c r="A141" i="5"/>
  <c r="A139" i="5"/>
  <c r="A196" i="10"/>
  <c r="A259" i="5"/>
  <c r="A261" i="5"/>
  <c r="A28" i="10"/>
  <c r="I87" i="5"/>
  <c r="A88" i="5"/>
  <c r="A29" i="10" s="1"/>
  <c r="C35" i="8"/>
  <c r="D35" i="2"/>
  <c r="F151" i="10"/>
  <c r="A116" i="10"/>
  <c r="A181" i="5"/>
  <c r="A179" i="5"/>
  <c r="F71" i="10"/>
  <c r="P42" i="7"/>
  <c r="AD43" i="1"/>
  <c r="I22" i="9"/>
  <c r="N36" i="5"/>
  <c r="N35" i="5"/>
  <c r="I23" i="9" s="1"/>
  <c r="D34" i="8"/>
  <c r="E34" i="2"/>
  <c r="F191" i="10"/>
  <c r="D46" i="8"/>
  <c r="O46" i="2"/>
  <c r="E46" i="2"/>
  <c r="M30" i="7"/>
  <c r="C36" i="2"/>
  <c r="N31" i="1"/>
  <c r="AB31" i="1"/>
  <c r="A41" i="9"/>
  <c r="A56" i="5"/>
  <c r="A44" i="9" s="1"/>
  <c r="A154" i="10"/>
  <c r="I216" i="5"/>
  <c r="A217" i="5"/>
  <c r="A155" i="10" s="1"/>
  <c r="G37" i="9"/>
  <c r="K50" i="5"/>
  <c r="F111" i="10"/>
  <c r="A114" i="10"/>
  <c r="A177" i="5"/>
  <c r="A115" i="10" s="1"/>
  <c r="I176" i="5"/>
  <c r="L42" i="7"/>
  <c r="B48" i="2"/>
  <c r="AA43" i="1"/>
  <c r="N43" i="1"/>
  <c r="N41" i="7"/>
  <c r="O42" i="1"/>
  <c r="O41" i="7" s="1"/>
  <c r="AC42" i="1"/>
  <c r="A17" i="8"/>
  <c r="A18" i="2"/>
  <c r="F17" i="2"/>
  <c r="F17" i="8" s="1"/>
  <c r="F25" i="10"/>
  <c r="G31" i="7"/>
  <c r="G33" i="1"/>
  <c r="M32" i="1"/>
  <c r="W32" i="1"/>
  <c r="E45" i="8"/>
  <c r="A39" i="9"/>
  <c r="A54" i="5"/>
  <c r="A52" i="5"/>
  <c r="A156" i="10"/>
  <c r="A221" i="5"/>
  <c r="A219" i="5"/>
  <c r="G31" i="9"/>
  <c r="K44" i="5"/>
  <c r="G32" i="9" s="1"/>
  <c r="A13" i="7"/>
  <c r="A15" i="1"/>
  <c r="E33" i="8"/>
  <c r="G34" i="9"/>
  <c r="K47" i="5"/>
  <c r="B13" i="13" l="1"/>
  <c r="B13" i="12"/>
  <c r="A14" i="7"/>
  <c r="A16" i="1"/>
  <c r="A157" i="10"/>
  <c r="I219" i="5"/>
  <c r="A220" i="5"/>
  <c r="A158" i="10" s="1"/>
  <c r="A42" i="9"/>
  <c r="A57" i="5"/>
  <c r="A45" i="9" s="1"/>
  <c r="N42" i="7"/>
  <c r="AC43" i="1"/>
  <c r="O43" i="1"/>
  <c r="O42" i="7" s="1"/>
  <c r="B48" i="8"/>
  <c r="D48" i="2"/>
  <c r="F154" i="10"/>
  <c r="A159" i="10"/>
  <c r="A225" i="5"/>
  <c r="A222" i="5"/>
  <c r="A40" i="9"/>
  <c r="A55" i="5"/>
  <c r="M31" i="7"/>
  <c r="C37" i="2"/>
  <c r="N32" i="1"/>
  <c r="AB32" i="1"/>
  <c r="A18" i="8"/>
  <c r="A19" i="2"/>
  <c r="F18" i="2"/>
  <c r="F18" i="8" s="1"/>
  <c r="G38" i="9"/>
  <c r="K51" i="5"/>
  <c r="N30" i="7"/>
  <c r="O31" i="1"/>
  <c r="O30" i="7" s="1"/>
  <c r="AC31" i="1"/>
  <c r="I24" i="9"/>
  <c r="N38" i="5"/>
  <c r="N37" i="5"/>
  <c r="I25" i="9" s="1"/>
  <c r="A117" i="10"/>
  <c r="A180" i="5"/>
  <c r="A118" i="10" s="1"/>
  <c r="I179" i="5"/>
  <c r="F28" i="10"/>
  <c r="A199" i="10"/>
  <c r="A265" i="5"/>
  <c r="A262" i="5"/>
  <c r="A79" i="10"/>
  <c r="A145" i="5"/>
  <c r="A142" i="5"/>
  <c r="F12" i="9"/>
  <c r="I25" i="5"/>
  <c r="D47" i="8"/>
  <c r="O47" i="2"/>
  <c r="E47" i="2"/>
  <c r="L43" i="7"/>
  <c r="B49" i="2"/>
  <c r="AA44" i="1"/>
  <c r="N44" i="1"/>
  <c r="D14" i="9"/>
  <c r="E27" i="5"/>
  <c r="A33" i="10"/>
  <c r="A95" i="5"/>
  <c r="A93" i="5"/>
  <c r="F194" i="10"/>
  <c r="G35" i="9"/>
  <c r="K48" i="5"/>
  <c r="G36" i="9" s="1"/>
  <c r="G32" i="7"/>
  <c r="G34" i="1"/>
  <c r="W33" i="1"/>
  <c r="M33" i="1"/>
  <c r="F114" i="10"/>
  <c r="C36" i="8"/>
  <c r="D36" i="2"/>
  <c r="E46" i="8"/>
  <c r="E34" i="8"/>
  <c r="A119" i="10"/>
  <c r="A185" i="5"/>
  <c r="A182" i="5"/>
  <c r="D35" i="8"/>
  <c r="E35" i="2"/>
  <c r="A197" i="10"/>
  <c r="A260" i="5"/>
  <c r="A198" i="10" s="1"/>
  <c r="I259" i="5"/>
  <c r="A77" i="10"/>
  <c r="A140" i="5"/>
  <c r="A78" i="10" s="1"/>
  <c r="I139" i="5"/>
  <c r="K44" i="7"/>
  <c r="M50" i="2"/>
  <c r="L50" i="2" s="1"/>
  <c r="P45" i="1"/>
  <c r="L45" i="1"/>
  <c r="X45" i="1"/>
  <c r="K46" i="1"/>
  <c r="P43" i="7"/>
  <c r="AD44" i="1"/>
  <c r="A31" i="10"/>
  <c r="A91" i="5"/>
  <c r="A32" i="10" s="1"/>
  <c r="I90" i="5"/>
  <c r="F74" i="10"/>
  <c r="D13" i="12" l="1"/>
  <c r="D13" i="13"/>
  <c r="K45" i="7"/>
  <c r="M51" i="2"/>
  <c r="L51" i="2" s="1"/>
  <c r="P46" i="1"/>
  <c r="L46" i="1"/>
  <c r="X46" i="1"/>
  <c r="A120" i="10"/>
  <c r="A183" i="5"/>
  <c r="I182" i="5"/>
  <c r="D15" i="9"/>
  <c r="I27" i="5"/>
  <c r="G27" i="5"/>
  <c r="F31" i="10"/>
  <c r="P44" i="7"/>
  <c r="AD45" i="1"/>
  <c r="F197" i="10"/>
  <c r="A123" i="10"/>
  <c r="A186" i="5"/>
  <c r="D36" i="8"/>
  <c r="E36" i="2"/>
  <c r="M32" i="7"/>
  <c r="C38" i="2"/>
  <c r="AB33" i="1"/>
  <c r="N33" i="1"/>
  <c r="G33" i="7"/>
  <c r="G35" i="1"/>
  <c r="W34" i="1"/>
  <c r="M34" i="1"/>
  <c r="A34" i="10"/>
  <c r="I93" i="5"/>
  <c r="A94" i="5"/>
  <c r="A35" i="10" s="1"/>
  <c r="A83" i="10"/>
  <c r="A146" i="5"/>
  <c r="A200" i="10"/>
  <c r="A263" i="5"/>
  <c r="I262" i="5"/>
  <c r="G39" i="9"/>
  <c r="K52" i="5"/>
  <c r="G40" i="9" s="1"/>
  <c r="N31" i="7"/>
  <c r="AC32" i="1"/>
  <c r="O32" i="1"/>
  <c r="O31" i="7" s="1"/>
  <c r="A163" i="10"/>
  <c r="A226" i="5"/>
  <c r="D48" i="8"/>
  <c r="O48" i="2"/>
  <c r="E48" i="2"/>
  <c r="F157" i="10"/>
  <c r="A15" i="7"/>
  <c r="A17" i="1"/>
  <c r="L44" i="7"/>
  <c r="B50" i="2"/>
  <c r="AA45" i="1"/>
  <c r="N45" i="1"/>
  <c r="F77" i="10"/>
  <c r="E35" i="8"/>
  <c r="A36" i="10"/>
  <c r="A96" i="5"/>
  <c r="A98" i="5"/>
  <c r="N43" i="7"/>
  <c r="AC44" i="1"/>
  <c r="O44" i="1"/>
  <c r="O43" i="7" s="1"/>
  <c r="B49" i="8"/>
  <c r="D49" i="2"/>
  <c r="E47" i="8"/>
  <c r="F13" i="9"/>
  <c r="I26" i="5"/>
  <c r="F14" i="9" s="1"/>
  <c r="A80" i="10"/>
  <c r="I142" i="5"/>
  <c r="A143" i="5"/>
  <c r="A81" i="10" s="1"/>
  <c r="A203" i="10"/>
  <c r="A266" i="5"/>
  <c r="F117" i="10"/>
  <c r="I26" i="9"/>
  <c r="N39" i="5"/>
  <c r="I27" i="9" s="1"/>
  <c r="N40" i="5"/>
  <c r="A19" i="8"/>
  <c r="A20" i="2"/>
  <c r="F19" i="2"/>
  <c r="F19" i="8" s="1"/>
  <c r="C37" i="8"/>
  <c r="D37" i="2"/>
  <c r="A43" i="9"/>
  <c r="A58" i="5"/>
  <c r="A46" i="9" s="1"/>
  <c r="A160" i="10"/>
  <c r="I222" i="5"/>
  <c r="A223" i="5"/>
  <c r="F13" i="13" l="1"/>
  <c r="F13" i="12"/>
  <c r="D37" i="8"/>
  <c r="E37" i="2"/>
  <c r="A39" i="10"/>
  <c r="A102" i="5"/>
  <c r="A99" i="5"/>
  <c r="A161" i="10"/>
  <c r="A224" i="5"/>
  <c r="A20" i="8"/>
  <c r="A21" i="2"/>
  <c r="F20" i="2"/>
  <c r="F20" i="8" s="1"/>
  <c r="I28" i="9"/>
  <c r="N42" i="5"/>
  <c r="N41" i="5"/>
  <c r="I29" i="9" s="1"/>
  <c r="F80" i="10"/>
  <c r="D49" i="8"/>
  <c r="O49" i="2"/>
  <c r="E49" i="2"/>
  <c r="A37" i="10"/>
  <c r="A97" i="5"/>
  <c r="A38" i="10" s="1"/>
  <c r="I96" i="5"/>
  <c r="N44" i="7"/>
  <c r="AC45" i="1"/>
  <c r="O45" i="1"/>
  <c r="O44" i="7" s="1"/>
  <c r="B50" i="8"/>
  <c r="D50" i="2"/>
  <c r="A16" i="7"/>
  <c r="A18" i="1"/>
  <c r="E48" i="8"/>
  <c r="A164" i="10"/>
  <c r="A227" i="5"/>
  <c r="A165" i="10" s="1"/>
  <c r="I226" i="5"/>
  <c r="A201" i="10"/>
  <c r="A264" i="5"/>
  <c r="A84" i="10"/>
  <c r="A147" i="5"/>
  <c r="A85" i="10" s="1"/>
  <c r="I146" i="5"/>
  <c r="F15" i="9"/>
  <c r="I28" i="5"/>
  <c r="F120" i="10"/>
  <c r="L45" i="7"/>
  <c r="B51" i="2"/>
  <c r="AA46" i="1"/>
  <c r="N46" i="1"/>
  <c r="F160" i="10"/>
  <c r="A204" i="10"/>
  <c r="I266" i="5"/>
  <c r="A267" i="5"/>
  <c r="A205" i="10" s="1"/>
  <c r="F200" i="10"/>
  <c r="F34" i="10"/>
  <c r="M33" i="7"/>
  <c r="C39" i="2"/>
  <c r="AB34" i="1"/>
  <c r="N34" i="1"/>
  <c r="G34" i="7"/>
  <c r="G36" i="1"/>
  <c r="W35" i="1"/>
  <c r="M35" i="1"/>
  <c r="N32" i="7"/>
  <c r="O33" i="1"/>
  <c r="O32" i="7" s="1"/>
  <c r="AC33" i="1"/>
  <c r="C38" i="8"/>
  <c r="D38" i="2"/>
  <c r="E36" i="8"/>
  <c r="A124" i="10"/>
  <c r="A187" i="5"/>
  <c r="A125" i="10" s="1"/>
  <c r="I186" i="5"/>
  <c r="E15" i="9"/>
  <c r="G28" i="5"/>
  <c r="A121" i="10"/>
  <c r="A184" i="5"/>
  <c r="P45" i="7"/>
  <c r="AD46" i="1"/>
  <c r="H13" i="12" l="1"/>
  <c r="I13" i="12"/>
  <c r="H13" i="13"/>
  <c r="I13" i="13"/>
  <c r="D38" i="8"/>
  <c r="E38" i="2"/>
  <c r="F204" i="10"/>
  <c r="N45" i="7"/>
  <c r="AC46" i="1"/>
  <c r="O46" i="1"/>
  <c r="O45" i="7" s="1"/>
  <c r="B51" i="8"/>
  <c r="D51" i="2"/>
  <c r="F16" i="9"/>
  <c r="I29" i="5"/>
  <c r="F84" i="10"/>
  <c r="A17" i="7"/>
  <c r="A19" i="1"/>
  <c r="D50" i="8"/>
  <c r="O50" i="2"/>
  <c r="E50" i="2"/>
  <c r="E49" i="8"/>
  <c r="A21" i="8"/>
  <c r="A22" i="2"/>
  <c r="F21" i="2"/>
  <c r="F21" i="8" s="1"/>
  <c r="A162" i="10"/>
  <c r="I224" i="5"/>
  <c r="A40" i="10"/>
  <c r="A100" i="5"/>
  <c r="A41" i="10" s="1"/>
  <c r="I99" i="5"/>
  <c r="A122" i="10"/>
  <c r="I184" i="5"/>
  <c r="E16" i="9"/>
  <c r="G29" i="5"/>
  <c r="E17" i="9" s="1"/>
  <c r="F124" i="10"/>
  <c r="M34" i="7"/>
  <c r="C40" i="2"/>
  <c r="N35" i="1"/>
  <c r="AB35" i="1"/>
  <c r="G35" i="7"/>
  <c r="G37" i="1"/>
  <c r="M36" i="1"/>
  <c r="W36" i="1"/>
  <c r="N33" i="7"/>
  <c r="O34" i="1"/>
  <c r="O33" i="7" s="1"/>
  <c r="AC34" i="1"/>
  <c r="C39" i="8"/>
  <c r="D39" i="2"/>
  <c r="A202" i="10"/>
  <c r="I264" i="5"/>
  <c r="F164" i="10"/>
  <c r="F37" i="10"/>
  <c r="I30" i="9"/>
  <c r="N43" i="5"/>
  <c r="I31" i="9" s="1"/>
  <c r="N44" i="5"/>
  <c r="C159" i="5" s="1"/>
  <c r="C145" i="5"/>
  <c r="C119" i="5"/>
  <c r="C69" i="5"/>
  <c r="C263" i="5"/>
  <c r="C257" i="5"/>
  <c r="C251" i="5"/>
  <c r="C231" i="5"/>
  <c r="C221" i="5"/>
  <c r="C215" i="5"/>
  <c r="C242" i="5"/>
  <c r="C232" i="5"/>
  <c r="C208" i="5"/>
  <c r="C201" i="5"/>
  <c r="C191" i="5"/>
  <c r="C181" i="5"/>
  <c r="C175" i="5"/>
  <c r="C169" i="5"/>
  <c r="C158" i="5"/>
  <c r="C194" i="5"/>
  <c r="C147" i="5"/>
  <c r="C121" i="5"/>
  <c r="C94" i="5"/>
  <c r="C68" i="5"/>
  <c r="C124" i="5"/>
  <c r="C154" i="5"/>
  <c r="C100" i="5"/>
  <c r="C271" i="5"/>
  <c r="C261" i="5"/>
  <c r="C255" i="5"/>
  <c r="C249" i="5"/>
  <c r="C227" i="5"/>
  <c r="C220" i="5"/>
  <c r="C214" i="5"/>
  <c r="C238" i="5"/>
  <c r="C212" i="5"/>
  <c r="C206" i="5"/>
  <c r="C199" i="5"/>
  <c r="C187" i="5"/>
  <c r="C180" i="5"/>
  <c r="C174" i="5"/>
  <c r="C168" i="5"/>
  <c r="C241" i="5"/>
  <c r="C228" i="5"/>
  <c r="C192" i="5"/>
  <c r="C161" i="5"/>
  <c r="C143" i="5"/>
  <c r="C131" i="5"/>
  <c r="C108" i="5"/>
  <c r="C97" i="5"/>
  <c r="C88" i="5"/>
  <c r="C71" i="5"/>
  <c r="C64" i="5"/>
  <c r="C134" i="5"/>
  <c r="C111" i="5"/>
  <c r="C81" i="5"/>
  <c r="C140" i="5"/>
  <c r="C118" i="5"/>
  <c r="C85" i="5"/>
  <c r="A43" i="10"/>
  <c r="A103" i="5"/>
  <c r="E37" i="8"/>
  <c r="B14" i="12" l="1"/>
  <c r="B14" i="13"/>
  <c r="C97" i="10"/>
  <c r="I159" i="5"/>
  <c r="C26" i="10"/>
  <c r="I85" i="5"/>
  <c r="C52" i="10"/>
  <c r="I111" i="5"/>
  <c r="C29" i="10"/>
  <c r="I88" i="5"/>
  <c r="C81" i="10"/>
  <c r="I143" i="5"/>
  <c r="C179" i="10"/>
  <c r="I241" i="5"/>
  <c r="C112" i="10"/>
  <c r="I174" i="5"/>
  <c r="C125" i="10"/>
  <c r="I187" i="5"/>
  <c r="C137" i="10"/>
  <c r="I199" i="5"/>
  <c r="C176" i="10"/>
  <c r="I238" i="5"/>
  <c r="C152" i="10"/>
  <c r="I214" i="5"/>
  <c r="C187" i="10"/>
  <c r="I249" i="5"/>
  <c r="C199" i="10"/>
  <c r="I261" i="5"/>
  <c r="C41" i="10"/>
  <c r="I100" i="5"/>
  <c r="C62" i="10"/>
  <c r="I124" i="5"/>
  <c r="C9" i="10"/>
  <c r="I68" i="5"/>
  <c r="C59" i="10"/>
  <c r="I121" i="5"/>
  <c r="C132" i="10"/>
  <c r="I194" i="5"/>
  <c r="C107" i="10"/>
  <c r="I169" i="5"/>
  <c r="C119" i="10"/>
  <c r="I181" i="5"/>
  <c r="C146" i="10"/>
  <c r="I208" i="5"/>
  <c r="C56" i="10"/>
  <c r="I118" i="5"/>
  <c r="C22" i="10"/>
  <c r="I81" i="5"/>
  <c r="C72" i="10"/>
  <c r="I134" i="5"/>
  <c r="C12" i="10"/>
  <c r="I71" i="5"/>
  <c r="C38" i="10"/>
  <c r="I97" i="5"/>
  <c r="C69" i="10"/>
  <c r="I131" i="5"/>
  <c r="C99" i="10"/>
  <c r="I161" i="5"/>
  <c r="C166" i="10"/>
  <c r="I228" i="5"/>
  <c r="C164" i="5"/>
  <c r="C171" i="5"/>
  <c r="C177" i="5"/>
  <c r="C183" i="5"/>
  <c r="C196" i="5"/>
  <c r="C202" i="5"/>
  <c r="C209" i="5"/>
  <c r="C234" i="5"/>
  <c r="C244" i="5"/>
  <c r="C217" i="5"/>
  <c r="C223" i="5"/>
  <c r="C246" i="5"/>
  <c r="C252" i="5"/>
  <c r="C258" i="5"/>
  <c r="C265" i="5"/>
  <c r="C75" i="5"/>
  <c r="C128" i="5"/>
  <c r="C91" i="5"/>
  <c r="C151" i="5"/>
  <c r="C78" i="5"/>
  <c r="C104" i="5"/>
  <c r="C137" i="5"/>
  <c r="C188" i="5"/>
  <c r="C239" i="5"/>
  <c r="C166" i="5"/>
  <c r="C172" i="5"/>
  <c r="C178" i="5"/>
  <c r="C185" i="5"/>
  <c r="C198" i="5"/>
  <c r="C204" i="5"/>
  <c r="C211" i="5"/>
  <c r="C236" i="5"/>
  <c r="C268" i="5"/>
  <c r="C218" i="5"/>
  <c r="C225" i="5"/>
  <c r="C248" i="5"/>
  <c r="C254" i="5"/>
  <c r="C260" i="5"/>
  <c r="C267" i="5"/>
  <c r="C92" i="5"/>
  <c r="C135" i="5"/>
  <c r="C148" i="5"/>
  <c r="C66" i="5"/>
  <c r="C86" i="5"/>
  <c r="C141" i="5"/>
  <c r="C62" i="5"/>
  <c r="C79" i="5"/>
  <c r="C89" i="5"/>
  <c r="C98" i="5"/>
  <c r="C105" i="5"/>
  <c r="C113" i="5"/>
  <c r="C126" i="5"/>
  <c r="C138" i="5"/>
  <c r="C156" i="5"/>
  <c r="F202" i="10"/>
  <c r="D39" i="8"/>
  <c r="E39" i="2"/>
  <c r="M35" i="7"/>
  <c r="C41" i="2"/>
  <c r="N36" i="1"/>
  <c r="AB36" i="1"/>
  <c r="N34" i="7"/>
  <c r="AC35" i="1"/>
  <c r="O35" i="1"/>
  <c r="O34" i="7" s="1"/>
  <c r="F162" i="10"/>
  <c r="E38" i="8"/>
  <c r="A44" i="10"/>
  <c r="I103" i="5"/>
  <c r="A104" i="5"/>
  <c r="A45" i="10" s="1"/>
  <c r="C78" i="10"/>
  <c r="I140" i="5"/>
  <c r="C5" i="10"/>
  <c r="I64" i="5"/>
  <c r="C49" i="10"/>
  <c r="I108" i="5"/>
  <c r="C130" i="10"/>
  <c r="I192" i="5"/>
  <c r="C106" i="10"/>
  <c r="I168" i="5"/>
  <c r="C118" i="10"/>
  <c r="I180" i="5"/>
  <c r="C144" i="10"/>
  <c r="I206" i="5"/>
  <c r="C150" i="10"/>
  <c r="I212" i="5"/>
  <c r="C158" i="10"/>
  <c r="I220" i="5"/>
  <c r="C165" i="10"/>
  <c r="I227" i="5"/>
  <c r="C193" i="10"/>
  <c r="I255" i="5"/>
  <c r="C209" i="10"/>
  <c r="I271" i="5"/>
  <c r="C92" i="10"/>
  <c r="I154" i="5"/>
  <c r="C35" i="10"/>
  <c r="I94" i="5"/>
  <c r="C85" i="10"/>
  <c r="I147" i="5"/>
  <c r="C96" i="10"/>
  <c r="I158" i="5"/>
  <c r="C113" i="10"/>
  <c r="I175" i="5"/>
  <c r="C129" i="10"/>
  <c r="I191" i="5"/>
  <c r="C139" i="10"/>
  <c r="I201" i="5"/>
  <c r="C170" i="10"/>
  <c r="I232" i="5"/>
  <c r="C180" i="10"/>
  <c r="I242" i="5"/>
  <c r="C153" i="10"/>
  <c r="I215" i="5"/>
  <c r="C159" i="10"/>
  <c r="I221" i="5"/>
  <c r="C169" i="10"/>
  <c r="I231" i="5"/>
  <c r="C189" i="10"/>
  <c r="I251" i="5"/>
  <c r="C195" i="10"/>
  <c r="I257" i="5"/>
  <c r="C201" i="10"/>
  <c r="I263" i="5"/>
  <c r="C10" i="10"/>
  <c r="I69" i="5"/>
  <c r="C57" i="10"/>
  <c r="I119" i="5"/>
  <c r="C83" i="10"/>
  <c r="I145" i="5"/>
  <c r="E145" i="5"/>
  <c r="I32" i="9"/>
  <c r="N46" i="5"/>
  <c r="N45" i="5"/>
  <c r="I33" i="9" s="1"/>
  <c r="C76" i="5"/>
  <c r="C129" i="5"/>
  <c r="C73" i="5"/>
  <c r="C83" i="5"/>
  <c r="C95" i="5"/>
  <c r="C102" i="5"/>
  <c r="C109" i="5"/>
  <c r="C122" i="5"/>
  <c r="C132" i="5"/>
  <c r="C152" i="5"/>
  <c r="C162" i="5"/>
  <c r="G36" i="7"/>
  <c r="M37" i="1"/>
  <c r="W37" i="1"/>
  <c r="C40" i="8"/>
  <c r="D40" i="2"/>
  <c r="F122" i="10"/>
  <c r="F40" i="10"/>
  <c r="A22" i="8"/>
  <c r="A23" i="2"/>
  <c r="F22" i="2"/>
  <c r="F22" i="8" s="1"/>
  <c r="E50" i="8"/>
  <c r="A18" i="7"/>
  <c r="A20" i="1"/>
  <c r="F17" i="9"/>
  <c r="I30" i="5"/>
  <c r="D51" i="8"/>
  <c r="O51" i="2"/>
  <c r="E51" i="2"/>
  <c r="D14" i="13" l="1"/>
  <c r="D14" i="12"/>
  <c r="C90" i="10"/>
  <c r="I152" i="5"/>
  <c r="C43" i="10"/>
  <c r="I102" i="5"/>
  <c r="M102" i="5"/>
  <c r="M103" i="5" s="1"/>
  <c r="N105" i="5" s="1"/>
  <c r="E102" i="5"/>
  <c r="F57" i="10"/>
  <c r="F201" i="10"/>
  <c r="F189" i="10"/>
  <c r="F169" i="10"/>
  <c r="F159" i="10"/>
  <c r="F153" i="10"/>
  <c r="F180" i="10"/>
  <c r="F170" i="10"/>
  <c r="F139" i="10"/>
  <c r="F129" i="10"/>
  <c r="F113" i="10"/>
  <c r="F96" i="10"/>
  <c r="F85" i="10"/>
  <c r="F35" i="10"/>
  <c r="F92" i="10"/>
  <c r="F209" i="10"/>
  <c r="F193" i="10"/>
  <c r="F165" i="10"/>
  <c r="F158" i="10"/>
  <c r="F150" i="10"/>
  <c r="F144" i="10"/>
  <c r="F118" i="10"/>
  <c r="F106" i="10"/>
  <c r="F130" i="10"/>
  <c r="F49" i="10"/>
  <c r="F5" i="10"/>
  <c r="F78" i="10"/>
  <c r="C41" i="8"/>
  <c r="D41" i="2"/>
  <c r="E39" i="8"/>
  <c r="C94" i="10"/>
  <c r="I156" i="5"/>
  <c r="C64" i="10"/>
  <c r="I126" i="5"/>
  <c r="C46" i="10"/>
  <c r="I105" i="5"/>
  <c r="C30" i="10"/>
  <c r="I89" i="5"/>
  <c r="C3" i="10"/>
  <c r="I62" i="5"/>
  <c r="M62" i="5"/>
  <c r="C27" i="10"/>
  <c r="I86" i="5"/>
  <c r="C86" i="10"/>
  <c r="I148" i="5"/>
  <c r="C33" i="10"/>
  <c r="I92" i="5"/>
  <c r="C198" i="10"/>
  <c r="I260" i="5"/>
  <c r="C186" i="10"/>
  <c r="I248" i="5"/>
  <c r="C156" i="10"/>
  <c r="I218" i="5"/>
  <c r="C174" i="10"/>
  <c r="I236" i="5"/>
  <c r="C142" i="10"/>
  <c r="I204" i="5"/>
  <c r="C123" i="10"/>
  <c r="I185" i="5"/>
  <c r="E185" i="5"/>
  <c r="C110" i="10"/>
  <c r="I172" i="5"/>
  <c r="C177" i="10"/>
  <c r="I239" i="5"/>
  <c r="C75" i="10"/>
  <c r="I137" i="5"/>
  <c r="C19" i="10"/>
  <c r="I78" i="5"/>
  <c r="C32" i="10"/>
  <c r="I91" i="5"/>
  <c r="C16" i="10"/>
  <c r="I75" i="5"/>
  <c r="C196" i="10"/>
  <c r="I258" i="5"/>
  <c r="C184" i="10"/>
  <c r="I246" i="5"/>
  <c r="C155" i="10"/>
  <c r="I217" i="5"/>
  <c r="C172" i="10"/>
  <c r="I234" i="5"/>
  <c r="C140" i="10"/>
  <c r="I202" i="5"/>
  <c r="C121" i="10"/>
  <c r="I183" i="5"/>
  <c r="C109" i="10"/>
  <c r="I171" i="5"/>
  <c r="F166" i="10"/>
  <c r="F99" i="10"/>
  <c r="F69" i="10"/>
  <c r="F38" i="10"/>
  <c r="F12" i="10"/>
  <c r="F72" i="10"/>
  <c r="F22" i="10"/>
  <c r="F56" i="10"/>
  <c r="F146" i="10"/>
  <c r="F119" i="10"/>
  <c r="F107" i="10"/>
  <c r="F132" i="10"/>
  <c r="F59" i="10"/>
  <c r="F9" i="10"/>
  <c r="F62" i="10"/>
  <c r="F41" i="10"/>
  <c r="F199" i="10"/>
  <c r="F187" i="10"/>
  <c r="F152" i="10"/>
  <c r="F176" i="10"/>
  <c r="F137" i="10"/>
  <c r="F125" i="10"/>
  <c r="F112" i="10"/>
  <c r="F179" i="10"/>
  <c r="F81" i="10"/>
  <c r="F29" i="10"/>
  <c r="F52" i="10"/>
  <c r="F26" i="10"/>
  <c r="F97" i="10"/>
  <c r="A23" i="8"/>
  <c r="A24" i="2"/>
  <c r="F23" i="2"/>
  <c r="F23" i="8" s="1"/>
  <c r="D40" i="8"/>
  <c r="O40" i="2"/>
  <c r="E40" i="2"/>
  <c r="C60" i="10"/>
  <c r="I122" i="5"/>
  <c r="C24" i="10"/>
  <c r="I83" i="5"/>
  <c r="C67" i="10"/>
  <c r="I129" i="5"/>
  <c r="F83" i="10"/>
  <c r="F10" i="10"/>
  <c r="F195" i="10"/>
  <c r="E51" i="8"/>
  <c r="F18" i="9"/>
  <c r="I31" i="5"/>
  <c r="A19" i="7"/>
  <c r="A21" i="1"/>
  <c r="M36" i="7"/>
  <c r="C42" i="2"/>
  <c r="AB37" i="1"/>
  <c r="N37" i="1"/>
  <c r="C100" i="10"/>
  <c r="I162" i="5"/>
  <c r="C70" i="10"/>
  <c r="I132" i="5"/>
  <c r="C50" i="10"/>
  <c r="I109" i="5"/>
  <c r="C36" i="10"/>
  <c r="I95" i="5"/>
  <c r="C14" i="10"/>
  <c r="I73" i="5"/>
  <c r="C17" i="10"/>
  <c r="I76" i="5"/>
  <c r="I34" i="9"/>
  <c r="N48" i="5"/>
  <c r="N47" i="5"/>
  <c r="I35" i="9" s="1"/>
  <c r="D83" i="10"/>
  <c r="E146" i="5"/>
  <c r="F44" i="10"/>
  <c r="N35" i="7"/>
  <c r="AC36" i="1"/>
  <c r="O36" i="1"/>
  <c r="O35" i="7" s="1"/>
  <c r="C76" i="10"/>
  <c r="I138" i="5"/>
  <c r="C54" i="10"/>
  <c r="I113" i="5"/>
  <c r="C39" i="10"/>
  <c r="I98" i="5"/>
  <c r="C20" i="10"/>
  <c r="I79" i="5"/>
  <c r="C79" i="10"/>
  <c r="I141" i="5"/>
  <c r="C7" i="10"/>
  <c r="I66" i="5"/>
  <c r="C73" i="10"/>
  <c r="I135" i="5"/>
  <c r="C205" i="10"/>
  <c r="I267" i="5"/>
  <c r="C192" i="10"/>
  <c r="I254" i="5"/>
  <c r="C163" i="10"/>
  <c r="I225" i="5"/>
  <c r="E225" i="5"/>
  <c r="C206" i="10"/>
  <c r="I268" i="5"/>
  <c r="C149" i="10"/>
  <c r="I211" i="5"/>
  <c r="C136" i="10"/>
  <c r="I198" i="5"/>
  <c r="C116" i="10"/>
  <c r="I178" i="5"/>
  <c r="C104" i="10"/>
  <c r="I166" i="5"/>
  <c r="C126" i="10"/>
  <c r="I188" i="5"/>
  <c r="C45" i="10"/>
  <c r="I104" i="5"/>
  <c r="C89" i="10"/>
  <c r="I151" i="5"/>
  <c r="C66" i="10"/>
  <c r="I128" i="5"/>
  <c r="C203" i="10"/>
  <c r="I265" i="5"/>
  <c r="E265" i="5"/>
  <c r="C190" i="10"/>
  <c r="I252" i="5"/>
  <c r="C161" i="10"/>
  <c r="I223" i="5"/>
  <c r="C182" i="10"/>
  <c r="I244" i="5"/>
  <c r="C147" i="10"/>
  <c r="I209" i="5"/>
  <c r="C134" i="10"/>
  <c r="I196" i="5"/>
  <c r="C115" i="10"/>
  <c r="I177" i="5"/>
  <c r="C102" i="10"/>
  <c r="I164" i="5"/>
  <c r="F14" i="12" l="1"/>
  <c r="F14" i="13"/>
  <c r="F115" i="10"/>
  <c r="F203" i="10"/>
  <c r="F66" i="10"/>
  <c r="F89" i="10"/>
  <c r="F45" i="10"/>
  <c r="F126" i="10"/>
  <c r="F104" i="10"/>
  <c r="F116" i="10"/>
  <c r="F136" i="10"/>
  <c r="F149" i="10"/>
  <c r="F206" i="10"/>
  <c r="D163" i="10"/>
  <c r="E226" i="5"/>
  <c r="D84" i="10"/>
  <c r="E147" i="5"/>
  <c r="A24" i="8"/>
  <c r="A25" i="2"/>
  <c r="F24" i="2"/>
  <c r="F24" i="8" s="1"/>
  <c r="F109" i="10"/>
  <c r="F121" i="10"/>
  <c r="F140" i="10"/>
  <c r="F172" i="10"/>
  <c r="F155" i="10"/>
  <c r="F184" i="10"/>
  <c r="F196" i="10"/>
  <c r="F16" i="10"/>
  <c r="F32" i="10"/>
  <c r="F19" i="10"/>
  <c r="F75" i="10"/>
  <c r="F177" i="10"/>
  <c r="F110" i="10"/>
  <c r="D123" i="10"/>
  <c r="E186" i="5"/>
  <c r="F3" i="10"/>
  <c r="F30" i="10"/>
  <c r="F46" i="10"/>
  <c r="F64" i="10"/>
  <c r="F94" i="10"/>
  <c r="D41" i="8"/>
  <c r="O41" i="2"/>
  <c r="E41" i="2"/>
  <c r="D43" i="10"/>
  <c r="E103" i="5"/>
  <c r="F43" i="10"/>
  <c r="F90" i="10"/>
  <c r="F102" i="10"/>
  <c r="F134" i="10"/>
  <c r="F147" i="10"/>
  <c r="F182" i="10"/>
  <c r="F161" i="10"/>
  <c r="F190" i="10"/>
  <c r="D203" i="10"/>
  <c r="E266" i="5"/>
  <c r="F163" i="10"/>
  <c r="F192" i="10"/>
  <c r="F205" i="10"/>
  <c r="F73" i="10"/>
  <c r="F7" i="10"/>
  <c r="F79" i="10"/>
  <c r="F20" i="10"/>
  <c r="F39" i="10"/>
  <c r="F54" i="10"/>
  <c r="F76" i="10"/>
  <c r="I36" i="9"/>
  <c r="N50" i="5"/>
  <c r="N49" i="5"/>
  <c r="I37" i="9" s="1"/>
  <c r="F17" i="10"/>
  <c r="F14" i="10"/>
  <c r="F36" i="10"/>
  <c r="F50" i="10"/>
  <c r="F70" i="10"/>
  <c r="F100" i="10"/>
  <c r="N36" i="7"/>
  <c r="O37" i="1"/>
  <c r="O36" i="7" s="1"/>
  <c r="AC37" i="1"/>
  <c r="O38" i="1"/>
  <c r="O37" i="7" s="1"/>
  <c r="C42" i="8"/>
  <c r="D42" i="2"/>
  <c r="A20" i="7"/>
  <c r="A22" i="1"/>
  <c r="F19" i="9"/>
  <c r="I32" i="5"/>
  <c r="F67" i="10"/>
  <c r="F24" i="10"/>
  <c r="F60" i="10"/>
  <c r="E40" i="8"/>
  <c r="F123" i="10"/>
  <c r="F142" i="10"/>
  <c r="F174" i="10"/>
  <c r="F156" i="10"/>
  <c r="F186" i="10"/>
  <c r="F198" i="10"/>
  <c r="F33" i="10"/>
  <c r="F86" i="10"/>
  <c r="F27" i="10"/>
  <c r="B9" i="6"/>
  <c r="M105" i="5"/>
  <c r="N110" i="5"/>
  <c r="H14" i="13" l="1"/>
  <c r="I14" i="13"/>
  <c r="H14" i="12"/>
  <c r="I14" i="12"/>
  <c r="O118" i="5"/>
  <c r="N111" i="5"/>
  <c r="B8" i="6"/>
  <c r="O115" i="5"/>
  <c r="M106" i="5"/>
  <c r="F20" i="9"/>
  <c r="I33" i="5"/>
  <c r="A21" i="7"/>
  <c r="A23" i="1"/>
  <c r="D42" i="8"/>
  <c r="O42" i="2"/>
  <c r="E42" i="2"/>
  <c r="A25" i="8"/>
  <c r="A26" i="2"/>
  <c r="F25" i="2"/>
  <c r="F25" i="8" s="1"/>
  <c r="D85" i="10"/>
  <c r="E148" i="5"/>
  <c r="D164" i="10"/>
  <c r="E227" i="5"/>
  <c r="B18" i="6"/>
  <c r="C9" i="6"/>
  <c r="B13" i="6"/>
  <c r="I38" i="9"/>
  <c r="N51" i="5"/>
  <c r="I39" i="9" s="1"/>
  <c r="N52" i="5"/>
  <c r="D204" i="10"/>
  <c r="E267" i="5"/>
  <c r="D44" i="10"/>
  <c r="E104" i="5"/>
  <c r="E41" i="8"/>
  <c r="D124" i="10"/>
  <c r="E187" i="5"/>
  <c r="B15" i="13" l="1"/>
  <c r="B15" i="12"/>
  <c r="B17" i="6"/>
  <c r="C19" i="6" s="1"/>
  <c r="A26" i="8"/>
  <c r="A27" i="2"/>
  <c r="F26" i="2"/>
  <c r="F26" i="8" s="1"/>
  <c r="E42" i="8"/>
  <c r="A22" i="7"/>
  <c r="A24" i="1"/>
  <c r="F21" i="9"/>
  <c r="I34" i="5"/>
  <c r="B12" i="6"/>
  <c r="C8" i="6"/>
  <c r="T115" i="5"/>
  <c r="D125" i="10"/>
  <c r="E188" i="5"/>
  <c r="D45" i="10"/>
  <c r="E105" i="5"/>
  <c r="D205" i="10"/>
  <c r="E268" i="5"/>
  <c r="I40" i="9"/>
  <c r="N53" i="5"/>
  <c r="N54" i="5"/>
  <c r="I42" i="9" s="1"/>
  <c r="D165" i="10"/>
  <c r="E228" i="5"/>
  <c r="D86" i="10"/>
  <c r="E149" i="5"/>
  <c r="T114" i="5"/>
  <c r="O119" i="5"/>
  <c r="D15" i="12" l="1"/>
  <c r="D15" i="13"/>
  <c r="P116" i="5"/>
  <c r="P113" i="5"/>
  <c r="P114" i="5"/>
  <c r="P117" i="5"/>
  <c r="U113" i="5"/>
  <c r="P115" i="5"/>
  <c r="I41" i="9"/>
  <c r="N55" i="5"/>
  <c r="D206" i="10"/>
  <c r="E269" i="5"/>
  <c r="D46" i="10"/>
  <c r="E106" i="5"/>
  <c r="D126" i="10"/>
  <c r="E189" i="5"/>
  <c r="U115" i="5"/>
  <c r="F22" i="9"/>
  <c r="I35" i="5"/>
  <c r="A23" i="7"/>
  <c r="A25" i="1"/>
  <c r="C18" i="6"/>
  <c r="U114" i="5"/>
  <c r="T119" i="5"/>
  <c r="D87" i="10"/>
  <c r="E150" i="5"/>
  <c r="D166" i="10"/>
  <c r="E229" i="5"/>
  <c r="P118" i="5"/>
  <c r="G12" i="6"/>
  <c r="G13" i="6" s="1"/>
  <c r="K13" i="6" s="1"/>
  <c r="B15" i="6"/>
  <c r="A27" i="8"/>
  <c r="A28" i="2"/>
  <c r="F27" i="2"/>
  <c r="F15" i="13" l="1"/>
  <c r="F15" i="12"/>
  <c r="F27" i="8"/>
  <c r="P12" i="2"/>
  <c r="C14" i="6"/>
  <c r="C13" i="6"/>
  <c r="F23" i="9"/>
  <c r="I36" i="5"/>
  <c r="A28" i="8"/>
  <c r="A29" i="2"/>
  <c r="F28" i="2"/>
  <c r="F28" i="8" s="1"/>
  <c r="C12" i="6"/>
  <c r="D167" i="10"/>
  <c r="E230" i="5"/>
  <c r="D88" i="10"/>
  <c r="E151" i="5"/>
  <c r="D127" i="10"/>
  <c r="E190" i="5"/>
  <c r="D47" i="10"/>
  <c r="E107" i="5"/>
  <c r="D207" i="10"/>
  <c r="E270" i="5"/>
  <c r="I43" i="9"/>
  <c r="N57" i="5"/>
  <c r="I45" i="9" s="1"/>
  <c r="N56" i="5"/>
  <c r="A24" i="7"/>
  <c r="A26" i="1"/>
  <c r="H15" i="12" l="1"/>
  <c r="I15" i="12"/>
  <c r="H15" i="13"/>
  <c r="I15" i="13"/>
  <c r="A25" i="7"/>
  <c r="A27" i="1"/>
  <c r="I44" i="9"/>
  <c r="N58" i="5"/>
  <c r="D208" i="10"/>
  <c r="E271" i="5"/>
  <c r="D209" i="10" s="1"/>
  <c r="D48" i="10"/>
  <c r="E108" i="5"/>
  <c r="D128" i="10"/>
  <c r="E191" i="5"/>
  <c r="D89" i="10"/>
  <c r="E152" i="5"/>
  <c r="D168" i="10"/>
  <c r="E231" i="5"/>
  <c r="A29" i="8"/>
  <c r="A30" i="2"/>
  <c r="F29" i="2"/>
  <c r="F29" i="8" s="1"/>
  <c r="F24" i="9"/>
  <c r="I37" i="5"/>
  <c r="B16" i="12" l="1"/>
  <c r="B16" i="13"/>
  <c r="F25" i="9"/>
  <c r="I38" i="5"/>
  <c r="A30" i="8"/>
  <c r="A31" i="2"/>
  <c r="F30" i="2"/>
  <c r="F30" i="8" s="1"/>
  <c r="D169" i="10"/>
  <c r="E232" i="5"/>
  <c r="D90" i="10"/>
  <c r="E153" i="5"/>
  <c r="D129" i="10"/>
  <c r="E192" i="5"/>
  <c r="D49" i="10"/>
  <c r="E109" i="5"/>
  <c r="I46" i="9"/>
  <c r="A26" i="7"/>
  <c r="A28" i="1"/>
  <c r="D16" i="13" l="1"/>
  <c r="D16" i="12"/>
  <c r="A27" i="7"/>
  <c r="A29" i="1"/>
  <c r="D50" i="10"/>
  <c r="E110" i="5"/>
  <c r="D130" i="10"/>
  <c r="E193" i="5"/>
  <c r="D91" i="10"/>
  <c r="E154" i="5"/>
  <c r="D170" i="10"/>
  <c r="E233" i="5"/>
  <c r="A31" i="8"/>
  <c r="A32" i="2"/>
  <c r="F31" i="2"/>
  <c r="F31" i="8" s="1"/>
  <c r="F26" i="9"/>
  <c r="I39" i="5"/>
  <c r="F16" i="12" l="1"/>
  <c r="F16" i="13"/>
  <c r="A32" i="8"/>
  <c r="A33" i="2"/>
  <c r="F32" i="2"/>
  <c r="F32" i="8" s="1"/>
  <c r="D171" i="10"/>
  <c r="E234" i="5"/>
  <c r="D92" i="10"/>
  <c r="E155" i="5"/>
  <c r="D131" i="10"/>
  <c r="E194" i="5"/>
  <c r="D51" i="10"/>
  <c r="E111" i="5"/>
  <c r="A28" i="7"/>
  <c r="A30" i="1"/>
  <c r="F27" i="9"/>
  <c r="I40" i="5"/>
  <c r="H16" i="13" l="1"/>
  <c r="I16" i="13"/>
  <c r="H16" i="12"/>
  <c r="I16" i="12"/>
  <c r="A33" i="8"/>
  <c r="A34" i="2"/>
  <c r="F33" i="2"/>
  <c r="F33" i="8" s="1"/>
  <c r="F28" i="9"/>
  <c r="I41" i="5"/>
  <c r="A29" i="7"/>
  <c r="A31" i="1"/>
  <c r="D52" i="10"/>
  <c r="E112" i="5"/>
  <c r="D132" i="10"/>
  <c r="E195" i="5"/>
  <c r="D93" i="10"/>
  <c r="E156" i="5"/>
  <c r="D172" i="10"/>
  <c r="E235" i="5"/>
  <c r="B17" i="13" l="1"/>
  <c r="B17" i="12"/>
  <c r="A34" i="8"/>
  <c r="A35" i="2"/>
  <c r="F34" i="2"/>
  <c r="F34" i="8" s="1"/>
  <c r="D173" i="10"/>
  <c r="E236" i="5"/>
  <c r="D94" i="10"/>
  <c r="E157" i="5"/>
  <c r="D133" i="10"/>
  <c r="E196" i="5"/>
  <c r="D53" i="10"/>
  <c r="E113" i="5"/>
  <c r="A30" i="7"/>
  <c r="A32" i="1"/>
  <c r="F29" i="9"/>
  <c r="I42" i="5"/>
  <c r="D17" i="12" l="1"/>
  <c r="D17" i="13"/>
  <c r="A35" i="8"/>
  <c r="A36" i="2"/>
  <c r="F35" i="2"/>
  <c r="F35" i="8" s="1"/>
  <c r="F30" i="9"/>
  <c r="I43" i="5"/>
  <c r="A31" i="7"/>
  <c r="A33" i="1"/>
  <c r="D54" i="10"/>
  <c r="E115" i="5"/>
  <c r="D134" i="10"/>
  <c r="E197" i="5"/>
  <c r="D95" i="10"/>
  <c r="E158" i="5"/>
  <c r="D174" i="10"/>
  <c r="E237" i="5"/>
  <c r="F17" i="13" l="1"/>
  <c r="F17" i="12"/>
  <c r="D175" i="10"/>
  <c r="E238" i="5"/>
  <c r="D96" i="10"/>
  <c r="E159" i="5"/>
  <c r="D135" i="10"/>
  <c r="E198" i="5"/>
  <c r="D55" i="10"/>
  <c r="E118" i="5"/>
  <c r="A32" i="7"/>
  <c r="A34" i="1"/>
  <c r="F31" i="9"/>
  <c r="I44" i="5"/>
  <c r="A36" i="8"/>
  <c r="A37" i="2"/>
  <c r="F36" i="2"/>
  <c r="F36" i="8" s="1"/>
  <c r="H17" i="12" l="1"/>
  <c r="I17" i="12"/>
  <c r="H17" i="13"/>
  <c r="I17" i="13"/>
  <c r="A37" i="8"/>
  <c r="A38" i="2"/>
  <c r="F37" i="2"/>
  <c r="F37" i="8" s="1"/>
  <c r="F32" i="9"/>
  <c r="I45" i="5"/>
  <c r="A33" i="7"/>
  <c r="A35" i="1"/>
  <c r="D56" i="10"/>
  <c r="E119" i="5"/>
  <c r="D136" i="10"/>
  <c r="E199" i="5"/>
  <c r="D97" i="10"/>
  <c r="E160" i="5"/>
  <c r="D176" i="10"/>
  <c r="E239" i="5"/>
  <c r="B18" i="12" l="1"/>
  <c r="B18" i="13"/>
  <c r="D177" i="10"/>
  <c r="E240" i="5"/>
  <c r="D98" i="10"/>
  <c r="E161" i="5"/>
  <c r="D137" i="10"/>
  <c r="E200" i="5"/>
  <c r="D57" i="10"/>
  <c r="E120" i="5"/>
  <c r="A34" i="7"/>
  <c r="A36" i="1"/>
  <c r="F33" i="9"/>
  <c r="I46" i="5"/>
  <c r="A38" i="8"/>
  <c r="A39" i="2"/>
  <c r="F38" i="2"/>
  <c r="F38" i="8" s="1"/>
  <c r="D18" i="13" l="1"/>
  <c r="D18" i="12"/>
  <c r="A39" i="8"/>
  <c r="A40" i="2"/>
  <c r="F39" i="2"/>
  <c r="F39" i="8" s="1"/>
  <c r="F34" i="9"/>
  <c r="I47" i="5"/>
  <c r="A35" i="7"/>
  <c r="A37" i="1"/>
  <c r="D58" i="10"/>
  <c r="E121" i="5"/>
  <c r="D138" i="10"/>
  <c r="E201" i="5"/>
  <c r="D99" i="10"/>
  <c r="E162" i="5"/>
  <c r="D178" i="10"/>
  <c r="E241" i="5"/>
  <c r="F18" i="12" l="1"/>
  <c r="F18" i="13"/>
  <c r="D179" i="10"/>
  <c r="E242" i="5"/>
  <c r="D100" i="10"/>
  <c r="E163" i="5"/>
  <c r="D139" i="10"/>
  <c r="E202" i="5"/>
  <c r="D59" i="10"/>
  <c r="E122" i="5"/>
  <c r="A36" i="7"/>
  <c r="A38" i="1"/>
  <c r="F35" i="9"/>
  <c r="I48" i="5"/>
  <c r="A40" i="8"/>
  <c r="A41" i="2"/>
  <c r="P40" i="2"/>
  <c r="F40" i="2"/>
  <c r="F40" i="8" s="1"/>
  <c r="H18" i="13" l="1"/>
  <c r="I18" i="13"/>
  <c r="H18" i="12"/>
  <c r="I18" i="12"/>
  <c r="A41" i="8"/>
  <c r="A42" i="2"/>
  <c r="P41" i="2"/>
  <c r="F41" i="2"/>
  <c r="F41" i="8" s="1"/>
  <c r="F36" i="9"/>
  <c r="I49" i="5"/>
  <c r="A37" i="7"/>
  <c r="A39" i="1"/>
  <c r="D60" i="10"/>
  <c r="E123" i="5"/>
  <c r="D140" i="10"/>
  <c r="E203" i="5"/>
  <c r="D101" i="10"/>
  <c r="E164" i="5"/>
  <c r="D180" i="10"/>
  <c r="E243" i="5"/>
  <c r="B19" i="13" l="1"/>
  <c r="B19" i="12"/>
  <c r="D181" i="10"/>
  <c r="E244" i="5"/>
  <c r="D102" i="10"/>
  <c r="E165" i="5"/>
  <c r="D141" i="10"/>
  <c r="E204" i="5"/>
  <c r="D61" i="10"/>
  <c r="E124" i="5"/>
  <c r="A38" i="7"/>
  <c r="A40" i="1"/>
  <c r="F37" i="9"/>
  <c r="M49" i="5"/>
  <c r="A42" i="8"/>
  <c r="A43" i="2"/>
  <c r="P42" i="2"/>
  <c r="F42" i="2"/>
  <c r="F42" i="8" s="1"/>
  <c r="D19" i="12" l="1"/>
  <c r="D19" i="13"/>
  <c r="A43" i="8"/>
  <c r="A44" i="2"/>
  <c r="P43" i="2"/>
  <c r="F43" i="2"/>
  <c r="F43" i="8" s="1"/>
  <c r="H37" i="9"/>
  <c r="M50" i="5"/>
  <c r="A39" i="7"/>
  <c r="A41" i="1"/>
  <c r="D62" i="10"/>
  <c r="E125" i="5"/>
  <c r="D142" i="10"/>
  <c r="E205" i="5"/>
  <c r="D103" i="10"/>
  <c r="E166" i="5"/>
  <c r="D182" i="10"/>
  <c r="E245" i="5"/>
  <c r="F19" i="13" l="1"/>
  <c r="F19" i="12"/>
  <c r="D183" i="10"/>
  <c r="E246" i="5"/>
  <c r="D104" i="10"/>
  <c r="E167" i="5"/>
  <c r="D143" i="10"/>
  <c r="E206" i="5"/>
  <c r="D63" i="10"/>
  <c r="E126" i="5"/>
  <c r="A40" i="7"/>
  <c r="A42" i="1"/>
  <c r="H38" i="9"/>
  <c r="M51" i="5"/>
  <c r="A44" i="8"/>
  <c r="A45" i="2"/>
  <c r="P44" i="2"/>
  <c r="F44" i="2"/>
  <c r="F44" i="8" s="1"/>
  <c r="H19" i="12" l="1"/>
  <c r="I19" i="12"/>
  <c r="H19" i="13"/>
  <c r="I19" i="13"/>
  <c r="A45" i="8"/>
  <c r="A46" i="2"/>
  <c r="P45" i="2"/>
  <c r="F45" i="2"/>
  <c r="F45" i="8" s="1"/>
  <c r="H39" i="9"/>
  <c r="M52" i="5"/>
  <c r="A41" i="7"/>
  <c r="A43" i="1"/>
  <c r="D64" i="10"/>
  <c r="E127" i="5"/>
  <c r="D144" i="10"/>
  <c r="E207" i="5"/>
  <c r="D105" i="10"/>
  <c r="E168" i="5"/>
  <c r="D184" i="10"/>
  <c r="E247" i="5"/>
  <c r="B20" i="12" l="1"/>
  <c r="B20" i="13"/>
  <c r="D185" i="10"/>
  <c r="E248" i="5"/>
  <c r="D106" i="10"/>
  <c r="E169" i="5"/>
  <c r="D145" i="10"/>
  <c r="E208" i="5"/>
  <c r="D65" i="10"/>
  <c r="E128" i="5"/>
  <c r="A42" i="7"/>
  <c r="A44" i="1"/>
  <c r="H40" i="9"/>
  <c r="M53" i="5"/>
  <c r="A46" i="8"/>
  <c r="A47" i="2"/>
  <c r="P46" i="2"/>
  <c r="F46" i="2"/>
  <c r="F46" i="8" s="1"/>
  <c r="D20" i="13" l="1"/>
  <c r="D20" i="12"/>
  <c r="A47" i="8"/>
  <c r="A48" i="2"/>
  <c r="P47" i="2"/>
  <c r="F47" i="2"/>
  <c r="F47" i="8" s="1"/>
  <c r="H41" i="9"/>
  <c r="M54" i="5"/>
  <c r="A43" i="7"/>
  <c r="A45" i="1"/>
  <c r="D66" i="10"/>
  <c r="E129" i="5"/>
  <c r="D146" i="10"/>
  <c r="E209" i="5"/>
  <c r="D107" i="10"/>
  <c r="E170" i="5"/>
  <c r="D186" i="10"/>
  <c r="E249" i="5"/>
  <c r="F20" i="12" l="1"/>
  <c r="F20" i="13"/>
  <c r="D187" i="10"/>
  <c r="E250" i="5"/>
  <c r="D108" i="10"/>
  <c r="E171" i="5"/>
  <c r="D147" i="10"/>
  <c r="E210" i="5"/>
  <c r="D67" i="10"/>
  <c r="E130" i="5"/>
  <c r="A44" i="7"/>
  <c r="A46" i="1"/>
  <c r="H42" i="9"/>
  <c r="M55" i="5"/>
  <c r="A48" i="8"/>
  <c r="A49" i="2"/>
  <c r="P48" i="2"/>
  <c r="F48" i="2"/>
  <c r="F48" i="8" s="1"/>
  <c r="H20" i="13" l="1"/>
  <c r="I20" i="13"/>
  <c r="H20" i="12"/>
  <c r="I20" i="12"/>
  <c r="A49" i="8"/>
  <c r="A50" i="2"/>
  <c r="P49" i="2"/>
  <c r="F49" i="2"/>
  <c r="F49" i="8" s="1"/>
  <c r="H43" i="9"/>
  <c r="M56" i="5"/>
  <c r="A45" i="7"/>
  <c r="A47" i="1"/>
  <c r="D68" i="10"/>
  <c r="E131" i="5"/>
  <c r="D148" i="10"/>
  <c r="E211" i="5"/>
  <c r="D109" i="10"/>
  <c r="E172" i="5"/>
  <c r="D188" i="10"/>
  <c r="E251" i="5"/>
  <c r="B21" i="13" l="1"/>
  <c r="B21" i="12"/>
  <c r="D189" i="10"/>
  <c r="E252" i="5"/>
  <c r="D110" i="10"/>
  <c r="E173" i="5"/>
  <c r="D149" i="10"/>
  <c r="E212" i="5"/>
  <c r="D69" i="10"/>
  <c r="E132" i="5"/>
  <c r="A46" i="7"/>
  <c r="A48" i="1"/>
  <c r="H44" i="9"/>
  <c r="M57" i="5"/>
  <c r="A50" i="8"/>
  <c r="A51" i="2"/>
  <c r="P50" i="2"/>
  <c r="F50" i="2"/>
  <c r="F50" i="8" s="1"/>
  <c r="D21" i="12" l="1"/>
  <c r="D21" i="13"/>
  <c r="A51" i="8"/>
  <c r="A52" i="2"/>
  <c r="P51" i="2"/>
  <c r="F51" i="2"/>
  <c r="F51" i="8" s="1"/>
  <c r="H45" i="9"/>
  <c r="M58" i="5"/>
  <c r="A47" i="7"/>
  <c r="A49" i="1"/>
  <c r="D70" i="10"/>
  <c r="E133" i="5"/>
  <c r="D150" i="10"/>
  <c r="E213" i="5"/>
  <c r="D111" i="10"/>
  <c r="E174" i="5"/>
  <c r="D190" i="10"/>
  <c r="E253" i="5"/>
  <c r="F21" i="13" l="1"/>
  <c r="F21" i="12"/>
  <c r="D191" i="10"/>
  <c r="E254" i="5"/>
  <c r="D112" i="10"/>
  <c r="E175" i="5"/>
  <c r="D151" i="10"/>
  <c r="E214" i="5"/>
  <c r="D71" i="10"/>
  <c r="E134" i="5"/>
  <c r="A48" i="7"/>
  <c r="A50" i="1"/>
  <c r="H46" i="9"/>
  <c r="M59" i="5"/>
  <c r="H47" i="9" s="1"/>
  <c r="O59" i="5"/>
  <c r="C61" i="5" s="1"/>
  <c r="A52" i="8"/>
  <c r="A53" i="2"/>
  <c r="H21" i="12" l="1"/>
  <c r="I21" i="12"/>
  <c r="H21" i="13"/>
  <c r="I21" i="13"/>
  <c r="A53" i="8"/>
  <c r="A54" i="2"/>
  <c r="C2" i="10"/>
  <c r="G61" i="5"/>
  <c r="E2" i="10" s="1"/>
  <c r="E61" i="5"/>
  <c r="I61" i="5"/>
  <c r="A49" i="7"/>
  <c r="A51" i="1"/>
  <c r="D72" i="10"/>
  <c r="E135" i="5"/>
  <c r="D152" i="10"/>
  <c r="E215" i="5"/>
  <c r="D113" i="10"/>
  <c r="E176" i="5"/>
  <c r="D192" i="10"/>
  <c r="E255" i="5"/>
  <c r="B22" i="12" l="1"/>
  <c r="B22" i="13"/>
  <c r="D2" i="10"/>
  <c r="E62" i="5"/>
  <c r="D193" i="10"/>
  <c r="E256" i="5"/>
  <c r="D114" i="10"/>
  <c r="E177" i="5"/>
  <c r="D153" i="10"/>
  <c r="E216" i="5"/>
  <c r="D73" i="10"/>
  <c r="E136" i="5"/>
  <c r="A50" i="7"/>
  <c r="A52" i="1"/>
  <c r="F2" i="10"/>
  <c r="K61" i="5"/>
  <c r="A54" i="8"/>
  <c r="A55" i="2"/>
  <c r="D22" i="13" l="1"/>
  <c r="D22" i="12"/>
  <c r="A55" i="8"/>
  <c r="A56" i="2"/>
  <c r="G2" i="10"/>
  <c r="K62" i="5"/>
  <c r="A51" i="7"/>
  <c r="A53" i="1"/>
  <c r="D74" i="10"/>
  <c r="E137" i="5"/>
  <c r="D154" i="10"/>
  <c r="E217" i="5"/>
  <c r="D115" i="10"/>
  <c r="E178" i="5"/>
  <c r="D194" i="10"/>
  <c r="E257" i="5"/>
  <c r="D3" i="10"/>
  <c r="G62" i="5"/>
  <c r="E63" i="5"/>
  <c r="F22" i="12" l="1"/>
  <c r="F22" i="13"/>
  <c r="D4" i="10"/>
  <c r="E64" i="5"/>
  <c r="E3" i="10"/>
  <c r="G63" i="5"/>
  <c r="D195" i="10"/>
  <c r="E258" i="5"/>
  <c r="D116" i="10"/>
  <c r="E179" i="5"/>
  <c r="D155" i="10"/>
  <c r="E218" i="5"/>
  <c r="D75" i="10"/>
  <c r="E138" i="5"/>
  <c r="A52" i="7"/>
  <c r="A54" i="1"/>
  <c r="G3" i="10"/>
  <c r="K63" i="5"/>
  <c r="A56" i="8"/>
  <c r="A57" i="2"/>
  <c r="H22" i="13" l="1"/>
  <c r="I22" i="13"/>
  <c r="H22" i="12"/>
  <c r="I22" i="12"/>
  <c r="A57" i="8"/>
  <c r="A58" i="2"/>
  <c r="G4" i="10"/>
  <c r="K64" i="5"/>
  <c r="A53" i="7"/>
  <c r="A55" i="1"/>
  <c r="D76" i="10"/>
  <c r="E139" i="5"/>
  <c r="D156" i="10"/>
  <c r="E219" i="5"/>
  <c r="D117" i="10"/>
  <c r="E180" i="5"/>
  <c r="D196" i="10"/>
  <c r="E259" i="5"/>
  <c r="E4" i="10"/>
  <c r="G64" i="5"/>
  <c r="D5" i="10"/>
  <c r="E65" i="5"/>
  <c r="B23" i="13" l="1"/>
  <c r="B23" i="12"/>
  <c r="D6" i="10"/>
  <c r="E66" i="5"/>
  <c r="E5" i="10"/>
  <c r="G65" i="5"/>
  <c r="D197" i="10"/>
  <c r="E260" i="5"/>
  <c r="D118" i="10"/>
  <c r="E181" i="5"/>
  <c r="D157" i="10"/>
  <c r="E220" i="5"/>
  <c r="D77" i="10"/>
  <c r="E140" i="5"/>
  <c r="A54" i="7"/>
  <c r="A56" i="1"/>
  <c r="G5" i="10"/>
  <c r="K65" i="5"/>
  <c r="A58" i="8"/>
  <c r="A59" i="2"/>
  <c r="D23" i="12" l="1"/>
  <c r="D23" i="13"/>
  <c r="A59" i="8"/>
  <c r="A60" i="2"/>
  <c r="G6" i="10"/>
  <c r="K66" i="5"/>
  <c r="A55" i="7"/>
  <c r="A57" i="1"/>
  <c r="D78" i="10"/>
  <c r="E141" i="5"/>
  <c r="D158" i="10"/>
  <c r="E221" i="5"/>
  <c r="D119" i="10"/>
  <c r="E182" i="5"/>
  <c r="D198" i="10"/>
  <c r="E261" i="5"/>
  <c r="E6" i="10"/>
  <c r="G66" i="5"/>
  <c r="D7" i="10"/>
  <c r="E67" i="5"/>
  <c r="F23" i="13" l="1"/>
  <c r="F23" i="12"/>
  <c r="D8" i="10"/>
  <c r="E68" i="5"/>
  <c r="E7" i="10"/>
  <c r="G67" i="5"/>
  <c r="D199" i="10"/>
  <c r="E262" i="5"/>
  <c r="D120" i="10"/>
  <c r="E183" i="5"/>
  <c r="D121" i="10" s="1"/>
  <c r="D159" i="10"/>
  <c r="E222" i="5"/>
  <c r="D79" i="10"/>
  <c r="E142" i="5"/>
  <c r="A56" i="7"/>
  <c r="A58" i="1"/>
  <c r="G7" i="10"/>
  <c r="K67" i="5"/>
  <c r="A60" i="8"/>
  <c r="A61" i="2"/>
  <c r="H23" i="12" l="1"/>
  <c r="I23" i="12"/>
  <c r="H23" i="13"/>
  <c r="I23" i="13"/>
  <c r="A61" i="8"/>
  <c r="A62" i="2"/>
  <c r="G8" i="10"/>
  <c r="K68" i="5"/>
  <c r="A57" i="7"/>
  <c r="A59" i="1"/>
  <c r="D80" i="10"/>
  <c r="E143" i="5"/>
  <c r="D81" i="10" s="1"/>
  <c r="D160" i="10"/>
  <c r="E223" i="5"/>
  <c r="D161" i="10" s="1"/>
  <c r="D200" i="10"/>
  <c r="E263" i="5"/>
  <c r="D201" i="10" s="1"/>
  <c r="E8" i="10"/>
  <c r="G68" i="5"/>
  <c r="D9" i="10"/>
  <c r="E69" i="5"/>
  <c r="B24" i="12" l="1"/>
  <c r="B24" i="13"/>
  <c r="D10" i="10"/>
  <c r="E70" i="5"/>
  <c r="E9" i="10"/>
  <c r="G69" i="5"/>
  <c r="A58" i="7"/>
  <c r="A60" i="1"/>
  <c r="G9" i="10"/>
  <c r="M68" i="5"/>
  <c r="K69" i="5"/>
  <c r="A62" i="8"/>
  <c r="A63" i="2"/>
  <c r="D24" i="13" l="1"/>
  <c r="D24" i="12"/>
  <c r="A63" i="8"/>
  <c r="A64" i="2"/>
  <c r="G10" i="10"/>
  <c r="K70" i="5"/>
  <c r="A59" i="7"/>
  <c r="A61" i="1"/>
  <c r="E10" i="10"/>
  <c r="G70" i="5"/>
  <c r="D11" i="10"/>
  <c r="E71" i="5"/>
  <c r="F24" i="12" l="1"/>
  <c r="F24" i="13"/>
  <c r="D12" i="10"/>
  <c r="E72" i="5"/>
  <c r="E11" i="10"/>
  <c r="G71" i="5"/>
  <c r="A60" i="7"/>
  <c r="A62" i="1"/>
  <c r="G11" i="10"/>
  <c r="K71" i="5"/>
  <c r="A64" i="8"/>
  <c r="A65" i="2"/>
  <c r="H24" i="13" l="1"/>
  <c r="I24" i="13"/>
  <c r="H24" i="12"/>
  <c r="I24" i="12"/>
  <c r="A65" i="8"/>
  <c r="A66" i="2"/>
  <c r="G12" i="10"/>
  <c r="K72" i="5"/>
  <c r="A61" i="7"/>
  <c r="A63" i="1"/>
  <c r="E12" i="10"/>
  <c r="G72" i="5"/>
  <c r="D13" i="10"/>
  <c r="E73" i="5"/>
  <c r="B25" i="13" l="1"/>
  <c r="B25" i="12"/>
  <c r="D14" i="10"/>
  <c r="E74" i="5"/>
  <c r="E13" i="10"/>
  <c r="G73" i="5"/>
  <c r="A62" i="7"/>
  <c r="A64" i="1"/>
  <c r="G13" i="10"/>
  <c r="K73" i="5"/>
  <c r="A66" i="8"/>
  <c r="A67" i="2"/>
  <c r="D25" i="12" l="1"/>
  <c r="D25" i="13"/>
  <c r="A67" i="8"/>
  <c r="A68" i="2"/>
  <c r="G14" i="10"/>
  <c r="K74" i="5"/>
  <c r="A63" i="7"/>
  <c r="A65" i="1"/>
  <c r="E14" i="10"/>
  <c r="G74" i="5"/>
  <c r="D15" i="10"/>
  <c r="E75" i="5"/>
  <c r="F25" i="13" l="1"/>
  <c r="F25" i="12"/>
  <c r="D16" i="10"/>
  <c r="E76" i="5"/>
  <c r="E15" i="10"/>
  <c r="G75" i="5"/>
  <c r="A64" i="7"/>
  <c r="A66" i="1"/>
  <c r="G15" i="10"/>
  <c r="K75" i="5"/>
  <c r="A68" i="8"/>
  <c r="A69" i="2"/>
  <c r="H25" i="12" l="1"/>
  <c r="I25" i="12"/>
  <c r="H25" i="13"/>
  <c r="I25" i="13"/>
  <c r="A69" i="8"/>
  <c r="A70" i="2"/>
  <c r="G16" i="10"/>
  <c r="K76" i="5"/>
  <c r="A65" i="7"/>
  <c r="A67" i="1"/>
  <c r="E16" i="10"/>
  <c r="G76" i="5"/>
  <c r="D17" i="10"/>
  <c r="E77" i="5"/>
  <c r="B26" i="12" l="1"/>
  <c r="B26" i="13"/>
  <c r="D18" i="10"/>
  <c r="E78" i="5"/>
  <c r="E17" i="10"/>
  <c r="G77" i="5"/>
  <c r="A66" i="7"/>
  <c r="A68" i="1"/>
  <c r="G17" i="10"/>
  <c r="K77" i="5"/>
  <c r="A70" i="8"/>
  <c r="A71" i="2"/>
  <c r="D26" i="13" l="1"/>
  <c r="D26" i="12"/>
  <c r="A71" i="8"/>
  <c r="A72" i="2"/>
  <c r="G18" i="10"/>
  <c r="K78" i="5"/>
  <c r="A67" i="7"/>
  <c r="A69" i="1"/>
  <c r="E18" i="10"/>
  <c r="G78" i="5"/>
  <c r="D19" i="10"/>
  <c r="E79" i="5"/>
  <c r="F26" i="12" l="1"/>
  <c r="F26" i="13"/>
  <c r="D20" i="10"/>
  <c r="E80" i="5"/>
  <c r="E19" i="10"/>
  <c r="G79" i="5"/>
  <c r="A68" i="7"/>
  <c r="A70" i="1"/>
  <c r="G19" i="10"/>
  <c r="K79" i="5"/>
  <c r="A72" i="8"/>
  <c r="A73" i="2"/>
  <c r="H26" i="13" l="1"/>
  <c r="I26" i="13"/>
  <c r="H26" i="12"/>
  <c r="I26" i="12"/>
  <c r="A73" i="8"/>
  <c r="A74" i="2"/>
  <c r="G20" i="10"/>
  <c r="K80" i="5"/>
  <c r="A69" i="7"/>
  <c r="A71" i="1"/>
  <c r="E20" i="10"/>
  <c r="G80" i="5"/>
  <c r="D21" i="10"/>
  <c r="E81" i="5"/>
  <c r="B27" i="13" l="1"/>
  <c r="B27" i="12"/>
  <c r="D22" i="10"/>
  <c r="E82" i="5"/>
  <c r="E21" i="10"/>
  <c r="G81" i="5"/>
  <c r="A70" i="7"/>
  <c r="A72" i="1"/>
  <c r="G21" i="10"/>
  <c r="K81" i="5"/>
  <c r="A74" i="8"/>
  <c r="A75" i="2"/>
  <c r="D27" i="12" l="1"/>
  <c r="D27" i="13"/>
  <c r="A75" i="8"/>
  <c r="A76" i="2"/>
  <c r="G22" i="10"/>
  <c r="K82" i="5"/>
  <c r="A71" i="7"/>
  <c r="A73" i="1"/>
  <c r="E22" i="10"/>
  <c r="G82" i="5"/>
  <c r="D23" i="10"/>
  <c r="E83" i="5"/>
  <c r="F27" i="13" l="1"/>
  <c r="F27" i="12"/>
  <c r="D24" i="10"/>
  <c r="E84" i="5"/>
  <c r="E23" i="10"/>
  <c r="G83" i="5"/>
  <c r="A72" i="7"/>
  <c r="A74" i="1"/>
  <c r="G23" i="10"/>
  <c r="K83" i="5"/>
  <c r="A76" i="8"/>
  <c r="A77" i="2"/>
  <c r="H27" i="12" l="1"/>
  <c r="I27" i="12"/>
  <c r="H27" i="13"/>
  <c r="I27" i="13"/>
  <c r="A77" i="8"/>
  <c r="A78" i="2"/>
  <c r="G24" i="10"/>
  <c r="K84" i="5"/>
  <c r="A73" i="7"/>
  <c r="A75" i="1"/>
  <c r="E24" i="10"/>
  <c r="G84" i="5"/>
  <c r="D25" i="10"/>
  <c r="E85" i="5"/>
  <c r="B28" i="12" l="1"/>
  <c r="B28" i="13"/>
  <c r="D26" i="10"/>
  <c r="E86" i="5"/>
  <c r="E25" i="10"/>
  <c r="G85" i="5"/>
  <c r="A74" i="7"/>
  <c r="A76" i="1"/>
  <c r="G25" i="10"/>
  <c r="K85" i="5"/>
  <c r="A78" i="8"/>
  <c r="A79" i="2"/>
  <c r="D28" i="13" l="1"/>
  <c r="D28" i="12"/>
  <c r="A79" i="8"/>
  <c r="A80" i="2"/>
  <c r="G26" i="10"/>
  <c r="K86" i="5"/>
  <c r="A75" i="7"/>
  <c r="A77" i="1"/>
  <c r="E26" i="10"/>
  <c r="G86" i="5"/>
  <c r="D27" i="10"/>
  <c r="E87" i="5"/>
  <c r="F28" i="12" l="1"/>
  <c r="F28" i="13"/>
  <c r="D28" i="10"/>
  <c r="E88" i="5"/>
  <c r="E27" i="10"/>
  <c r="G87" i="5"/>
  <c r="A76" i="7"/>
  <c r="A78" i="1"/>
  <c r="G27" i="10"/>
  <c r="K87" i="5"/>
  <c r="A80" i="8"/>
  <c r="A81" i="2"/>
  <c r="H28" i="13" l="1"/>
  <c r="I28" i="13"/>
  <c r="H28" i="12"/>
  <c r="I28" i="12"/>
  <c r="A81" i="8"/>
  <c r="A82" i="2"/>
  <c r="G28" i="10"/>
  <c r="K88" i="5"/>
  <c r="A77" i="7"/>
  <c r="A79" i="1"/>
  <c r="E28" i="10"/>
  <c r="G88" i="5"/>
  <c r="D29" i="10"/>
  <c r="E89" i="5"/>
  <c r="B29" i="13" l="1"/>
  <c r="B29" i="12"/>
  <c r="D30" i="10"/>
  <c r="E90" i="5"/>
  <c r="E29" i="10"/>
  <c r="G89" i="5"/>
  <c r="A78" i="7"/>
  <c r="A80" i="1"/>
  <c r="G29" i="10"/>
  <c r="K89" i="5"/>
  <c r="A82" i="8"/>
  <c r="A83" i="2"/>
  <c r="D29" i="12" l="1"/>
  <c r="D29" i="13"/>
  <c r="A83" i="8"/>
  <c r="A84" i="2"/>
  <c r="G30" i="10"/>
  <c r="K90" i="5"/>
  <c r="A79" i="7"/>
  <c r="A81" i="1"/>
  <c r="E30" i="10"/>
  <c r="G90" i="5"/>
  <c r="D31" i="10"/>
  <c r="E91" i="5"/>
  <c r="F29" i="13" l="1"/>
  <c r="F29" i="12"/>
  <c r="D32" i="10"/>
  <c r="E92" i="5"/>
  <c r="E31" i="10"/>
  <c r="G91" i="5"/>
  <c r="A80" i="7"/>
  <c r="A82" i="1"/>
  <c r="G31" i="10"/>
  <c r="K91" i="5"/>
  <c r="A84" i="8"/>
  <c r="A85" i="2"/>
  <c r="H29" i="12" l="1"/>
  <c r="I29" i="12"/>
  <c r="H29" i="13"/>
  <c r="I29" i="13"/>
  <c r="A85" i="8"/>
  <c r="A86" i="2"/>
  <c r="G32" i="10"/>
  <c r="K92" i="5"/>
  <c r="A81" i="7"/>
  <c r="A83" i="1"/>
  <c r="E32" i="10"/>
  <c r="G92" i="5"/>
  <c r="D33" i="10"/>
  <c r="E93" i="5"/>
  <c r="B30" i="12" l="1"/>
  <c r="B30" i="13"/>
  <c r="D34" i="10"/>
  <c r="E94" i="5"/>
  <c r="E33" i="10"/>
  <c r="G93" i="5"/>
  <c r="A82" i="7"/>
  <c r="A84" i="1"/>
  <c r="G33" i="10"/>
  <c r="K93" i="5"/>
  <c r="A86" i="8"/>
  <c r="A87" i="2"/>
  <c r="D30" i="13" l="1"/>
  <c r="D30" i="12"/>
  <c r="A87" i="8"/>
  <c r="A88" i="2"/>
  <c r="G34" i="10"/>
  <c r="K94" i="5"/>
  <c r="A83" i="7"/>
  <c r="A85" i="1"/>
  <c r="E34" i="10"/>
  <c r="G94" i="5"/>
  <c r="D35" i="10"/>
  <c r="E95" i="5"/>
  <c r="F30" i="12" l="1"/>
  <c r="F30" i="13"/>
  <c r="D36" i="10"/>
  <c r="E96" i="5"/>
  <c r="E35" i="10"/>
  <c r="G95" i="5"/>
  <c r="A84" i="7"/>
  <c r="A86" i="1"/>
  <c r="G35" i="10"/>
  <c r="K95" i="5"/>
  <c r="A88" i="8"/>
  <c r="A89" i="2"/>
  <c r="H30" i="13" l="1"/>
  <c r="I30" i="13"/>
  <c r="H30" i="12"/>
  <c r="I30" i="12"/>
  <c r="A89" i="8"/>
  <c r="A90" i="2"/>
  <c r="G36" i="10"/>
  <c r="K96" i="5"/>
  <c r="A85" i="7"/>
  <c r="A87" i="1"/>
  <c r="E36" i="10"/>
  <c r="G96" i="5"/>
  <c r="D37" i="10"/>
  <c r="E97" i="5"/>
  <c r="B31" i="13" l="1"/>
  <c r="B31" i="12"/>
  <c r="D38" i="10"/>
  <c r="E98" i="5"/>
  <c r="E37" i="10"/>
  <c r="G97" i="5"/>
  <c r="A86" i="7"/>
  <c r="A88" i="1"/>
  <c r="G37" i="10"/>
  <c r="K97" i="5"/>
  <c r="A90" i="8"/>
  <c r="A91" i="2"/>
  <c r="D31" i="12" l="1"/>
  <c r="D31" i="13"/>
  <c r="A91" i="8"/>
  <c r="A92" i="2"/>
  <c r="G38" i="10"/>
  <c r="K98" i="5"/>
  <c r="A87" i="7"/>
  <c r="A89" i="1"/>
  <c r="E38" i="10"/>
  <c r="G98" i="5"/>
  <c r="D39" i="10"/>
  <c r="E99" i="5"/>
  <c r="F31" i="13" l="1"/>
  <c r="F31" i="12"/>
  <c r="D40" i="10"/>
  <c r="E100" i="5"/>
  <c r="D41" i="10" s="1"/>
  <c r="E39" i="10"/>
  <c r="G99" i="5"/>
  <c r="A88" i="7"/>
  <c r="A90" i="1"/>
  <c r="G39" i="10"/>
  <c r="K99" i="5"/>
  <c r="A92" i="8"/>
  <c r="A93" i="2"/>
  <c r="H31" i="12" l="1"/>
  <c r="I31" i="12"/>
  <c r="H31" i="13"/>
  <c r="I31" i="13"/>
  <c r="A93" i="8"/>
  <c r="A94" i="2"/>
  <c r="G40" i="10"/>
  <c r="K100" i="5"/>
  <c r="A89" i="7"/>
  <c r="A91" i="1"/>
  <c r="E40" i="10"/>
  <c r="G100" i="5"/>
  <c r="B32" i="12" l="1"/>
  <c r="B32" i="13"/>
  <c r="E41" i="10"/>
  <c r="G101" i="5"/>
  <c r="A90" i="7"/>
  <c r="A92" i="1"/>
  <c r="G41" i="10"/>
  <c r="K101" i="5"/>
  <c r="A94" i="8"/>
  <c r="A95" i="2"/>
  <c r="D32" i="13" l="1"/>
  <c r="D32" i="12"/>
  <c r="A95" i="8"/>
  <c r="A96" i="2"/>
  <c r="G42" i="10"/>
  <c r="K102" i="5"/>
  <c r="A91" i="7"/>
  <c r="A93" i="1"/>
  <c r="E42" i="10"/>
  <c r="G102" i="5"/>
  <c r="F32" i="12" l="1"/>
  <c r="F32" i="13"/>
  <c r="E43" i="10"/>
  <c r="G103" i="5"/>
  <c r="A92" i="7"/>
  <c r="A94" i="1"/>
  <c r="G43" i="10"/>
  <c r="K103" i="5"/>
  <c r="A96" i="8"/>
  <c r="A97" i="2"/>
  <c r="H32" i="13" l="1"/>
  <c r="I32" i="13"/>
  <c r="H32" i="12"/>
  <c r="I32" i="12"/>
  <c r="A97" i="8"/>
  <c r="A98" i="2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G44" i="10"/>
  <c r="K104" i="5"/>
  <c r="A93" i="7"/>
  <c r="A95" i="1"/>
  <c r="E44" i="10"/>
  <c r="G104" i="5"/>
  <c r="B33" i="13" l="1"/>
  <c r="B33" i="12"/>
  <c r="E45" i="10"/>
  <c r="G105" i="5"/>
  <c r="A94" i="7"/>
  <c r="A96" i="1"/>
  <c r="G45" i="10"/>
  <c r="K105" i="5"/>
  <c r="D33" i="12" l="1"/>
  <c r="D33" i="13"/>
  <c r="G46" i="10"/>
  <c r="K106" i="5"/>
  <c r="A95" i="7"/>
  <c r="A97" i="1"/>
  <c r="E46" i="10"/>
  <c r="G106" i="5"/>
  <c r="F33" i="13" l="1"/>
  <c r="F33" i="12"/>
  <c r="E47" i="10"/>
  <c r="G107" i="5"/>
  <c r="A96" i="7"/>
  <c r="A98" i="1"/>
  <c r="G47" i="10"/>
  <c r="K107" i="5"/>
  <c r="H33" i="12" l="1"/>
  <c r="I33" i="12"/>
  <c r="H33" i="13"/>
  <c r="I33" i="13"/>
  <c r="G48" i="10"/>
  <c r="K108" i="5"/>
  <c r="A97" i="7"/>
  <c r="A99" i="1"/>
  <c r="E48" i="10"/>
  <c r="G108" i="5"/>
  <c r="B34" i="12" l="1"/>
  <c r="B34" i="13"/>
  <c r="E49" i="10"/>
  <c r="G109" i="5"/>
  <c r="M109" i="5"/>
  <c r="A98" i="7"/>
  <c r="A100" i="1"/>
  <c r="G49" i="10"/>
  <c r="M108" i="5"/>
  <c r="K109" i="5"/>
  <c r="D34" i="13" l="1"/>
  <c r="D34" i="12"/>
  <c r="A99" i="7"/>
  <c r="A101" i="1"/>
  <c r="G50" i="10"/>
  <c r="K110" i="5"/>
  <c r="E50" i="10"/>
  <c r="G110" i="5"/>
  <c r="F34" i="12" l="1"/>
  <c r="F34" i="13"/>
  <c r="E51" i="10"/>
  <c r="G111" i="5"/>
  <c r="G51" i="10"/>
  <c r="K111" i="5"/>
  <c r="A100" i="7"/>
  <c r="A102" i="1"/>
  <c r="H34" i="13" l="1"/>
  <c r="I34" i="13"/>
  <c r="H34" i="12"/>
  <c r="I34" i="12"/>
  <c r="A101" i="7"/>
  <c r="A103" i="1"/>
  <c r="G52" i="10"/>
  <c r="K112" i="5"/>
  <c r="E52" i="10"/>
  <c r="G112" i="5"/>
  <c r="B35" i="13" l="1"/>
  <c r="B35" i="12"/>
  <c r="E53" i="10"/>
  <c r="G113" i="5"/>
  <c r="G53" i="10"/>
  <c r="K113" i="5"/>
  <c r="A102" i="7"/>
  <c r="A104" i="1"/>
  <c r="D35" i="12" l="1"/>
  <c r="D35" i="13"/>
  <c r="A103" i="7"/>
  <c r="A105" i="1"/>
  <c r="G54" i="10"/>
  <c r="K115" i="5"/>
  <c r="E54" i="10"/>
  <c r="G115" i="5"/>
  <c r="F35" i="13" l="1"/>
  <c r="F35" i="12"/>
  <c r="E55" i="10"/>
  <c r="G118" i="5"/>
  <c r="G55" i="10"/>
  <c r="K118" i="5"/>
  <c r="A104" i="7"/>
  <c r="A106" i="1"/>
  <c r="H35" i="12" l="1"/>
  <c r="I35" i="12"/>
  <c r="H35" i="13"/>
  <c r="I35" i="13"/>
  <c r="A105" i="7"/>
  <c r="A107" i="1"/>
  <c r="G56" i="10"/>
  <c r="K119" i="5"/>
  <c r="E56" i="10"/>
  <c r="G119" i="5"/>
  <c r="B36" i="12" l="1"/>
  <c r="B36" i="13"/>
  <c r="E57" i="10"/>
  <c r="G120" i="5"/>
  <c r="G57" i="10"/>
  <c r="K120" i="5"/>
  <c r="A106" i="7"/>
  <c r="A108" i="1"/>
  <c r="D36" i="13" l="1"/>
  <c r="D36" i="12"/>
  <c r="A107" i="7"/>
  <c r="A109" i="1"/>
  <c r="G58" i="10"/>
  <c r="K121" i="5"/>
  <c r="E58" i="10"/>
  <c r="G121" i="5"/>
  <c r="F36" i="12" l="1"/>
  <c r="F36" i="13"/>
  <c r="E59" i="10"/>
  <c r="G122" i="5"/>
  <c r="G59" i="10"/>
  <c r="K122" i="5"/>
  <c r="A108" i="7"/>
  <c r="A110" i="1"/>
  <c r="H36" i="13" l="1"/>
  <c r="I36" i="13"/>
  <c r="H36" i="12"/>
  <c r="I36" i="12"/>
  <c r="A109" i="7"/>
  <c r="A111" i="1"/>
  <c r="G60" i="10"/>
  <c r="K123" i="5"/>
  <c r="E60" i="10"/>
  <c r="G123" i="5"/>
  <c r="B37" i="13" l="1"/>
  <c r="B37" i="12"/>
  <c r="E61" i="10"/>
  <c r="G124" i="5"/>
  <c r="G61" i="10"/>
  <c r="K124" i="5"/>
  <c r="A110" i="7"/>
  <c r="A112" i="1"/>
  <c r="D37" i="12" l="1"/>
  <c r="D37" i="13"/>
  <c r="A111" i="7"/>
  <c r="A113" i="1"/>
  <c r="G62" i="10"/>
  <c r="K125" i="5"/>
  <c r="E62" i="10"/>
  <c r="G125" i="5"/>
  <c r="F37" i="13" l="1"/>
  <c r="F37" i="12"/>
  <c r="E63" i="10"/>
  <c r="G126" i="5"/>
  <c r="G63" i="10"/>
  <c r="K126" i="5"/>
  <c r="A112" i="7"/>
  <c r="A114" i="1"/>
  <c r="H37" i="12" l="1"/>
  <c r="I37" i="12"/>
  <c r="I37" i="13"/>
  <c r="H37" i="13"/>
  <c r="A113" i="7"/>
  <c r="A115" i="1"/>
  <c r="G64" i="10"/>
  <c r="K127" i="5"/>
  <c r="E64" i="10"/>
  <c r="G127" i="5"/>
  <c r="E65" i="10" l="1"/>
  <c r="G128" i="5"/>
  <c r="G65" i="10"/>
  <c r="K128" i="5"/>
  <c r="A114" i="7"/>
  <c r="A116" i="1"/>
  <c r="A115" i="7" l="1"/>
  <c r="A117" i="1"/>
  <c r="G66" i="10"/>
  <c r="K129" i="5"/>
  <c r="E66" i="10"/>
  <c r="G129" i="5"/>
  <c r="E67" i="10" l="1"/>
  <c r="G130" i="5"/>
  <c r="G67" i="10"/>
  <c r="K130" i="5"/>
  <c r="A116" i="7"/>
  <c r="A118" i="1"/>
  <c r="A117" i="7" l="1"/>
  <c r="A119" i="1"/>
  <c r="G68" i="10"/>
  <c r="K131" i="5"/>
  <c r="E68" i="10"/>
  <c r="G131" i="5"/>
  <c r="E69" i="10" l="1"/>
  <c r="G132" i="5"/>
  <c r="G69" i="10"/>
  <c r="K132" i="5"/>
  <c r="A118" i="7"/>
  <c r="M15" i="5"/>
  <c r="H3" i="9" s="1"/>
  <c r="A120" i="1"/>
  <c r="G70" i="10" l="1"/>
  <c r="K133" i="5"/>
  <c r="E70" i="10"/>
  <c r="G133" i="5"/>
  <c r="A119" i="7"/>
  <c r="A121" i="1"/>
  <c r="A120" i="7" l="1"/>
  <c r="M16" i="5"/>
  <c r="H4" i="9" s="1"/>
  <c r="A122" i="1"/>
  <c r="E71" i="10"/>
  <c r="G134" i="5"/>
  <c r="G71" i="10"/>
  <c r="K134" i="5"/>
  <c r="G72" i="10" l="1"/>
  <c r="K135" i="5"/>
  <c r="E72" i="10"/>
  <c r="G135" i="5"/>
  <c r="A121" i="7"/>
  <c r="M17" i="5"/>
  <c r="H5" i="9" s="1"/>
  <c r="A123" i="1"/>
  <c r="E73" i="10" l="1"/>
  <c r="G136" i="5"/>
  <c r="G73" i="10"/>
  <c r="K136" i="5"/>
  <c r="A122" i="7"/>
  <c r="M18" i="5"/>
  <c r="H6" i="9" s="1"/>
  <c r="A124" i="1"/>
  <c r="A123" i="7" l="1"/>
  <c r="A125" i="1"/>
  <c r="G74" i="10"/>
  <c r="K137" i="5"/>
  <c r="E74" i="10"/>
  <c r="G137" i="5"/>
  <c r="E75" i="10" l="1"/>
  <c r="G138" i="5"/>
  <c r="G75" i="10"/>
  <c r="K138" i="5"/>
  <c r="A124" i="7"/>
  <c r="A126" i="1"/>
  <c r="A125" i="7" l="1"/>
  <c r="A127" i="1"/>
  <c r="G76" i="10"/>
  <c r="K139" i="5"/>
  <c r="E76" i="10"/>
  <c r="G139" i="5"/>
  <c r="E77" i="10" l="1"/>
  <c r="G140" i="5"/>
  <c r="G77" i="10"/>
  <c r="K140" i="5"/>
  <c r="A126" i="7"/>
  <c r="A128" i="1"/>
  <c r="A127" i="7" l="1"/>
  <c r="A129" i="1"/>
  <c r="G78" i="10"/>
  <c r="K141" i="5"/>
  <c r="E78" i="10"/>
  <c r="G141" i="5"/>
  <c r="E79" i="10" l="1"/>
  <c r="G142" i="5"/>
  <c r="G79" i="10"/>
  <c r="K142" i="5"/>
  <c r="A128" i="7"/>
  <c r="A130" i="1"/>
  <c r="A129" i="7" l="1"/>
  <c r="A131" i="1"/>
  <c r="G80" i="10"/>
  <c r="K143" i="5"/>
  <c r="E80" i="10"/>
  <c r="G143" i="5"/>
  <c r="E81" i="10" l="1"/>
  <c r="G144" i="5"/>
  <c r="G81" i="10"/>
  <c r="K144" i="5"/>
  <c r="A130" i="7"/>
  <c r="A132" i="1"/>
  <c r="A131" i="7" l="1"/>
  <c r="A133" i="1"/>
  <c r="G82" i="10"/>
  <c r="K145" i="5"/>
  <c r="E82" i="10"/>
  <c r="G145" i="5"/>
  <c r="E83" i="10" l="1"/>
  <c r="G146" i="5"/>
  <c r="G83" i="10"/>
  <c r="K146" i="5"/>
  <c r="A132" i="7"/>
  <c r="A134" i="1"/>
  <c r="A133" i="7" l="1"/>
  <c r="A135" i="1"/>
  <c r="G84" i="10"/>
  <c r="K147" i="5"/>
  <c r="E84" i="10"/>
  <c r="G147" i="5"/>
  <c r="E85" i="10" l="1"/>
  <c r="G148" i="5"/>
  <c r="G85" i="10"/>
  <c r="K148" i="5"/>
  <c r="A134" i="7"/>
  <c r="A136" i="1"/>
  <c r="A135" i="7" l="1"/>
  <c r="A137" i="1"/>
  <c r="G86" i="10"/>
  <c r="K149" i="5"/>
  <c r="E86" i="10"/>
  <c r="G149" i="5"/>
  <c r="E87" i="10" l="1"/>
  <c r="G150" i="5"/>
  <c r="G87" i="10"/>
  <c r="K150" i="5"/>
  <c r="A136" i="7"/>
  <c r="A138" i="1"/>
  <c r="A137" i="7" l="1"/>
  <c r="A139" i="1"/>
  <c r="G88" i="10"/>
  <c r="K151" i="5"/>
  <c r="E88" i="10"/>
  <c r="G151" i="5"/>
  <c r="E89" i="10" l="1"/>
  <c r="G152" i="5"/>
  <c r="G89" i="10"/>
  <c r="M151" i="5"/>
  <c r="K152" i="5"/>
  <c r="A138" i="7"/>
  <c r="A140" i="1"/>
  <c r="A139" i="7" l="1"/>
  <c r="A141" i="1"/>
  <c r="G90" i="10"/>
  <c r="K153" i="5"/>
  <c r="E90" i="10"/>
  <c r="G153" i="5"/>
  <c r="E91" i="10" l="1"/>
  <c r="G154" i="5"/>
  <c r="G91" i="10"/>
  <c r="K154" i="5"/>
  <c r="A140" i="7"/>
  <c r="A142" i="1"/>
  <c r="A141" i="7" l="1"/>
  <c r="A143" i="1"/>
  <c r="G92" i="10"/>
  <c r="K155" i="5"/>
  <c r="E92" i="10"/>
  <c r="G155" i="5"/>
  <c r="E93" i="10" l="1"/>
  <c r="G156" i="5"/>
  <c r="G93" i="10"/>
  <c r="K156" i="5"/>
  <c r="A142" i="7"/>
  <c r="A144" i="1"/>
  <c r="A143" i="7" l="1"/>
  <c r="A145" i="1"/>
  <c r="G94" i="10"/>
  <c r="K157" i="5"/>
  <c r="E94" i="10"/>
  <c r="G157" i="5"/>
  <c r="E95" i="10" l="1"/>
  <c r="G158" i="5"/>
  <c r="G95" i="10"/>
  <c r="K158" i="5"/>
  <c r="A144" i="7"/>
  <c r="A146" i="1"/>
  <c r="A145" i="7" l="1"/>
  <c r="A147" i="1"/>
  <c r="G96" i="10"/>
  <c r="K159" i="5"/>
  <c r="E96" i="10"/>
  <c r="G159" i="5"/>
  <c r="E97" i="10" l="1"/>
  <c r="G160" i="5"/>
  <c r="G97" i="10"/>
  <c r="K160" i="5"/>
  <c r="A146" i="7"/>
  <c r="A148" i="1"/>
  <c r="A147" i="7" l="1"/>
  <c r="A149" i="1"/>
  <c r="G98" i="10"/>
  <c r="K161" i="5"/>
  <c r="E98" i="10"/>
  <c r="G161" i="5"/>
  <c r="E99" i="10" l="1"/>
  <c r="G162" i="5"/>
  <c r="G99" i="10"/>
  <c r="K162" i="5"/>
  <c r="A148" i="7"/>
  <c r="A150" i="1"/>
  <c r="A149" i="7" l="1"/>
  <c r="A151" i="1"/>
  <c r="G100" i="10"/>
  <c r="K163" i="5"/>
  <c r="E100" i="10"/>
  <c r="G163" i="5"/>
  <c r="E101" i="10" l="1"/>
  <c r="G164" i="5"/>
  <c r="G101" i="10"/>
  <c r="K164" i="5"/>
  <c r="A150" i="7"/>
  <c r="A152" i="1"/>
  <c r="A151" i="7" l="1"/>
  <c r="A153" i="1"/>
  <c r="G102" i="10"/>
  <c r="K165" i="5"/>
  <c r="E102" i="10"/>
  <c r="G165" i="5"/>
  <c r="E103" i="10" l="1"/>
  <c r="G166" i="5"/>
  <c r="G103" i="10"/>
  <c r="K166" i="5"/>
  <c r="A152" i="7"/>
  <c r="A154" i="1"/>
  <c r="A153" i="7" l="1"/>
  <c r="A155" i="1"/>
  <c r="G104" i="10"/>
  <c r="K167" i="5"/>
  <c r="E104" i="10"/>
  <c r="G167" i="5"/>
  <c r="E105" i="10" l="1"/>
  <c r="G168" i="5"/>
  <c r="G105" i="10"/>
  <c r="K168" i="5"/>
  <c r="A154" i="7"/>
  <c r="A156" i="1"/>
  <c r="A155" i="7" l="1"/>
  <c r="A157" i="1"/>
  <c r="G106" i="10"/>
  <c r="K169" i="5"/>
  <c r="E106" i="10"/>
  <c r="G169" i="5"/>
  <c r="E107" i="10" l="1"/>
  <c r="G170" i="5"/>
  <c r="G107" i="10"/>
  <c r="K170" i="5"/>
  <c r="A156" i="7"/>
  <c r="A158" i="1"/>
  <c r="A157" i="7" l="1"/>
  <c r="A159" i="1"/>
  <c r="G108" i="10"/>
  <c r="K171" i="5"/>
  <c r="E108" i="10"/>
  <c r="G171" i="5"/>
  <c r="E109" i="10" l="1"/>
  <c r="G172" i="5"/>
  <c r="G109" i="10"/>
  <c r="K172" i="5"/>
  <c r="A158" i="7"/>
  <c r="A160" i="1"/>
  <c r="A159" i="7" l="1"/>
  <c r="A161" i="1"/>
  <c r="G110" i="10"/>
  <c r="K173" i="5"/>
  <c r="E110" i="10"/>
  <c r="G173" i="5"/>
  <c r="E111" i="10" l="1"/>
  <c r="G174" i="5"/>
  <c r="G111" i="10"/>
  <c r="K174" i="5"/>
  <c r="A160" i="7"/>
  <c r="A162" i="1"/>
  <c r="A161" i="7" l="1"/>
  <c r="A163" i="1"/>
  <c r="G112" i="10"/>
  <c r="K175" i="5"/>
  <c r="E112" i="10"/>
  <c r="G175" i="5"/>
  <c r="E113" i="10" l="1"/>
  <c r="G176" i="5"/>
  <c r="G113" i="10"/>
  <c r="K176" i="5"/>
  <c r="A162" i="7"/>
  <c r="A164" i="1"/>
  <c r="A163" i="7" l="1"/>
  <c r="A165" i="1"/>
  <c r="G114" i="10"/>
  <c r="K177" i="5"/>
  <c r="E114" i="10"/>
  <c r="G177" i="5"/>
  <c r="G115" i="10" l="1"/>
  <c r="K178" i="5"/>
  <c r="E115" i="10"/>
  <c r="G178" i="5"/>
  <c r="A164" i="7"/>
  <c r="A166" i="1"/>
  <c r="A165" i="7" l="1"/>
  <c r="A167" i="1"/>
  <c r="E116" i="10"/>
  <c r="G179" i="5"/>
  <c r="G116" i="10"/>
  <c r="K179" i="5"/>
  <c r="G117" i="10" l="1"/>
  <c r="K180" i="5"/>
  <c r="E117" i="10"/>
  <c r="G180" i="5"/>
  <c r="A166" i="7"/>
  <c r="A168" i="1"/>
  <c r="A167" i="7" l="1"/>
  <c r="A169" i="1"/>
  <c r="E118" i="10"/>
  <c r="G181" i="5"/>
  <c r="G118" i="10"/>
  <c r="K181" i="5"/>
  <c r="G119" i="10" l="1"/>
  <c r="K182" i="5"/>
  <c r="E119" i="10"/>
  <c r="G182" i="5"/>
  <c r="A168" i="7"/>
  <c r="A170" i="1"/>
  <c r="A169" i="7" l="1"/>
  <c r="A171" i="1"/>
  <c r="E120" i="10"/>
  <c r="G183" i="5"/>
  <c r="G120" i="10"/>
  <c r="K183" i="5"/>
  <c r="G121" i="10" l="1"/>
  <c r="K184" i="5"/>
  <c r="E121" i="10"/>
  <c r="G184" i="5"/>
  <c r="A170" i="7"/>
  <c r="A172" i="1"/>
  <c r="A171" i="7" l="1"/>
  <c r="A173" i="1"/>
  <c r="E122" i="10"/>
  <c r="G185" i="5"/>
  <c r="G122" i="10"/>
  <c r="K185" i="5"/>
  <c r="G123" i="10" l="1"/>
  <c r="K186" i="5"/>
  <c r="E123" i="10"/>
  <c r="G186" i="5"/>
  <c r="A172" i="7"/>
  <c r="A174" i="1"/>
  <c r="A173" i="7" l="1"/>
  <c r="A175" i="1"/>
  <c r="E124" i="10"/>
  <c r="G187" i="5"/>
  <c r="G124" i="10"/>
  <c r="K187" i="5"/>
  <c r="G125" i="10" l="1"/>
  <c r="K188" i="5"/>
  <c r="E125" i="10"/>
  <c r="G188" i="5"/>
  <c r="A174" i="7"/>
  <c r="A176" i="1"/>
  <c r="A175" i="7" l="1"/>
  <c r="A177" i="1"/>
  <c r="E126" i="10"/>
  <c r="G189" i="5"/>
  <c r="G126" i="10"/>
  <c r="K189" i="5"/>
  <c r="G127" i="10" l="1"/>
  <c r="K190" i="5"/>
  <c r="E127" i="10"/>
  <c r="G190" i="5"/>
  <c r="A176" i="7"/>
  <c r="A178" i="1"/>
  <c r="A177" i="7" l="1"/>
  <c r="A179" i="1"/>
  <c r="E128" i="10"/>
  <c r="G191" i="5"/>
  <c r="G128" i="10"/>
  <c r="K191" i="5"/>
  <c r="G129" i="10" l="1"/>
  <c r="M191" i="5"/>
  <c r="K192" i="5"/>
  <c r="E129" i="10"/>
  <c r="G192" i="5"/>
  <c r="A178" i="7"/>
  <c r="A180" i="1"/>
  <c r="A179" i="7" l="1"/>
  <c r="A181" i="1"/>
  <c r="E130" i="10"/>
  <c r="G193" i="5"/>
  <c r="G130" i="10"/>
  <c r="K193" i="5"/>
  <c r="G131" i="10" l="1"/>
  <c r="K194" i="5"/>
  <c r="E131" i="10"/>
  <c r="G194" i="5"/>
  <c r="A180" i="7"/>
  <c r="A182" i="1"/>
  <c r="A181" i="7" l="1"/>
  <c r="A183" i="1"/>
  <c r="E132" i="10"/>
  <c r="G195" i="5"/>
  <c r="G132" i="10"/>
  <c r="K195" i="5"/>
  <c r="G133" i="10" l="1"/>
  <c r="K196" i="5"/>
  <c r="E133" i="10"/>
  <c r="G196" i="5"/>
  <c r="A182" i="7"/>
  <c r="A184" i="1"/>
  <c r="A183" i="7" l="1"/>
  <c r="A185" i="1"/>
  <c r="E134" i="10"/>
  <c r="G197" i="5"/>
  <c r="G134" i="10"/>
  <c r="K197" i="5"/>
  <c r="G135" i="10" l="1"/>
  <c r="K198" i="5"/>
  <c r="E135" i="10"/>
  <c r="G198" i="5"/>
  <c r="A184" i="7"/>
  <c r="A186" i="1"/>
  <c r="A185" i="7" l="1"/>
  <c r="A187" i="1"/>
  <c r="E136" i="10"/>
  <c r="G199" i="5"/>
  <c r="G136" i="10"/>
  <c r="K199" i="5"/>
  <c r="G137" i="10" l="1"/>
  <c r="K200" i="5"/>
  <c r="E137" i="10"/>
  <c r="G200" i="5"/>
  <c r="A186" i="7"/>
  <c r="A188" i="1"/>
  <c r="A187" i="7" l="1"/>
  <c r="A189" i="1"/>
  <c r="E138" i="10"/>
  <c r="G201" i="5"/>
  <c r="G138" i="10"/>
  <c r="K201" i="5"/>
  <c r="G139" i="10" l="1"/>
  <c r="K202" i="5"/>
  <c r="E139" i="10"/>
  <c r="G202" i="5"/>
  <c r="A188" i="7"/>
  <c r="A190" i="1"/>
  <c r="A189" i="7" l="1"/>
  <c r="A191" i="1"/>
  <c r="E140" i="10"/>
  <c r="G203" i="5"/>
  <c r="G140" i="10"/>
  <c r="K203" i="5"/>
  <c r="G141" i="10" l="1"/>
  <c r="K204" i="5"/>
  <c r="E141" i="10"/>
  <c r="G204" i="5"/>
  <c r="A190" i="7"/>
  <c r="A192" i="1"/>
  <c r="A191" i="7" l="1"/>
  <c r="A193" i="1"/>
  <c r="E142" i="10"/>
  <c r="G205" i="5"/>
  <c r="G142" i="10"/>
  <c r="K205" i="5"/>
  <c r="G143" i="10" l="1"/>
  <c r="K206" i="5"/>
  <c r="E143" i="10"/>
  <c r="G206" i="5"/>
  <c r="A192" i="7"/>
  <c r="A194" i="1"/>
  <c r="A193" i="7" l="1"/>
  <c r="A195" i="1"/>
  <c r="E144" i="10"/>
  <c r="G207" i="5"/>
  <c r="G144" i="10"/>
  <c r="K207" i="5"/>
  <c r="G145" i="10" l="1"/>
  <c r="K208" i="5"/>
  <c r="E145" i="10"/>
  <c r="G208" i="5"/>
  <c r="A194" i="7"/>
  <c r="A196" i="1"/>
  <c r="A195" i="7" l="1"/>
  <c r="A197" i="1"/>
  <c r="E146" i="10"/>
  <c r="G209" i="5"/>
  <c r="G146" i="10"/>
  <c r="K209" i="5"/>
  <c r="G147" i="10" l="1"/>
  <c r="K210" i="5"/>
  <c r="E147" i="10"/>
  <c r="G210" i="5"/>
  <c r="A196" i="7"/>
  <c r="A198" i="1"/>
  <c r="A197" i="7" l="1"/>
  <c r="A199" i="1"/>
  <c r="E148" i="10"/>
  <c r="G211" i="5"/>
  <c r="G148" i="10"/>
  <c r="K211" i="5"/>
  <c r="G149" i="10" l="1"/>
  <c r="K212" i="5"/>
  <c r="E149" i="10"/>
  <c r="G212" i="5"/>
  <c r="A198" i="7"/>
  <c r="A200" i="1"/>
  <c r="A199" i="7" l="1"/>
  <c r="A201" i="1"/>
  <c r="E150" i="10"/>
  <c r="G213" i="5"/>
  <c r="G150" i="10"/>
  <c r="K213" i="5"/>
  <c r="G151" i="10" l="1"/>
  <c r="K214" i="5"/>
  <c r="E151" i="10"/>
  <c r="G214" i="5"/>
  <c r="A200" i="7"/>
  <c r="A202" i="1"/>
  <c r="A201" i="7" l="1"/>
  <c r="A203" i="1"/>
  <c r="E152" i="10"/>
  <c r="G215" i="5"/>
  <c r="G152" i="10"/>
  <c r="K215" i="5"/>
  <c r="G153" i="10" l="1"/>
  <c r="K216" i="5"/>
  <c r="E153" i="10"/>
  <c r="G216" i="5"/>
  <c r="A202" i="7"/>
  <c r="A204" i="1"/>
  <c r="A203" i="7" l="1"/>
  <c r="A205" i="1"/>
  <c r="E154" i="10"/>
  <c r="G217" i="5"/>
  <c r="G154" i="10"/>
  <c r="K217" i="5"/>
  <c r="G155" i="10" l="1"/>
  <c r="K218" i="5"/>
  <c r="E155" i="10"/>
  <c r="G218" i="5"/>
  <c r="A204" i="7"/>
  <c r="A206" i="1"/>
  <c r="A205" i="7" l="1"/>
  <c r="A207" i="1"/>
  <c r="E156" i="10"/>
  <c r="G219" i="5"/>
  <c r="G156" i="10"/>
  <c r="K219" i="5"/>
  <c r="G157" i="10" l="1"/>
  <c r="K220" i="5"/>
  <c r="E157" i="10"/>
  <c r="G220" i="5"/>
  <c r="A206" i="7"/>
  <c r="A208" i="1"/>
  <c r="A207" i="7" l="1"/>
  <c r="A209" i="1"/>
  <c r="E158" i="10"/>
  <c r="G221" i="5"/>
  <c r="G158" i="10"/>
  <c r="K221" i="5"/>
  <c r="G159" i="10" l="1"/>
  <c r="K222" i="5"/>
  <c r="E159" i="10"/>
  <c r="G222" i="5"/>
  <c r="A208" i="7"/>
  <c r="A210" i="1"/>
  <c r="A209" i="7" l="1"/>
  <c r="A211" i="1"/>
  <c r="E160" i="10"/>
  <c r="G223" i="5"/>
  <c r="G160" i="10"/>
  <c r="K223" i="5"/>
  <c r="G161" i="10" l="1"/>
  <c r="K224" i="5"/>
  <c r="E161" i="10"/>
  <c r="G224" i="5"/>
  <c r="A210" i="7"/>
  <c r="A212" i="1"/>
  <c r="A211" i="7" l="1"/>
  <c r="A213" i="1"/>
  <c r="E162" i="10"/>
  <c r="G225" i="5"/>
  <c r="G162" i="10"/>
  <c r="K225" i="5"/>
  <c r="G163" i="10" l="1"/>
  <c r="K226" i="5"/>
  <c r="E163" i="10"/>
  <c r="G226" i="5"/>
  <c r="A212" i="7"/>
  <c r="A214" i="1"/>
  <c r="A213" i="7" l="1"/>
  <c r="A215" i="1"/>
  <c r="E164" i="10"/>
  <c r="G227" i="5"/>
  <c r="G164" i="10"/>
  <c r="K227" i="5"/>
  <c r="G165" i="10" l="1"/>
  <c r="K228" i="5"/>
  <c r="E165" i="10"/>
  <c r="G228" i="5"/>
  <c r="A214" i="7"/>
  <c r="A216" i="1"/>
  <c r="A215" i="7" l="1"/>
  <c r="A217" i="1"/>
  <c r="E166" i="10"/>
  <c r="G229" i="5"/>
  <c r="G166" i="10"/>
  <c r="K229" i="5"/>
  <c r="G167" i="10" l="1"/>
  <c r="K230" i="5"/>
  <c r="E167" i="10"/>
  <c r="G230" i="5"/>
  <c r="A216" i="7"/>
  <c r="A218" i="1"/>
  <c r="A217" i="7" l="1"/>
  <c r="A219" i="1"/>
  <c r="E168" i="10"/>
  <c r="G231" i="5"/>
  <c r="G168" i="10"/>
  <c r="K231" i="5"/>
  <c r="G169" i="10" l="1"/>
  <c r="M231" i="5"/>
  <c r="K232" i="5"/>
  <c r="E169" i="10"/>
  <c r="G232" i="5"/>
  <c r="A218" i="7"/>
  <c r="A220" i="1"/>
  <c r="A219" i="7" l="1"/>
  <c r="A221" i="1"/>
  <c r="E170" i="10"/>
  <c r="G233" i="5"/>
  <c r="G170" i="10"/>
  <c r="K233" i="5"/>
  <c r="G171" i="10" l="1"/>
  <c r="K234" i="5"/>
  <c r="E171" i="10"/>
  <c r="G234" i="5"/>
  <c r="A220" i="7"/>
  <c r="A222" i="1"/>
  <c r="A221" i="7" l="1"/>
  <c r="A223" i="1"/>
  <c r="E172" i="10"/>
  <c r="G235" i="5"/>
  <c r="G172" i="10"/>
  <c r="K235" i="5"/>
  <c r="G173" i="10" l="1"/>
  <c r="K236" i="5"/>
  <c r="E173" i="10"/>
  <c r="G236" i="5"/>
  <c r="A222" i="7"/>
  <c r="A224" i="1"/>
  <c r="A223" i="7" l="1"/>
  <c r="A225" i="1"/>
  <c r="E174" i="10"/>
  <c r="G237" i="5"/>
  <c r="G174" i="10"/>
  <c r="K237" i="5"/>
  <c r="G175" i="10" l="1"/>
  <c r="K238" i="5"/>
  <c r="E175" i="10"/>
  <c r="G238" i="5"/>
  <c r="A224" i="7"/>
  <c r="A226" i="1"/>
  <c r="A225" i="7" l="1"/>
  <c r="A227" i="1"/>
  <c r="E176" i="10"/>
  <c r="G239" i="5"/>
  <c r="G176" i="10"/>
  <c r="K239" i="5"/>
  <c r="G177" i="10" l="1"/>
  <c r="K240" i="5"/>
  <c r="E177" i="10"/>
  <c r="G240" i="5"/>
  <c r="A226" i="7"/>
  <c r="A228" i="1"/>
  <c r="A227" i="7" l="1"/>
  <c r="A229" i="1"/>
  <c r="E178" i="10"/>
  <c r="G241" i="5"/>
  <c r="G178" i="10"/>
  <c r="K241" i="5"/>
  <c r="G179" i="10" l="1"/>
  <c r="K242" i="5"/>
  <c r="E179" i="10"/>
  <c r="G242" i="5"/>
  <c r="A228" i="7"/>
  <c r="A230" i="1"/>
  <c r="A229" i="7" l="1"/>
  <c r="A231" i="1"/>
  <c r="E180" i="10"/>
  <c r="G243" i="5"/>
  <c r="G180" i="10"/>
  <c r="K243" i="5"/>
  <c r="G181" i="10" l="1"/>
  <c r="K244" i="5"/>
  <c r="E181" i="10"/>
  <c r="G244" i="5"/>
  <c r="A230" i="7"/>
  <c r="A232" i="1"/>
  <c r="A231" i="7" l="1"/>
  <c r="A233" i="1"/>
  <c r="E182" i="10"/>
  <c r="G245" i="5"/>
  <c r="G182" i="10"/>
  <c r="K245" i="5"/>
  <c r="G183" i="10" l="1"/>
  <c r="K246" i="5"/>
  <c r="E183" i="10"/>
  <c r="G246" i="5"/>
  <c r="A232" i="7"/>
  <c r="A234" i="1"/>
  <c r="A233" i="7" l="1"/>
  <c r="A235" i="1"/>
  <c r="E184" i="10"/>
  <c r="G247" i="5"/>
  <c r="G184" i="10"/>
  <c r="K247" i="5"/>
  <c r="G185" i="10" l="1"/>
  <c r="K248" i="5"/>
  <c r="E185" i="10"/>
  <c r="G248" i="5"/>
  <c r="A234" i="7"/>
  <c r="A236" i="1"/>
  <c r="A235" i="7" l="1"/>
  <c r="A237" i="1"/>
  <c r="A236" i="7" s="1"/>
  <c r="E186" i="10"/>
  <c r="G249" i="5"/>
  <c r="G186" i="10"/>
  <c r="K249" i="5"/>
  <c r="G187" i="10" l="1"/>
  <c r="K250" i="5"/>
  <c r="E187" i="10"/>
  <c r="G250" i="5"/>
  <c r="E188" i="10" l="1"/>
  <c r="G251" i="5"/>
  <c r="G188" i="10"/>
  <c r="K251" i="5"/>
  <c r="G189" i="10" l="1"/>
  <c r="K252" i="5"/>
  <c r="E189" i="10"/>
  <c r="G252" i="5"/>
  <c r="E190" i="10" l="1"/>
  <c r="G253" i="5"/>
  <c r="G190" i="10"/>
  <c r="K253" i="5"/>
  <c r="G191" i="10" l="1"/>
  <c r="K254" i="5"/>
  <c r="E191" i="10"/>
  <c r="G254" i="5"/>
  <c r="E192" i="10" l="1"/>
  <c r="G255" i="5"/>
  <c r="G192" i="10"/>
  <c r="K255" i="5"/>
  <c r="G193" i="10" l="1"/>
  <c r="K256" i="5"/>
  <c r="E193" i="10"/>
  <c r="G256" i="5"/>
  <c r="E194" i="10" l="1"/>
  <c r="G257" i="5"/>
  <c r="G194" i="10"/>
  <c r="K257" i="5"/>
  <c r="G195" i="10" l="1"/>
  <c r="K258" i="5"/>
  <c r="E195" i="10"/>
  <c r="G258" i="5"/>
  <c r="E196" i="10" l="1"/>
  <c r="G259" i="5"/>
  <c r="G196" i="10"/>
  <c r="K259" i="5"/>
  <c r="G197" i="10" l="1"/>
  <c r="K260" i="5"/>
  <c r="E197" i="10"/>
  <c r="G260" i="5"/>
  <c r="E198" i="10" l="1"/>
  <c r="G261" i="5"/>
  <c r="G198" i="10"/>
  <c r="K261" i="5"/>
  <c r="G199" i="10" l="1"/>
  <c r="K262" i="5"/>
  <c r="E199" i="10"/>
  <c r="G262" i="5"/>
  <c r="E200" i="10" l="1"/>
  <c r="G263" i="5"/>
  <c r="G200" i="10"/>
  <c r="K263" i="5"/>
  <c r="G201" i="10" l="1"/>
  <c r="K264" i="5"/>
  <c r="E201" i="10"/>
  <c r="G264" i="5"/>
  <c r="E202" i="10" l="1"/>
  <c r="G265" i="5"/>
  <c r="G202" i="10"/>
  <c r="K265" i="5"/>
  <c r="G203" i="10" l="1"/>
  <c r="K266" i="5"/>
  <c r="E203" i="10"/>
  <c r="G266" i="5"/>
  <c r="E204" i="10" l="1"/>
  <c r="G267" i="5"/>
  <c r="G204" i="10"/>
  <c r="K267" i="5"/>
  <c r="G205" i="10" l="1"/>
  <c r="K268" i="5"/>
  <c r="E205" i="10"/>
  <c r="G268" i="5"/>
  <c r="E206" i="10" l="1"/>
  <c r="G269" i="5"/>
  <c r="G206" i="10"/>
  <c r="K269" i="5"/>
  <c r="G207" i="10" l="1"/>
  <c r="K270" i="5"/>
  <c r="E207" i="10"/>
  <c r="G270" i="5"/>
  <c r="E208" i="10" l="1"/>
  <c r="G271" i="5"/>
  <c r="E209" i="10" s="1"/>
  <c r="G208" i="10"/>
  <c r="K271" i="5"/>
  <c r="G209" i="10" l="1"/>
  <c r="M271" i="5"/>
</calcChain>
</file>

<file path=xl/sharedStrings.xml><?xml version="1.0" encoding="utf-8"?>
<sst xmlns="http://schemas.openxmlformats.org/spreadsheetml/2006/main" count="458" uniqueCount="150">
  <si>
    <t>Date</t>
  </si>
  <si>
    <t>Checking</t>
  </si>
  <si>
    <t>Escrow</t>
  </si>
  <si>
    <t>HELOC</t>
  </si>
  <si>
    <t>AMEX</t>
  </si>
  <si>
    <t>CapitalOne</t>
  </si>
  <si>
    <t>Investment</t>
  </si>
  <si>
    <t>ESPP</t>
  </si>
  <si>
    <t>House</t>
  </si>
  <si>
    <t>401k Loan</t>
  </si>
  <si>
    <t>Assets</t>
  </si>
  <si>
    <t>Debts</t>
  </si>
  <si>
    <t>Net worth</t>
  </si>
  <si>
    <t>Change</t>
  </si>
  <si>
    <t>Investments</t>
  </si>
  <si>
    <t>401k</t>
  </si>
  <si>
    <t>Net Worth</t>
  </si>
  <si>
    <t>Daily Change Rate</t>
  </si>
  <si>
    <t>Resources</t>
  </si>
  <si>
    <t>Mint 401k</t>
  </si>
  <si>
    <t>Loan Components</t>
  </si>
  <si>
    <t>Paid to Date</t>
  </si>
  <si>
    <t>Loan Left</t>
  </si>
  <si>
    <t>Goal</t>
  </si>
  <si>
    <t>daily gain needed</t>
  </si>
  <si>
    <t>Today</t>
  </si>
  <si>
    <t>Net worth Should Be</t>
  </si>
  <si>
    <t>Const slope</t>
  </si>
  <si>
    <t>P=eRT method</t>
  </si>
  <si>
    <t>What if</t>
  </si>
  <si>
    <t>Check</t>
  </si>
  <si>
    <t>Change wrt Pay</t>
  </si>
  <si>
    <t>Compared to Plan</t>
  </si>
  <si>
    <t>Budget</t>
  </si>
  <si>
    <t>Monthly</t>
  </si>
  <si>
    <t>Yearly</t>
  </si>
  <si>
    <t>Budgeted</t>
  </si>
  <si>
    <t>Pay</t>
  </si>
  <si>
    <t>Bills</t>
  </si>
  <si>
    <t>Car</t>
  </si>
  <si>
    <t>Insurance</t>
  </si>
  <si>
    <t>Phone</t>
  </si>
  <si>
    <t>Cable</t>
  </si>
  <si>
    <t>Utilities</t>
  </si>
  <si>
    <t>Total</t>
  </si>
  <si>
    <t>Money after Bills</t>
  </si>
  <si>
    <t>CC Budget</t>
  </si>
  <si>
    <t>Food</t>
  </si>
  <si>
    <t>Taxes</t>
  </si>
  <si>
    <t>Gas</t>
  </si>
  <si>
    <t>Entertainment</t>
  </si>
  <si>
    <t>Misc</t>
  </si>
  <si>
    <t>rate</t>
  </si>
  <si>
    <t>Years</t>
  </si>
  <si>
    <t>Money after Budget</t>
  </si>
  <si>
    <t>After 401K Loan</t>
  </si>
  <si>
    <t>Total Money After Budget &amp; Bills</t>
  </si>
  <si>
    <t>Yearly Items</t>
  </si>
  <si>
    <t>Bonus</t>
  </si>
  <si>
    <t>Tax Return</t>
  </si>
  <si>
    <t>Cash</t>
  </si>
  <si>
    <t>Total Yearly</t>
  </si>
  <si>
    <t>Total Pay After Deductions</t>
  </si>
  <si>
    <t>Total Pay</t>
  </si>
  <si>
    <t>Invested</t>
  </si>
  <si>
    <t>Pre-tax</t>
  </si>
  <si>
    <t>=</t>
  </si>
  <si>
    <t>+</t>
  </si>
  <si>
    <t>*</t>
  </si>
  <si>
    <t>exp(</t>
  </si>
  <si>
    <t>r</t>
  </si>
  <si>
    <t>)</t>
  </si>
  <si>
    <t>ln</t>
  </si>
  <si>
    <t>(</t>
  </si>
  <si>
    <t>/</t>
  </si>
  <si>
    <t>Pay Increase</t>
  </si>
  <si>
    <t>Per Period</t>
  </si>
  <si>
    <t>Per Month</t>
  </si>
  <si>
    <t>After 28% Tax</t>
  </si>
  <si>
    <t>Debt Pay Off Plan</t>
  </si>
  <si>
    <t>Components</t>
  </si>
  <si>
    <t>Escrow Debt</t>
  </si>
  <si>
    <t>Escrow Remaining</t>
  </si>
  <si>
    <t>Escrow Owed</t>
  </si>
  <si>
    <t>410k Loan Funds</t>
  </si>
  <si>
    <t>401K Owed</t>
  </si>
  <si>
    <t>Start</t>
  </si>
  <si>
    <t>Escrow Xfer</t>
  </si>
  <si>
    <t>Payment</t>
  </si>
  <si>
    <t>Target</t>
  </si>
  <si>
    <t>Extra Savings Starts Here</t>
  </si>
  <si>
    <t>Amount</t>
  </si>
  <si>
    <t>Year to Date</t>
  </si>
  <si>
    <t>Total Savings</t>
  </si>
  <si>
    <t>Value at Ret</t>
  </si>
  <si>
    <t>Total Value</t>
  </si>
  <si>
    <t>Salary</t>
  </si>
  <si>
    <t>Expenses (non-housing)</t>
  </si>
  <si>
    <t>Housing</t>
  </si>
  <si>
    <t>Health Insurance</t>
  </si>
  <si>
    <t>Left</t>
  </si>
  <si>
    <t>Left Over</t>
  </si>
  <si>
    <t>Expenses</t>
  </si>
  <si>
    <t>Discretionary</t>
  </si>
  <si>
    <t>Surplus</t>
  </si>
  <si>
    <t>2016 Salary and Bonus</t>
  </si>
  <si>
    <t>Total non housing + Insurance</t>
  </si>
  <si>
    <t>This is our budget</t>
  </si>
  <si>
    <t>per month (without housing)</t>
  </si>
  <si>
    <t>per month (with housing)</t>
  </si>
  <si>
    <t>Total Rewards</t>
  </si>
  <si>
    <t>This is the total rewards (193,312 + 10,632 + 3,000)</t>
  </si>
  <si>
    <t>Total Investments</t>
  </si>
  <si>
    <t>Non-401k</t>
  </si>
  <si>
    <t>= Mortgage + Tax Return + ESPP + Bonus</t>
  </si>
  <si>
    <t>dateofrecord</t>
  </si>
  <si>
    <t>checkingacct</t>
  </si>
  <si>
    <t>escrowacct</t>
  </si>
  <si>
    <t>helocacct</t>
  </si>
  <si>
    <t>amexacct</t>
  </si>
  <si>
    <t>capitaloneacct</t>
  </si>
  <si>
    <t>escrowdebt</t>
  </si>
  <si>
    <t>aonacct</t>
  </si>
  <si>
    <t>ssbacct</t>
  </si>
  <si>
    <t>home</t>
  </si>
  <si>
    <t>loanacct</t>
  </si>
  <si>
    <t>assets</t>
  </si>
  <si>
    <t>debts</t>
  </si>
  <si>
    <t>networth</t>
  </si>
  <si>
    <t>change</t>
  </si>
  <si>
    <t>investments</t>
  </si>
  <si>
    <t>changerate</t>
  </si>
  <si>
    <t>transactiondate</t>
  </si>
  <si>
    <t>type</t>
  </si>
  <si>
    <t>amount</t>
  </si>
  <si>
    <t>heloc</t>
  </si>
  <si>
    <t>escrowremaining</t>
  </si>
  <si>
    <t>escrowowed</t>
  </si>
  <si>
    <t>loanfunds</t>
  </si>
  <si>
    <t>loanremaining</t>
  </si>
  <si>
    <t>yeartodate</t>
  </si>
  <si>
    <t>totalsavings</t>
  </si>
  <si>
    <t>valueatretirement</t>
  </si>
  <si>
    <t>totalvalue</t>
  </si>
  <si>
    <t>age</t>
  </si>
  <si>
    <t>col</t>
  </si>
  <si>
    <t>assets2</t>
  </si>
  <si>
    <t>interest</t>
  </si>
  <si>
    <t>ss</t>
  </si>
  <si>
    <t>eoyvalue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</si>
</sst>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mm/dd/yy"/>
    <numFmt numFmtId="166" formatCode="\$#,##0.00;[Red]\$#,##0.00"/>
    <numFmt numFmtId="167" formatCode="[$$-409]#,##0;[Red]\-[$$-409]#,##0"/>
    <numFmt numFmtId="168" formatCode="[$$-409]#,##0.00;[Red][$$-409]#,##0.00"/>
    <numFmt numFmtId="169" formatCode="\$#,##0.00"/>
  </numFmts>
  <fonts count="8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0" borderId="0" xfId="0" applyNumberFormat="1" applyFont="1"/>
    <xf numFmtId="164" fontId="2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165" fontId="3" fillId="0" borderId="0" xfId="0" applyNumberFormat="1" applyFont="1"/>
    <xf numFmtId="166" fontId="3" fillId="0" borderId="0" xfId="0" applyNumberFormat="1" applyFont="1"/>
    <xf numFmtId="0" fontId="3" fillId="2" borderId="0" xfId="0" applyFont="1" applyFill="1"/>
    <xf numFmtId="166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165" fontId="0" fillId="0" borderId="0" xfId="0" applyNumberFormat="1" applyFont="1"/>
    <xf numFmtId="167" fontId="0" fillId="0" borderId="0" xfId="0" applyNumberFormat="1" applyFont="1"/>
    <xf numFmtId="167" fontId="5" fillId="0" borderId="0" xfId="0" applyNumberFormat="1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7" fontId="6" fillId="0" borderId="0" xfId="0" applyNumberFormat="1" applyFont="1"/>
    <xf numFmtId="165" fontId="5" fillId="0" borderId="0" xfId="0" applyNumberFormat="1" applyFont="1"/>
    <xf numFmtId="167" fontId="7" fillId="0" borderId="0" xfId="0" applyNumberFormat="1" applyFont="1"/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7" fontId="0" fillId="0" borderId="0" xfId="0" applyNumberFormat="1"/>
    <xf numFmtId="0" fontId="0" fillId="0" borderId="0" xfId="0" applyFont="1"/>
    <xf numFmtId="168" fontId="0" fillId="0" borderId="0" xfId="0" applyNumberFormat="1" applyFont="1"/>
    <xf numFmtId="168" fontId="0" fillId="0" borderId="0" xfId="0" applyNumberFormat="1"/>
    <xf numFmtId="164" fontId="0" fillId="0" borderId="0" xfId="0" applyNumberFormat="1" applyFont="1"/>
    <xf numFmtId="9" fontId="0" fillId="0" borderId="0" xfId="0" applyNumberFormat="1"/>
    <xf numFmtId="169" fontId="5" fillId="0" borderId="0" xfId="0" applyNumberFormat="1" applyFont="1"/>
    <xf numFmtId="16" fontId="5" fillId="0" borderId="0" xfId="0" applyNumberFormat="1" applyFont="1"/>
    <xf numFmtId="16" fontId="0" fillId="0" borderId="0" xfId="0" applyNumberFormat="1"/>
    <xf numFmtId="169" fontId="0" fillId="0" borderId="0" xfId="0" applyNumberFormat="1"/>
    <xf numFmtId="14" fontId="5" fillId="0" borderId="0" xfId="0" applyNumberFormat="1" applyFont="1"/>
    <xf numFmtId="0" fontId="6" fillId="0" borderId="0" xfId="0" applyFont="1"/>
    <xf numFmtId="10" fontId="0" fillId="0" borderId="0" xfId="0" applyNumberFormat="1"/>
    <xf numFmtId="10" fontId="5" fillId="0" borderId="0" xfId="0" applyNumberFormat="1" applyFont="1"/>
  </cellXfs>
  <cellStyles count="1">
    <cellStyle name="Normal" xfId="0" builtinId="0"/>
  </cellStyles>
  <dxfs count="2">
    <dxf>
      <font>
        <sz val="11"/>
        <color rgb="FF00B050"/>
        <name val="Arial"/>
      </font>
    </dxf>
    <dxf>
      <font>
        <sz val="11"/>
        <color rgb="FF00B05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A7EBB"/>
      <rgbColor rgb="FF4BACC6"/>
      <rgbColor rgb="FF9BBB59"/>
      <rgbColor rgb="FFFFCC00"/>
      <rgbColor rgb="FFF79646"/>
      <rgbColor rgb="FFFF6600"/>
      <rgbColor rgb="FF8064A2"/>
      <rgbColor rgb="FF4F81BD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'Net Worth'!$B$1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cat>
            <c:numRef>
              <c:f>'Net Worth'!$A$2:$A$50</c:f>
              <c:numCache>
                <c:formatCode>mm/dd/yy</c:formatCode>
                <c:ptCount val="49"/>
                <c:pt idx="0">
                  <c:v>42307</c:v>
                </c:pt>
                <c:pt idx="1">
                  <c:v>42308</c:v>
                </c:pt>
                <c:pt idx="2">
                  <c:v>42309</c:v>
                </c:pt>
                <c:pt idx="3">
                  <c:v>42310</c:v>
                </c:pt>
                <c:pt idx="4">
                  <c:v>42311</c:v>
                </c:pt>
                <c:pt idx="5">
                  <c:v>42312</c:v>
                </c:pt>
                <c:pt idx="6">
                  <c:v>42313</c:v>
                </c:pt>
                <c:pt idx="7">
                  <c:v>42314</c:v>
                </c:pt>
                <c:pt idx="8">
                  <c:v>42315</c:v>
                </c:pt>
                <c:pt idx="9">
                  <c:v>42316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42322</c:v>
                </c:pt>
                <c:pt idx="16">
                  <c:v>42323</c:v>
                </c:pt>
                <c:pt idx="17">
                  <c:v>42324</c:v>
                </c:pt>
                <c:pt idx="18">
                  <c:v>42325</c:v>
                </c:pt>
                <c:pt idx="19">
                  <c:v>42326</c:v>
                </c:pt>
                <c:pt idx="20">
                  <c:v>42327</c:v>
                </c:pt>
                <c:pt idx="21">
                  <c:v>42328</c:v>
                </c:pt>
                <c:pt idx="22">
                  <c:v>42329</c:v>
                </c:pt>
                <c:pt idx="23">
                  <c:v>42330</c:v>
                </c:pt>
                <c:pt idx="24">
                  <c:v>42331</c:v>
                </c:pt>
                <c:pt idx="25">
                  <c:v>42332</c:v>
                </c:pt>
                <c:pt idx="26">
                  <c:v>42333</c:v>
                </c:pt>
                <c:pt idx="27">
                  <c:v>42334</c:v>
                </c:pt>
                <c:pt idx="28">
                  <c:v>42335</c:v>
                </c:pt>
                <c:pt idx="29">
                  <c:v>42336</c:v>
                </c:pt>
                <c:pt idx="30">
                  <c:v>42337</c:v>
                </c:pt>
                <c:pt idx="31">
                  <c:v>42338</c:v>
                </c:pt>
                <c:pt idx="32">
                  <c:v>42339</c:v>
                </c:pt>
                <c:pt idx="33">
                  <c:v>42340</c:v>
                </c:pt>
                <c:pt idx="34">
                  <c:v>42341</c:v>
                </c:pt>
                <c:pt idx="35">
                  <c:v>42342</c:v>
                </c:pt>
                <c:pt idx="36">
                  <c:v>42343</c:v>
                </c:pt>
                <c:pt idx="37">
                  <c:v>42344</c:v>
                </c:pt>
                <c:pt idx="38">
                  <c:v>42345</c:v>
                </c:pt>
                <c:pt idx="39">
                  <c:v>42346</c:v>
                </c:pt>
                <c:pt idx="40">
                  <c:v>42347</c:v>
                </c:pt>
                <c:pt idx="41">
                  <c:v>42348</c:v>
                </c:pt>
                <c:pt idx="42">
                  <c:v>42349</c:v>
                </c:pt>
                <c:pt idx="43">
                  <c:v>42350</c:v>
                </c:pt>
                <c:pt idx="44">
                  <c:v>42351</c:v>
                </c:pt>
                <c:pt idx="45">
                  <c:v>42352</c:v>
                </c:pt>
                <c:pt idx="46">
                  <c:v>42353</c:v>
                </c:pt>
                <c:pt idx="47">
                  <c:v>42354</c:v>
                </c:pt>
                <c:pt idx="48">
                  <c:v>42355</c:v>
                </c:pt>
              </c:numCache>
            </c:numRef>
          </c:cat>
          <c:val>
            <c:numRef>
              <c:f>'Net Worth'!$B$2:$B$50</c:f>
              <c:numCache>
                <c:formatCode>[$$-409]#,##0;[Red]\-[$$-409]#,##0</c:formatCode>
                <c:ptCount val="49"/>
                <c:pt idx="0">
                  <c:v>787636.2</c:v>
                </c:pt>
                <c:pt idx="1">
                  <c:v>786649.2</c:v>
                </c:pt>
                <c:pt idx="2">
                  <c:v>786649.2</c:v>
                </c:pt>
                <c:pt idx="3">
                  <c:v>786425.2</c:v>
                </c:pt>
                <c:pt idx="4">
                  <c:v>790584.2</c:v>
                </c:pt>
                <c:pt idx="5">
                  <c:v>795829.83999999985</c:v>
                </c:pt>
                <c:pt idx="6">
                  <c:v>795829.83999999985</c:v>
                </c:pt>
                <c:pt idx="7">
                  <c:v>801291.83</c:v>
                </c:pt>
                <c:pt idx="8">
                  <c:v>801818.74000000011</c:v>
                </c:pt>
                <c:pt idx="9">
                  <c:v>801713.09</c:v>
                </c:pt>
                <c:pt idx="10">
                  <c:v>801662.35</c:v>
                </c:pt>
                <c:pt idx="11">
                  <c:v>797753.67</c:v>
                </c:pt>
                <c:pt idx="12">
                  <c:v>797760.16</c:v>
                </c:pt>
                <c:pt idx="13">
                  <c:v>796998.89</c:v>
                </c:pt>
                <c:pt idx="14">
                  <c:v>787223.82000000007</c:v>
                </c:pt>
                <c:pt idx="15">
                  <c:v>783580.95000000007</c:v>
                </c:pt>
                <c:pt idx="16">
                  <c:v>783580.95000000007</c:v>
                </c:pt>
                <c:pt idx="17">
                  <c:v>783525.11</c:v>
                </c:pt>
                <c:pt idx="18">
                  <c:v>786510.13</c:v>
                </c:pt>
                <c:pt idx="19">
                  <c:v>786273.74000000011</c:v>
                </c:pt>
                <c:pt idx="20">
                  <c:v>791714.68</c:v>
                </c:pt>
                <c:pt idx="21">
                  <c:v>799765.22000000009</c:v>
                </c:pt>
                <c:pt idx="22">
                  <c:v>799765.22000000009</c:v>
                </c:pt>
                <c:pt idx="23">
                  <c:v>799765.22000000009</c:v>
                </c:pt>
                <c:pt idx="24">
                  <c:v>799765.22000000009</c:v>
                </c:pt>
                <c:pt idx="25">
                  <c:v>799265.35000000009</c:v>
                </c:pt>
                <c:pt idx="26">
                  <c:v>798992.46000000008</c:v>
                </c:pt>
                <c:pt idx="27">
                  <c:v>798993.92000000004</c:v>
                </c:pt>
                <c:pt idx="28">
                  <c:v>799091.22000000009</c:v>
                </c:pt>
                <c:pt idx="29">
                  <c:v>799091.22000000009</c:v>
                </c:pt>
                <c:pt idx="30">
                  <c:v>799091.22000000009</c:v>
                </c:pt>
                <c:pt idx="31">
                  <c:v>797009.58</c:v>
                </c:pt>
                <c:pt idx="32">
                  <c:v>800562.20000000007</c:v>
                </c:pt>
                <c:pt idx="33">
                  <c:v>796898.20000000007</c:v>
                </c:pt>
                <c:pt idx="34">
                  <c:v>793935.24000000011</c:v>
                </c:pt>
                <c:pt idx="35">
                  <c:v>798651.59</c:v>
                </c:pt>
                <c:pt idx="36">
                  <c:v>798651.59</c:v>
                </c:pt>
                <c:pt idx="37">
                  <c:v>798651.59</c:v>
                </c:pt>
                <c:pt idx="38">
                  <c:v>812371.03</c:v>
                </c:pt>
                <c:pt idx="39">
                  <c:v>800733.00000000012</c:v>
                </c:pt>
                <c:pt idx="40">
                  <c:v>794814.61</c:v>
                </c:pt>
                <c:pt idx="41">
                  <c:v>795036.33000000007</c:v>
                </c:pt>
                <c:pt idx="42">
                  <c:v>790245.54000000015</c:v>
                </c:pt>
                <c:pt idx="43">
                  <c:v>790281.54000000015</c:v>
                </c:pt>
                <c:pt idx="44">
                  <c:v>790281.54000000015</c:v>
                </c:pt>
                <c:pt idx="45">
                  <c:v>786173.8600000001</c:v>
                </c:pt>
                <c:pt idx="46">
                  <c:v>789536.1100000001</c:v>
                </c:pt>
                <c:pt idx="47">
                  <c:v>794286.56</c:v>
                </c:pt>
                <c:pt idx="48">
                  <c:v>790649.37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'Net Worth'!$C$1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cat>
            <c:numRef>
              <c:f>'Net Worth'!$A$2:$A$50</c:f>
              <c:numCache>
                <c:formatCode>mm/dd/yy</c:formatCode>
                <c:ptCount val="49"/>
                <c:pt idx="0">
                  <c:v>42307</c:v>
                </c:pt>
                <c:pt idx="1">
                  <c:v>42308</c:v>
                </c:pt>
                <c:pt idx="2">
                  <c:v>42309</c:v>
                </c:pt>
                <c:pt idx="3">
                  <c:v>42310</c:v>
                </c:pt>
                <c:pt idx="4">
                  <c:v>42311</c:v>
                </c:pt>
                <c:pt idx="5">
                  <c:v>42312</c:v>
                </c:pt>
                <c:pt idx="6">
                  <c:v>42313</c:v>
                </c:pt>
                <c:pt idx="7">
                  <c:v>42314</c:v>
                </c:pt>
                <c:pt idx="8">
                  <c:v>42315</c:v>
                </c:pt>
                <c:pt idx="9">
                  <c:v>42316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42322</c:v>
                </c:pt>
                <c:pt idx="16">
                  <c:v>42323</c:v>
                </c:pt>
                <c:pt idx="17">
                  <c:v>42324</c:v>
                </c:pt>
                <c:pt idx="18">
                  <c:v>42325</c:v>
                </c:pt>
                <c:pt idx="19">
                  <c:v>42326</c:v>
                </c:pt>
                <c:pt idx="20">
                  <c:v>42327</c:v>
                </c:pt>
                <c:pt idx="21">
                  <c:v>42328</c:v>
                </c:pt>
                <c:pt idx="22">
                  <c:v>42329</c:v>
                </c:pt>
                <c:pt idx="23">
                  <c:v>42330</c:v>
                </c:pt>
                <c:pt idx="24">
                  <c:v>42331</c:v>
                </c:pt>
                <c:pt idx="25">
                  <c:v>42332</c:v>
                </c:pt>
                <c:pt idx="26">
                  <c:v>42333</c:v>
                </c:pt>
                <c:pt idx="27">
                  <c:v>42334</c:v>
                </c:pt>
                <c:pt idx="28">
                  <c:v>42335</c:v>
                </c:pt>
                <c:pt idx="29">
                  <c:v>42336</c:v>
                </c:pt>
                <c:pt idx="30">
                  <c:v>42337</c:v>
                </c:pt>
                <c:pt idx="31">
                  <c:v>42338</c:v>
                </c:pt>
                <c:pt idx="32">
                  <c:v>42339</c:v>
                </c:pt>
                <c:pt idx="33">
                  <c:v>42340</c:v>
                </c:pt>
                <c:pt idx="34">
                  <c:v>42341</c:v>
                </c:pt>
                <c:pt idx="35">
                  <c:v>42342</c:v>
                </c:pt>
                <c:pt idx="36">
                  <c:v>42343</c:v>
                </c:pt>
                <c:pt idx="37">
                  <c:v>42344</c:v>
                </c:pt>
                <c:pt idx="38">
                  <c:v>42345</c:v>
                </c:pt>
                <c:pt idx="39">
                  <c:v>42346</c:v>
                </c:pt>
                <c:pt idx="40">
                  <c:v>42347</c:v>
                </c:pt>
                <c:pt idx="41">
                  <c:v>42348</c:v>
                </c:pt>
                <c:pt idx="42">
                  <c:v>42349</c:v>
                </c:pt>
                <c:pt idx="43">
                  <c:v>42350</c:v>
                </c:pt>
                <c:pt idx="44">
                  <c:v>42351</c:v>
                </c:pt>
                <c:pt idx="45">
                  <c:v>42352</c:v>
                </c:pt>
                <c:pt idx="46">
                  <c:v>42353</c:v>
                </c:pt>
                <c:pt idx="47">
                  <c:v>42354</c:v>
                </c:pt>
                <c:pt idx="48">
                  <c:v>42355</c:v>
                </c:pt>
              </c:numCache>
            </c:numRef>
          </c:cat>
          <c:val>
            <c:numRef>
              <c:f>'Net Worth'!$C$2:$C$50</c:f>
              <c:numCache>
                <c:formatCode>[$$-409]#,##0;[Red]\-[$$-409]#,##0</c:formatCode>
                <c:ptCount val="49"/>
                <c:pt idx="0">
                  <c:v>22198</c:v>
                </c:pt>
                <c:pt idx="1">
                  <c:v>23007</c:v>
                </c:pt>
                <c:pt idx="2">
                  <c:v>23054</c:v>
                </c:pt>
                <c:pt idx="3">
                  <c:v>23535</c:v>
                </c:pt>
                <c:pt idx="4">
                  <c:v>23600</c:v>
                </c:pt>
                <c:pt idx="5">
                  <c:v>25625.47</c:v>
                </c:pt>
                <c:pt idx="6">
                  <c:v>25625.47</c:v>
                </c:pt>
                <c:pt idx="7">
                  <c:v>25711</c:v>
                </c:pt>
                <c:pt idx="8">
                  <c:v>26167.040000000001</c:v>
                </c:pt>
                <c:pt idx="9">
                  <c:v>27062.06</c:v>
                </c:pt>
                <c:pt idx="10">
                  <c:v>27068.05</c:v>
                </c:pt>
                <c:pt idx="11">
                  <c:v>27118.75</c:v>
                </c:pt>
                <c:pt idx="12">
                  <c:v>27211.32</c:v>
                </c:pt>
                <c:pt idx="13">
                  <c:v>27607.38</c:v>
                </c:pt>
                <c:pt idx="14">
                  <c:v>21237.55</c:v>
                </c:pt>
                <c:pt idx="15">
                  <c:v>21416.67</c:v>
                </c:pt>
                <c:pt idx="16">
                  <c:v>21580.190000000002</c:v>
                </c:pt>
                <c:pt idx="17">
                  <c:v>21430.190000000002</c:v>
                </c:pt>
                <c:pt idx="18">
                  <c:v>21559.02</c:v>
                </c:pt>
                <c:pt idx="19">
                  <c:v>21726.98</c:v>
                </c:pt>
                <c:pt idx="20">
                  <c:v>21793.34</c:v>
                </c:pt>
                <c:pt idx="21">
                  <c:v>23171.43</c:v>
                </c:pt>
                <c:pt idx="22">
                  <c:v>23171.43</c:v>
                </c:pt>
                <c:pt idx="23">
                  <c:v>23462.47</c:v>
                </c:pt>
                <c:pt idx="24">
                  <c:v>23477.420000000002</c:v>
                </c:pt>
                <c:pt idx="25">
                  <c:v>23565.439999999999</c:v>
                </c:pt>
                <c:pt idx="26">
                  <c:v>23670.300000000003</c:v>
                </c:pt>
                <c:pt idx="27">
                  <c:v>22950.629999999997</c:v>
                </c:pt>
                <c:pt idx="28">
                  <c:v>23762.6</c:v>
                </c:pt>
                <c:pt idx="29">
                  <c:v>23911.46</c:v>
                </c:pt>
                <c:pt idx="30">
                  <c:v>23977.089999999997</c:v>
                </c:pt>
                <c:pt idx="31">
                  <c:v>23985.079999999998</c:v>
                </c:pt>
                <c:pt idx="32">
                  <c:v>24096.5</c:v>
                </c:pt>
                <c:pt idx="33">
                  <c:v>24127.5</c:v>
                </c:pt>
                <c:pt idx="34">
                  <c:v>25144.800000000003</c:v>
                </c:pt>
                <c:pt idx="35">
                  <c:v>25240.14</c:v>
                </c:pt>
                <c:pt idx="36">
                  <c:v>25240.14</c:v>
                </c:pt>
                <c:pt idx="37">
                  <c:v>26046.859999999997</c:v>
                </c:pt>
                <c:pt idx="38">
                  <c:v>26150.17</c:v>
                </c:pt>
                <c:pt idx="39">
                  <c:v>16926.690000000002</c:v>
                </c:pt>
                <c:pt idx="40">
                  <c:v>14057.380000000001</c:v>
                </c:pt>
                <c:pt idx="41">
                  <c:v>14139.2</c:v>
                </c:pt>
                <c:pt idx="42">
                  <c:v>14887.519999999999</c:v>
                </c:pt>
                <c:pt idx="43">
                  <c:v>15092.65</c:v>
                </c:pt>
                <c:pt idx="44">
                  <c:v>15081.45</c:v>
                </c:pt>
                <c:pt idx="45">
                  <c:v>10847.869999999999</c:v>
                </c:pt>
                <c:pt idx="46">
                  <c:v>10935.720000000001</c:v>
                </c:pt>
                <c:pt idx="47">
                  <c:v>10758.06</c:v>
                </c:pt>
                <c:pt idx="48">
                  <c:v>10854.51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'Net Worth'!$D$1</c:f>
              <c:strCache>
                <c:ptCount val="1"/>
                <c:pt idx="0">
                  <c:v>Net Worth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3650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'Net Worth'!$A$2:$A$50</c:f>
              <c:numCache>
                <c:formatCode>mm/dd/yy</c:formatCode>
                <c:ptCount val="49"/>
                <c:pt idx="0">
                  <c:v>42307</c:v>
                </c:pt>
                <c:pt idx="1">
                  <c:v>42308</c:v>
                </c:pt>
                <c:pt idx="2">
                  <c:v>42309</c:v>
                </c:pt>
                <c:pt idx="3">
                  <c:v>42310</c:v>
                </c:pt>
                <c:pt idx="4">
                  <c:v>42311</c:v>
                </c:pt>
                <c:pt idx="5">
                  <c:v>42312</c:v>
                </c:pt>
                <c:pt idx="6">
                  <c:v>42313</c:v>
                </c:pt>
                <c:pt idx="7">
                  <c:v>42314</c:v>
                </c:pt>
                <c:pt idx="8">
                  <c:v>42315</c:v>
                </c:pt>
                <c:pt idx="9">
                  <c:v>42316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42322</c:v>
                </c:pt>
                <c:pt idx="16">
                  <c:v>42323</c:v>
                </c:pt>
                <c:pt idx="17">
                  <c:v>42324</c:v>
                </c:pt>
                <c:pt idx="18">
                  <c:v>42325</c:v>
                </c:pt>
                <c:pt idx="19">
                  <c:v>42326</c:v>
                </c:pt>
                <c:pt idx="20">
                  <c:v>42327</c:v>
                </c:pt>
                <c:pt idx="21">
                  <c:v>42328</c:v>
                </c:pt>
                <c:pt idx="22">
                  <c:v>42329</c:v>
                </c:pt>
                <c:pt idx="23">
                  <c:v>42330</c:v>
                </c:pt>
                <c:pt idx="24">
                  <c:v>42331</c:v>
                </c:pt>
                <c:pt idx="25">
                  <c:v>42332</c:v>
                </c:pt>
                <c:pt idx="26">
                  <c:v>42333</c:v>
                </c:pt>
                <c:pt idx="27">
                  <c:v>42334</c:v>
                </c:pt>
                <c:pt idx="28">
                  <c:v>42335</c:v>
                </c:pt>
                <c:pt idx="29">
                  <c:v>42336</c:v>
                </c:pt>
                <c:pt idx="30">
                  <c:v>42337</c:v>
                </c:pt>
                <c:pt idx="31">
                  <c:v>42338</c:v>
                </c:pt>
                <c:pt idx="32">
                  <c:v>42339</c:v>
                </c:pt>
                <c:pt idx="33">
                  <c:v>42340</c:v>
                </c:pt>
                <c:pt idx="34">
                  <c:v>42341</c:v>
                </c:pt>
                <c:pt idx="35">
                  <c:v>42342</c:v>
                </c:pt>
                <c:pt idx="36">
                  <c:v>42343</c:v>
                </c:pt>
                <c:pt idx="37">
                  <c:v>42344</c:v>
                </c:pt>
                <c:pt idx="38">
                  <c:v>42345</c:v>
                </c:pt>
                <c:pt idx="39">
                  <c:v>42346</c:v>
                </c:pt>
                <c:pt idx="40">
                  <c:v>42347</c:v>
                </c:pt>
                <c:pt idx="41">
                  <c:v>42348</c:v>
                </c:pt>
                <c:pt idx="42">
                  <c:v>42349</c:v>
                </c:pt>
                <c:pt idx="43">
                  <c:v>42350</c:v>
                </c:pt>
                <c:pt idx="44">
                  <c:v>42351</c:v>
                </c:pt>
                <c:pt idx="45">
                  <c:v>42352</c:v>
                </c:pt>
                <c:pt idx="46">
                  <c:v>42353</c:v>
                </c:pt>
                <c:pt idx="47">
                  <c:v>42354</c:v>
                </c:pt>
                <c:pt idx="48">
                  <c:v>42355</c:v>
                </c:pt>
              </c:numCache>
            </c:numRef>
          </c:cat>
          <c:val>
            <c:numRef>
              <c:f>'Net Worth'!$D$2:$D$50</c:f>
              <c:numCache>
                <c:formatCode>[$$-409]#,##0;[Red]\-[$$-409]#,##0</c:formatCode>
                <c:ptCount val="49"/>
                <c:pt idx="0">
                  <c:v>765438.2</c:v>
                </c:pt>
                <c:pt idx="1">
                  <c:v>763642.2</c:v>
                </c:pt>
                <c:pt idx="2">
                  <c:v>763595.2</c:v>
                </c:pt>
                <c:pt idx="3">
                  <c:v>762890.2</c:v>
                </c:pt>
                <c:pt idx="4">
                  <c:v>766984.2</c:v>
                </c:pt>
                <c:pt idx="5">
                  <c:v>770204.36999999988</c:v>
                </c:pt>
                <c:pt idx="6">
                  <c:v>770204.36999999988</c:v>
                </c:pt>
                <c:pt idx="7">
                  <c:v>775580.83</c:v>
                </c:pt>
                <c:pt idx="8">
                  <c:v>775651.70000000007</c:v>
                </c:pt>
                <c:pt idx="9">
                  <c:v>774651.02999999991</c:v>
                </c:pt>
                <c:pt idx="10">
                  <c:v>774594.29999999993</c:v>
                </c:pt>
                <c:pt idx="11">
                  <c:v>770634.92</c:v>
                </c:pt>
                <c:pt idx="12">
                  <c:v>770548.84000000008</c:v>
                </c:pt>
                <c:pt idx="13">
                  <c:v>769391.51</c:v>
                </c:pt>
                <c:pt idx="14">
                  <c:v>765986.27</c:v>
                </c:pt>
                <c:pt idx="15">
                  <c:v>762164.28</c:v>
                </c:pt>
                <c:pt idx="16">
                  <c:v>762000.76</c:v>
                </c:pt>
                <c:pt idx="17">
                  <c:v>762094.91999999993</c:v>
                </c:pt>
                <c:pt idx="18">
                  <c:v>764951.11</c:v>
                </c:pt>
                <c:pt idx="19">
                  <c:v>764546.76000000013</c:v>
                </c:pt>
                <c:pt idx="20">
                  <c:v>769921.34000000008</c:v>
                </c:pt>
                <c:pt idx="21">
                  <c:v>776593.79</c:v>
                </c:pt>
                <c:pt idx="22">
                  <c:v>776593.79</c:v>
                </c:pt>
                <c:pt idx="23">
                  <c:v>776302.75000000012</c:v>
                </c:pt>
                <c:pt idx="24">
                  <c:v>776287.8</c:v>
                </c:pt>
                <c:pt idx="25">
                  <c:v>775699.91000000015</c:v>
                </c:pt>
                <c:pt idx="26">
                  <c:v>775322.16</c:v>
                </c:pt>
                <c:pt idx="27">
                  <c:v>776043.29</c:v>
                </c:pt>
                <c:pt idx="28">
                  <c:v>775328.62000000011</c:v>
                </c:pt>
                <c:pt idx="29">
                  <c:v>775179.76000000013</c:v>
                </c:pt>
                <c:pt idx="30">
                  <c:v>775114.13000000012</c:v>
                </c:pt>
                <c:pt idx="31">
                  <c:v>773024.5</c:v>
                </c:pt>
                <c:pt idx="32">
                  <c:v>776465.70000000007</c:v>
                </c:pt>
                <c:pt idx="33">
                  <c:v>772770.70000000007</c:v>
                </c:pt>
                <c:pt idx="34">
                  <c:v>768790.44000000006</c:v>
                </c:pt>
                <c:pt idx="35">
                  <c:v>773411.45</c:v>
                </c:pt>
                <c:pt idx="36">
                  <c:v>773411.45</c:v>
                </c:pt>
                <c:pt idx="37">
                  <c:v>772604.73</c:v>
                </c:pt>
                <c:pt idx="38">
                  <c:v>786220.86</c:v>
                </c:pt>
                <c:pt idx="39">
                  <c:v>783806.31</c:v>
                </c:pt>
                <c:pt idx="40">
                  <c:v>780757.23</c:v>
                </c:pt>
                <c:pt idx="41">
                  <c:v>780897.13000000012</c:v>
                </c:pt>
                <c:pt idx="42">
                  <c:v>775358.02000000014</c:v>
                </c:pt>
                <c:pt idx="43">
                  <c:v>775188.89000000013</c:v>
                </c:pt>
                <c:pt idx="44">
                  <c:v>775200.0900000002</c:v>
                </c:pt>
                <c:pt idx="45">
                  <c:v>775325.99000000011</c:v>
                </c:pt>
                <c:pt idx="46">
                  <c:v>778600.39000000013</c:v>
                </c:pt>
                <c:pt idx="47">
                  <c:v>783528.5</c:v>
                </c:pt>
                <c:pt idx="48">
                  <c:v>779794.86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63232"/>
        <c:axId val="128885504"/>
      </c:barChart>
      <c:dateAx>
        <c:axId val="128863232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8885504"/>
        <c:crosses val="autoZero"/>
        <c:auto val="1"/>
        <c:lblOffset val="100"/>
        <c:baseTimeUnit val="days"/>
      </c:dateAx>
      <c:valAx>
        <c:axId val="128885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[$$-409]#,##0;[Red]\-[$$-409]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886323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Daily Change Rate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'Net Worth'!$F$1</c:f>
              <c:strCache>
                <c:ptCount val="1"/>
                <c:pt idx="0">
                  <c:v>Daily Change Rate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'Net Worth'!$A$2:$A$64</c:f>
              <c:numCache>
                <c:formatCode>mm/dd/yy</c:formatCode>
                <c:ptCount val="63"/>
                <c:pt idx="0">
                  <c:v>42307</c:v>
                </c:pt>
                <c:pt idx="1">
                  <c:v>42308</c:v>
                </c:pt>
                <c:pt idx="2">
                  <c:v>42309</c:v>
                </c:pt>
                <c:pt idx="3">
                  <c:v>42310</c:v>
                </c:pt>
                <c:pt idx="4">
                  <c:v>42311</c:v>
                </c:pt>
                <c:pt idx="5">
                  <c:v>42312</c:v>
                </c:pt>
                <c:pt idx="6">
                  <c:v>42313</c:v>
                </c:pt>
                <c:pt idx="7">
                  <c:v>42314</c:v>
                </c:pt>
                <c:pt idx="8">
                  <c:v>42315</c:v>
                </c:pt>
                <c:pt idx="9">
                  <c:v>42316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42322</c:v>
                </c:pt>
                <c:pt idx="16">
                  <c:v>42323</c:v>
                </c:pt>
                <c:pt idx="17">
                  <c:v>42324</c:v>
                </c:pt>
                <c:pt idx="18">
                  <c:v>42325</c:v>
                </c:pt>
                <c:pt idx="19">
                  <c:v>42326</c:v>
                </c:pt>
                <c:pt idx="20">
                  <c:v>42327</c:v>
                </c:pt>
                <c:pt idx="21">
                  <c:v>42328</c:v>
                </c:pt>
                <c:pt idx="22">
                  <c:v>42329</c:v>
                </c:pt>
                <c:pt idx="23">
                  <c:v>42330</c:v>
                </c:pt>
                <c:pt idx="24">
                  <c:v>42331</c:v>
                </c:pt>
                <c:pt idx="25">
                  <c:v>42332</c:v>
                </c:pt>
                <c:pt idx="26">
                  <c:v>42333</c:v>
                </c:pt>
                <c:pt idx="27">
                  <c:v>42334</c:v>
                </c:pt>
                <c:pt idx="28">
                  <c:v>42335</c:v>
                </c:pt>
                <c:pt idx="29">
                  <c:v>42336</c:v>
                </c:pt>
                <c:pt idx="30">
                  <c:v>42337</c:v>
                </c:pt>
                <c:pt idx="31">
                  <c:v>42338</c:v>
                </c:pt>
                <c:pt idx="32">
                  <c:v>42339</c:v>
                </c:pt>
                <c:pt idx="33">
                  <c:v>42340</c:v>
                </c:pt>
                <c:pt idx="34">
                  <c:v>42341</c:v>
                </c:pt>
                <c:pt idx="35">
                  <c:v>42342</c:v>
                </c:pt>
                <c:pt idx="36">
                  <c:v>42343</c:v>
                </c:pt>
                <c:pt idx="37">
                  <c:v>42344</c:v>
                </c:pt>
                <c:pt idx="38">
                  <c:v>42345</c:v>
                </c:pt>
                <c:pt idx="39">
                  <c:v>42346</c:v>
                </c:pt>
                <c:pt idx="40">
                  <c:v>42347</c:v>
                </c:pt>
                <c:pt idx="41">
                  <c:v>42348</c:v>
                </c:pt>
                <c:pt idx="42">
                  <c:v>42349</c:v>
                </c:pt>
                <c:pt idx="43">
                  <c:v>42350</c:v>
                </c:pt>
                <c:pt idx="44">
                  <c:v>42351</c:v>
                </c:pt>
                <c:pt idx="45">
                  <c:v>42352</c:v>
                </c:pt>
                <c:pt idx="46">
                  <c:v>42353</c:v>
                </c:pt>
                <c:pt idx="47">
                  <c:v>42354</c:v>
                </c:pt>
                <c:pt idx="48">
                  <c:v>42355</c:v>
                </c:pt>
                <c:pt idx="49">
                  <c:v>42356</c:v>
                </c:pt>
                <c:pt idx="50">
                  <c:v>42357</c:v>
                </c:pt>
                <c:pt idx="51">
                  <c:v>42358</c:v>
                </c:pt>
                <c:pt idx="52">
                  <c:v>42359</c:v>
                </c:pt>
                <c:pt idx="53">
                  <c:v>42360</c:v>
                </c:pt>
                <c:pt idx="54">
                  <c:v>42361</c:v>
                </c:pt>
                <c:pt idx="55">
                  <c:v>42362</c:v>
                </c:pt>
                <c:pt idx="56">
                  <c:v>42363</c:v>
                </c:pt>
                <c:pt idx="57">
                  <c:v>42364</c:v>
                </c:pt>
                <c:pt idx="58">
                  <c:v>42365</c:v>
                </c:pt>
                <c:pt idx="59">
                  <c:v>42366</c:v>
                </c:pt>
                <c:pt idx="60">
                  <c:v>42367</c:v>
                </c:pt>
                <c:pt idx="61">
                  <c:v>42368</c:v>
                </c:pt>
                <c:pt idx="62">
                  <c:v>42369</c:v>
                </c:pt>
              </c:numCache>
            </c:numRef>
          </c:cat>
          <c:val>
            <c:numRef>
              <c:f>'Net Worth'!$F$2:$F$64</c:f>
              <c:numCache>
                <c:formatCode>[$$-409]#,##0;[Red]\-[$$-409]#,##0</c:formatCode>
                <c:ptCount val="63"/>
                <c:pt idx="1">
                  <c:v>-1796</c:v>
                </c:pt>
                <c:pt idx="2">
                  <c:v>-921.5</c:v>
                </c:pt>
                <c:pt idx="3">
                  <c:v>-849.33333333333337</c:v>
                </c:pt>
                <c:pt idx="4">
                  <c:v>386.5</c:v>
                </c:pt>
                <c:pt idx="5">
                  <c:v>953.23399999998514</c:v>
                </c:pt>
                <c:pt idx="6">
                  <c:v>794.36166666665429</c:v>
                </c:pt>
                <c:pt idx="7">
                  <c:v>1448.9471428571435</c:v>
                </c:pt>
                <c:pt idx="8">
                  <c:v>1276.6875000000146</c:v>
                </c:pt>
                <c:pt idx="9">
                  <c:v>1023.6477777777732</c:v>
                </c:pt>
                <c:pt idx="10">
                  <c:v>915.60999999999763</c:v>
                </c:pt>
                <c:pt idx="11">
                  <c:v>472.42909090909893</c:v>
                </c:pt>
                <c:pt idx="12">
                  <c:v>425.88666666667751</c:v>
                </c:pt>
                <c:pt idx="13">
                  <c:v>304.10076923077355</c:v>
                </c:pt>
                <c:pt idx="14">
                  <c:v>39.147857142861803</c:v>
                </c:pt>
                <c:pt idx="15">
                  <c:v>-218.26133333332837</c:v>
                </c:pt>
                <c:pt idx="16">
                  <c:v>-214.83999999999651</c:v>
                </c:pt>
                <c:pt idx="17">
                  <c:v>-196.66352941176635</c:v>
                </c:pt>
                <c:pt idx="18">
                  <c:v>-27.060555555553744</c:v>
                </c:pt>
                <c:pt idx="19">
                  <c:v>-46.917894736833034</c:v>
                </c:pt>
                <c:pt idx="20">
                  <c:v>224.15700000000652</c:v>
                </c:pt>
                <c:pt idx="21">
                  <c:v>531.21857142857539</c:v>
                </c:pt>
                <c:pt idx="22">
                  <c:v>507.07227272727653</c:v>
                </c:pt>
                <c:pt idx="23">
                  <c:v>472.37173913044188</c:v>
                </c:pt>
                <c:pt idx="24">
                  <c:v>452.06666666667053</c:v>
                </c:pt>
                <c:pt idx="25">
                  <c:v>410.46840000000782</c:v>
                </c:pt>
                <c:pt idx="26">
                  <c:v>380.15230769231073</c:v>
                </c:pt>
                <c:pt idx="27">
                  <c:v>392.78111111111423</c:v>
                </c:pt>
                <c:pt idx="28">
                  <c:v>353.22928571429139</c:v>
                </c:pt>
                <c:pt idx="29">
                  <c:v>335.91586206897148</c:v>
                </c:pt>
                <c:pt idx="30">
                  <c:v>322.53100000000558</c:v>
                </c:pt>
                <c:pt idx="31">
                  <c:v>244.71935483871118</c:v>
                </c:pt>
                <c:pt idx="32">
                  <c:v>344.60937500000364</c:v>
                </c:pt>
                <c:pt idx="33">
                  <c:v>222.19696969697321</c:v>
                </c:pt>
                <c:pt idx="34">
                  <c:v>98.595294117650212</c:v>
                </c:pt>
                <c:pt idx="35">
                  <c:v>227.80714285714285</c:v>
                </c:pt>
                <c:pt idx="36">
                  <c:v>221.47916666666666</c:v>
                </c:pt>
                <c:pt idx="37">
                  <c:v>193.69000000000077</c:v>
                </c:pt>
                <c:pt idx="38">
                  <c:v>546.91210526315876</c:v>
                </c:pt>
                <c:pt idx="39">
                  <c:v>470.97717948718213</c:v>
                </c:pt>
                <c:pt idx="40">
                  <c:v>382.97575000000069</c:v>
                </c:pt>
                <c:pt idx="41">
                  <c:v>377.04707317073581</c:v>
                </c:pt>
                <c:pt idx="42">
                  <c:v>236.18619047619481</c:v>
                </c:pt>
                <c:pt idx="43">
                  <c:v>226.76023255814366</c:v>
                </c:pt>
                <c:pt idx="44">
                  <c:v>221.86113636364198</c:v>
                </c:pt>
                <c:pt idx="45">
                  <c:v>219.72866666667008</c:v>
                </c:pt>
                <c:pt idx="46">
                  <c:v>286.13456521739516</c:v>
                </c:pt>
                <c:pt idx="47">
                  <c:v>384.900000000001</c:v>
                </c:pt>
                <c:pt idx="48">
                  <c:v>299.09708333333401</c:v>
                </c:pt>
                <c:pt idx="49">
                  <c:v>273.09979591836765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3488"/>
        <c:axId val="128785024"/>
      </c:lineChart>
      <c:dateAx>
        <c:axId val="1287834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8785024"/>
        <c:crosses val="autoZero"/>
        <c:auto val="1"/>
        <c:lblOffset val="100"/>
        <c:baseTimeUnit val="days"/>
      </c:dateAx>
      <c:valAx>
        <c:axId val="128785024"/>
        <c:scaling>
          <c:orientation val="minMax"/>
          <c:max val="5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878348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showLegendKey val="0"/>
            <c:showVal val="1"/>
            <c:showCatName val="0"/>
            <c:showSerName val="0"/>
            <c:showPercent val="0"/>
            <c:showBubbleSize val="1"/>
            <c:showLeaderLines val="1"/>
          </c:dLbls>
          <c:cat>
            <c:strRef>
              <c:f>WIP!$N$113:$N$118</c:f>
              <c:strCache>
                <c:ptCount val="6"/>
                <c:pt idx="0">
                  <c:v>Taxes</c:v>
                </c:pt>
                <c:pt idx="1">
                  <c:v>Insurance</c:v>
                </c:pt>
                <c:pt idx="2">
                  <c:v>Discretionary</c:v>
                </c:pt>
                <c:pt idx="3">
                  <c:v>401k</c:v>
                </c:pt>
                <c:pt idx="4">
                  <c:v>ESPP</c:v>
                </c:pt>
                <c:pt idx="5">
                  <c:v>Surplus</c:v>
                </c:pt>
              </c:strCache>
            </c:strRef>
          </c:cat>
          <c:val>
            <c:numRef>
              <c:f>WIP!$O$113:$O$118</c:f>
              <c:numCache>
                <c:formatCode>General</c:formatCode>
                <c:ptCount val="6"/>
                <c:pt idx="0">
                  <c:v>57993.599999999999</c:v>
                </c:pt>
                <c:pt idx="1">
                  <c:v>4700</c:v>
                </c:pt>
                <c:pt idx="2">
                  <c:v>85154.160000000033</c:v>
                </c:pt>
                <c:pt idx="3">
                  <c:v>10632</c:v>
                </c:pt>
                <c:pt idx="4">
                  <c:v>8860</c:v>
                </c:pt>
                <c:pt idx="5">
                  <c:v>94014.160000000033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showLegendKey val="0"/>
            <c:showVal val="0"/>
            <c:showCatName val="0"/>
            <c:showSerName val="0"/>
            <c:showPercent val="1"/>
            <c:showBubbleSize val="1"/>
            <c:showLeaderLines val="1"/>
          </c:dLbls>
          <c:cat>
            <c:strRef>
              <c:f>WIP!$N$113:$N$118</c:f>
              <c:strCache>
                <c:ptCount val="6"/>
                <c:pt idx="0">
                  <c:v>Taxes</c:v>
                </c:pt>
                <c:pt idx="1">
                  <c:v>Insurance</c:v>
                </c:pt>
                <c:pt idx="2">
                  <c:v>Discretionary</c:v>
                </c:pt>
                <c:pt idx="3">
                  <c:v>401k</c:v>
                </c:pt>
                <c:pt idx="4">
                  <c:v>ESPP</c:v>
                </c:pt>
                <c:pt idx="5">
                  <c:v>Surplus</c:v>
                </c:pt>
              </c:strCache>
            </c:strRef>
          </c:cat>
          <c:val>
            <c:numRef>
              <c:f>WIP!$P$113:$P$118</c:f>
              <c:numCache>
                <c:formatCode>0%</c:formatCode>
                <c:ptCount val="6"/>
                <c:pt idx="0">
                  <c:v>0.22189680568020553</c:v>
                </c:pt>
                <c:pt idx="1">
                  <c:v>1.798327723571163E-2</c:v>
                </c:pt>
                <c:pt idx="2">
                  <c:v>0.32581933341577585</c:v>
                </c:pt>
                <c:pt idx="3">
                  <c:v>4.0680468844699162E-2</c:v>
                </c:pt>
                <c:pt idx="4">
                  <c:v>3.390039070391597E-2</c:v>
                </c:pt>
                <c:pt idx="5">
                  <c:v>0.35971972411969183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; </c:separator>
            </c:dLbl>
            <c:showLegendKey val="0"/>
            <c:showVal val="0"/>
            <c:showCatName val="0"/>
            <c:showSerName val="0"/>
            <c:showPercent val="1"/>
            <c:showBubbleSize val="1"/>
            <c:showLeaderLines val="1"/>
          </c:dLbls>
          <c:cat>
            <c:strRef>
              <c:f>WIP!$S$113:$S$115</c:f>
              <c:strCache>
                <c:ptCount val="3"/>
                <c:pt idx="0">
                  <c:v>Taxes</c:v>
                </c:pt>
                <c:pt idx="1">
                  <c:v>Expenses</c:v>
                </c:pt>
                <c:pt idx="2">
                  <c:v>Investments</c:v>
                </c:pt>
              </c:strCache>
            </c:strRef>
          </c:cat>
          <c:val>
            <c:numRef>
              <c:f>WIP!$U$113:$U$115</c:f>
              <c:numCache>
                <c:formatCode>0%</c:formatCode>
                <c:ptCount val="3"/>
                <c:pt idx="0">
                  <c:v>0.22189680568020553</c:v>
                </c:pt>
                <c:pt idx="1">
                  <c:v>0.34380261065148748</c:v>
                </c:pt>
                <c:pt idx="2">
                  <c:v>0.43430058366830693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36000</xdr:colOff>
      <xdr:row>23</xdr:row>
      <xdr:rowOff>151920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25</xdr:row>
      <xdr:rowOff>172080</xdr:rowOff>
    </xdr:from>
    <xdr:to>
      <xdr:col>13</xdr:col>
      <xdr:colOff>541080</xdr:colOff>
      <xdr:row>40</xdr:row>
      <xdr:rowOff>142920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322200</xdr:colOff>
      <xdr:row>122</xdr:row>
      <xdr:rowOff>114840</xdr:rowOff>
    </xdr:from>
    <xdr:to>
      <xdr:col>17</xdr:col>
      <xdr:colOff>207720</xdr:colOff>
      <xdr:row>137</xdr:row>
      <xdr:rowOff>123840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146160</xdr:colOff>
      <xdr:row>121</xdr:row>
      <xdr:rowOff>19440</xdr:rowOff>
    </xdr:from>
    <xdr:to>
      <xdr:col>17</xdr:col>
      <xdr:colOff>583920</xdr:colOff>
      <xdr:row>136</xdr:row>
      <xdr:rowOff>47520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79560</xdr:colOff>
      <xdr:row>120</xdr:row>
      <xdr:rowOff>38520</xdr:rowOff>
    </xdr:from>
    <xdr:to>
      <xdr:col>24</xdr:col>
      <xdr:colOff>536400</xdr:colOff>
      <xdr:row>135</xdr:row>
      <xdr:rowOff>66600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1k-20151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Plan"/>
      <sheetName val="Main Plan"/>
      <sheetName val="House2"/>
      <sheetName val="Pessimistic Plan"/>
      <sheetName val="Plan2"/>
      <sheetName val="RP-less savings no house"/>
      <sheetName val="RP-no savings less start"/>
      <sheetName val="RP-less exp savings no house"/>
      <sheetName val="RP-pessismistic"/>
      <sheetName val="RP-less saving plus house"/>
      <sheetName val="Retirement Plan-work til 60"/>
      <sheetName val="RP - work till 60 plus house"/>
      <sheetName val="Extra Saving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60</v>
          </cell>
          <cell r="B2">
            <v>1767893.860688308</v>
          </cell>
          <cell r="C2">
            <v>108000</v>
          </cell>
          <cell r="D2">
            <v>1659893.860688308</v>
          </cell>
          <cell r="E2">
            <v>0.05</v>
          </cell>
          <cell r="F2">
            <v>85104.578105320921</v>
          </cell>
          <cell r="H2">
            <v>1744998.4387936289</v>
          </cell>
          <cell r="I2">
            <v>-22895.421894679079</v>
          </cell>
        </row>
        <row r="3">
          <cell r="A3">
            <v>61</v>
          </cell>
          <cell r="B3">
            <v>1744998.4387936289</v>
          </cell>
          <cell r="C3">
            <v>108000</v>
          </cell>
          <cell r="D3">
            <v>1636998.4387936289</v>
          </cell>
          <cell r="E3">
            <v>0.05</v>
          </cell>
          <cell r="F3">
            <v>83930.704722789116</v>
          </cell>
          <cell r="H3">
            <v>1720929.1435164181</v>
          </cell>
          <cell r="I3">
            <v>-24069.295277210884</v>
          </cell>
        </row>
        <row r="4">
          <cell r="A4">
            <v>62</v>
          </cell>
          <cell r="B4">
            <v>1720929.1435164181</v>
          </cell>
          <cell r="C4">
            <v>85272</v>
          </cell>
          <cell r="D4">
            <v>1635657.1435164181</v>
          </cell>
          <cell r="E4">
            <v>0.05</v>
          </cell>
          <cell r="F4">
            <v>83861.935043362668</v>
          </cell>
          <cell r="G4">
            <v>22728</v>
          </cell>
          <cell r="H4">
            <v>1719519.0785597807</v>
          </cell>
          <cell r="I4">
            <v>-1410.0649566373322</v>
          </cell>
        </row>
        <row r="5">
          <cell r="A5">
            <v>63</v>
          </cell>
          <cell r="B5">
            <v>1719519.0785597807</v>
          </cell>
          <cell r="C5">
            <v>85272</v>
          </cell>
          <cell r="D5">
            <v>1634247.0785597807</v>
          </cell>
          <cell r="E5">
            <v>0.05</v>
          </cell>
          <cell r="F5">
            <v>83789.639467074303</v>
          </cell>
          <cell r="G5">
            <v>22728</v>
          </cell>
          <cell r="H5">
            <v>1718036.718026855</v>
          </cell>
          <cell r="I5">
            <v>-1482.360532925697</v>
          </cell>
        </row>
        <row r="6">
          <cell r="A6">
            <v>64</v>
          </cell>
          <cell r="B6">
            <v>1718036.718026855</v>
          </cell>
          <cell r="C6">
            <v>85272</v>
          </cell>
          <cell r="D6">
            <v>1632764.718026855</v>
          </cell>
          <cell r="E6">
            <v>0.05</v>
          </cell>
          <cell r="F6">
            <v>83713.637217326788</v>
          </cell>
          <cell r="G6">
            <v>22728</v>
          </cell>
          <cell r="H6">
            <v>1716478.3552441818</v>
          </cell>
          <cell r="I6">
            <v>-1558.3627826732118</v>
          </cell>
        </row>
        <row r="7">
          <cell r="A7">
            <v>65</v>
          </cell>
          <cell r="B7">
            <v>1716478.3552441818</v>
          </cell>
          <cell r="C7">
            <v>85272</v>
          </cell>
          <cell r="D7">
            <v>1631206.3552441818</v>
          </cell>
          <cell r="E7">
            <v>0.05</v>
          </cell>
          <cell r="F7">
            <v>83633.738248907495</v>
          </cell>
          <cell r="G7">
            <v>22728</v>
          </cell>
          <cell r="H7">
            <v>1714840.0934930893</v>
          </cell>
          <cell r="I7">
            <v>-1638.2617510925047</v>
          </cell>
        </row>
        <row r="8">
          <cell r="A8">
            <v>66</v>
          </cell>
          <cell r="B8">
            <v>1714840.0934930893</v>
          </cell>
          <cell r="C8">
            <v>85272</v>
          </cell>
          <cell r="D8">
            <v>1629568.0934930893</v>
          </cell>
          <cell r="E8">
            <v>0.05</v>
          </cell>
          <cell r="F8">
            <v>83549.74277277803</v>
          </cell>
          <cell r="G8">
            <v>22728</v>
          </cell>
          <cell r="H8">
            <v>1713117.8362658673</v>
          </cell>
          <cell r="I8">
            <v>-1722.2572272219695</v>
          </cell>
        </row>
        <row r="9">
          <cell r="A9">
            <v>67</v>
          </cell>
          <cell r="B9">
            <v>1713117.8362658673</v>
          </cell>
          <cell r="C9">
            <v>85272</v>
          </cell>
          <cell r="D9">
            <v>1627845.8362658673</v>
          </cell>
          <cell r="E9">
            <v>0.05</v>
          </cell>
          <cell r="F9">
            <v>83461.440756496973</v>
          </cell>
          <cell r="G9">
            <v>22728</v>
          </cell>
          <cell r="H9">
            <v>1711307.2770223643</v>
          </cell>
          <cell r="I9">
            <v>-1810.5592435030267</v>
          </cell>
        </row>
        <row r="10">
          <cell r="A10">
            <v>68</v>
          </cell>
          <cell r="B10">
            <v>1711307.2770223643</v>
          </cell>
          <cell r="C10">
            <v>85272</v>
          </cell>
          <cell r="D10">
            <v>1626035.2770223643</v>
          </cell>
          <cell r="E10">
            <v>0.05</v>
          </cell>
          <cell r="F10">
            <v>83368.611399028683</v>
          </cell>
          <cell r="G10">
            <v>22728</v>
          </cell>
          <cell r="H10">
            <v>1709403.888421393</v>
          </cell>
          <cell r="I10">
            <v>-1903.3886009713169</v>
          </cell>
        </row>
        <row r="11">
          <cell r="A11">
            <v>69</v>
          </cell>
          <cell r="B11">
            <v>1709403.888421393</v>
          </cell>
          <cell r="C11">
            <v>85272</v>
          </cell>
          <cell r="D11">
            <v>1624131.888421393</v>
          </cell>
          <cell r="E11">
            <v>0.05</v>
          </cell>
          <cell r="F11">
            <v>83271.022578627337</v>
          </cell>
          <cell r="G11">
            <v>22728</v>
          </cell>
          <cell r="H11">
            <v>1707402.9110000203</v>
          </cell>
          <cell r="I11">
            <v>-2000.9774213726632</v>
          </cell>
        </row>
        <row r="12">
          <cell r="A12">
            <v>70</v>
          </cell>
          <cell r="B12">
            <v>1707402.9110000203</v>
          </cell>
          <cell r="C12">
            <v>85272</v>
          </cell>
          <cell r="D12">
            <v>1622130.9110000203</v>
          </cell>
          <cell r="E12">
            <v>0.05</v>
          </cell>
          <cell r="F12">
            <v>83168.430272409925</v>
          </cell>
          <cell r="G12">
            <v>22728</v>
          </cell>
          <cell r="H12">
            <v>1705299.3412724303</v>
          </cell>
          <cell r="I12">
            <v>-2103.5697275900748</v>
          </cell>
        </row>
        <row r="13">
          <cell r="A13">
            <v>71</v>
          </cell>
          <cell r="B13">
            <v>1705299.3412724303</v>
          </cell>
          <cell r="C13">
            <v>85272</v>
          </cell>
          <cell r="D13">
            <v>1620027.3412724303</v>
          </cell>
          <cell r="E13">
            <v>0.05</v>
          </cell>
          <cell r="F13">
            <v>83060.577946172794</v>
          </cell>
          <cell r="G13">
            <v>22728</v>
          </cell>
          <cell r="H13">
            <v>1703087.9192186031</v>
          </cell>
          <cell r="I13">
            <v>-2211.4220538272057</v>
          </cell>
        </row>
        <row r="14">
          <cell r="A14">
            <v>72</v>
          </cell>
          <cell r="B14">
            <v>1703087.9192186031</v>
          </cell>
          <cell r="C14">
            <v>85272</v>
          </cell>
          <cell r="D14">
            <v>1617815.9192186031</v>
          </cell>
          <cell r="E14">
            <v>0.05</v>
          </cell>
          <cell r="F14">
            <v>82947.195912922965</v>
          </cell>
          <cell r="G14">
            <v>22728</v>
          </cell>
          <cell r="H14">
            <v>1700763.115131526</v>
          </cell>
          <cell r="I14">
            <v>-2324.8040870770346</v>
          </cell>
        </row>
        <row r="15">
          <cell r="A15">
            <v>73</v>
          </cell>
          <cell r="B15">
            <v>1700763.115131526</v>
          </cell>
          <cell r="C15">
            <v>85272</v>
          </cell>
          <cell r="D15">
            <v>1615491.115131526</v>
          </cell>
          <cell r="E15">
            <v>0.05</v>
          </cell>
          <cell r="F15">
            <v>82828.0006585191</v>
          </cell>
          <cell r="G15">
            <v>22728</v>
          </cell>
          <cell r="H15">
            <v>1698319.1157900451</v>
          </cell>
          <cell r="I15">
            <v>-2443.9993414808996</v>
          </cell>
        </row>
        <row r="16">
          <cell r="A16">
            <v>74</v>
          </cell>
          <cell r="B16">
            <v>1698319.1157900451</v>
          </cell>
          <cell r="C16">
            <v>85272</v>
          </cell>
          <cell r="D16">
            <v>1613047.1157900451</v>
          </cell>
          <cell r="E16">
            <v>0.05</v>
          </cell>
          <cell r="F16">
            <v>82702.694132739212</v>
          </cell>
          <cell r="G16">
            <v>22728</v>
          </cell>
          <cell r="H16">
            <v>1695749.8099227843</v>
          </cell>
          <cell r="I16">
            <v>-2569.3058672607876</v>
          </cell>
        </row>
        <row r="17">
          <cell r="A17">
            <v>75</v>
          </cell>
          <cell r="B17">
            <v>1695749.8099227843</v>
          </cell>
          <cell r="C17">
            <v>85272</v>
          </cell>
          <cell r="D17">
            <v>1610477.8099227843</v>
          </cell>
          <cell r="E17">
            <v>0.05</v>
          </cell>
          <cell r="F17">
            <v>82570.963003999321</v>
          </cell>
          <cell r="G17">
            <v>22728</v>
          </cell>
          <cell r="H17">
            <v>1693048.7729267837</v>
          </cell>
          <cell r="I17">
            <v>-2701.0369960006792</v>
          </cell>
        </row>
        <row r="18">
          <cell r="A18">
            <v>76</v>
          </cell>
          <cell r="B18">
            <v>1693048.7729267837</v>
          </cell>
          <cell r="C18">
            <v>85272</v>
          </cell>
          <cell r="D18">
            <v>1607776.7729267837</v>
          </cell>
          <cell r="E18">
            <v>0.05</v>
          </cell>
          <cell r="F18">
            <v>82432.477875862271</v>
          </cell>
          <cell r="G18">
            <v>22728</v>
          </cell>
          <cell r="H18">
            <v>1690209.2508026459</v>
          </cell>
          <cell r="I18">
            <v>-2839.5221241377294</v>
          </cell>
        </row>
        <row r="19">
          <cell r="A19">
            <v>77</v>
          </cell>
          <cell r="B19">
            <v>1690209.2508026459</v>
          </cell>
          <cell r="C19">
            <v>85272</v>
          </cell>
          <cell r="D19">
            <v>1604937.2508026459</v>
          </cell>
          <cell r="E19">
            <v>0.05</v>
          </cell>
          <cell r="F19">
            <v>82286.892463373719</v>
          </cell>
          <cell r="G19">
            <v>22728</v>
          </cell>
          <cell r="H19">
            <v>1687224.1432660196</v>
          </cell>
          <cell r="I19">
            <v>-2985.1075366262812</v>
          </cell>
        </row>
        <row r="20">
          <cell r="A20">
            <v>78</v>
          </cell>
          <cell r="B20">
            <v>1687224.1432660196</v>
          </cell>
          <cell r="C20">
            <v>85272</v>
          </cell>
          <cell r="D20">
            <v>1601952.1432660196</v>
          </cell>
          <cell r="E20">
            <v>0.05</v>
          </cell>
          <cell r="F20">
            <v>82133.842727170559</v>
          </cell>
          <cell r="G20">
            <v>22728</v>
          </cell>
          <cell r="H20">
            <v>1684085.9859931902</v>
          </cell>
          <cell r="I20">
            <v>-3138.1572728294414</v>
          </cell>
        </row>
        <row r="21">
          <cell r="A21">
            <v>79</v>
          </cell>
          <cell r="B21">
            <v>1684085.9859931902</v>
          </cell>
          <cell r="C21">
            <v>85272</v>
          </cell>
          <cell r="D21">
            <v>1598813.9859931902</v>
          </cell>
          <cell r="E21">
            <v>0.05</v>
          </cell>
          <cell r="F21">
            <v>81972.945963192033</v>
          </cell>
          <cell r="G21">
            <v>22728</v>
          </cell>
          <cell r="H21">
            <v>1680786.9319563822</v>
          </cell>
          <cell r="I21">
            <v>-3299.0540368079673</v>
          </cell>
        </row>
        <row r="22">
          <cell r="A22">
            <v>80</v>
          </cell>
          <cell r="B22">
            <v>1680786.9319563822</v>
          </cell>
          <cell r="C22">
            <v>85272</v>
          </cell>
          <cell r="D22">
            <v>1595514.9319563822</v>
          </cell>
          <cell r="E22">
            <v>0.05</v>
          </cell>
          <cell r="F22">
            <v>81803.79984572134</v>
          </cell>
          <cell r="G22">
            <v>22728</v>
          </cell>
          <cell r="H22">
            <v>1677318.7318021036</v>
          </cell>
          <cell r="I22">
            <v>-3468.2001542786602</v>
          </cell>
        </row>
        <row r="23">
          <cell r="A23">
            <v>81</v>
          </cell>
          <cell r="B23">
            <v>1677318.7318021036</v>
          </cell>
          <cell r="C23">
            <v>85272</v>
          </cell>
          <cell r="D23">
            <v>1592046.7318021036</v>
          </cell>
          <cell r="E23">
            <v>0.05</v>
          </cell>
          <cell r="F23">
            <v>81625.981421359815</v>
          </cell>
          <cell r="G23">
            <v>22728</v>
          </cell>
          <cell r="H23">
            <v>1673672.7132234634</v>
          </cell>
          <cell r="I23">
            <v>-3646.0185786401853</v>
          </cell>
        </row>
        <row r="24">
          <cell r="A24">
            <v>82</v>
          </cell>
          <cell r="B24">
            <v>1673672.7132234634</v>
          </cell>
          <cell r="C24">
            <v>85272</v>
          </cell>
          <cell r="D24">
            <v>1588400.7132234634</v>
          </cell>
          <cell r="E24">
            <v>0.05</v>
          </cell>
          <cell r="F24">
            <v>81439.046051425627</v>
          </cell>
          <cell r="G24">
            <v>22728</v>
          </cell>
          <cell r="H24">
            <v>1669839.759274889</v>
          </cell>
          <cell r="I24">
            <v>-3832.9539485743735</v>
          </cell>
        </row>
        <row r="25">
          <cell r="A25">
            <v>83</v>
          </cell>
          <cell r="B25">
            <v>1669839.759274889</v>
          </cell>
          <cell r="C25">
            <v>85272</v>
          </cell>
          <cell r="D25">
            <v>1584567.759274889</v>
          </cell>
          <cell r="E25">
            <v>0.05</v>
          </cell>
          <cell r="F25">
            <v>81242.526300123427</v>
          </cell>
          <cell r="G25">
            <v>22728</v>
          </cell>
          <cell r="H25">
            <v>1665810.2855750124</v>
          </cell>
          <cell r="I25">
            <v>-4029.4736998765729</v>
          </cell>
        </row>
        <row r="26">
          <cell r="A26">
            <v>84</v>
          </cell>
          <cell r="B26">
            <v>1665810.2855750124</v>
          </cell>
          <cell r="C26">
            <v>85272</v>
          </cell>
          <cell r="D26">
            <v>1580538.2855750124</v>
          </cell>
          <cell r="E26">
            <v>0.05</v>
          </cell>
          <cell r="F26">
            <v>81035.930765712401</v>
          </cell>
          <cell r="G26">
            <v>22728</v>
          </cell>
          <cell r="H26">
            <v>1661574.2163407248</v>
          </cell>
          <cell r="I26">
            <v>-4236.0692342875991</v>
          </cell>
        </row>
        <row r="27">
          <cell r="A27">
            <v>85</v>
          </cell>
          <cell r="B27">
            <v>1661574.2163407248</v>
          </cell>
          <cell r="C27">
            <v>85272</v>
          </cell>
          <cell r="D27">
            <v>1576302.2163407248</v>
          </cell>
          <cell r="E27">
            <v>0.05</v>
          </cell>
          <cell r="F27">
            <v>80818.742851745803</v>
          </cell>
          <cell r="G27">
            <v>22728</v>
          </cell>
          <cell r="H27">
            <v>1657120.9591924706</v>
          </cell>
          <cell r="I27">
            <v>-4453.2571482541971</v>
          </cell>
        </row>
        <row r="28">
          <cell r="A28">
            <v>86</v>
          </cell>
          <cell r="B28">
            <v>1657120.9591924706</v>
          </cell>
          <cell r="C28">
            <v>85272</v>
          </cell>
          <cell r="D28">
            <v>1571848.9591924706</v>
          </cell>
          <cell r="E28">
            <v>0.05</v>
          </cell>
          <cell r="F28">
            <v>80590.419475310249</v>
          </cell>
          <cell r="G28">
            <v>22728</v>
          </cell>
          <cell r="H28">
            <v>1652439.3786677809</v>
          </cell>
          <cell r="I28">
            <v>-4681.5805246897507</v>
          </cell>
        </row>
        <row r="29">
          <cell r="A29">
            <v>87</v>
          </cell>
          <cell r="B29">
            <v>1652439.3786677809</v>
          </cell>
          <cell r="C29">
            <v>85272</v>
          </cell>
          <cell r="D29">
            <v>1567167.3786677809</v>
          </cell>
          <cell r="E29">
            <v>0.05</v>
          </cell>
          <cell r="F29">
            <v>80350.389709036797</v>
          </cell>
          <cell r="G29">
            <v>22728</v>
          </cell>
          <cell r="H29">
            <v>1647517.7683768177</v>
          </cell>
          <cell r="I29">
            <v>-4921.6102909632027</v>
          </cell>
        </row>
        <row r="30">
          <cell r="A30">
            <v>88</v>
          </cell>
          <cell r="B30">
            <v>1647517.7683768177</v>
          </cell>
          <cell r="C30">
            <v>85272</v>
          </cell>
          <cell r="D30">
            <v>1562245.7683768177</v>
          </cell>
          <cell r="E30">
            <v>0.05</v>
          </cell>
          <cell r="F30">
            <v>80098.053353483556</v>
          </cell>
          <cell r="G30">
            <v>22728</v>
          </cell>
          <cell r="H30">
            <v>1642343.8217303012</v>
          </cell>
          <cell r="I30">
            <v>-5173.9466465164442</v>
          </cell>
        </row>
        <row r="31">
          <cell r="A31">
            <v>89</v>
          </cell>
          <cell r="B31">
            <v>1642343.8217303012</v>
          </cell>
          <cell r="C31">
            <v>85272</v>
          </cell>
          <cell r="D31">
            <v>1557071.8217303012</v>
          </cell>
          <cell r="E31">
            <v>0.05</v>
          </cell>
          <cell r="F31">
            <v>79832.779436325654</v>
          </cell>
          <cell r="G31">
            <v>22728</v>
          </cell>
          <cell r="H31">
            <v>1636904.6011666269</v>
          </cell>
          <cell r="I31">
            <v>-5439.2205636743456</v>
          </cell>
        </row>
        <row r="32">
          <cell r="A32">
            <v>90</v>
          </cell>
          <cell r="B32">
            <v>1636904.6011666269</v>
          </cell>
          <cell r="C32">
            <v>85272</v>
          </cell>
          <cell r="D32">
            <v>1551632.6011666269</v>
          </cell>
          <cell r="E32">
            <v>0.05</v>
          </cell>
          <cell r="F32">
            <v>79553.90463459515</v>
          </cell>
          <cell r="G32">
            <v>22728</v>
          </cell>
          <cell r="H32">
            <v>1631186.5058012221</v>
          </cell>
          <cell r="I32">
            <v>-5718.0953654048499</v>
          </cell>
        </row>
        <row r="33">
          <cell r="A33">
            <v>91</v>
          </cell>
          <cell r="B33">
            <v>1631186.5058012221</v>
          </cell>
          <cell r="C33">
            <v>85272</v>
          </cell>
          <cell r="D33">
            <v>1545914.5058012221</v>
          </cell>
          <cell r="E33">
            <v>0.05</v>
          </cell>
          <cell r="F33">
            <v>79260.731616028119</v>
          </cell>
          <cell r="G33">
            <v>22728</v>
          </cell>
          <cell r="H33">
            <v>1625175.2374172502</v>
          </cell>
          <cell r="I33">
            <v>-6011.2683839718811</v>
          </cell>
        </row>
        <row r="34">
          <cell r="A34">
            <v>92</v>
          </cell>
          <cell r="B34">
            <v>1625175.2374172502</v>
          </cell>
          <cell r="C34">
            <v>85272</v>
          </cell>
          <cell r="D34">
            <v>1539903.2374172502</v>
          </cell>
          <cell r="E34">
            <v>0.05</v>
          </cell>
          <cell r="F34">
            <v>78952.527295371285</v>
          </cell>
          <cell r="G34">
            <v>22728</v>
          </cell>
          <cell r="H34">
            <v>1618855.7647126215</v>
          </cell>
          <cell r="I34">
            <v>-6319.4727046287153</v>
          </cell>
        </row>
        <row r="35">
          <cell r="A35">
            <v>93</v>
          </cell>
          <cell r="B35">
            <v>1618855.7647126215</v>
          </cell>
          <cell r="C35">
            <v>85272</v>
          </cell>
          <cell r="D35">
            <v>1533583.7647126215</v>
          </cell>
          <cell r="E35">
            <v>0.05</v>
          </cell>
          <cell r="F35">
            <v>78628.521001286805</v>
          </cell>
          <cell r="G35">
            <v>22728</v>
          </cell>
          <cell r="H35">
            <v>1612212.2857139083</v>
          </cell>
          <cell r="I35">
            <v>-6643.4789987131953</v>
          </cell>
        </row>
        <row r="36">
          <cell r="A36">
            <v>94</v>
          </cell>
          <cell r="B36">
            <v>1612212.2857139083</v>
          </cell>
          <cell r="C36">
            <v>85272</v>
          </cell>
          <cell r="D36">
            <v>1526940.2857139083</v>
          </cell>
          <cell r="E36">
            <v>0.05</v>
          </cell>
          <cell r="F36">
            <v>78287.902549271705</v>
          </cell>
          <cell r="G36">
            <v>22728</v>
          </cell>
          <cell r="H36">
            <v>1605228.18826318</v>
          </cell>
          <cell r="I36">
            <v>-6984.0974507282954</v>
          </cell>
        </row>
        <row r="37">
          <cell r="A37">
            <v>95</v>
          </cell>
          <cell r="B37">
            <v>1605228.18826318</v>
          </cell>
          <cell r="C37">
            <v>85272</v>
          </cell>
          <cell r="D37">
            <v>1519956.18826318</v>
          </cell>
          <cell r="E37">
            <v>0.05</v>
          </cell>
          <cell r="F37">
            <v>77929.820215775864</v>
          </cell>
          <cell r="G37">
            <v>22728</v>
          </cell>
          <cell r="H37">
            <v>1597886.0084789558</v>
          </cell>
          <cell r="I37">
            <v>-7342.1797842241358</v>
          </cell>
        </row>
      </sheetData>
      <sheetData sheetId="7">
        <row r="2">
          <cell r="A2">
            <v>60</v>
          </cell>
          <cell r="B2">
            <v>1188786.3113841517</v>
          </cell>
          <cell r="C2">
            <v>95000</v>
          </cell>
          <cell r="D2">
            <v>1093786.3113841517</v>
          </cell>
          <cell r="E2">
            <v>0.05</v>
          </cell>
          <cell r="F2">
            <v>56079.623385752784</v>
          </cell>
          <cell r="H2">
            <v>1149865.9347699045</v>
          </cell>
          <cell r="I2">
            <v>-38920.376614247216</v>
          </cell>
        </row>
        <row r="3">
          <cell r="A3">
            <v>61</v>
          </cell>
          <cell r="B3">
            <v>1149865.9347699045</v>
          </cell>
          <cell r="C3">
            <v>95000</v>
          </cell>
          <cell r="D3">
            <v>1054865.9347699045</v>
          </cell>
          <cell r="E3">
            <v>0.05</v>
          </cell>
          <cell r="F3">
            <v>54084.133005372481</v>
          </cell>
          <cell r="H3">
            <v>1108950.067775277</v>
          </cell>
          <cell r="I3">
            <v>-40915.866994627519</v>
          </cell>
        </row>
        <row r="4">
          <cell r="A4">
            <v>62</v>
          </cell>
          <cell r="B4">
            <v>1108950.067775277</v>
          </cell>
          <cell r="C4">
            <v>72272</v>
          </cell>
          <cell r="D4">
            <v>1036678.067775277</v>
          </cell>
          <cell r="E4">
            <v>0.05</v>
          </cell>
          <cell r="F4">
            <v>53151.621123816585</v>
          </cell>
          <cell r="G4">
            <v>22728</v>
          </cell>
          <cell r="H4">
            <v>1089829.6888990935</v>
          </cell>
          <cell r="I4">
            <v>-19120.378876183415</v>
          </cell>
        </row>
        <row r="5">
          <cell r="A5">
            <v>63</v>
          </cell>
          <cell r="B5">
            <v>1089829.6888990935</v>
          </cell>
          <cell r="C5">
            <v>72272</v>
          </cell>
          <cell r="D5">
            <v>1017557.6888990935</v>
          </cell>
          <cell r="E5">
            <v>0.05</v>
          </cell>
          <cell r="F5">
            <v>52171.298335709842</v>
          </cell>
          <cell r="G5">
            <v>22728</v>
          </cell>
          <cell r="H5">
            <v>1069728.9872348034</v>
          </cell>
          <cell r="I5">
            <v>-20100.701664290158</v>
          </cell>
        </row>
        <row r="6">
          <cell r="A6">
            <v>64</v>
          </cell>
          <cell r="B6">
            <v>1069728.9872348034</v>
          </cell>
          <cell r="C6">
            <v>72272</v>
          </cell>
          <cell r="D6">
            <v>997456.98723480338</v>
          </cell>
          <cell r="E6">
            <v>0.05</v>
          </cell>
          <cell r="F6">
            <v>51140.713323454373</v>
          </cell>
          <cell r="G6">
            <v>22728</v>
          </cell>
          <cell r="H6">
            <v>1048597.7005582578</v>
          </cell>
          <cell r="I6">
            <v>-21131.286676545627</v>
          </cell>
        </row>
        <row r="7">
          <cell r="A7">
            <v>65</v>
          </cell>
          <cell r="B7">
            <v>1048597.7005582578</v>
          </cell>
          <cell r="C7">
            <v>72272</v>
          </cell>
          <cell r="D7">
            <v>976325.70055825775</v>
          </cell>
          <cell r="E7">
            <v>0.05</v>
          </cell>
          <cell r="F7">
            <v>50057.289087711717</v>
          </cell>
          <cell r="G7">
            <v>22728</v>
          </cell>
          <cell r="H7">
            <v>1026382.9896459695</v>
          </cell>
          <cell r="I7">
            <v>-22214.710912288283</v>
          </cell>
        </row>
        <row r="8">
          <cell r="A8">
            <v>66</v>
          </cell>
          <cell r="B8">
            <v>1026382.9896459695</v>
          </cell>
          <cell r="C8">
            <v>72272</v>
          </cell>
          <cell r="D8">
            <v>954110.98964596947</v>
          </cell>
          <cell r="E8">
            <v>0.05</v>
          </cell>
          <cell r="F8">
            <v>48918.316503562266</v>
          </cell>
          <cell r="G8">
            <v>22728</v>
          </cell>
          <cell r="H8">
            <v>1003029.3061495317</v>
          </cell>
          <cell r="I8">
            <v>-23353.683496437734</v>
          </cell>
        </row>
        <row r="9">
          <cell r="A9">
            <v>67</v>
          </cell>
          <cell r="B9">
            <v>1003029.3061495317</v>
          </cell>
          <cell r="C9">
            <v>72272</v>
          </cell>
          <cell r="D9">
            <v>930757.30614953174</v>
          </cell>
          <cell r="E9">
            <v>0.05</v>
          </cell>
          <cell r="F9">
            <v>47720.94754628127</v>
          </cell>
          <cell r="G9">
            <v>22728</v>
          </cell>
          <cell r="H9">
            <v>978478.25369581301</v>
          </cell>
          <cell r="I9">
            <v>-24551.05245371873</v>
          </cell>
        </row>
        <row r="10">
          <cell r="A10">
            <v>68</v>
          </cell>
          <cell r="B10">
            <v>978478.25369581301</v>
          </cell>
          <cell r="C10">
            <v>72272</v>
          </cell>
          <cell r="D10">
            <v>906206.25369581301</v>
          </cell>
          <cell r="E10">
            <v>0.05</v>
          </cell>
          <cell r="F10">
            <v>46462.188169793808</v>
          </cell>
          <cell r="G10">
            <v>22728</v>
          </cell>
          <cell r="H10">
            <v>952668.44186560682</v>
          </cell>
          <cell r="I10">
            <v>-25809.811830206192</v>
          </cell>
        </row>
        <row r="11">
          <cell r="A11">
            <v>69</v>
          </cell>
          <cell r="B11">
            <v>952668.44186560682</v>
          </cell>
          <cell r="C11">
            <v>72272</v>
          </cell>
          <cell r="D11">
            <v>880396.44186560682</v>
          </cell>
          <cell r="E11">
            <v>0.05</v>
          </cell>
          <cell r="F11">
            <v>45138.890820000204</v>
          </cell>
          <cell r="G11">
            <v>22728</v>
          </cell>
          <cell r="H11">
            <v>925535.33268560702</v>
          </cell>
          <cell r="I11">
            <v>-27133.109179999796</v>
          </cell>
        </row>
        <row r="12">
          <cell r="A12">
            <v>70</v>
          </cell>
          <cell r="B12">
            <v>925535.33268560702</v>
          </cell>
          <cell r="C12">
            <v>72272</v>
          </cell>
          <cell r="D12">
            <v>853263.33268560702</v>
          </cell>
          <cell r="E12">
            <v>0.05</v>
          </cell>
          <cell r="F12">
            <v>43747.746564251254</v>
          </cell>
          <cell r="G12">
            <v>22728</v>
          </cell>
          <cell r="H12">
            <v>897011.07924985827</v>
          </cell>
          <cell r="I12">
            <v>-28524.253435748746</v>
          </cell>
        </row>
        <row r="13">
          <cell r="A13">
            <v>71</v>
          </cell>
          <cell r="B13">
            <v>897011.07924985827</v>
          </cell>
          <cell r="C13">
            <v>72272</v>
          </cell>
          <cell r="D13">
            <v>824739.07924985827</v>
          </cell>
          <cell r="E13">
            <v>0.05</v>
          </cell>
          <cell r="F13">
            <v>42285.276817292906</v>
          </cell>
          <cell r="G13">
            <v>22728</v>
          </cell>
          <cell r="H13">
            <v>867024.35606715118</v>
          </cell>
          <cell r="I13">
            <v>-29986.723182707094</v>
          </cell>
        </row>
        <row r="14">
          <cell r="A14">
            <v>72</v>
          </cell>
          <cell r="B14">
            <v>867024.35606715118</v>
          </cell>
          <cell r="C14">
            <v>72272</v>
          </cell>
          <cell r="D14">
            <v>794752.35606715118</v>
          </cell>
          <cell r="E14">
            <v>0.05</v>
          </cell>
          <cell r="F14">
            <v>40747.824642991181</v>
          </cell>
          <cell r="G14">
            <v>22728</v>
          </cell>
          <cell r="H14">
            <v>835500.18071014236</v>
          </cell>
          <cell r="I14">
            <v>-31524.175357008819</v>
          </cell>
        </row>
        <row r="15">
          <cell r="A15">
            <v>73</v>
          </cell>
          <cell r="B15">
            <v>835500.18071014236</v>
          </cell>
          <cell r="C15">
            <v>72272</v>
          </cell>
          <cell r="D15">
            <v>763228.18071014236</v>
          </cell>
          <cell r="E15">
            <v>0.05</v>
          </cell>
          <cell r="F15">
            <v>39131.545610087225</v>
          </cell>
          <cell r="G15">
            <v>22728</v>
          </cell>
          <cell r="H15">
            <v>802359.72632022959</v>
          </cell>
          <cell r="I15">
            <v>-33140.454389912775</v>
          </cell>
        </row>
        <row r="16">
          <cell r="A16">
            <v>74</v>
          </cell>
          <cell r="B16">
            <v>802359.72632022959</v>
          </cell>
          <cell r="C16">
            <v>72272</v>
          </cell>
          <cell r="D16">
            <v>730087.72632022959</v>
          </cell>
          <cell r="E16">
            <v>0.05</v>
          </cell>
          <cell r="F16">
            <v>37432.398179116775</v>
          </cell>
          <cell r="G16">
            <v>22728</v>
          </cell>
          <cell r="H16">
            <v>767520.12449934636</v>
          </cell>
          <cell r="I16">
            <v>-34839.601820883225</v>
          </cell>
        </row>
        <row r="17">
          <cell r="A17">
            <v>75</v>
          </cell>
          <cell r="B17">
            <v>767520.12449934636</v>
          </cell>
          <cell r="C17">
            <v>72272</v>
          </cell>
          <cell r="D17">
            <v>695248.12449934636</v>
          </cell>
          <cell r="E17">
            <v>0.05</v>
          </cell>
          <cell r="F17">
            <v>35646.133596456028</v>
          </cell>
          <cell r="G17">
            <v>22728</v>
          </cell>
          <cell r="H17">
            <v>730894.25809580239</v>
          </cell>
          <cell r="I17">
            <v>-36625.866403543972</v>
          </cell>
        </row>
        <row r="18">
          <cell r="A18">
            <v>76</v>
          </cell>
          <cell r="B18">
            <v>730894.25809580239</v>
          </cell>
          <cell r="C18">
            <v>72272</v>
          </cell>
          <cell r="D18">
            <v>658622.25809580239</v>
          </cell>
          <cell r="E18">
            <v>0.05</v>
          </cell>
          <cell r="F18">
            <v>33768.285270224558</v>
          </cell>
          <cell r="G18">
            <v>22728</v>
          </cell>
          <cell r="H18">
            <v>692390.54336602695</v>
          </cell>
          <cell r="I18">
            <v>-38503.714729775442</v>
          </cell>
        </row>
        <row r="19">
          <cell r="A19">
            <v>77</v>
          </cell>
          <cell r="B19">
            <v>692390.54336602695</v>
          </cell>
          <cell r="C19">
            <v>72272</v>
          </cell>
          <cell r="D19">
            <v>620118.54336602695</v>
          </cell>
          <cell r="E19">
            <v>0.05</v>
          </cell>
          <cell r="F19">
            <v>31794.157601479208</v>
          </cell>
          <cell r="G19">
            <v>22728</v>
          </cell>
          <cell r="H19">
            <v>651912.70096750616</v>
          </cell>
          <cell r="I19">
            <v>-40477.842398520792</v>
          </cell>
        </row>
        <row r="20">
          <cell r="A20">
            <v>78</v>
          </cell>
          <cell r="B20">
            <v>651912.70096750616</v>
          </cell>
          <cell r="C20">
            <v>72272</v>
          </cell>
          <cell r="D20">
            <v>579640.70096750616</v>
          </cell>
          <cell r="E20">
            <v>0.05</v>
          </cell>
          <cell r="F20">
            <v>29718.814242771128</v>
          </cell>
          <cell r="G20">
            <v>22728</v>
          </cell>
          <cell r="H20">
            <v>609359.51521027728</v>
          </cell>
          <cell r="I20">
            <v>-42553.185757228872</v>
          </cell>
        </row>
        <row r="21">
          <cell r="A21">
            <v>79</v>
          </cell>
          <cell r="B21">
            <v>609359.51521027728</v>
          </cell>
          <cell r="C21">
            <v>72272</v>
          </cell>
          <cell r="D21">
            <v>537087.51521027728</v>
          </cell>
          <cell r="E21">
            <v>0.05</v>
          </cell>
          <cell r="F21">
            <v>27537.065754705458</v>
          </cell>
          <cell r="G21">
            <v>22728</v>
          </cell>
          <cell r="H21">
            <v>564624.58096498274</v>
          </cell>
          <cell r="I21">
            <v>-44734.934245294542</v>
          </cell>
        </row>
        <row r="22">
          <cell r="A22">
            <v>80</v>
          </cell>
          <cell r="B22">
            <v>564624.58096498274</v>
          </cell>
          <cell r="C22">
            <v>72272</v>
          </cell>
          <cell r="D22">
            <v>492352.58096498274</v>
          </cell>
          <cell r="E22">
            <v>0.05</v>
          </cell>
          <cell r="F22">
            <v>25243.456629639841</v>
          </cell>
          <cell r="G22">
            <v>22728</v>
          </cell>
          <cell r="H22">
            <v>517596.03759462258</v>
          </cell>
          <cell r="I22">
            <v>-47028.543370360159</v>
          </cell>
        </row>
        <row r="23">
          <cell r="A23">
            <v>81</v>
          </cell>
          <cell r="B23">
            <v>517596.03759462258</v>
          </cell>
          <cell r="C23">
            <v>72272</v>
          </cell>
          <cell r="D23">
            <v>445324.03759462258</v>
          </cell>
          <cell r="E23">
            <v>0.05</v>
          </cell>
          <cell r="F23">
            <v>22832.251650074089</v>
          </cell>
          <cell r="G23">
            <v>22728</v>
          </cell>
          <cell r="H23">
            <v>468156.28924469667</v>
          </cell>
          <cell r="I23">
            <v>-49439.748349925911</v>
          </cell>
        </row>
        <row r="24">
          <cell r="A24">
            <v>82</v>
          </cell>
          <cell r="B24">
            <v>468156.28924469667</v>
          </cell>
          <cell r="C24">
            <v>72272</v>
          </cell>
          <cell r="D24">
            <v>395884.28924469667</v>
          </cell>
          <cell r="E24">
            <v>0.05</v>
          </cell>
          <cell r="F24">
            <v>20297.421547618636</v>
          </cell>
          <cell r="G24">
            <v>22728</v>
          </cell>
          <cell r="H24">
            <v>416181.71079231531</v>
          </cell>
          <cell r="I24">
            <v>-51974.578452381364</v>
          </cell>
        </row>
        <row r="25">
          <cell r="A25">
            <v>83</v>
          </cell>
          <cell r="B25">
            <v>416181.71079231531</v>
          </cell>
          <cell r="C25">
            <v>72272</v>
          </cell>
          <cell r="D25">
            <v>343909.71079231531</v>
          </cell>
          <cell r="E25">
            <v>0.05</v>
          </cell>
          <cell r="F25">
            <v>17632.627926683403</v>
          </cell>
          <cell r="G25">
            <v>22728</v>
          </cell>
          <cell r="H25">
            <v>361542.33871899871</v>
          </cell>
          <cell r="I25">
            <v>-54639.372073316597</v>
          </cell>
        </row>
        <row r="26">
          <cell r="A26">
            <v>84</v>
          </cell>
          <cell r="B26">
            <v>361542.33871899871</v>
          </cell>
          <cell r="C26">
            <v>72272</v>
          </cell>
          <cell r="D26">
            <v>289270.33871899871</v>
          </cell>
          <cell r="E26">
            <v>0.05</v>
          </cell>
          <cell r="F26">
            <v>14831.207415186916</v>
          </cell>
          <cell r="G26">
            <v>22728</v>
          </cell>
          <cell r="H26">
            <v>304101.54613418563</v>
          </cell>
          <cell r="I26">
            <v>-57440.792584813084</v>
          </cell>
        </row>
        <row r="27">
          <cell r="A27">
            <v>85</v>
          </cell>
          <cell r="B27">
            <v>304101.54613418563</v>
          </cell>
          <cell r="C27">
            <v>72272</v>
          </cell>
          <cell r="D27">
            <v>231829.54613418563</v>
          </cell>
          <cell r="E27">
            <v>0.05</v>
          </cell>
          <cell r="F27">
            <v>11886.155002655752</v>
          </cell>
          <cell r="G27">
            <v>22728</v>
          </cell>
          <cell r="H27">
            <v>243715.70113684138</v>
          </cell>
          <cell r="I27">
            <v>-60385.844997344248</v>
          </cell>
        </row>
        <row r="28">
          <cell r="A28">
            <v>86</v>
          </cell>
          <cell r="B28">
            <v>243715.70113684138</v>
          </cell>
          <cell r="C28">
            <v>72272</v>
          </cell>
          <cell r="D28">
            <v>171443.70113684138</v>
          </cell>
          <cell r="E28">
            <v>0.05</v>
          </cell>
          <cell r="F28">
            <v>8790.1065240492753</v>
          </cell>
          <cell r="G28">
            <v>22728</v>
          </cell>
          <cell r="H28">
            <v>180233.80766089066</v>
          </cell>
          <cell r="I28">
            <v>-63481.893475950725</v>
          </cell>
        </row>
        <row r="29">
          <cell r="A29">
            <v>87</v>
          </cell>
          <cell r="B29">
            <v>180233.80766089066</v>
          </cell>
          <cell r="C29">
            <v>72272</v>
          </cell>
          <cell r="D29">
            <v>107961.80766089066</v>
          </cell>
          <cell r="E29">
            <v>0.05</v>
          </cell>
          <cell r="F29">
            <v>5535.320245511306</v>
          </cell>
          <cell r="G29">
            <v>22728</v>
          </cell>
          <cell r="H29">
            <v>113497.12790640196</v>
          </cell>
          <cell r="I29">
            <v>-66736.679754488694</v>
          </cell>
        </row>
        <row r="30">
          <cell r="A30">
            <v>88</v>
          </cell>
          <cell r="B30">
            <v>113497.12790640196</v>
          </cell>
          <cell r="C30">
            <v>72272</v>
          </cell>
          <cell r="D30">
            <v>41225.127906401962</v>
          </cell>
          <cell r="E30">
            <v>0.05</v>
          </cell>
          <cell r="F30">
            <v>2113.6575060030591</v>
          </cell>
          <cell r="G30">
            <v>22728</v>
          </cell>
          <cell r="H30">
            <v>43338.785412405021</v>
          </cell>
          <cell r="I30">
            <v>-70158.342493996941</v>
          </cell>
        </row>
        <row r="31">
          <cell r="A31">
            <v>89</v>
          </cell>
          <cell r="B31">
            <v>43338.785412405021</v>
          </cell>
          <cell r="C31">
            <v>72272</v>
          </cell>
          <cell r="D31">
            <v>-28933.214587594979</v>
          </cell>
          <cell r="E31">
            <v>0.05</v>
          </cell>
          <cell r="F31">
            <v>-1483.4376335887682</v>
          </cell>
          <cell r="G31">
            <v>22728</v>
          </cell>
          <cell r="H31">
            <v>-30416.652221183747</v>
          </cell>
          <cell r="I31">
            <v>-73755.437633588765</v>
          </cell>
        </row>
        <row r="32">
          <cell r="A32">
            <v>90</v>
          </cell>
          <cell r="B32">
            <v>-30416.652221183747</v>
          </cell>
          <cell r="C32">
            <v>72272</v>
          </cell>
          <cell r="D32">
            <v>-102688.65222118374</v>
          </cell>
          <cell r="E32">
            <v>0.05</v>
          </cell>
          <cell r="F32">
            <v>-5264.9597847563418</v>
          </cell>
          <cell r="G32">
            <v>22728</v>
          </cell>
          <cell r="H32">
            <v>-107953.61200594009</v>
          </cell>
          <cell r="I32">
            <v>-77536.959784756342</v>
          </cell>
        </row>
        <row r="33">
          <cell r="A33">
            <v>91</v>
          </cell>
          <cell r="B33">
            <v>-107953.61200594009</v>
          </cell>
          <cell r="C33">
            <v>72272</v>
          </cell>
          <cell r="D33">
            <v>-180225.61200594009</v>
          </cell>
          <cell r="E33">
            <v>0.05</v>
          </cell>
          <cell r="F33">
            <v>-9240.3647225844907</v>
          </cell>
          <cell r="G33">
            <v>22728</v>
          </cell>
          <cell r="H33">
            <v>-189465.97672852458</v>
          </cell>
          <cell r="I33">
            <v>-81512.364722584491</v>
          </cell>
        </row>
        <row r="34">
          <cell r="A34">
            <v>92</v>
          </cell>
          <cell r="B34">
            <v>-189465.97672852458</v>
          </cell>
          <cell r="C34">
            <v>72272</v>
          </cell>
          <cell r="D34">
            <v>-261737.97672852458</v>
          </cell>
          <cell r="E34">
            <v>0.05</v>
          </cell>
          <cell r="F34">
            <v>-13419.593030113756</v>
          </cell>
          <cell r="G34">
            <v>22728</v>
          </cell>
          <cell r="H34">
            <v>-275157.56975863833</v>
          </cell>
          <cell r="I34">
            <v>-85691.593030113756</v>
          </cell>
        </row>
        <row r="35">
          <cell r="A35">
            <v>93</v>
          </cell>
          <cell r="B35">
            <v>-275157.56975863833</v>
          </cell>
          <cell r="C35">
            <v>72272</v>
          </cell>
          <cell r="D35">
            <v>-347429.56975863833</v>
          </cell>
          <cell r="E35">
            <v>0.05</v>
          </cell>
          <cell r="F35">
            <v>-17813.094954975764</v>
          </cell>
          <cell r="G35">
            <v>22728</v>
          </cell>
          <cell r="H35">
            <v>-365242.6647136141</v>
          </cell>
          <cell r="I35">
            <v>-90085.094954975764</v>
          </cell>
        </row>
        <row r="36">
          <cell r="A36">
            <v>94</v>
          </cell>
          <cell r="B36">
            <v>-365242.6647136141</v>
          </cell>
          <cell r="C36">
            <v>72272</v>
          </cell>
          <cell r="D36">
            <v>-437514.6647136141</v>
          </cell>
          <cell r="E36">
            <v>0.05</v>
          </cell>
          <cell r="F36">
            <v>-22431.856540455599</v>
          </cell>
          <cell r="G36">
            <v>22728</v>
          </cell>
          <cell r="H36">
            <v>-459946.5212540697</v>
          </cell>
          <cell r="I36">
            <v>-94703.856540455599</v>
          </cell>
        </row>
        <row r="37">
          <cell r="A37">
            <v>95</v>
          </cell>
          <cell r="B37">
            <v>-459946.5212540697</v>
          </cell>
          <cell r="C37">
            <v>72272</v>
          </cell>
          <cell r="D37">
            <v>-532218.52125406964</v>
          </cell>
          <cell r="E37">
            <v>0.05</v>
          </cell>
          <cell r="F37">
            <v>-27287.427096322412</v>
          </cell>
          <cell r="G37">
            <v>22728</v>
          </cell>
          <cell r="H37">
            <v>-559505.94835039205</v>
          </cell>
          <cell r="I37">
            <v>-99559.427096322353</v>
          </cell>
        </row>
      </sheetData>
      <sheetData sheetId="8"/>
      <sheetData sheetId="9">
        <row r="2">
          <cell r="A2">
            <v>60</v>
          </cell>
          <cell r="B2">
            <v>1589261.0097195229</v>
          </cell>
          <cell r="C2">
            <v>95000</v>
          </cell>
          <cell r="D2">
            <v>1494261.0097195229</v>
          </cell>
          <cell r="E2">
            <v>0.05</v>
          </cell>
          <cell r="F2">
            <v>76612.400240264833</v>
          </cell>
          <cell r="H2">
            <v>1570873.4099597877</v>
          </cell>
          <cell r="I2">
            <v>-18387.599759735167</v>
          </cell>
        </row>
        <row r="3">
          <cell r="A3">
            <v>61</v>
          </cell>
          <cell r="B3">
            <v>1570873.4099597877</v>
          </cell>
          <cell r="C3">
            <v>95000</v>
          </cell>
          <cell r="D3">
            <v>1475873.4099597877</v>
          </cell>
          <cell r="E3">
            <v>0.05</v>
          </cell>
          <cell r="F3">
            <v>75669.647840859601</v>
          </cell>
          <cell r="H3">
            <v>1551543.0578006473</v>
          </cell>
          <cell r="I3">
            <v>-19330.352159140399</v>
          </cell>
        </row>
        <row r="4">
          <cell r="A4">
            <v>62</v>
          </cell>
          <cell r="B4">
            <v>1551543.0578006473</v>
          </cell>
          <cell r="C4">
            <v>72272</v>
          </cell>
          <cell r="D4">
            <v>1479271.0578006473</v>
          </cell>
          <cell r="E4">
            <v>0.05</v>
          </cell>
          <cell r="F4">
            <v>75843.848970760126</v>
          </cell>
          <cell r="G4">
            <v>22728</v>
          </cell>
          <cell r="H4">
            <v>1555114.9067714075</v>
          </cell>
          <cell r="I4">
            <v>3571.8489707601257</v>
          </cell>
        </row>
        <row r="5">
          <cell r="A5">
            <v>63</v>
          </cell>
          <cell r="B5">
            <v>1555114.9067714075</v>
          </cell>
          <cell r="C5">
            <v>72272</v>
          </cell>
          <cell r="D5">
            <v>1482842.9067714075</v>
          </cell>
          <cell r="E5">
            <v>0.05</v>
          </cell>
          <cell r="F5">
            <v>76026.981583580608</v>
          </cell>
          <cell r="G5">
            <v>22728</v>
          </cell>
          <cell r="H5">
            <v>1558869.8883549881</v>
          </cell>
          <cell r="I5">
            <v>3754.9815835806075</v>
          </cell>
        </row>
        <row r="6">
          <cell r="A6">
            <v>64</v>
          </cell>
          <cell r="B6">
            <v>1558869.8883549881</v>
          </cell>
          <cell r="C6">
            <v>72272</v>
          </cell>
          <cell r="D6">
            <v>1486597.8883549881</v>
          </cell>
          <cell r="E6">
            <v>0.05</v>
          </cell>
          <cell r="F6">
            <v>76219.503606242593</v>
          </cell>
          <cell r="G6">
            <v>22728</v>
          </cell>
          <cell r="H6">
            <v>1562817.3919612307</v>
          </cell>
          <cell r="I6">
            <v>3947.5036062425934</v>
          </cell>
        </row>
        <row r="7">
          <cell r="A7">
            <v>65</v>
          </cell>
          <cell r="B7">
            <v>1562817.3919612307</v>
          </cell>
          <cell r="C7">
            <v>72272</v>
          </cell>
          <cell r="D7">
            <v>1490545.3919612307</v>
          </cell>
          <cell r="E7">
            <v>0.05</v>
          </cell>
          <cell r="F7">
            <v>76421.896444082959</v>
          </cell>
          <cell r="G7">
            <v>22728</v>
          </cell>
          <cell r="H7">
            <v>1566967.2884053136</v>
          </cell>
          <cell r="I7">
            <v>4149.8964440829586</v>
          </cell>
        </row>
        <row r="8">
          <cell r="A8">
            <v>66</v>
          </cell>
          <cell r="B8">
            <v>1566967.2884053136</v>
          </cell>
          <cell r="C8">
            <v>72272</v>
          </cell>
          <cell r="D8">
            <v>1494695.2884053136</v>
          </cell>
          <cell r="E8">
            <v>0.05</v>
          </cell>
          <cell r="F8">
            <v>76634.666184617905</v>
          </cell>
          <cell r="G8">
            <v>22728</v>
          </cell>
          <cell r="H8">
            <v>1571329.9545899315</v>
          </cell>
          <cell r="I8">
            <v>4362.6661846179049</v>
          </cell>
        </row>
        <row r="9">
          <cell r="A9">
            <v>67</v>
          </cell>
          <cell r="B9">
            <v>1571329.9545899315</v>
          </cell>
          <cell r="C9">
            <v>72272</v>
          </cell>
          <cell r="D9">
            <v>1499057.9545899315</v>
          </cell>
          <cell r="E9">
            <v>0.05</v>
          </cell>
          <cell r="F9">
            <v>76858.344863025937</v>
          </cell>
          <cell r="G9">
            <v>22728</v>
          </cell>
          <cell r="H9">
            <v>1575916.2994529575</v>
          </cell>
          <cell r="I9">
            <v>4586.3448630259372</v>
          </cell>
        </row>
        <row r="10">
          <cell r="A10">
            <v>68</v>
          </cell>
          <cell r="B10">
            <v>1575916.2994529575</v>
          </cell>
          <cell r="C10">
            <v>72272</v>
          </cell>
          <cell r="D10">
            <v>1503644.2994529575</v>
          </cell>
          <cell r="E10">
            <v>0.05</v>
          </cell>
          <cell r="F10">
            <v>77093.491792511893</v>
          </cell>
          <cell r="G10">
            <v>22728</v>
          </cell>
          <cell r="H10">
            <v>1580737.7912454694</v>
          </cell>
          <cell r="I10">
            <v>4821.4917925118934</v>
          </cell>
        </row>
        <row r="11">
          <cell r="A11">
            <v>69</v>
          </cell>
          <cell r="B11">
            <v>1580737.7912454694</v>
          </cell>
          <cell r="C11">
            <v>72272</v>
          </cell>
          <cell r="D11">
            <v>1508465.7912454694</v>
          </cell>
          <cell r="E11">
            <v>0.05</v>
          </cell>
          <cell r="F11">
            <v>77340.694962881971</v>
          </cell>
          <cell r="G11">
            <v>22728</v>
          </cell>
          <cell r="H11">
            <v>1585806.4862083513</v>
          </cell>
          <cell r="I11">
            <v>5068.6949628819712</v>
          </cell>
        </row>
        <row r="12">
          <cell r="A12">
            <v>70</v>
          </cell>
          <cell r="B12">
            <v>1585806.4862083513</v>
          </cell>
          <cell r="C12">
            <v>72272</v>
          </cell>
          <cell r="D12">
            <v>1513534.4862083513</v>
          </cell>
          <cell r="E12">
            <v>0.05</v>
          </cell>
          <cell r="F12">
            <v>77600.572510824539</v>
          </cell>
          <cell r="G12">
            <v>22728</v>
          </cell>
          <cell r="H12">
            <v>1591135.0587191759</v>
          </cell>
          <cell r="I12">
            <v>5328.5725108245388</v>
          </cell>
        </row>
        <row r="13">
          <cell r="A13">
            <v>71</v>
          </cell>
          <cell r="B13">
            <v>1591135.0587191759</v>
          </cell>
          <cell r="C13">
            <v>72272</v>
          </cell>
          <cell r="D13">
            <v>1518863.0587191759</v>
          </cell>
          <cell r="E13">
            <v>0.05</v>
          </cell>
          <cell r="F13">
            <v>77873.774265573593</v>
          </cell>
          <cell r="G13">
            <v>22728</v>
          </cell>
          <cell r="H13">
            <v>1596736.8329847495</v>
          </cell>
          <cell r="I13">
            <v>5601.7742655735929</v>
          </cell>
        </row>
        <row r="14">
          <cell r="A14">
            <v>72</v>
          </cell>
          <cell r="B14">
            <v>1596736.8329847495</v>
          </cell>
          <cell r="C14">
            <v>72272</v>
          </cell>
          <cell r="D14">
            <v>1524464.8329847495</v>
          </cell>
          <cell r="E14">
            <v>0.05</v>
          </cell>
          <cell r="F14">
            <v>78160.983373820549</v>
          </cell>
          <cell r="G14">
            <v>22728</v>
          </cell>
          <cell r="H14">
            <v>1602625.81635857</v>
          </cell>
          <cell r="I14">
            <v>5888.9833738205489</v>
          </cell>
        </row>
        <row r="15">
          <cell r="A15">
            <v>73</v>
          </cell>
          <cell r="B15">
            <v>1602625.81635857</v>
          </cell>
          <cell r="C15">
            <v>72272</v>
          </cell>
          <cell r="D15">
            <v>1530353.81635857</v>
          </cell>
          <cell r="E15">
            <v>0.05</v>
          </cell>
          <cell r="F15">
            <v>78462.918007936561</v>
          </cell>
          <cell r="G15">
            <v>22728</v>
          </cell>
          <cell r="H15">
            <v>1608816.7343665066</v>
          </cell>
          <cell r="I15">
            <v>6190.9180079365615</v>
          </cell>
        </row>
        <row r="16">
          <cell r="A16">
            <v>74</v>
          </cell>
          <cell r="B16">
            <v>1608816.7343665066</v>
          </cell>
          <cell r="C16">
            <v>72272</v>
          </cell>
          <cell r="D16">
            <v>1536544.7343665066</v>
          </cell>
          <cell r="E16">
            <v>0.05</v>
          </cell>
          <cell r="F16">
            <v>78780.333161777584</v>
          </cell>
          <cell r="G16">
            <v>22728</v>
          </cell>
          <cell r="H16">
            <v>1615325.0675282842</v>
          </cell>
          <cell r="I16">
            <v>6508.3331617775839</v>
          </cell>
        </row>
        <row r="17">
          <cell r="A17">
            <v>75</v>
          </cell>
          <cell r="B17">
            <v>1615325.0675282842</v>
          </cell>
          <cell r="C17">
            <v>72272</v>
          </cell>
          <cell r="D17">
            <v>1543053.0675282842</v>
          </cell>
          <cell r="E17">
            <v>0.05</v>
          </cell>
          <cell r="F17">
            <v>79114.022538562305</v>
          </cell>
          <cell r="G17">
            <v>22728</v>
          </cell>
          <cell r="H17">
            <v>1622167.0900668465</v>
          </cell>
          <cell r="I17">
            <v>6842.0225385623053</v>
          </cell>
        </row>
        <row r="18">
          <cell r="A18">
            <v>76</v>
          </cell>
          <cell r="B18">
            <v>1622167.0900668465</v>
          </cell>
          <cell r="C18">
            <v>72272</v>
          </cell>
          <cell r="D18">
            <v>1549895.0900668465</v>
          </cell>
          <cell r="E18">
            <v>0.05</v>
          </cell>
          <cell r="F18">
            <v>79464.82053554384</v>
          </cell>
          <cell r="G18">
            <v>22728</v>
          </cell>
          <cell r="H18">
            <v>1629359.9106023903</v>
          </cell>
          <cell r="I18">
            <v>7192.8205355438404</v>
          </cell>
        </row>
        <row r="19">
          <cell r="A19">
            <v>77</v>
          </cell>
          <cell r="B19">
            <v>1629359.9106023903</v>
          </cell>
          <cell r="C19">
            <v>72272</v>
          </cell>
          <cell r="D19">
            <v>1557087.9106023903</v>
          </cell>
          <cell r="E19">
            <v>0.05</v>
          </cell>
          <cell r="F19">
            <v>79833.604330437258</v>
          </cell>
          <cell r="G19">
            <v>22728</v>
          </cell>
          <cell r="H19">
            <v>1636921.5149328276</v>
          </cell>
          <cell r="I19">
            <v>7561.6043304372579</v>
          </cell>
        </row>
        <row r="20">
          <cell r="A20">
            <v>78</v>
          </cell>
          <cell r="B20">
            <v>1636921.5149328276</v>
          </cell>
          <cell r="C20">
            <v>72272</v>
          </cell>
          <cell r="D20">
            <v>1564649.5149328276</v>
          </cell>
          <cell r="E20">
            <v>0.05</v>
          </cell>
          <cell r="F20">
            <v>80221.29607482045</v>
          </cell>
          <cell r="G20">
            <v>22728</v>
          </cell>
          <cell r="H20">
            <v>1644870.811007648</v>
          </cell>
          <cell r="I20">
            <v>7949.2960748204496</v>
          </cell>
        </row>
        <row r="21">
          <cell r="A21">
            <v>79</v>
          </cell>
          <cell r="B21">
            <v>1644870.811007648</v>
          </cell>
          <cell r="C21">
            <v>72272</v>
          </cell>
          <cell r="D21">
            <v>1572598.811007648</v>
          </cell>
          <cell r="E21">
            <v>0.05</v>
          </cell>
          <cell r="F21">
            <v>80628.865199994063</v>
          </cell>
          <cell r="G21">
            <v>22728</v>
          </cell>
          <cell r="H21">
            <v>1653227.6762076421</v>
          </cell>
          <cell r="I21">
            <v>8356.865199994063</v>
          </cell>
        </row>
        <row r="22">
          <cell r="A22">
            <v>80</v>
          </cell>
          <cell r="B22">
            <v>1653227.6762076421</v>
          </cell>
          <cell r="C22">
            <v>72272</v>
          </cell>
          <cell r="D22">
            <v>1580955.6762076421</v>
          </cell>
          <cell r="E22">
            <v>0.05</v>
          </cell>
          <cell r="F22">
            <v>81057.330841064453</v>
          </cell>
          <cell r="G22">
            <v>22728</v>
          </cell>
          <cell r="H22">
            <v>1662013.0070487065</v>
          </cell>
          <cell r="I22">
            <v>8785.3308410644531</v>
          </cell>
        </row>
        <row r="23">
          <cell r="A23">
            <v>81</v>
          </cell>
          <cell r="B23">
            <v>1662013.0070487065</v>
          </cell>
          <cell r="C23">
            <v>72272</v>
          </cell>
          <cell r="D23">
            <v>1589741.0070487065</v>
          </cell>
          <cell r="E23">
            <v>0.05</v>
          </cell>
          <cell r="F23">
            <v>81507.764385311864</v>
          </cell>
          <cell r="G23">
            <v>22728</v>
          </cell>
          <cell r="H23">
            <v>1671248.7714340184</v>
          </cell>
          <cell r="I23">
            <v>9235.7643853118643</v>
          </cell>
        </row>
        <row r="24">
          <cell r="A24">
            <v>82</v>
          </cell>
          <cell r="B24">
            <v>1671248.7714340184</v>
          </cell>
          <cell r="C24">
            <v>72272</v>
          </cell>
          <cell r="D24">
            <v>1598976.7714340184</v>
          </cell>
          <cell r="E24">
            <v>0.05</v>
          </cell>
          <cell r="F24">
            <v>81981.292151217349</v>
          </cell>
          <cell r="G24">
            <v>22728</v>
          </cell>
          <cell r="H24">
            <v>1680958.0635852357</v>
          </cell>
          <cell r="I24">
            <v>9709.2921512173489</v>
          </cell>
        </row>
        <row r="25">
          <cell r="A25">
            <v>83</v>
          </cell>
          <cell r="B25">
            <v>1680958.0635852357</v>
          </cell>
          <cell r="C25">
            <v>72272</v>
          </cell>
          <cell r="D25">
            <v>1608686.0635852357</v>
          </cell>
          <cell r="E25">
            <v>0.05</v>
          </cell>
          <cell r="F25">
            <v>82479.098204845563</v>
          </cell>
          <cell r="G25">
            <v>22728</v>
          </cell>
          <cell r="H25">
            <v>1691165.1617900813</v>
          </cell>
          <cell r="I25">
            <v>10207.098204845563</v>
          </cell>
        </row>
        <row r="26">
          <cell r="A26">
            <v>84</v>
          </cell>
          <cell r="B26">
            <v>1691165.1617900813</v>
          </cell>
          <cell r="C26">
            <v>72272</v>
          </cell>
          <cell r="D26">
            <v>1618893.1617900813</v>
          </cell>
          <cell r="E26">
            <v>0.05</v>
          </cell>
          <cell r="F26">
            <v>83002.427320625633</v>
          </cell>
          <cell r="G26">
            <v>22728</v>
          </cell>
          <cell r="H26">
            <v>1701895.5891107069</v>
          </cell>
          <cell r="I26">
            <v>10730.427320625633</v>
          </cell>
        </row>
        <row r="27">
          <cell r="A27">
            <v>85</v>
          </cell>
          <cell r="B27">
            <v>1701895.5891107069</v>
          </cell>
          <cell r="C27">
            <v>72272</v>
          </cell>
          <cell r="D27">
            <v>1629623.5891107069</v>
          </cell>
          <cell r="E27">
            <v>0.05</v>
          </cell>
          <cell r="F27">
            <v>83552.588093937375</v>
          </cell>
          <cell r="G27">
            <v>22728</v>
          </cell>
          <cell r="H27">
            <v>1713176.1772046443</v>
          </cell>
          <cell r="I27">
            <v>11280.588093937375</v>
          </cell>
        </row>
        <row r="28">
          <cell r="A28">
            <v>86</v>
          </cell>
          <cell r="B28">
            <v>1713176.1772046443</v>
          </cell>
          <cell r="C28">
            <v>72272</v>
          </cell>
          <cell r="D28">
            <v>1640904.1772046443</v>
          </cell>
          <cell r="E28">
            <v>0.05</v>
          </cell>
          <cell r="F28">
            <v>84130.95621327986</v>
          </cell>
          <cell r="G28">
            <v>22728</v>
          </cell>
          <cell r="H28">
            <v>1725035.1334179242</v>
          </cell>
          <cell r="I28">
            <v>11858.95621327986</v>
          </cell>
        </row>
        <row r="29">
          <cell r="A29">
            <v>87</v>
          </cell>
          <cell r="B29">
            <v>1725035.1334179242</v>
          </cell>
          <cell r="C29">
            <v>72272</v>
          </cell>
          <cell r="D29">
            <v>1652763.1334179242</v>
          </cell>
          <cell r="E29">
            <v>0.05</v>
          </cell>
          <cell r="F29">
            <v>84738.977900210069</v>
          </cell>
          <cell r="G29">
            <v>22728</v>
          </cell>
          <cell r="H29">
            <v>1737502.1113181342</v>
          </cell>
          <cell r="I29">
            <v>12466.977900210069</v>
          </cell>
        </row>
        <row r="30">
          <cell r="A30">
            <v>88</v>
          </cell>
          <cell r="B30">
            <v>1737502.1113181342</v>
          </cell>
          <cell r="C30">
            <v>72272</v>
          </cell>
          <cell r="D30">
            <v>1665230.1113181342</v>
          </cell>
          <cell r="E30">
            <v>0.05</v>
          </cell>
          <cell r="F30">
            <v>85378.173525649356</v>
          </cell>
          <cell r="G30">
            <v>22728</v>
          </cell>
          <cell r="H30">
            <v>1750608.2848437836</v>
          </cell>
          <cell r="I30">
            <v>13106.173525649356</v>
          </cell>
        </row>
        <row r="31">
          <cell r="A31">
            <v>89</v>
          </cell>
          <cell r="B31">
            <v>1750608.2848437836</v>
          </cell>
          <cell r="C31">
            <v>72272</v>
          </cell>
          <cell r="D31">
            <v>1678336.2848437836</v>
          </cell>
          <cell r="E31">
            <v>0.05</v>
          </cell>
          <cell r="F31">
            <v>86050.141411603894</v>
          </cell>
          <cell r="G31">
            <v>22728</v>
          </cell>
          <cell r="H31">
            <v>1764386.4262553875</v>
          </cell>
          <cell r="I31">
            <v>13778.141411603894</v>
          </cell>
        </row>
        <row r="32">
          <cell r="A32">
            <v>90</v>
          </cell>
          <cell r="B32">
            <v>1764386.4262553875</v>
          </cell>
          <cell r="C32">
            <v>72272</v>
          </cell>
          <cell r="D32">
            <v>1692114.4262553875</v>
          </cell>
          <cell r="E32">
            <v>0.05</v>
          </cell>
          <cell r="F32">
            <v>86756.561827800702</v>
          </cell>
          <cell r="G32">
            <v>22728</v>
          </cell>
          <cell r="H32">
            <v>1778870.9880831882</v>
          </cell>
          <cell r="I32">
            <v>14484.561827800702</v>
          </cell>
        </row>
        <row r="33">
          <cell r="A33">
            <v>91</v>
          </cell>
          <cell r="B33">
            <v>1778870.9880831882</v>
          </cell>
          <cell r="C33">
            <v>72272</v>
          </cell>
          <cell r="D33">
            <v>1706598.9880831882</v>
          </cell>
          <cell r="E33">
            <v>0.05</v>
          </cell>
          <cell r="F33">
            <v>87499.201193238376</v>
          </cell>
          <cell r="G33">
            <v>22728</v>
          </cell>
          <cell r="H33">
            <v>1794098.1892764266</v>
          </cell>
          <cell r="I33">
            <v>15227.201193238376</v>
          </cell>
        </row>
        <row r="34">
          <cell r="A34">
            <v>92</v>
          </cell>
          <cell r="B34">
            <v>1794098.1892764266</v>
          </cell>
          <cell r="C34">
            <v>72272</v>
          </cell>
          <cell r="D34">
            <v>1721826.1892764266</v>
          </cell>
          <cell r="E34">
            <v>0.05</v>
          </cell>
          <cell r="F34">
            <v>88279.916493153898</v>
          </cell>
          <cell r="G34">
            <v>22728</v>
          </cell>
          <cell r="H34">
            <v>1810106.1057695805</v>
          </cell>
          <cell r="I34">
            <v>16007.916493153898</v>
          </cell>
        </row>
        <row r="35">
          <cell r="A35">
            <v>93</v>
          </cell>
          <cell r="B35">
            <v>1810106.1057695805</v>
          </cell>
          <cell r="C35">
            <v>72272</v>
          </cell>
          <cell r="D35">
            <v>1737834.1057695805</v>
          </cell>
          <cell r="E35">
            <v>0.05</v>
          </cell>
          <cell r="F35">
            <v>89100.659922453808</v>
          </cell>
          <cell r="G35">
            <v>22728</v>
          </cell>
          <cell r="H35">
            <v>1826934.7656920343</v>
          </cell>
          <cell r="I35">
            <v>16828.659922453808</v>
          </cell>
        </row>
        <row r="36">
          <cell r="A36">
            <v>94</v>
          </cell>
          <cell r="B36">
            <v>1826934.7656920343</v>
          </cell>
          <cell r="C36">
            <v>72272</v>
          </cell>
          <cell r="D36">
            <v>1754662.7656920343</v>
          </cell>
          <cell r="E36">
            <v>0.05</v>
          </cell>
          <cell r="F36">
            <v>89963.483767217258</v>
          </cell>
          <cell r="G36">
            <v>22728</v>
          </cell>
          <cell r="H36">
            <v>1844626.2494592515</v>
          </cell>
          <cell r="I36">
            <v>17691.483767217258</v>
          </cell>
        </row>
        <row r="37">
          <cell r="A37">
            <v>95</v>
          </cell>
          <cell r="B37">
            <v>1844626.2494592515</v>
          </cell>
          <cell r="C37">
            <v>72272</v>
          </cell>
          <cell r="D37">
            <v>1772354.2494592515</v>
          </cell>
          <cell r="E37">
            <v>0.05</v>
          </cell>
          <cell r="F37">
            <v>90870.545536481077</v>
          </cell>
          <cell r="G37">
            <v>22728</v>
          </cell>
          <cell r="H37">
            <v>1863224.7949957326</v>
          </cell>
          <cell r="I37">
            <v>18598.545536481077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7"/>
  <sheetViews>
    <sheetView zoomScale="80" zoomScaleNormal="80" workbookViewId="0">
      <pane ySplit="1" topLeftCell="A19" activePane="bottomLeft" state="frozen"/>
      <selection pane="bottomLeft" activeCell="A46" sqref="A46"/>
    </sheetView>
  </sheetViews>
  <sheetFormatPr defaultRowHeight="14.25" x14ac:dyDescent="0.2"/>
  <cols>
    <col min="1" max="1" width="7.625" style="1"/>
    <col min="2" max="2" width="9.5" style="1"/>
    <col min="3" max="3" width="7.125" style="1"/>
    <col min="4" max="4" width="9.5" style="1"/>
    <col min="5" max="5" width="8.625" style="1"/>
    <col min="6" max="6" width="9.25" style="1"/>
    <col min="7" max="7" width="8.625" style="1"/>
    <col min="8" max="8" width="10.5" style="1"/>
    <col min="9" max="9" width="8.625" style="1"/>
    <col min="10" max="10" width="10.5" style="1"/>
    <col min="11" max="11" width="9.5" style="1"/>
    <col min="12" max="12" width="10.5" style="1"/>
    <col min="13" max="13" width="9.5" style="1"/>
    <col min="14" max="14" width="10.5" style="1"/>
    <col min="15" max="15" width="9.5" style="1"/>
    <col min="16" max="16" width="10.5" style="1"/>
    <col min="17" max="17" width="0.875" style="2"/>
    <col min="18" max="18" width="9.5" style="1"/>
    <col min="19" max="19" width="7" style="1"/>
    <col min="20" max="20" width="9.5" style="1"/>
    <col min="21" max="21" width="8.625" style="1"/>
    <col min="22" max="22" width="9.25" style="1"/>
    <col min="23" max="23" width="7" style="1"/>
    <col min="24" max="24" width="10.5" style="1"/>
    <col min="25" max="25" width="7.125" style="1"/>
    <col min="26" max="26" width="8.625" style="1"/>
    <col min="27" max="29" width="9.5" style="3"/>
    <col min="30" max="30" width="10.125" style="1"/>
    <col min="31" max="1023" width="8.625" style="1"/>
    <col min="1024" max="1025" width="9" style="1"/>
  </cols>
  <sheetData>
    <row r="1" spans="1:1024" x14ac:dyDescent="0.2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2</v>
      </c>
      <c r="H1" s="4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6" t="s">
        <v>11</v>
      </c>
      <c r="N1" s="6" t="s">
        <v>12</v>
      </c>
      <c r="O1" s="1" t="s">
        <v>13</v>
      </c>
      <c r="P1" s="6" t="s">
        <v>14</v>
      </c>
      <c r="Q1"/>
      <c r="R1" s="4" t="s">
        <v>1</v>
      </c>
      <c r="S1" s="4" t="s">
        <v>2</v>
      </c>
      <c r="T1" s="5" t="s">
        <v>3</v>
      </c>
      <c r="U1" s="5" t="s">
        <v>4</v>
      </c>
      <c r="V1" s="5" t="s">
        <v>5</v>
      </c>
      <c r="W1" s="5" t="s">
        <v>2</v>
      </c>
      <c r="X1" s="4" t="s">
        <v>15</v>
      </c>
      <c r="Y1" s="4" t="s">
        <v>7</v>
      </c>
      <c r="Z1" s="4" t="s">
        <v>8</v>
      </c>
      <c r="AA1" s="7" t="s">
        <v>10</v>
      </c>
      <c r="AB1" s="7" t="s">
        <v>11</v>
      </c>
      <c r="AC1" s="7" t="s">
        <v>12</v>
      </c>
      <c r="AD1" s="6" t="s">
        <v>14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8">
        <v>42312</v>
      </c>
      <c r="B2" s="9">
        <v>2650.09</v>
      </c>
      <c r="C2" s="9">
        <v>105.65</v>
      </c>
      <c r="D2" s="9">
        <v>24075.47</v>
      </c>
      <c r="E2" s="9">
        <v>9274.5499999999993</v>
      </c>
      <c r="F2" s="9">
        <v>2730.63</v>
      </c>
      <c r="G2" s="9">
        <f>775*2</f>
        <v>1550</v>
      </c>
      <c r="H2" s="9">
        <v>394513.54</v>
      </c>
      <c r="I2" s="9">
        <v>4580.3599999999997</v>
      </c>
      <c r="J2" s="9">
        <v>362476</v>
      </c>
      <c r="K2" s="9">
        <v>31504.2</v>
      </c>
      <c r="L2" s="9">
        <f t="shared" ref="L2:L46" si="0">B2+C2+H2+I2+J2+K2</f>
        <v>795829.83999999985</v>
      </c>
      <c r="M2" s="9">
        <f>D2+G2</f>
        <v>25625.47</v>
      </c>
      <c r="N2" s="9">
        <f t="shared" ref="N2:N46" si="1">L2-M2</f>
        <v>770204.36999999988</v>
      </c>
      <c r="O2" s="9"/>
      <c r="P2" s="9">
        <f>K2+I2+H2</f>
        <v>430598.1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>
        <v>42313</v>
      </c>
      <c r="B3" s="9">
        <f t="shared" ref="B3:K3" si="2">B2</f>
        <v>2650.09</v>
      </c>
      <c r="C3" s="9">
        <f t="shared" si="2"/>
        <v>105.65</v>
      </c>
      <c r="D3" s="9">
        <f t="shared" si="2"/>
        <v>24075.47</v>
      </c>
      <c r="E3" s="9">
        <f t="shared" si="2"/>
        <v>9274.5499999999993</v>
      </c>
      <c r="F3" s="9">
        <f t="shared" si="2"/>
        <v>2730.63</v>
      </c>
      <c r="G3" s="9">
        <f t="shared" si="2"/>
        <v>1550</v>
      </c>
      <c r="H3" s="9">
        <f t="shared" si="2"/>
        <v>394513.54</v>
      </c>
      <c r="I3" s="9">
        <f t="shared" si="2"/>
        <v>4580.3599999999997</v>
      </c>
      <c r="J3" s="9">
        <f t="shared" si="2"/>
        <v>362476</v>
      </c>
      <c r="K3" s="9">
        <f t="shared" si="2"/>
        <v>31504.2</v>
      </c>
      <c r="L3" s="9">
        <f t="shared" si="0"/>
        <v>795829.83999999985</v>
      </c>
      <c r="M3" s="9">
        <f>D3+G3</f>
        <v>25625.47</v>
      </c>
      <c r="N3" s="9">
        <f t="shared" si="1"/>
        <v>770204.36999999988</v>
      </c>
      <c r="O3" s="9">
        <f>O2</f>
        <v>0</v>
      </c>
      <c r="P3" s="9">
        <f>P2</f>
        <v>430598.1</v>
      </c>
      <c r="Q3"/>
      <c r="R3" s="9">
        <f t="shared" ref="R3:AD3" si="3">R2</f>
        <v>0</v>
      </c>
      <c r="S3" s="9">
        <f t="shared" si="3"/>
        <v>0</v>
      </c>
      <c r="T3" s="9">
        <f t="shared" si="3"/>
        <v>0</v>
      </c>
      <c r="U3" s="9">
        <f t="shared" si="3"/>
        <v>0</v>
      </c>
      <c r="V3" s="9">
        <f t="shared" si="3"/>
        <v>0</v>
      </c>
      <c r="W3" s="9">
        <f t="shared" si="3"/>
        <v>0</v>
      </c>
      <c r="X3" s="9">
        <f t="shared" si="3"/>
        <v>0</v>
      </c>
      <c r="Y3" s="9">
        <f t="shared" si="3"/>
        <v>0</v>
      </c>
      <c r="Z3" s="9">
        <f t="shared" si="3"/>
        <v>0</v>
      </c>
      <c r="AA3" s="9">
        <f t="shared" si="3"/>
        <v>0</v>
      </c>
      <c r="AB3" s="9">
        <f t="shared" si="3"/>
        <v>0</v>
      </c>
      <c r="AC3" s="9">
        <f t="shared" si="3"/>
        <v>0</v>
      </c>
      <c r="AD3" s="9">
        <f t="shared" si="3"/>
        <v>0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8">
        <v>42314</v>
      </c>
      <c r="B4" s="9">
        <v>9329.7199999999993</v>
      </c>
      <c r="C4" s="9">
        <v>105.65</v>
      </c>
      <c r="D4" s="9">
        <v>24161</v>
      </c>
      <c r="E4" s="9">
        <v>9274.5499999999993</v>
      </c>
      <c r="F4" s="9">
        <v>2730.63</v>
      </c>
      <c r="G4" s="9">
        <f t="shared" ref="G4:G24" si="4">775*2</f>
        <v>1550</v>
      </c>
      <c r="H4" s="9">
        <v>393519.69</v>
      </c>
      <c r="I4" s="9">
        <v>4556.6099999999997</v>
      </c>
      <c r="J4" s="9">
        <v>362988</v>
      </c>
      <c r="K4" s="9">
        <v>30792.16</v>
      </c>
      <c r="L4" s="9">
        <f t="shared" si="0"/>
        <v>801291.83</v>
      </c>
      <c r="M4" s="9">
        <f>D4+G4</f>
        <v>25711</v>
      </c>
      <c r="N4" s="9">
        <f t="shared" si="1"/>
        <v>775580.83</v>
      </c>
      <c r="O4" s="9">
        <f>N4-N2</f>
        <v>5376.4600000000792</v>
      </c>
      <c r="P4" s="9">
        <f t="shared" ref="P4:P46" si="5">K4+I4+H4</f>
        <v>428868.46</v>
      </c>
      <c r="Q4"/>
      <c r="R4" s="9">
        <f t="shared" ref="R4:R46" si="6">B4-B$2</f>
        <v>6679.6299999999992</v>
      </c>
      <c r="S4" s="9"/>
      <c r="T4" s="9"/>
      <c r="U4" s="9"/>
      <c r="V4" s="9"/>
      <c r="W4" s="9"/>
      <c r="X4" s="9">
        <f t="shared" ref="X4:X46" si="7">H4-H$2+K4-K$2</f>
        <v>-1705.8899999999776</v>
      </c>
      <c r="Y4" s="9">
        <f t="shared" ref="Y4:Y46" si="8">I4-I$2</f>
        <v>-23.75</v>
      </c>
      <c r="Z4" s="9">
        <f t="shared" ref="Z4:Z46" si="9">J4-J$2</f>
        <v>512</v>
      </c>
      <c r="AA4" s="10">
        <f t="shared" ref="AA4:AA46" si="10">L4-L$2</f>
        <v>5461.9900000001071</v>
      </c>
      <c r="AB4" s="10">
        <f t="shared" ref="AB4:AB46" si="11">M$2-M4</f>
        <v>-85.529999999998836</v>
      </c>
      <c r="AC4" s="10">
        <f t="shared" ref="AC4:AC46" si="12">N4-N$2</f>
        <v>5376.4600000000792</v>
      </c>
      <c r="AD4" s="9">
        <f t="shared" ref="AD4:AD46" si="13">P4-P$2</f>
        <v>-1729.6399999999558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8">
        <v>42315</v>
      </c>
      <c r="B5" s="9">
        <v>9329.7199999999993</v>
      </c>
      <c r="C5" s="9">
        <v>105.65</v>
      </c>
      <c r="D5" s="9">
        <v>24617.040000000001</v>
      </c>
      <c r="E5" s="9">
        <v>9274.5499999999993</v>
      </c>
      <c r="F5" s="9">
        <v>2730.63</v>
      </c>
      <c r="G5" s="9">
        <f t="shared" si="4"/>
        <v>1550</v>
      </c>
      <c r="H5" s="9">
        <v>394045.21</v>
      </c>
      <c r="I5" s="9">
        <v>4558</v>
      </c>
      <c r="J5" s="9">
        <v>362988</v>
      </c>
      <c r="K5" s="9">
        <v>30792.16</v>
      </c>
      <c r="L5" s="9">
        <f t="shared" si="0"/>
        <v>801818.74000000011</v>
      </c>
      <c r="M5" s="9">
        <f>D5+G5</f>
        <v>26167.040000000001</v>
      </c>
      <c r="N5" s="9">
        <f t="shared" si="1"/>
        <v>775651.70000000007</v>
      </c>
      <c r="O5" s="9">
        <f t="shared" ref="O5:O46" si="14">N5-N4</f>
        <v>70.870000000111759</v>
      </c>
      <c r="P5" s="9">
        <f t="shared" si="5"/>
        <v>429395.37</v>
      </c>
      <c r="Q5"/>
      <c r="R5" s="9">
        <f t="shared" si="6"/>
        <v>6679.6299999999992</v>
      </c>
      <c r="S5" s="9"/>
      <c r="T5" s="9"/>
      <c r="U5" s="9"/>
      <c r="V5" s="9"/>
      <c r="W5" s="9"/>
      <c r="X5" s="9">
        <f t="shared" si="7"/>
        <v>-1180.369999999959</v>
      </c>
      <c r="Y5" s="9">
        <f t="shared" si="8"/>
        <v>-22.359999999999673</v>
      </c>
      <c r="Z5" s="9">
        <f t="shared" si="9"/>
        <v>512</v>
      </c>
      <c r="AA5" s="10">
        <f t="shared" si="10"/>
        <v>5988.9000000002561</v>
      </c>
      <c r="AB5" s="10">
        <f t="shared" si="11"/>
        <v>-541.56999999999971</v>
      </c>
      <c r="AC5" s="10">
        <f t="shared" si="12"/>
        <v>5447.3300000001909</v>
      </c>
      <c r="AD5" s="9">
        <f t="shared" si="13"/>
        <v>-1202.7299999999814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3" customFormat="1" ht="12.75" x14ac:dyDescent="0.2">
      <c r="A6" s="11">
        <f t="shared" ref="A6:A69" si="15">A5+1</f>
        <v>42316</v>
      </c>
      <c r="B6" s="10">
        <v>9224.07</v>
      </c>
      <c r="C6" s="10">
        <v>105.65</v>
      </c>
      <c r="D6" s="10">
        <v>13512.87</v>
      </c>
      <c r="E6" s="10">
        <v>9268.56</v>
      </c>
      <c r="F6" s="10">
        <v>2730.63</v>
      </c>
      <c r="G6" s="10">
        <f t="shared" si="4"/>
        <v>1550</v>
      </c>
      <c r="H6" s="10">
        <v>394045.21</v>
      </c>
      <c r="I6" s="10">
        <v>4558</v>
      </c>
      <c r="J6" s="10">
        <v>362988</v>
      </c>
      <c r="K6" s="10">
        <v>30792.16</v>
      </c>
      <c r="L6" s="10">
        <f t="shared" si="0"/>
        <v>801713.09</v>
      </c>
      <c r="M6" s="10">
        <f t="shared" ref="M6:M46" si="16">D6+E6+F6+G6</f>
        <v>27062.06</v>
      </c>
      <c r="N6" s="10">
        <f t="shared" si="1"/>
        <v>774651.02999999991</v>
      </c>
      <c r="O6" s="10">
        <f t="shared" si="14"/>
        <v>-1000.6700000001583</v>
      </c>
      <c r="P6" s="10">
        <f t="shared" si="5"/>
        <v>429395.37</v>
      </c>
      <c r="Q6" s="12"/>
      <c r="R6" s="10">
        <f t="shared" si="6"/>
        <v>6573.98</v>
      </c>
      <c r="S6" s="10"/>
      <c r="T6" s="10"/>
      <c r="U6" s="10"/>
      <c r="V6" s="10"/>
      <c r="W6" s="10"/>
      <c r="X6" s="9">
        <f t="shared" si="7"/>
        <v>-1180.369999999959</v>
      </c>
      <c r="Y6" s="10">
        <f t="shared" si="8"/>
        <v>-22.359999999999673</v>
      </c>
      <c r="Z6" s="10">
        <f t="shared" si="9"/>
        <v>512</v>
      </c>
      <c r="AA6" s="10">
        <f t="shared" si="10"/>
        <v>5883.2500000001164</v>
      </c>
      <c r="AB6" s="10">
        <f t="shared" si="11"/>
        <v>-1436.5900000000001</v>
      </c>
      <c r="AC6" s="10">
        <f t="shared" si="12"/>
        <v>4446.6600000000326</v>
      </c>
      <c r="AD6" s="10">
        <f t="shared" si="13"/>
        <v>-1202.7299999999814</v>
      </c>
    </row>
    <row r="7" spans="1:1024" x14ac:dyDescent="0.2">
      <c r="A7" s="8">
        <f t="shared" si="15"/>
        <v>42317</v>
      </c>
      <c r="B7" s="9">
        <v>9224.07</v>
      </c>
      <c r="C7" s="9">
        <v>105.65</v>
      </c>
      <c r="D7" s="9">
        <v>13512.87</v>
      </c>
      <c r="E7" s="9">
        <v>9274.5499999999993</v>
      </c>
      <c r="F7" s="9">
        <v>2730.63</v>
      </c>
      <c r="G7" s="9">
        <f t="shared" si="4"/>
        <v>1550</v>
      </c>
      <c r="H7" s="9">
        <v>394045.21</v>
      </c>
      <c r="I7" s="9">
        <v>4507.26</v>
      </c>
      <c r="J7" s="9">
        <v>362988</v>
      </c>
      <c r="K7" s="9">
        <v>30792.16</v>
      </c>
      <c r="L7" s="9">
        <f t="shared" si="0"/>
        <v>801662.35</v>
      </c>
      <c r="M7" s="9">
        <f t="shared" si="16"/>
        <v>27068.05</v>
      </c>
      <c r="N7" s="9">
        <f t="shared" si="1"/>
        <v>774594.29999999993</v>
      </c>
      <c r="O7" s="9">
        <f t="shared" si="14"/>
        <v>-56.729999999981374</v>
      </c>
      <c r="P7" s="9">
        <f t="shared" si="5"/>
        <v>429344.63</v>
      </c>
      <c r="Q7"/>
      <c r="R7" s="9">
        <f t="shared" si="6"/>
        <v>6573.98</v>
      </c>
      <c r="S7" s="9">
        <f t="shared" ref="S7:S46" si="17">C7-C$6</f>
        <v>0</v>
      </c>
      <c r="T7" s="9">
        <f t="shared" ref="T7:T46" si="18">D$6-D7</f>
        <v>0</v>
      </c>
      <c r="U7" s="9">
        <f t="shared" ref="U7:U46" si="19">E$6-E7</f>
        <v>-5.9899999999997817</v>
      </c>
      <c r="V7" s="9">
        <f t="shared" ref="V7:V46" si="20">F$6-F7</f>
        <v>0</v>
      </c>
      <c r="W7" s="9">
        <f t="shared" ref="W7:W46" si="21">G$6-G7</f>
        <v>0</v>
      </c>
      <c r="X7" s="9">
        <f t="shared" si="7"/>
        <v>-1180.369999999959</v>
      </c>
      <c r="Y7" s="9">
        <f t="shared" si="8"/>
        <v>-73.099999999999454</v>
      </c>
      <c r="Z7" s="9">
        <f t="shared" si="9"/>
        <v>512</v>
      </c>
      <c r="AA7" s="10">
        <f t="shared" si="10"/>
        <v>5832.5100000001257</v>
      </c>
      <c r="AB7" s="10">
        <f t="shared" si="11"/>
        <v>-1442.5799999999981</v>
      </c>
      <c r="AC7" s="10">
        <f t="shared" si="12"/>
        <v>4389.9300000000512</v>
      </c>
      <c r="AD7" s="9">
        <f t="shared" si="13"/>
        <v>-1253.4699999999721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8">
        <f t="shared" si="15"/>
        <v>42318</v>
      </c>
      <c r="B8" s="9">
        <v>8835.6200000000008</v>
      </c>
      <c r="C8" s="9">
        <v>105.65</v>
      </c>
      <c r="D8" s="9">
        <v>13512.87</v>
      </c>
      <c r="E8" s="9">
        <v>9274.5499999999993</v>
      </c>
      <c r="F8" s="9">
        <v>2781.33</v>
      </c>
      <c r="G8" s="9">
        <f t="shared" si="4"/>
        <v>1550</v>
      </c>
      <c r="H8" s="9">
        <v>390517.67</v>
      </c>
      <c r="I8" s="9">
        <v>4514.57</v>
      </c>
      <c r="J8" s="9">
        <v>362988</v>
      </c>
      <c r="K8" s="9">
        <v>30792.16</v>
      </c>
      <c r="L8" s="9">
        <f t="shared" si="0"/>
        <v>797753.67</v>
      </c>
      <c r="M8" s="9">
        <f t="shared" si="16"/>
        <v>27118.75</v>
      </c>
      <c r="N8" s="9">
        <f t="shared" si="1"/>
        <v>770634.92</v>
      </c>
      <c r="O8" s="9">
        <f t="shared" si="14"/>
        <v>-3959.3799999998882</v>
      </c>
      <c r="P8" s="9">
        <f t="shared" si="5"/>
        <v>425824.39999999997</v>
      </c>
      <c r="Q8"/>
      <c r="R8" s="9">
        <f t="shared" si="6"/>
        <v>6185.5300000000007</v>
      </c>
      <c r="S8" s="9">
        <f t="shared" si="17"/>
        <v>0</v>
      </c>
      <c r="T8" s="9">
        <f t="shared" si="18"/>
        <v>0</v>
      </c>
      <c r="U8" s="9">
        <f t="shared" si="19"/>
        <v>-5.9899999999997817</v>
      </c>
      <c r="V8" s="9">
        <f t="shared" si="20"/>
        <v>-50.699999999999818</v>
      </c>
      <c r="W8" s="9">
        <f t="shared" si="21"/>
        <v>0</v>
      </c>
      <c r="X8" s="9">
        <f t="shared" si="7"/>
        <v>-4707.9099999999962</v>
      </c>
      <c r="Y8" s="9">
        <f t="shared" si="8"/>
        <v>-65.789999999999964</v>
      </c>
      <c r="Z8" s="9">
        <f t="shared" si="9"/>
        <v>512</v>
      </c>
      <c r="AA8" s="10">
        <f t="shared" si="10"/>
        <v>1923.8300000001909</v>
      </c>
      <c r="AB8" s="10">
        <f t="shared" si="11"/>
        <v>-1493.2799999999988</v>
      </c>
      <c r="AC8" s="10">
        <f t="shared" si="12"/>
        <v>430.55000000016298</v>
      </c>
      <c r="AD8" s="9">
        <f t="shared" si="13"/>
        <v>-4773.7000000000116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8">
        <f t="shared" si="15"/>
        <v>42319</v>
      </c>
      <c r="B9" s="9">
        <v>8580.27</v>
      </c>
      <c r="C9" s="9">
        <v>105.65</v>
      </c>
      <c r="D9" s="9">
        <v>13512.87</v>
      </c>
      <c r="E9" s="9">
        <v>9367.1200000000008</v>
      </c>
      <c r="F9" s="9">
        <v>2781.33</v>
      </c>
      <c r="G9" s="9">
        <f t="shared" si="4"/>
        <v>1550</v>
      </c>
      <c r="H9" s="9">
        <v>390764.46</v>
      </c>
      <c r="I9" s="9">
        <v>4529.62</v>
      </c>
      <c r="J9" s="9">
        <v>362988</v>
      </c>
      <c r="K9" s="9">
        <v>30792.16</v>
      </c>
      <c r="L9" s="9">
        <f t="shared" si="0"/>
        <v>797760.16</v>
      </c>
      <c r="M9" s="9">
        <f t="shared" si="16"/>
        <v>27211.32</v>
      </c>
      <c r="N9" s="9">
        <f t="shared" si="1"/>
        <v>770548.84000000008</v>
      </c>
      <c r="O9" s="9">
        <f t="shared" si="14"/>
        <v>-86.07999999995809</v>
      </c>
      <c r="P9" s="9">
        <f t="shared" si="5"/>
        <v>426086.24</v>
      </c>
      <c r="Q9"/>
      <c r="R9" s="9">
        <f t="shared" si="6"/>
        <v>5930.18</v>
      </c>
      <c r="S9" s="9">
        <f t="shared" si="17"/>
        <v>0</v>
      </c>
      <c r="T9" s="9">
        <f t="shared" si="18"/>
        <v>0</v>
      </c>
      <c r="U9" s="9">
        <f t="shared" si="19"/>
        <v>-98.56000000000131</v>
      </c>
      <c r="V9" s="9">
        <f t="shared" si="20"/>
        <v>-50.699999999999818</v>
      </c>
      <c r="W9" s="9">
        <f t="shared" si="21"/>
        <v>0</v>
      </c>
      <c r="X9" s="9">
        <f t="shared" si="7"/>
        <v>-4461.119999999959</v>
      </c>
      <c r="Y9" s="9">
        <f t="shared" si="8"/>
        <v>-50.739999999999782</v>
      </c>
      <c r="Z9" s="9">
        <f t="shared" si="9"/>
        <v>512</v>
      </c>
      <c r="AA9" s="10">
        <f t="shared" si="10"/>
        <v>1930.3200000001816</v>
      </c>
      <c r="AB9" s="10">
        <f t="shared" si="11"/>
        <v>-1585.8499999999985</v>
      </c>
      <c r="AC9" s="10">
        <f t="shared" si="12"/>
        <v>344.47000000020489</v>
      </c>
      <c r="AD9" s="9">
        <f t="shared" si="13"/>
        <v>-4511.859999999986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8">
        <f t="shared" si="15"/>
        <v>42320</v>
      </c>
      <c r="B10" s="9">
        <v>8467.33</v>
      </c>
      <c r="C10" s="9">
        <v>105.65</v>
      </c>
      <c r="D10" s="9">
        <v>13512.87</v>
      </c>
      <c r="E10" s="9">
        <v>9548.5300000000007</v>
      </c>
      <c r="F10" s="9">
        <v>2995.98</v>
      </c>
      <c r="G10" s="9">
        <f t="shared" si="4"/>
        <v>1550</v>
      </c>
      <c r="H10" s="9">
        <v>390052.15</v>
      </c>
      <c r="I10" s="9">
        <v>4593.6000000000004</v>
      </c>
      <c r="J10" s="9">
        <v>362988</v>
      </c>
      <c r="K10" s="9">
        <v>30792.16</v>
      </c>
      <c r="L10" s="9">
        <f t="shared" si="0"/>
        <v>796998.89</v>
      </c>
      <c r="M10" s="9">
        <f t="shared" si="16"/>
        <v>27607.38</v>
      </c>
      <c r="N10" s="9">
        <f t="shared" si="1"/>
        <v>769391.51</v>
      </c>
      <c r="O10" s="9">
        <f t="shared" si="14"/>
        <v>-1157.3300000000745</v>
      </c>
      <c r="P10" s="9">
        <f t="shared" si="5"/>
        <v>425437.91000000003</v>
      </c>
      <c r="Q10"/>
      <c r="R10" s="9">
        <f t="shared" si="6"/>
        <v>5817.24</v>
      </c>
      <c r="S10" s="9">
        <f t="shared" si="17"/>
        <v>0</v>
      </c>
      <c r="T10" s="9">
        <f t="shared" si="18"/>
        <v>0</v>
      </c>
      <c r="U10" s="9">
        <f t="shared" si="19"/>
        <v>-279.97000000000116</v>
      </c>
      <c r="V10" s="9">
        <f t="shared" si="20"/>
        <v>-265.34999999999991</v>
      </c>
      <c r="W10" s="9">
        <f t="shared" si="21"/>
        <v>0</v>
      </c>
      <c r="X10" s="9">
        <f t="shared" si="7"/>
        <v>-5173.4299999999566</v>
      </c>
      <c r="Y10" s="9">
        <f t="shared" si="8"/>
        <v>13.240000000000691</v>
      </c>
      <c r="Z10" s="9">
        <f t="shared" si="9"/>
        <v>512</v>
      </c>
      <c r="AA10" s="10">
        <f t="shared" si="10"/>
        <v>1169.050000000163</v>
      </c>
      <c r="AB10" s="10">
        <f t="shared" si="11"/>
        <v>-1981.9099999999999</v>
      </c>
      <c r="AC10" s="10">
        <f t="shared" si="12"/>
        <v>-812.85999999986961</v>
      </c>
      <c r="AD10" s="9">
        <f t="shared" si="13"/>
        <v>-5160.1899999999441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8">
        <f t="shared" si="15"/>
        <v>42321</v>
      </c>
      <c r="B11" s="9">
        <v>1864.61</v>
      </c>
      <c r="C11" s="9">
        <v>105.65</v>
      </c>
      <c r="D11" s="9">
        <v>13512.87</v>
      </c>
      <c r="E11" s="9">
        <v>3066.61</v>
      </c>
      <c r="F11" s="9">
        <v>3108.07</v>
      </c>
      <c r="G11" s="9">
        <f t="shared" si="4"/>
        <v>1550</v>
      </c>
      <c r="H11" s="9">
        <v>386937.44</v>
      </c>
      <c r="I11" s="9">
        <v>4535.96</v>
      </c>
      <c r="J11" s="9">
        <v>362988</v>
      </c>
      <c r="K11" s="9">
        <v>30792.16</v>
      </c>
      <c r="L11" s="9">
        <f t="shared" si="0"/>
        <v>787223.82000000007</v>
      </c>
      <c r="M11" s="9">
        <f t="shared" si="16"/>
        <v>21237.55</v>
      </c>
      <c r="N11" s="9">
        <f t="shared" si="1"/>
        <v>765986.27</v>
      </c>
      <c r="O11" s="9">
        <f t="shared" si="14"/>
        <v>-3405.2399999999907</v>
      </c>
      <c r="P11" s="9">
        <f t="shared" si="5"/>
        <v>422265.56</v>
      </c>
      <c r="Q11"/>
      <c r="R11" s="9">
        <f t="shared" si="6"/>
        <v>-785.48000000000025</v>
      </c>
      <c r="S11" s="9">
        <f t="shared" si="17"/>
        <v>0</v>
      </c>
      <c r="T11" s="9">
        <f t="shared" si="18"/>
        <v>0</v>
      </c>
      <c r="U11" s="9">
        <f t="shared" si="19"/>
        <v>6201.9499999999989</v>
      </c>
      <c r="V11" s="9">
        <f t="shared" si="20"/>
        <v>-377.44000000000005</v>
      </c>
      <c r="W11" s="9">
        <f t="shared" si="21"/>
        <v>0</v>
      </c>
      <c r="X11" s="9">
        <f t="shared" si="7"/>
        <v>-8288.1399999999776</v>
      </c>
      <c r="Y11" s="9">
        <f t="shared" si="8"/>
        <v>-44.399999999999636</v>
      </c>
      <c r="Z11" s="9">
        <f t="shared" si="9"/>
        <v>512</v>
      </c>
      <c r="AA11" s="10">
        <f t="shared" si="10"/>
        <v>-8606.0199999997858</v>
      </c>
      <c r="AB11" s="10">
        <f t="shared" si="11"/>
        <v>4387.9200000000019</v>
      </c>
      <c r="AC11" s="10">
        <f t="shared" si="12"/>
        <v>-4218.0999999998603</v>
      </c>
      <c r="AD11" s="9">
        <f t="shared" si="13"/>
        <v>-8332.539999999979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8">
        <f t="shared" si="15"/>
        <v>42322</v>
      </c>
      <c r="B12" s="9">
        <v>1759.16</v>
      </c>
      <c r="C12" s="9">
        <v>105.65</v>
      </c>
      <c r="D12" s="9">
        <v>13512.87</v>
      </c>
      <c r="E12" s="9">
        <v>3066.61</v>
      </c>
      <c r="F12" s="9">
        <v>3287.19</v>
      </c>
      <c r="G12" s="9">
        <f t="shared" si="4"/>
        <v>1550</v>
      </c>
      <c r="H12" s="9">
        <v>382326.38</v>
      </c>
      <c r="I12" s="9">
        <v>4538.6000000000004</v>
      </c>
      <c r="J12" s="9">
        <v>364059</v>
      </c>
      <c r="K12" s="9">
        <v>30792.16</v>
      </c>
      <c r="L12" s="9">
        <f t="shared" si="0"/>
        <v>783580.95000000007</v>
      </c>
      <c r="M12" s="9">
        <f t="shared" si="16"/>
        <v>21416.67</v>
      </c>
      <c r="N12" s="9">
        <f t="shared" si="1"/>
        <v>762164.28</v>
      </c>
      <c r="O12" s="9">
        <f t="shared" si="14"/>
        <v>-3821.9899999999907</v>
      </c>
      <c r="P12" s="9">
        <f t="shared" si="5"/>
        <v>417657.14</v>
      </c>
      <c r="Q12"/>
      <c r="R12" s="9">
        <f t="shared" si="6"/>
        <v>-890.93000000000006</v>
      </c>
      <c r="S12" s="9">
        <f t="shared" si="17"/>
        <v>0</v>
      </c>
      <c r="T12" s="9">
        <f t="shared" si="18"/>
        <v>0</v>
      </c>
      <c r="U12" s="9">
        <f t="shared" si="19"/>
        <v>6201.9499999999989</v>
      </c>
      <c r="V12" s="9">
        <f t="shared" si="20"/>
        <v>-556.55999999999995</v>
      </c>
      <c r="W12" s="9">
        <f t="shared" si="21"/>
        <v>0</v>
      </c>
      <c r="X12" s="9">
        <f t="shared" si="7"/>
        <v>-12899.199999999975</v>
      </c>
      <c r="Y12" s="9">
        <f t="shared" si="8"/>
        <v>-41.759999999999309</v>
      </c>
      <c r="Z12" s="9">
        <f t="shared" si="9"/>
        <v>1583</v>
      </c>
      <c r="AA12" s="10">
        <f t="shared" si="10"/>
        <v>-12248.889999999781</v>
      </c>
      <c r="AB12" s="10">
        <f t="shared" si="11"/>
        <v>4208.8000000000029</v>
      </c>
      <c r="AC12" s="10">
        <f t="shared" si="12"/>
        <v>-8040.089999999851</v>
      </c>
      <c r="AD12" s="9">
        <f t="shared" si="13"/>
        <v>-12940.959999999963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8">
        <f t="shared" si="15"/>
        <v>42323</v>
      </c>
      <c r="B13" s="9">
        <v>1759.16</v>
      </c>
      <c r="C13" s="9">
        <v>105.65</v>
      </c>
      <c r="D13" s="9">
        <v>13512.87</v>
      </c>
      <c r="E13" s="9">
        <v>3204.05</v>
      </c>
      <c r="F13" s="9">
        <v>3313.27</v>
      </c>
      <c r="G13" s="9">
        <f t="shared" si="4"/>
        <v>1550</v>
      </c>
      <c r="H13" s="9">
        <v>382326.38</v>
      </c>
      <c r="I13" s="9">
        <v>4538.6000000000004</v>
      </c>
      <c r="J13" s="9">
        <v>364059</v>
      </c>
      <c r="K13" s="9">
        <v>30792.16</v>
      </c>
      <c r="L13" s="9">
        <f t="shared" si="0"/>
        <v>783580.95000000007</v>
      </c>
      <c r="M13" s="9">
        <f t="shared" si="16"/>
        <v>21580.190000000002</v>
      </c>
      <c r="N13" s="9">
        <f t="shared" si="1"/>
        <v>762000.76</v>
      </c>
      <c r="O13" s="9">
        <f t="shared" si="14"/>
        <v>-163.52000000001863</v>
      </c>
      <c r="P13" s="9">
        <f t="shared" si="5"/>
        <v>417657.14</v>
      </c>
      <c r="Q13"/>
      <c r="R13" s="9">
        <f t="shared" si="6"/>
        <v>-890.93000000000006</v>
      </c>
      <c r="S13" s="9">
        <f t="shared" si="17"/>
        <v>0</v>
      </c>
      <c r="T13" s="9">
        <f t="shared" si="18"/>
        <v>0</v>
      </c>
      <c r="U13" s="9">
        <f t="shared" si="19"/>
        <v>6064.5099999999993</v>
      </c>
      <c r="V13" s="9">
        <f t="shared" si="20"/>
        <v>-582.63999999999987</v>
      </c>
      <c r="W13" s="9">
        <f t="shared" si="21"/>
        <v>0</v>
      </c>
      <c r="X13" s="9">
        <f t="shared" si="7"/>
        <v>-12899.199999999975</v>
      </c>
      <c r="Y13" s="9">
        <f t="shared" si="8"/>
        <v>-41.759999999999309</v>
      </c>
      <c r="Z13" s="9">
        <f t="shared" si="9"/>
        <v>1583</v>
      </c>
      <c r="AA13" s="10">
        <f t="shared" si="10"/>
        <v>-12248.889999999781</v>
      </c>
      <c r="AB13" s="10">
        <f t="shared" si="11"/>
        <v>4045.2799999999988</v>
      </c>
      <c r="AC13" s="10">
        <f t="shared" si="12"/>
        <v>-8203.6099999998696</v>
      </c>
      <c r="AD13" s="9">
        <f t="shared" si="13"/>
        <v>-12940.959999999963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8">
        <f t="shared" si="15"/>
        <v>42324</v>
      </c>
      <c r="B14" s="9">
        <v>1609.16</v>
      </c>
      <c r="C14" s="9">
        <v>105.65</v>
      </c>
      <c r="D14" s="9">
        <v>13362.87</v>
      </c>
      <c r="E14" s="9">
        <v>3204.05</v>
      </c>
      <c r="F14" s="9">
        <v>3313.27</v>
      </c>
      <c r="G14" s="9">
        <f t="shared" si="4"/>
        <v>1550</v>
      </c>
      <c r="H14" s="9">
        <v>382326.38</v>
      </c>
      <c r="I14" s="9">
        <v>4632.76</v>
      </c>
      <c r="J14" s="9">
        <v>364059</v>
      </c>
      <c r="K14" s="9">
        <v>30792.16</v>
      </c>
      <c r="L14" s="9">
        <f t="shared" si="0"/>
        <v>783525.11</v>
      </c>
      <c r="M14" s="9">
        <f t="shared" si="16"/>
        <v>21430.190000000002</v>
      </c>
      <c r="N14" s="9">
        <f t="shared" si="1"/>
        <v>762094.91999999993</v>
      </c>
      <c r="O14" s="9">
        <f t="shared" si="14"/>
        <v>94.159999999916181</v>
      </c>
      <c r="P14" s="9">
        <f t="shared" si="5"/>
        <v>417751.3</v>
      </c>
      <c r="Q14"/>
      <c r="R14" s="9">
        <f t="shared" si="6"/>
        <v>-1040.93</v>
      </c>
      <c r="S14" s="9">
        <f t="shared" si="17"/>
        <v>0</v>
      </c>
      <c r="T14" s="9">
        <f t="shared" si="18"/>
        <v>150</v>
      </c>
      <c r="U14" s="9">
        <f t="shared" si="19"/>
        <v>6064.5099999999993</v>
      </c>
      <c r="V14" s="9">
        <f t="shared" si="20"/>
        <v>-582.63999999999987</v>
      </c>
      <c r="W14" s="9">
        <f t="shared" si="21"/>
        <v>0</v>
      </c>
      <c r="X14" s="9">
        <f t="shared" si="7"/>
        <v>-12899.199999999975</v>
      </c>
      <c r="Y14" s="9">
        <f t="shared" si="8"/>
        <v>52.400000000000546</v>
      </c>
      <c r="Z14" s="9">
        <f t="shared" si="9"/>
        <v>1583</v>
      </c>
      <c r="AA14" s="10">
        <f t="shared" si="10"/>
        <v>-12304.729999999865</v>
      </c>
      <c r="AB14" s="10">
        <f t="shared" si="11"/>
        <v>4195.2799999999988</v>
      </c>
      <c r="AC14" s="10">
        <f t="shared" si="12"/>
        <v>-8109.4499999999534</v>
      </c>
      <c r="AD14" s="9">
        <f t="shared" si="13"/>
        <v>-12846.799999999988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8">
        <f t="shared" si="15"/>
        <v>42325</v>
      </c>
      <c r="B15" s="9">
        <v>983.99</v>
      </c>
      <c r="C15" s="9">
        <v>105.65</v>
      </c>
      <c r="D15" s="9">
        <v>13362.87</v>
      </c>
      <c r="E15" s="9">
        <v>3204.05</v>
      </c>
      <c r="F15" s="9">
        <v>3442.1</v>
      </c>
      <c r="G15" s="9">
        <f t="shared" si="4"/>
        <v>1550</v>
      </c>
      <c r="H15" s="9">
        <v>385890.81</v>
      </c>
      <c r="I15" s="9">
        <v>4678.5200000000004</v>
      </c>
      <c r="J15" s="9">
        <v>364059</v>
      </c>
      <c r="K15" s="9">
        <v>30792.16</v>
      </c>
      <c r="L15" s="9">
        <f t="shared" si="0"/>
        <v>786510.13</v>
      </c>
      <c r="M15" s="9">
        <f t="shared" si="16"/>
        <v>21559.02</v>
      </c>
      <c r="N15" s="9">
        <f t="shared" si="1"/>
        <v>764951.11</v>
      </c>
      <c r="O15" s="9">
        <f t="shared" si="14"/>
        <v>2856.1900000000605</v>
      </c>
      <c r="P15" s="9">
        <f t="shared" si="5"/>
        <v>421361.49</v>
      </c>
      <c r="Q15"/>
      <c r="R15" s="9">
        <f t="shared" si="6"/>
        <v>-1666.1000000000001</v>
      </c>
      <c r="S15" s="9">
        <f t="shared" si="17"/>
        <v>0</v>
      </c>
      <c r="T15" s="9">
        <f t="shared" si="18"/>
        <v>150</v>
      </c>
      <c r="U15" s="9">
        <f t="shared" si="19"/>
        <v>6064.5099999999993</v>
      </c>
      <c r="V15" s="9">
        <f t="shared" si="20"/>
        <v>-711.4699999999998</v>
      </c>
      <c r="W15" s="9">
        <f t="shared" si="21"/>
        <v>0</v>
      </c>
      <c r="X15" s="9">
        <f t="shared" si="7"/>
        <v>-9334.7699999999822</v>
      </c>
      <c r="Y15" s="9">
        <f t="shared" si="8"/>
        <v>98.160000000000764</v>
      </c>
      <c r="Z15" s="9">
        <f t="shared" si="9"/>
        <v>1583</v>
      </c>
      <c r="AA15" s="10">
        <f t="shared" si="10"/>
        <v>-9319.7099999998463</v>
      </c>
      <c r="AB15" s="10">
        <f t="shared" si="11"/>
        <v>4066.4500000000007</v>
      </c>
      <c r="AC15" s="10">
        <f t="shared" si="12"/>
        <v>-5253.2599999998929</v>
      </c>
      <c r="AD15" s="9">
        <f t="shared" si="13"/>
        <v>-9236.609999999986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8">
        <f t="shared" si="15"/>
        <v>42326</v>
      </c>
      <c r="B16" s="9">
        <v>619.98</v>
      </c>
      <c r="C16" s="9">
        <v>105.65</v>
      </c>
      <c r="D16" s="9">
        <v>13362.87</v>
      </c>
      <c r="E16" s="9">
        <v>3323.2</v>
      </c>
      <c r="F16" s="9">
        <v>3490.91</v>
      </c>
      <c r="G16" s="9">
        <f t="shared" si="4"/>
        <v>1550</v>
      </c>
      <c r="H16" s="9">
        <v>386020.19</v>
      </c>
      <c r="I16" s="9">
        <v>4676.76</v>
      </c>
      <c r="J16" s="9">
        <v>364059</v>
      </c>
      <c r="K16" s="9">
        <v>30792.16</v>
      </c>
      <c r="L16" s="9">
        <f t="shared" si="0"/>
        <v>786273.74000000011</v>
      </c>
      <c r="M16" s="9">
        <f t="shared" si="16"/>
        <v>21726.98</v>
      </c>
      <c r="N16" s="9">
        <f t="shared" si="1"/>
        <v>764546.76000000013</v>
      </c>
      <c r="O16" s="9">
        <f t="shared" si="14"/>
        <v>-404.3499999998603</v>
      </c>
      <c r="P16" s="9">
        <f t="shared" si="5"/>
        <v>421489.11</v>
      </c>
      <c r="Q16"/>
      <c r="R16" s="9">
        <f t="shared" si="6"/>
        <v>-2030.1100000000001</v>
      </c>
      <c r="S16" s="9">
        <f t="shared" si="17"/>
        <v>0</v>
      </c>
      <c r="T16" s="9">
        <f t="shared" si="18"/>
        <v>150</v>
      </c>
      <c r="U16" s="9">
        <f t="shared" si="19"/>
        <v>5945.36</v>
      </c>
      <c r="V16" s="9">
        <f t="shared" si="20"/>
        <v>-760.27999999999975</v>
      </c>
      <c r="W16" s="9">
        <f t="shared" si="21"/>
        <v>0</v>
      </c>
      <c r="X16" s="9">
        <f t="shared" si="7"/>
        <v>-9205.3899999999776</v>
      </c>
      <c r="Y16" s="9">
        <f t="shared" si="8"/>
        <v>96.400000000000546</v>
      </c>
      <c r="Z16" s="9">
        <f t="shared" si="9"/>
        <v>1583</v>
      </c>
      <c r="AA16" s="10">
        <f t="shared" si="10"/>
        <v>-9556.0999999997439</v>
      </c>
      <c r="AB16" s="10">
        <f t="shared" si="11"/>
        <v>3898.4900000000016</v>
      </c>
      <c r="AC16" s="10">
        <f t="shared" si="12"/>
        <v>-5657.6099999997532</v>
      </c>
      <c r="AD16" s="9">
        <f t="shared" si="13"/>
        <v>-9108.9899999999907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8">
        <f t="shared" si="15"/>
        <v>42327</v>
      </c>
      <c r="B17" s="9">
        <v>1559.22</v>
      </c>
      <c r="C17" s="9">
        <v>105.65</v>
      </c>
      <c r="D17" s="9">
        <v>13362.87</v>
      </c>
      <c r="E17" s="9">
        <v>3369.19</v>
      </c>
      <c r="F17" s="9">
        <v>3511.28</v>
      </c>
      <c r="G17" s="9">
        <f t="shared" si="4"/>
        <v>1550</v>
      </c>
      <c r="H17" s="9">
        <v>390453.25</v>
      </c>
      <c r="I17" s="9">
        <v>4745.3999999999996</v>
      </c>
      <c r="J17" s="9">
        <v>364059</v>
      </c>
      <c r="K17" s="9">
        <v>30792.16</v>
      </c>
      <c r="L17" s="9">
        <f t="shared" si="0"/>
        <v>791714.68</v>
      </c>
      <c r="M17" s="9">
        <f t="shared" si="16"/>
        <v>21793.34</v>
      </c>
      <c r="N17" s="9">
        <f t="shared" si="1"/>
        <v>769921.34000000008</v>
      </c>
      <c r="O17" s="9">
        <f t="shared" si="14"/>
        <v>5374.5799999999581</v>
      </c>
      <c r="P17" s="9">
        <f t="shared" si="5"/>
        <v>425990.81</v>
      </c>
      <c r="Q17"/>
      <c r="R17" s="9">
        <f t="shared" si="6"/>
        <v>-1090.8700000000001</v>
      </c>
      <c r="S17" s="9">
        <f t="shared" si="17"/>
        <v>0</v>
      </c>
      <c r="T17" s="9">
        <f t="shared" si="18"/>
        <v>150</v>
      </c>
      <c r="U17" s="9">
        <f t="shared" si="19"/>
        <v>5899.369999999999</v>
      </c>
      <c r="V17" s="9">
        <f t="shared" si="20"/>
        <v>-780.65000000000009</v>
      </c>
      <c r="W17" s="9">
        <f t="shared" si="21"/>
        <v>0</v>
      </c>
      <c r="X17" s="9">
        <f t="shared" si="7"/>
        <v>-4772.3299999999799</v>
      </c>
      <c r="Y17" s="9">
        <f t="shared" si="8"/>
        <v>165.03999999999996</v>
      </c>
      <c r="Z17" s="9">
        <f t="shared" si="9"/>
        <v>1583</v>
      </c>
      <c r="AA17" s="10">
        <f t="shared" si="10"/>
        <v>-4115.1599999997998</v>
      </c>
      <c r="AB17" s="10">
        <f t="shared" si="11"/>
        <v>3832.130000000001</v>
      </c>
      <c r="AC17" s="10">
        <f t="shared" si="12"/>
        <v>-283.02999999979511</v>
      </c>
      <c r="AD17" s="9">
        <f t="shared" si="13"/>
        <v>-4607.289999999979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" customFormat="1" ht="12.75" x14ac:dyDescent="0.2">
      <c r="A18" s="11">
        <f t="shared" si="15"/>
        <v>42328</v>
      </c>
      <c r="B18" s="10">
        <v>5014.91</v>
      </c>
      <c r="C18" s="10">
        <v>105.65</v>
      </c>
      <c r="D18" s="10">
        <v>13362.87</v>
      </c>
      <c r="E18" s="10">
        <v>4123.05</v>
      </c>
      <c r="F18" s="10">
        <v>4135.51</v>
      </c>
      <c r="G18" s="10">
        <f t="shared" si="4"/>
        <v>1550</v>
      </c>
      <c r="H18" s="10">
        <v>393759.83</v>
      </c>
      <c r="I18" s="10">
        <v>4750.68</v>
      </c>
      <c r="J18" s="10">
        <v>366055</v>
      </c>
      <c r="K18" s="10">
        <v>30079.15</v>
      </c>
      <c r="L18" s="10">
        <f t="shared" si="0"/>
        <v>799765.22000000009</v>
      </c>
      <c r="M18" s="10">
        <f t="shared" si="16"/>
        <v>23171.43</v>
      </c>
      <c r="N18" s="10">
        <f t="shared" si="1"/>
        <v>776593.79</v>
      </c>
      <c r="O18" s="10">
        <f t="shared" si="14"/>
        <v>6672.4499999999534</v>
      </c>
      <c r="P18" s="10">
        <f t="shared" si="5"/>
        <v>428589.66000000003</v>
      </c>
      <c r="Q18" s="12"/>
      <c r="R18" s="10">
        <f t="shared" si="6"/>
        <v>2364.8199999999997</v>
      </c>
      <c r="S18" s="9">
        <f t="shared" si="17"/>
        <v>0</v>
      </c>
      <c r="T18" s="10">
        <f t="shared" si="18"/>
        <v>150</v>
      </c>
      <c r="U18" s="10">
        <f t="shared" si="19"/>
        <v>5145.5099999999993</v>
      </c>
      <c r="V18" s="10">
        <f t="shared" si="20"/>
        <v>-1404.88</v>
      </c>
      <c r="W18" s="10">
        <f t="shared" si="21"/>
        <v>0</v>
      </c>
      <c r="X18" s="9">
        <f t="shared" si="7"/>
        <v>-2178.759999999962</v>
      </c>
      <c r="Y18" s="10">
        <f t="shared" si="8"/>
        <v>170.32000000000062</v>
      </c>
      <c r="Z18" s="10">
        <f t="shared" si="9"/>
        <v>3579</v>
      </c>
      <c r="AA18" s="10">
        <f t="shared" si="10"/>
        <v>3935.3800000002375</v>
      </c>
      <c r="AB18" s="10">
        <f t="shared" si="11"/>
        <v>2454.0400000000009</v>
      </c>
      <c r="AC18" s="10">
        <f t="shared" si="12"/>
        <v>6389.4200000001583</v>
      </c>
      <c r="AD18" s="10">
        <f t="shared" si="13"/>
        <v>-2008.4399999999441</v>
      </c>
    </row>
    <row r="19" spans="1:1024" x14ac:dyDescent="0.2">
      <c r="A19" s="8">
        <f t="shared" si="15"/>
        <v>42329</v>
      </c>
      <c r="B19" s="9">
        <v>5014.91</v>
      </c>
      <c r="C19" s="9">
        <v>105.65</v>
      </c>
      <c r="D19" s="9">
        <v>13362.87</v>
      </c>
      <c r="E19" s="9">
        <v>4123.05</v>
      </c>
      <c r="F19" s="9">
        <v>4135.51</v>
      </c>
      <c r="G19" s="9">
        <f t="shared" si="4"/>
        <v>1550</v>
      </c>
      <c r="H19" s="9">
        <v>393759.83</v>
      </c>
      <c r="I19" s="9">
        <v>4750.68</v>
      </c>
      <c r="J19" s="9">
        <v>366055</v>
      </c>
      <c r="K19" s="9">
        <v>30079.15</v>
      </c>
      <c r="L19" s="9">
        <f t="shared" si="0"/>
        <v>799765.22000000009</v>
      </c>
      <c r="M19" s="9">
        <f t="shared" si="16"/>
        <v>23171.43</v>
      </c>
      <c r="N19" s="9">
        <f t="shared" si="1"/>
        <v>776593.79</v>
      </c>
      <c r="O19" s="9">
        <f t="shared" si="14"/>
        <v>0</v>
      </c>
      <c r="P19" s="9">
        <f t="shared" si="5"/>
        <v>428589.66000000003</v>
      </c>
      <c r="Q19"/>
      <c r="R19" s="9">
        <f t="shared" si="6"/>
        <v>2364.8199999999997</v>
      </c>
      <c r="S19" s="9">
        <f t="shared" si="17"/>
        <v>0</v>
      </c>
      <c r="T19" s="9">
        <f t="shared" si="18"/>
        <v>150</v>
      </c>
      <c r="U19" s="9">
        <f t="shared" si="19"/>
        <v>5145.5099999999993</v>
      </c>
      <c r="V19" s="9">
        <f t="shared" si="20"/>
        <v>-1404.88</v>
      </c>
      <c r="W19" s="9">
        <f t="shared" si="21"/>
        <v>0</v>
      </c>
      <c r="X19" s="9">
        <f t="shared" si="7"/>
        <v>-2178.759999999962</v>
      </c>
      <c r="Y19" s="9">
        <f t="shared" si="8"/>
        <v>170.32000000000062</v>
      </c>
      <c r="Z19" s="9">
        <f t="shared" si="9"/>
        <v>3579</v>
      </c>
      <c r="AA19" s="10">
        <f t="shared" si="10"/>
        <v>3935.3800000002375</v>
      </c>
      <c r="AB19" s="10">
        <f t="shared" si="11"/>
        <v>2454.0400000000009</v>
      </c>
      <c r="AC19" s="10">
        <f t="shared" si="12"/>
        <v>6389.4200000001583</v>
      </c>
      <c r="AD19" s="9">
        <f t="shared" si="13"/>
        <v>-2008.4399999999441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8">
        <f t="shared" si="15"/>
        <v>42330</v>
      </c>
      <c r="B20" s="9">
        <v>5014.91</v>
      </c>
      <c r="C20" s="9">
        <v>105.65</v>
      </c>
      <c r="D20" s="9">
        <v>13362.87</v>
      </c>
      <c r="E20" s="9">
        <v>4123.05</v>
      </c>
      <c r="F20" s="9">
        <v>4426.55</v>
      </c>
      <c r="G20" s="9">
        <f t="shared" si="4"/>
        <v>1550</v>
      </c>
      <c r="H20" s="9">
        <v>393759.83</v>
      </c>
      <c r="I20" s="9">
        <v>4750.68</v>
      </c>
      <c r="J20" s="9">
        <v>366055</v>
      </c>
      <c r="K20" s="9">
        <v>30079.15</v>
      </c>
      <c r="L20" s="9">
        <f t="shared" si="0"/>
        <v>799765.22000000009</v>
      </c>
      <c r="M20" s="9">
        <f t="shared" si="16"/>
        <v>23462.47</v>
      </c>
      <c r="N20" s="9">
        <f t="shared" si="1"/>
        <v>776302.75000000012</v>
      </c>
      <c r="O20" s="9">
        <f t="shared" si="14"/>
        <v>-291.03999999992084</v>
      </c>
      <c r="P20" s="9">
        <f t="shared" si="5"/>
        <v>428589.66000000003</v>
      </c>
      <c r="Q20"/>
      <c r="R20" s="9">
        <f t="shared" si="6"/>
        <v>2364.8199999999997</v>
      </c>
      <c r="S20" s="9">
        <f t="shared" si="17"/>
        <v>0</v>
      </c>
      <c r="T20" s="9">
        <f t="shared" si="18"/>
        <v>150</v>
      </c>
      <c r="U20" s="9">
        <f t="shared" si="19"/>
        <v>5145.5099999999993</v>
      </c>
      <c r="V20" s="9">
        <f t="shared" si="20"/>
        <v>-1695.92</v>
      </c>
      <c r="W20" s="9">
        <f t="shared" si="21"/>
        <v>0</v>
      </c>
      <c r="X20" s="9">
        <f t="shared" si="7"/>
        <v>-2178.759999999962</v>
      </c>
      <c r="Y20" s="9">
        <f t="shared" si="8"/>
        <v>170.32000000000062</v>
      </c>
      <c r="Z20" s="9">
        <f t="shared" si="9"/>
        <v>3579</v>
      </c>
      <c r="AA20" s="10">
        <f t="shared" si="10"/>
        <v>3935.3800000002375</v>
      </c>
      <c r="AB20" s="10">
        <f t="shared" si="11"/>
        <v>2163</v>
      </c>
      <c r="AC20" s="10">
        <f t="shared" si="12"/>
        <v>6098.3800000002375</v>
      </c>
      <c r="AD20" s="9">
        <f t="shared" si="13"/>
        <v>-2008.4399999999441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8">
        <f t="shared" si="15"/>
        <v>42331</v>
      </c>
      <c r="B21" s="9">
        <v>5014.91</v>
      </c>
      <c r="C21" s="9">
        <v>105.65</v>
      </c>
      <c r="D21" s="9">
        <v>13362.87</v>
      </c>
      <c r="E21" s="9">
        <v>4138</v>
      </c>
      <c r="F21" s="9">
        <v>4426.55</v>
      </c>
      <c r="G21" s="9">
        <f t="shared" si="4"/>
        <v>1550</v>
      </c>
      <c r="H21" s="9">
        <v>393759.83</v>
      </c>
      <c r="I21" s="9">
        <v>4750.68</v>
      </c>
      <c r="J21" s="9">
        <v>366055</v>
      </c>
      <c r="K21" s="9">
        <v>30079.15</v>
      </c>
      <c r="L21" s="9">
        <f t="shared" si="0"/>
        <v>799765.22000000009</v>
      </c>
      <c r="M21" s="9">
        <f t="shared" si="16"/>
        <v>23477.420000000002</v>
      </c>
      <c r="N21" s="9">
        <f t="shared" si="1"/>
        <v>776287.8</v>
      </c>
      <c r="O21" s="9">
        <f t="shared" si="14"/>
        <v>-14.950000000069849</v>
      </c>
      <c r="P21" s="9">
        <f t="shared" si="5"/>
        <v>428589.66000000003</v>
      </c>
      <c r="Q21"/>
      <c r="R21" s="9">
        <f t="shared" si="6"/>
        <v>2364.8199999999997</v>
      </c>
      <c r="S21" s="9">
        <f t="shared" si="17"/>
        <v>0</v>
      </c>
      <c r="T21" s="9">
        <f t="shared" si="18"/>
        <v>150</v>
      </c>
      <c r="U21" s="9">
        <f t="shared" si="19"/>
        <v>5130.5599999999995</v>
      </c>
      <c r="V21" s="9">
        <f t="shared" si="20"/>
        <v>-1695.92</v>
      </c>
      <c r="W21" s="9">
        <f t="shared" si="21"/>
        <v>0</v>
      </c>
      <c r="X21" s="9">
        <f t="shared" si="7"/>
        <v>-2178.759999999962</v>
      </c>
      <c r="Y21" s="9">
        <f t="shared" si="8"/>
        <v>170.32000000000062</v>
      </c>
      <c r="Z21" s="9">
        <f t="shared" si="9"/>
        <v>3579</v>
      </c>
      <c r="AA21" s="10">
        <f t="shared" si="10"/>
        <v>3935.3800000002375</v>
      </c>
      <c r="AB21" s="10">
        <f t="shared" si="11"/>
        <v>2148.0499999999993</v>
      </c>
      <c r="AC21" s="10">
        <f t="shared" si="12"/>
        <v>6083.4300000001676</v>
      </c>
      <c r="AD21" s="9">
        <f t="shared" si="13"/>
        <v>-2008.4399999999441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8">
        <f t="shared" si="15"/>
        <v>42332</v>
      </c>
      <c r="B22" s="9">
        <v>3942.13</v>
      </c>
      <c r="C22" s="9">
        <v>880.65</v>
      </c>
      <c r="D22" s="9">
        <v>13362.87</v>
      </c>
      <c r="E22" s="9">
        <v>4226.0200000000004</v>
      </c>
      <c r="F22" s="9">
        <v>4426.55</v>
      </c>
      <c r="G22" s="9">
        <f t="shared" si="4"/>
        <v>1550</v>
      </c>
      <c r="H22" s="9">
        <v>393563.46</v>
      </c>
      <c r="I22" s="9">
        <v>4744.96</v>
      </c>
      <c r="J22" s="9">
        <v>366055</v>
      </c>
      <c r="K22" s="9">
        <v>30079.15</v>
      </c>
      <c r="L22" s="9">
        <f t="shared" si="0"/>
        <v>799265.35000000009</v>
      </c>
      <c r="M22" s="9">
        <f t="shared" si="16"/>
        <v>23565.439999999999</v>
      </c>
      <c r="N22" s="9">
        <f t="shared" si="1"/>
        <v>775699.91000000015</v>
      </c>
      <c r="O22" s="9">
        <f t="shared" si="14"/>
        <v>-587.88999999989755</v>
      </c>
      <c r="P22" s="9">
        <f t="shared" si="5"/>
        <v>428387.57</v>
      </c>
      <c r="Q22"/>
      <c r="R22" s="9">
        <f t="shared" si="6"/>
        <v>1292.04</v>
      </c>
      <c r="S22" s="9">
        <f t="shared" si="17"/>
        <v>775</v>
      </c>
      <c r="T22" s="9">
        <f t="shared" si="18"/>
        <v>150</v>
      </c>
      <c r="U22" s="9">
        <f t="shared" si="19"/>
        <v>5042.5399999999991</v>
      </c>
      <c r="V22" s="9">
        <f t="shared" si="20"/>
        <v>-1695.92</v>
      </c>
      <c r="W22" s="9">
        <f t="shared" si="21"/>
        <v>0</v>
      </c>
      <c r="X22" s="9">
        <f t="shared" si="7"/>
        <v>-2375.1299999999574</v>
      </c>
      <c r="Y22" s="9">
        <f t="shared" si="8"/>
        <v>164.60000000000036</v>
      </c>
      <c r="Z22" s="9">
        <f t="shared" si="9"/>
        <v>3579</v>
      </c>
      <c r="AA22" s="10">
        <f t="shared" si="10"/>
        <v>3435.5100000002421</v>
      </c>
      <c r="AB22" s="10">
        <f t="shared" si="11"/>
        <v>2060.0300000000025</v>
      </c>
      <c r="AC22" s="10">
        <f t="shared" si="12"/>
        <v>5495.5400000002701</v>
      </c>
      <c r="AD22" s="9">
        <f t="shared" si="13"/>
        <v>-2210.5299999999697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8">
        <f t="shared" si="15"/>
        <v>42333</v>
      </c>
      <c r="B23" s="9">
        <v>3487.77</v>
      </c>
      <c r="C23" s="9">
        <v>880.65</v>
      </c>
      <c r="D23" s="9">
        <v>13362.87</v>
      </c>
      <c r="E23" s="9">
        <v>4236.01</v>
      </c>
      <c r="F23" s="9">
        <v>4521.42</v>
      </c>
      <c r="G23" s="9">
        <f t="shared" si="4"/>
        <v>1550</v>
      </c>
      <c r="H23" s="9">
        <v>393766.49</v>
      </c>
      <c r="I23" s="9">
        <v>4723.3999999999996</v>
      </c>
      <c r="J23" s="9">
        <v>366055</v>
      </c>
      <c r="K23" s="9">
        <v>30079.15</v>
      </c>
      <c r="L23" s="9">
        <f t="shared" si="0"/>
        <v>798992.46000000008</v>
      </c>
      <c r="M23" s="9">
        <f t="shared" si="16"/>
        <v>23670.300000000003</v>
      </c>
      <c r="N23" s="9">
        <f t="shared" si="1"/>
        <v>775322.16</v>
      </c>
      <c r="O23" s="9">
        <f t="shared" si="14"/>
        <v>-377.75000000011642</v>
      </c>
      <c r="P23" s="9">
        <f t="shared" si="5"/>
        <v>428569.04</v>
      </c>
      <c r="Q23"/>
      <c r="R23" s="9">
        <f t="shared" si="6"/>
        <v>837.67999999999984</v>
      </c>
      <c r="S23" s="9">
        <f t="shared" si="17"/>
        <v>775</v>
      </c>
      <c r="T23" s="9">
        <f t="shared" si="18"/>
        <v>150</v>
      </c>
      <c r="U23" s="9">
        <f t="shared" si="19"/>
        <v>5032.5499999999993</v>
      </c>
      <c r="V23" s="9">
        <f t="shared" si="20"/>
        <v>-1790.79</v>
      </c>
      <c r="W23" s="9">
        <f t="shared" si="21"/>
        <v>0</v>
      </c>
      <c r="X23" s="9">
        <f t="shared" si="7"/>
        <v>-2172.0999999999876</v>
      </c>
      <c r="Y23" s="9">
        <f t="shared" si="8"/>
        <v>143.03999999999996</v>
      </c>
      <c r="Z23" s="9">
        <f t="shared" si="9"/>
        <v>3579</v>
      </c>
      <c r="AA23" s="10">
        <f t="shared" si="10"/>
        <v>3162.6200000002282</v>
      </c>
      <c r="AB23" s="10">
        <f t="shared" si="11"/>
        <v>1955.1699999999983</v>
      </c>
      <c r="AC23" s="10">
        <f t="shared" si="12"/>
        <v>5117.7900000001537</v>
      </c>
      <c r="AD23" s="9">
        <f t="shared" si="13"/>
        <v>-2029.0599999999977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8">
        <f t="shared" si="15"/>
        <v>42334</v>
      </c>
      <c r="B24" s="9">
        <v>3451.88</v>
      </c>
      <c r="C24" s="9">
        <v>0</v>
      </c>
      <c r="D24" s="9">
        <v>12570.63</v>
      </c>
      <c r="E24" s="9">
        <v>4236.01</v>
      </c>
      <c r="F24" s="9">
        <v>4593.99</v>
      </c>
      <c r="G24" s="9">
        <f t="shared" si="4"/>
        <v>1550</v>
      </c>
      <c r="H24" s="9">
        <v>394695.49</v>
      </c>
      <c r="I24" s="9">
        <v>4712.3999999999996</v>
      </c>
      <c r="J24" s="9">
        <v>366055</v>
      </c>
      <c r="K24" s="9">
        <v>30079.15</v>
      </c>
      <c r="L24" s="9">
        <f t="shared" si="0"/>
        <v>798993.92000000004</v>
      </c>
      <c r="M24" s="9">
        <f t="shared" si="16"/>
        <v>22950.629999999997</v>
      </c>
      <c r="N24" s="9">
        <f t="shared" si="1"/>
        <v>776043.29</v>
      </c>
      <c r="O24" s="9">
        <f t="shared" si="14"/>
        <v>721.13000000000466</v>
      </c>
      <c r="P24" s="9">
        <f t="shared" si="5"/>
        <v>429487.04</v>
      </c>
      <c r="Q24"/>
      <c r="R24" s="9">
        <f t="shared" si="6"/>
        <v>801.79</v>
      </c>
      <c r="S24" s="9">
        <f t="shared" si="17"/>
        <v>-105.65</v>
      </c>
      <c r="T24" s="9">
        <f t="shared" si="18"/>
        <v>942.2400000000016</v>
      </c>
      <c r="U24" s="9">
        <f t="shared" si="19"/>
        <v>5032.5499999999993</v>
      </c>
      <c r="V24" s="9">
        <f t="shared" si="20"/>
        <v>-1863.3599999999997</v>
      </c>
      <c r="W24" s="9">
        <f t="shared" si="21"/>
        <v>0</v>
      </c>
      <c r="X24" s="9">
        <f t="shared" si="7"/>
        <v>-1243.0999999999876</v>
      </c>
      <c r="Y24" s="9">
        <f t="shared" si="8"/>
        <v>132.03999999999996</v>
      </c>
      <c r="Z24" s="9">
        <f t="shared" si="9"/>
        <v>3579</v>
      </c>
      <c r="AA24" s="10">
        <f t="shared" si="10"/>
        <v>3164.0800000001909</v>
      </c>
      <c r="AB24" s="10">
        <f t="shared" si="11"/>
        <v>2674.8400000000038</v>
      </c>
      <c r="AC24" s="10">
        <f t="shared" si="12"/>
        <v>5838.9200000001583</v>
      </c>
      <c r="AD24" s="9">
        <f t="shared" si="13"/>
        <v>-1111.0599999999977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8">
        <f t="shared" si="15"/>
        <v>42335</v>
      </c>
      <c r="B25" s="9">
        <v>3449.83</v>
      </c>
      <c r="C25" s="9">
        <v>0</v>
      </c>
      <c r="D25" s="9">
        <v>12570.63</v>
      </c>
      <c r="E25" s="9">
        <v>4297.9799999999996</v>
      </c>
      <c r="F25" s="9">
        <v>4593.99</v>
      </c>
      <c r="G25" s="9">
        <f>G24+750</f>
        <v>2300</v>
      </c>
      <c r="H25" s="9">
        <v>394779</v>
      </c>
      <c r="I25" s="9">
        <v>4728.24</v>
      </c>
      <c r="J25" s="9">
        <v>366055</v>
      </c>
      <c r="K25" s="9">
        <v>30079.15</v>
      </c>
      <c r="L25" s="9">
        <f t="shared" si="0"/>
        <v>799091.22000000009</v>
      </c>
      <c r="M25" s="9">
        <f t="shared" si="16"/>
        <v>23762.6</v>
      </c>
      <c r="N25" s="9">
        <f t="shared" si="1"/>
        <v>775328.62000000011</v>
      </c>
      <c r="O25" s="9">
        <f t="shared" si="14"/>
        <v>-714.66999999992549</v>
      </c>
      <c r="P25" s="9">
        <f t="shared" si="5"/>
        <v>429586.39</v>
      </c>
      <c r="Q25"/>
      <c r="R25" s="9">
        <f t="shared" si="6"/>
        <v>799.73999999999978</v>
      </c>
      <c r="S25" s="9">
        <f t="shared" si="17"/>
        <v>-105.65</v>
      </c>
      <c r="T25" s="9">
        <f t="shared" si="18"/>
        <v>942.2400000000016</v>
      </c>
      <c r="U25" s="9">
        <f t="shared" si="19"/>
        <v>4970.58</v>
      </c>
      <c r="V25" s="9">
        <f t="shared" si="20"/>
        <v>-1863.3599999999997</v>
      </c>
      <c r="W25" s="9">
        <f t="shared" si="21"/>
        <v>-750</v>
      </c>
      <c r="X25" s="9">
        <f t="shared" si="7"/>
        <v>-1159.5899999999783</v>
      </c>
      <c r="Y25" s="9">
        <f t="shared" si="8"/>
        <v>147.88000000000011</v>
      </c>
      <c r="Z25" s="9">
        <f t="shared" si="9"/>
        <v>3579</v>
      </c>
      <c r="AA25" s="10">
        <f t="shared" si="10"/>
        <v>3261.3800000002375</v>
      </c>
      <c r="AB25" s="10">
        <f t="shared" si="11"/>
        <v>1862.8700000000026</v>
      </c>
      <c r="AC25" s="10">
        <f t="shared" si="12"/>
        <v>5124.2500000002328</v>
      </c>
      <c r="AD25" s="9">
        <f t="shared" si="13"/>
        <v>-1011.7099999999627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8">
        <f t="shared" si="15"/>
        <v>42336</v>
      </c>
      <c r="B26" s="9">
        <v>3449.83</v>
      </c>
      <c r="C26" s="9">
        <v>0</v>
      </c>
      <c r="D26" s="9">
        <v>12570.63</v>
      </c>
      <c r="E26" s="9">
        <v>4297.9799999999996</v>
      </c>
      <c r="F26" s="9">
        <v>4742.8500000000004</v>
      </c>
      <c r="G26" s="9">
        <f t="shared" ref="G26:G37" si="22">G25</f>
        <v>2300</v>
      </c>
      <c r="H26" s="9">
        <v>394779</v>
      </c>
      <c r="I26" s="9">
        <v>4728.24</v>
      </c>
      <c r="J26" s="9">
        <v>366055</v>
      </c>
      <c r="K26" s="9">
        <v>30079.15</v>
      </c>
      <c r="L26" s="9">
        <f t="shared" si="0"/>
        <v>799091.22000000009</v>
      </c>
      <c r="M26" s="9">
        <f t="shared" si="16"/>
        <v>23911.46</v>
      </c>
      <c r="N26" s="9">
        <f t="shared" si="1"/>
        <v>775179.76000000013</v>
      </c>
      <c r="O26" s="9">
        <f t="shared" si="14"/>
        <v>-148.85999999998603</v>
      </c>
      <c r="P26" s="9">
        <f t="shared" si="5"/>
        <v>429586.39</v>
      </c>
      <c r="Q26"/>
      <c r="R26" s="9">
        <f t="shared" si="6"/>
        <v>799.73999999999978</v>
      </c>
      <c r="S26" s="9">
        <f t="shared" si="17"/>
        <v>-105.65</v>
      </c>
      <c r="T26" s="9">
        <f t="shared" si="18"/>
        <v>942.2400000000016</v>
      </c>
      <c r="U26" s="9">
        <f t="shared" si="19"/>
        <v>4970.58</v>
      </c>
      <c r="V26" s="9">
        <f t="shared" si="20"/>
        <v>-2012.2200000000003</v>
      </c>
      <c r="W26" s="9">
        <f t="shared" si="21"/>
        <v>-750</v>
      </c>
      <c r="X26" s="9">
        <f t="shared" si="7"/>
        <v>-1159.5899999999783</v>
      </c>
      <c r="Y26" s="9">
        <f t="shared" si="8"/>
        <v>147.88000000000011</v>
      </c>
      <c r="Z26" s="9">
        <f t="shared" si="9"/>
        <v>3579</v>
      </c>
      <c r="AA26" s="10">
        <f t="shared" si="10"/>
        <v>3261.3800000002375</v>
      </c>
      <c r="AB26" s="10">
        <f t="shared" si="11"/>
        <v>1714.010000000002</v>
      </c>
      <c r="AC26" s="10">
        <f t="shared" si="12"/>
        <v>4975.3900000002468</v>
      </c>
      <c r="AD26" s="9">
        <f t="shared" si="13"/>
        <v>-1011.7099999999627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8">
        <f t="shared" si="15"/>
        <v>42337</v>
      </c>
      <c r="B27" s="9">
        <v>3449.83</v>
      </c>
      <c r="C27" s="9">
        <v>0</v>
      </c>
      <c r="D27" s="9">
        <v>12570.63</v>
      </c>
      <c r="E27" s="9">
        <v>4363.6099999999997</v>
      </c>
      <c r="F27" s="9">
        <v>4742.8500000000004</v>
      </c>
      <c r="G27" s="9">
        <f t="shared" si="22"/>
        <v>2300</v>
      </c>
      <c r="H27" s="9">
        <v>394779</v>
      </c>
      <c r="I27" s="9">
        <v>4728.24</v>
      </c>
      <c r="J27" s="9">
        <v>366055</v>
      </c>
      <c r="K27" s="9">
        <v>30079.15</v>
      </c>
      <c r="L27" s="9">
        <f t="shared" si="0"/>
        <v>799091.22000000009</v>
      </c>
      <c r="M27" s="9">
        <f t="shared" si="16"/>
        <v>23977.089999999997</v>
      </c>
      <c r="N27" s="9">
        <f t="shared" si="1"/>
        <v>775114.13000000012</v>
      </c>
      <c r="O27" s="9">
        <f t="shared" si="14"/>
        <v>-65.630000000004657</v>
      </c>
      <c r="P27" s="9">
        <f t="shared" si="5"/>
        <v>429586.39</v>
      </c>
      <c r="Q27"/>
      <c r="R27" s="9">
        <f t="shared" si="6"/>
        <v>799.73999999999978</v>
      </c>
      <c r="S27" s="9">
        <f t="shared" si="17"/>
        <v>-105.65</v>
      </c>
      <c r="T27" s="9">
        <f t="shared" si="18"/>
        <v>942.2400000000016</v>
      </c>
      <c r="U27" s="9">
        <f t="shared" si="19"/>
        <v>4904.95</v>
      </c>
      <c r="V27" s="9">
        <f t="shared" si="20"/>
        <v>-2012.2200000000003</v>
      </c>
      <c r="W27" s="9">
        <f t="shared" si="21"/>
        <v>-750</v>
      </c>
      <c r="X27" s="9">
        <f t="shared" si="7"/>
        <v>-1159.5899999999783</v>
      </c>
      <c r="Y27" s="9">
        <f t="shared" si="8"/>
        <v>147.88000000000011</v>
      </c>
      <c r="Z27" s="9">
        <f t="shared" si="9"/>
        <v>3579</v>
      </c>
      <c r="AA27" s="10">
        <f t="shared" si="10"/>
        <v>3261.3800000002375</v>
      </c>
      <c r="AB27" s="10">
        <f t="shared" si="11"/>
        <v>1648.3800000000047</v>
      </c>
      <c r="AC27" s="10">
        <f t="shared" si="12"/>
        <v>4909.7600000002421</v>
      </c>
      <c r="AD27" s="9">
        <f t="shared" si="13"/>
        <v>-1011.7099999999627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7" customFormat="1" ht="12.75" x14ac:dyDescent="0.2">
      <c r="A28" s="13">
        <f t="shared" si="15"/>
        <v>42338</v>
      </c>
      <c r="B28" s="14">
        <v>3224.65</v>
      </c>
      <c r="C28" s="14">
        <v>0</v>
      </c>
      <c r="D28" s="14">
        <v>12570.63</v>
      </c>
      <c r="E28" s="14">
        <v>4363.6099999999997</v>
      </c>
      <c r="F28" s="14">
        <v>4750.84</v>
      </c>
      <c r="G28" s="14">
        <f t="shared" si="22"/>
        <v>2300</v>
      </c>
      <c r="H28" s="14">
        <v>393405.54</v>
      </c>
      <c r="I28" s="14">
        <v>4717.24</v>
      </c>
      <c r="J28" s="14">
        <v>365583</v>
      </c>
      <c r="K28" s="14">
        <v>30079.15</v>
      </c>
      <c r="L28" s="14">
        <f t="shared" si="0"/>
        <v>797009.58</v>
      </c>
      <c r="M28" s="14">
        <f t="shared" si="16"/>
        <v>23985.079999999998</v>
      </c>
      <c r="N28" s="14">
        <f t="shared" si="1"/>
        <v>773024.5</v>
      </c>
      <c r="O28" s="14">
        <f t="shared" si="14"/>
        <v>-2089.6300000001211</v>
      </c>
      <c r="P28" s="14">
        <f t="shared" si="5"/>
        <v>428201.93</v>
      </c>
      <c r="Q28" s="15"/>
      <c r="R28" s="14">
        <f t="shared" si="6"/>
        <v>574.55999999999995</v>
      </c>
      <c r="S28" s="14">
        <f t="shared" si="17"/>
        <v>-105.65</v>
      </c>
      <c r="T28" s="14">
        <f t="shared" si="18"/>
        <v>942.2400000000016</v>
      </c>
      <c r="U28" s="14">
        <f t="shared" si="19"/>
        <v>4904.95</v>
      </c>
      <c r="V28" s="14">
        <f t="shared" si="20"/>
        <v>-2020.21</v>
      </c>
      <c r="W28" s="14">
        <f t="shared" si="21"/>
        <v>-750</v>
      </c>
      <c r="X28" s="14">
        <f t="shared" si="7"/>
        <v>-2533.0499999999993</v>
      </c>
      <c r="Y28" s="14">
        <f t="shared" si="8"/>
        <v>136.88000000000011</v>
      </c>
      <c r="Z28" s="14">
        <f t="shared" si="9"/>
        <v>3107</v>
      </c>
      <c r="AA28" s="16">
        <f t="shared" si="10"/>
        <v>1179.7400000001071</v>
      </c>
      <c r="AB28" s="16">
        <f t="shared" si="11"/>
        <v>1640.3900000000031</v>
      </c>
      <c r="AC28" s="16">
        <f t="shared" si="12"/>
        <v>2820.1300000001211</v>
      </c>
      <c r="AD28" s="14">
        <f t="shared" si="13"/>
        <v>-2396.1699999999837</v>
      </c>
    </row>
    <row r="29" spans="1:1024" s="17" customFormat="1" ht="12.75" x14ac:dyDescent="0.2">
      <c r="A29" s="13">
        <f t="shared" si="15"/>
        <v>42339</v>
      </c>
      <c r="B29" s="14">
        <v>2613.5300000000002</v>
      </c>
      <c r="C29" s="14">
        <v>0</v>
      </c>
      <c r="D29" s="14">
        <v>12570.63</v>
      </c>
      <c r="E29" s="14">
        <v>4475.03</v>
      </c>
      <c r="F29" s="14">
        <v>4750.84</v>
      </c>
      <c r="G29" s="14">
        <f t="shared" si="22"/>
        <v>2300</v>
      </c>
      <c r="H29" s="14">
        <v>397056.8</v>
      </c>
      <c r="I29" s="14">
        <v>4757.72</v>
      </c>
      <c r="J29" s="14">
        <v>366055</v>
      </c>
      <c r="K29" s="14">
        <v>30079.15</v>
      </c>
      <c r="L29" s="14">
        <f t="shared" si="0"/>
        <v>800562.20000000007</v>
      </c>
      <c r="M29" s="14">
        <f t="shared" si="16"/>
        <v>24096.5</v>
      </c>
      <c r="N29" s="14">
        <f t="shared" si="1"/>
        <v>776465.70000000007</v>
      </c>
      <c r="O29" s="14">
        <f t="shared" si="14"/>
        <v>3441.2000000000698</v>
      </c>
      <c r="P29" s="14">
        <f t="shared" si="5"/>
        <v>431893.67</v>
      </c>
      <c r="Q29" s="15"/>
      <c r="R29" s="14">
        <f t="shared" si="6"/>
        <v>-36.559999999999945</v>
      </c>
      <c r="S29" s="14">
        <f t="shared" si="17"/>
        <v>-105.65</v>
      </c>
      <c r="T29" s="14">
        <f t="shared" si="18"/>
        <v>942.2400000000016</v>
      </c>
      <c r="U29" s="14">
        <f t="shared" si="19"/>
        <v>4793.53</v>
      </c>
      <c r="V29" s="14">
        <f t="shared" si="20"/>
        <v>-2020.21</v>
      </c>
      <c r="W29" s="14">
        <f t="shared" si="21"/>
        <v>-750</v>
      </c>
      <c r="X29" s="14">
        <f t="shared" si="7"/>
        <v>1118.21000000001</v>
      </c>
      <c r="Y29" s="14">
        <f t="shared" si="8"/>
        <v>177.36000000000058</v>
      </c>
      <c r="Z29" s="14">
        <f t="shared" si="9"/>
        <v>3579</v>
      </c>
      <c r="AA29" s="16">
        <f t="shared" si="10"/>
        <v>4732.3600000002189</v>
      </c>
      <c r="AB29" s="16">
        <f t="shared" si="11"/>
        <v>1528.9700000000012</v>
      </c>
      <c r="AC29" s="16">
        <f t="shared" si="12"/>
        <v>6261.3300000001909</v>
      </c>
      <c r="AD29" s="14">
        <f t="shared" si="13"/>
        <v>1295.570000000007</v>
      </c>
    </row>
    <row r="30" spans="1:1024" s="17" customFormat="1" ht="12.75" x14ac:dyDescent="0.2">
      <c r="A30" s="13">
        <f t="shared" si="15"/>
        <v>42340</v>
      </c>
      <c r="B30" s="14">
        <v>2610.5300000000002</v>
      </c>
      <c r="C30" s="14">
        <v>0</v>
      </c>
      <c r="D30" s="14">
        <v>12570.63</v>
      </c>
      <c r="E30" s="14">
        <v>4506.03</v>
      </c>
      <c r="F30" s="14">
        <v>4750.84</v>
      </c>
      <c r="G30" s="14">
        <f t="shared" si="22"/>
        <v>2300</v>
      </c>
      <c r="H30" s="14">
        <v>393824.68</v>
      </c>
      <c r="I30" s="14">
        <v>4800.84</v>
      </c>
      <c r="J30" s="14">
        <v>365583</v>
      </c>
      <c r="K30" s="14">
        <v>30079.15</v>
      </c>
      <c r="L30" s="14">
        <f t="shared" si="0"/>
        <v>796898.20000000007</v>
      </c>
      <c r="M30" s="14">
        <f t="shared" si="16"/>
        <v>24127.5</v>
      </c>
      <c r="N30" s="14">
        <f t="shared" si="1"/>
        <v>772770.70000000007</v>
      </c>
      <c r="O30" s="14">
        <f t="shared" si="14"/>
        <v>-3695</v>
      </c>
      <c r="P30" s="14">
        <f t="shared" si="5"/>
        <v>428704.67</v>
      </c>
      <c r="Q30" s="15"/>
      <c r="R30" s="14">
        <f t="shared" si="6"/>
        <v>-39.559999999999945</v>
      </c>
      <c r="S30" s="14">
        <f t="shared" si="17"/>
        <v>-105.65</v>
      </c>
      <c r="T30" s="14">
        <f t="shared" si="18"/>
        <v>942.2400000000016</v>
      </c>
      <c r="U30" s="14">
        <f t="shared" si="19"/>
        <v>4762.53</v>
      </c>
      <c r="V30" s="14">
        <f t="shared" si="20"/>
        <v>-2020.21</v>
      </c>
      <c r="W30" s="14">
        <f t="shared" si="21"/>
        <v>-750</v>
      </c>
      <c r="X30" s="14">
        <f t="shared" si="7"/>
        <v>-2113.9099999999853</v>
      </c>
      <c r="Y30" s="14">
        <f t="shared" si="8"/>
        <v>220.48000000000047</v>
      </c>
      <c r="Z30" s="14">
        <f t="shared" si="9"/>
        <v>3107</v>
      </c>
      <c r="AA30" s="16">
        <f t="shared" si="10"/>
        <v>1068.3600000002189</v>
      </c>
      <c r="AB30" s="16">
        <f t="shared" si="11"/>
        <v>1497.9700000000012</v>
      </c>
      <c r="AC30" s="16">
        <f t="shared" si="12"/>
        <v>2566.3300000001909</v>
      </c>
      <c r="AD30" s="14">
        <f t="shared" si="13"/>
        <v>-1893.429999999993</v>
      </c>
    </row>
    <row r="31" spans="1:1024" s="17" customFormat="1" ht="12.75" x14ac:dyDescent="0.2">
      <c r="A31" s="13">
        <f t="shared" si="15"/>
        <v>42341</v>
      </c>
      <c r="B31" s="14">
        <v>4025.28</v>
      </c>
      <c r="C31" s="14">
        <v>0</v>
      </c>
      <c r="D31" s="14">
        <v>12570.63</v>
      </c>
      <c r="E31" s="14">
        <v>5176.84</v>
      </c>
      <c r="F31" s="14">
        <v>5097.33</v>
      </c>
      <c r="G31" s="14">
        <f t="shared" si="22"/>
        <v>2300</v>
      </c>
      <c r="H31" s="14">
        <v>389474.25</v>
      </c>
      <c r="I31" s="14">
        <v>4773.5600000000004</v>
      </c>
      <c r="J31" s="14">
        <v>365583</v>
      </c>
      <c r="K31" s="14">
        <v>30079.15</v>
      </c>
      <c r="L31" s="14">
        <f t="shared" si="0"/>
        <v>793935.24000000011</v>
      </c>
      <c r="M31" s="14">
        <f t="shared" si="16"/>
        <v>25144.800000000003</v>
      </c>
      <c r="N31" s="14">
        <f t="shared" si="1"/>
        <v>768790.44000000006</v>
      </c>
      <c r="O31" s="14">
        <f t="shared" si="14"/>
        <v>-3980.2600000000093</v>
      </c>
      <c r="P31" s="14">
        <f t="shared" si="5"/>
        <v>424326.96</v>
      </c>
      <c r="Q31" s="15"/>
      <c r="R31" s="14">
        <f t="shared" si="6"/>
        <v>1375.19</v>
      </c>
      <c r="S31" s="14">
        <f t="shared" si="17"/>
        <v>-105.65</v>
      </c>
      <c r="T31" s="14">
        <f t="shared" si="18"/>
        <v>942.2400000000016</v>
      </c>
      <c r="U31" s="14">
        <f t="shared" si="19"/>
        <v>4091.7199999999993</v>
      </c>
      <c r="V31" s="14">
        <f t="shared" si="20"/>
        <v>-2366.6999999999998</v>
      </c>
      <c r="W31" s="14">
        <f t="shared" si="21"/>
        <v>-750</v>
      </c>
      <c r="X31" s="14">
        <f t="shared" si="7"/>
        <v>-6464.3399999999783</v>
      </c>
      <c r="Y31" s="14">
        <f t="shared" si="8"/>
        <v>193.20000000000073</v>
      </c>
      <c r="Z31" s="14">
        <f t="shared" si="9"/>
        <v>3107</v>
      </c>
      <c r="AA31" s="16">
        <f t="shared" si="10"/>
        <v>-1894.5999999997439</v>
      </c>
      <c r="AB31" s="16">
        <f t="shared" si="11"/>
        <v>480.66999999999825</v>
      </c>
      <c r="AC31" s="16">
        <f t="shared" si="12"/>
        <v>-1413.9299999998184</v>
      </c>
      <c r="AD31" s="14">
        <f t="shared" si="13"/>
        <v>-6271.1399999999558</v>
      </c>
    </row>
    <row r="32" spans="1:1024" s="17" customFormat="1" ht="12.75" x14ac:dyDescent="0.2">
      <c r="A32" s="13">
        <f t="shared" si="15"/>
        <v>42342</v>
      </c>
      <c r="B32" s="14">
        <v>4005.99</v>
      </c>
      <c r="C32" s="14">
        <f t="shared" ref="C32:D34" si="23">C31</f>
        <v>0</v>
      </c>
      <c r="D32" s="14">
        <f t="shared" si="23"/>
        <v>12570.63</v>
      </c>
      <c r="E32" s="14">
        <v>5198.46</v>
      </c>
      <c r="F32" s="14">
        <v>5171.05</v>
      </c>
      <c r="G32" s="14">
        <f t="shared" si="22"/>
        <v>2300</v>
      </c>
      <c r="H32" s="14">
        <v>394209.89</v>
      </c>
      <c r="I32" s="14">
        <f t="shared" ref="I32:K34" si="24">I31</f>
        <v>4773.5600000000004</v>
      </c>
      <c r="J32" s="14">
        <f t="shared" si="24"/>
        <v>365583</v>
      </c>
      <c r="K32" s="14">
        <f t="shared" si="24"/>
        <v>30079.15</v>
      </c>
      <c r="L32" s="14">
        <f t="shared" si="0"/>
        <v>798651.59</v>
      </c>
      <c r="M32" s="14">
        <f t="shared" si="16"/>
        <v>25240.14</v>
      </c>
      <c r="N32" s="14">
        <f t="shared" si="1"/>
        <v>773411.45</v>
      </c>
      <c r="O32" s="14">
        <f t="shared" si="14"/>
        <v>4621.0099999998929</v>
      </c>
      <c r="P32" s="14">
        <f t="shared" si="5"/>
        <v>429062.60000000003</v>
      </c>
      <c r="Q32" s="15"/>
      <c r="R32" s="14">
        <f t="shared" si="6"/>
        <v>1355.8999999999996</v>
      </c>
      <c r="S32" s="14">
        <f t="shared" si="17"/>
        <v>-105.65</v>
      </c>
      <c r="T32" s="14">
        <f t="shared" si="18"/>
        <v>942.2400000000016</v>
      </c>
      <c r="U32" s="14">
        <f t="shared" si="19"/>
        <v>4070.0999999999995</v>
      </c>
      <c r="V32" s="14">
        <f t="shared" si="20"/>
        <v>-2440.42</v>
      </c>
      <c r="W32" s="14">
        <f t="shared" si="21"/>
        <v>-750</v>
      </c>
      <c r="X32" s="14">
        <f t="shared" si="7"/>
        <v>-1728.6999999999643</v>
      </c>
      <c r="Y32" s="14">
        <f t="shared" si="8"/>
        <v>193.20000000000073</v>
      </c>
      <c r="Z32" s="14">
        <f t="shared" si="9"/>
        <v>3107</v>
      </c>
      <c r="AA32" s="16">
        <f t="shared" si="10"/>
        <v>2821.7500000001164</v>
      </c>
      <c r="AB32" s="16">
        <f t="shared" si="11"/>
        <v>385.33000000000175</v>
      </c>
      <c r="AC32" s="16">
        <f t="shared" si="12"/>
        <v>3207.0800000000745</v>
      </c>
      <c r="AD32" s="14">
        <f t="shared" si="13"/>
        <v>-1535.4999999999418</v>
      </c>
    </row>
    <row r="33" spans="1:30" s="17" customFormat="1" ht="12.75" x14ac:dyDescent="0.2">
      <c r="A33" s="13">
        <f t="shared" si="15"/>
        <v>42343</v>
      </c>
      <c r="B33" s="14">
        <f>B32</f>
        <v>4005.99</v>
      </c>
      <c r="C33" s="14">
        <f t="shared" si="23"/>
        <v>0</v>
      </c>
      <c r="D33" s="14">
        <f t="shared" si="23"/>
        <v>12570.63</v>
      </c>
      <c r="E33" s="14">
        <f>E32</f>
        <v>5198.46</v>
      </c>
      <c r="F33" s="14">
        <f>F32</f>
        <v>5171.05</v>
      </c>
      <c r="G33" s="14">
        <f t="shared" si="22"/>
        <v>2300</v>
      </c>
      <c r="H33" s="14">
        <f>H32</f>
        <v>394209.89</v>
      </c>
      <c r="I33" s="14">
        <f t="shared" si="24"/>
        <v>4773.5600000000004</v>
      </c>
      <c r="J33" s="14">
        <f t="shared" si="24"/>
        <v>365583</v>
      </c>
      <c r="K33" s="14">
        <f t="shared" si="24"/>
        <v>30079.15</v>
      </c>
      <c r="L33" s="14">
        <f t="shared" si="0"/>
        <v>798651.59</v>
      </c>
      <c r="M33" s="14">
        <f t="shared" si="16"/>
        <v>25240.14</v>
      </c>
      <c r="N33" s="14">
        <f t="shared" si="1"/>
        <v>773411.45</v>
      </c>
      <c r="O33" s="14">
        <f t="shared" si="14"/>
        <v>0</v>
      </c>
      <c r="P33" s="14">
        <f t="shared" si="5"/>
        <v>429062.60000000003</v>
      </c>
      <c r="Q33" s="15"/>
      <c r="R33" s="14">
        <f t="shared" si="6"/>
        <v>1355.8999999999996</v>
      </c>
      <c r="S33" s="14">
        <f t="shared" si="17"/>
        <v>-105.65</v>
      </c>
      <c r="T33" s="14">
        <f t="shared" si="18"/>
        <v>942.2400000000016</v>
      </c>
      <c r="U33" s="14">
        <f t="shared" si="19"/>
        <v>4070.0999999999995</v>
      </c>
      <c r="V33" s="14">
        <f t="shared" si="20"/>
        <v>-2440.42</v>
      </c>
      <c r="W33" s="14">
        <f t="shared" si="21"/>
        <v>-750</v>
      </c>
      <c r="X33" s="14">
        <f t="shared" si="7"/>
        <v>-1728.6999999999643</v>
      </c>
      <c r="Y33" s="14">
        <f t="shared" si="8"/>
        <v>193.20000000000073</v>
      </c>
      <c r="Z33" s="14">
        <f t="shared" si="9"/>
        <v>3107</v>
      </c>
      <c r="AA33" s="16">
        <f t="shared" si="10"/>
        <v>2821.7500000001164</v>
      </c>
      <c r="AB33" s="16">
        <f t="shared" si="11"/>
        <v>385.33000000000175</v>
      </c>
      <c r="AC33" s="16">
        <f t="shared" si="12"/>
        <v>3207.0800000000745</v>
      </c>
      <c r="AD33" s="14">
        <f t="shared" si="13"/>
        <v>-1535.4999999999418</v>
      </c>
    </row>
    <row r="34" spans="1:30" s="17" customFormat="1" ht="12.75" x14ac:dyDescent="0.2">
      <c r="A34" s="13">
        <f t="shared" si="15"/>
        <v>42344</v>
      </c>
      <c r="B34" s="14">
        <f>B33</f>
        <v>4005.99</v>
      </c>
      <c r="C34" s="14">
        <f t="shared" si="23"/>
        <v>0</v>
      </c>
      <c r="D34" s="14">
        <f t="shared" si="23"/>
        <v>12570.63</v>
      </c>
      <c r="E34" s="14">
        <v>6005.18</v>
      </c>
      <c r="F34" s="14">
        <f>F33</f>
        <v>5171.05</v>
      </c>
      <c r="G34" s="14">
        <f t="shared" si="22"/>
        <v>2300</v>
      </c>
      <c r="H34" s="14">
        <f>H33</f>
        <v>394209.89</v>
      </c>
      <c r="I34" s="14">
        <f t="shared" si="24"/>
        <v>4773.5600000000004</v>
      </c>
      <c r="J34" s="14">
        <f t="shared" si="24"/>
        <v>365583</v>
      </c>
      <c r="K34" s="14">
        <f t="shared" si="24"/>
        <v>30079.15</v>
      </c>
      <c r="L34" s="14">
        <f t="shared" si="0"/>
        <v>798651.59</v>
      </c>
      <c r="M34" s="14">
        <f t="shared" si="16"/>
        <v>26046.859999999997</v>
      </c>
      <c r="N34" s="14">
        <f t="shared" si="1"/>
        <v>772604.73</v>
      </c>
      <c r="O34" s="14">
        <f t="shared" si="14"/>
        <v>-806.71999999997206</v>
      </c>
      <c r="P34" s="14">
        <f t="shared" si="5"/>
        <v>429062.60000000003</v>
      </c>
      <c r="Q34" s="15"/>
      <c r="R34" s="14">
        <f t="shared" si="6"/>
        <v>1355.8999999999996</v>
      </c>
      <c r="S34" s="14">
        <f t="shared" si="17"/>
        <v>-105.65</v>
      </c>
      <c r="T34" s="14">
        <f t="shared" si="18"/>
        <v>942.2400000000016</v>
      </c>
      <c r="U34" s="14">
        <f t="shared" si="19"/>
        <v>3263.3799999999992</v>
      </c>
      <c r="V34" s="14">
        <f t="shared" si="20"/>
        <v>-2440.42</v>
      </c>
      <c r="W34" s="14">
        <f t="shared" si="21"/>
        <v>-750</v>
      </c>
      <c r="X34" s="14">
        <f t="shared" si="7"/>
        <v>-1728.6999999999643</v>
      </c>
      <c r="Y34" s="14">
        <f t="shared" si="8"/>
        <v>193.20000000000073</v>
      </c>
      <c r="Z34" s="14">
        <f t="shared" si="9"/>
        <v>3107</v>
      </c>
      <c r="AA34" s="16">
        <f t="shared" si="10"/>
        <v>2821.7500000001164</v>
      </c>
      <c r="AB34" s="16">
        <f t="shared" si="11"/>
        <v>-421.38999999999578</v>
      </c>
      <c r="AC34" s="16">
        <f t="shared" si="12"/>
        <v>2400.3600000001024</v>
      </c>
      <c r="AD34" s="14">
        <f t="shared" si="13"/>
        <v>-1535.4999999999418</v>
      </c>
    </row>
    <row r="35" spans="1:30" s="20" customFormat="1" ht="12.75" x14ac:dyDescent="0.2">
      <c r="A35" s="18">
        <f t="shared" si="15"/>
        <v>42345</v>
      </c>
      <c r="B35" s="16">
        <v>17267.169999999998</v>
      </c>
      <c r="C35" s="16">
        <v>0</v>
      </c>
      <c r="D35" s="16">
        <v>12570.63</v>
      </c>
      <c r="E35" s="16">
        <v>6108.49</v>
      </c>
      <c r="F35" s="16">
        <f>F34</f>
        <v>5171.05</v>
      </c>
      <c r="G35" s="16">
        <f t="shared" si="22"/>
        <v>2300</v>
      </c>
      <c r="H35" s="16">
        <v>395220.32</v>
      </c>
      <c r="I35" s="16">
        <v>4793.3599999999997</v>
      </c>
      <c r="J35" s="16">
        <v>365725</v>
      </c>
      <c r="K35" s="16">
        <v>29365.18</v>
      </c>
      <c r="L35" s="16">
        <f t="shared" si="0"/>
        <v>812371.03</v>
      </c>
      <c r="M35" s="16">
        <f t="shared" si="16"/>
        <v>26150.17</v>
      </c>
      <c r="N35" s="16">
        <f t="shared" si="1"/>
        <v>786220.86</v>
      </c>
      <c r="O35" s="16">
        <f t="shared" si="14"/>
        <v>13616.130000000005</v>
      </c>
      <c r="P35" s="16">
        <f t="shared" si="5"/>
        <v>429378.86</v>
      </c>
      <c r="Q35" s="19"/>
      <c r="R35" s="16">
        <f t="shared" si="6"/>
        <v>14617.079999999998</v>
      </c>
      <c r="S35" s="16">
        <f t="shared" si="17"/>
        <v>-105.65</v>
      </c>
      <c r="T35" s="16">
        <f t="shared" si="18"/>
        <v>942.2400000000016</v>
      </c>
      <c r="U35" s="16">
        <f t="shared" si="19"/>
        <v>3160.0699999999997</v>
      </c>
      <c r="V35" s="16">
        <f t="shared" si="20"/>
        <v>-2440.42</v>
      </c>
      <c r="W35" s="16">
        <f t="shared" si="21"/>
        <v>-750</v>
      </c>
      <c r="X35" s="16">
        <f t="shared" si="7"/>
        <v>-1432.2399999999725</v>
      </c>
      <c r="Y35" s="16">
        <f t="shared" si="8"/>
        <v>213</v>
      </c>
      <c r="Z35" s="16">
        <f t="shared" si="9"/>
        <v>3249</v>
      </c>
      <c r="AA35" s="16">
        <f t="shared" si="10"/>
        <v>16541.190000000177</v>
      </c>
      <c r="AB35" s="16">
        <f t="shared" si="11"/>
        <v>-524.69999999999709</v>
      </c>
      <c r="AC35" s="16">
        <f t="shared" si="12"/>
        <v>16016.490000000107</v>
      </c>
      <c r="AD35" s="16">
        <f t="shared" si="13"/>
        <v>-1219.2399999999907</v>
      </c>
    </row>
    <row r="36" spans="1:30" s="17" customFormat="1" ht="12.75" x14ac:dyDescent="0.2">
      <c r="A36" s="13">
        <f t="shared" si="15"/>
        <v>42346</v>
      </c>
      <c r="B36" s="14">
        <v>7774.77</v>
      </c>
      <c r="C36" s="14">
        <v>0</v>
      </c>
      <c r="D36" s="14">
        <v>3078.23</v>
      </c>
      <c r="E36" s="14">
        <v>6334.96</v>
      </c>
      <c r="F36" s="14">
        <v>5213.5</v>
      </c>
      <c r="G36" s="14">
        <f t="shared" si="22"/>
        <v>2300</v>
      </c>
      <c r="H36" s="14">
        <v>393076.01</v>
      </c>
      <c r="I36" s="14">
        <v>4792.04</v>
      </c>
      <c r="J36" s="14">
        <f t="shared" ref="J36:K42" si="25">J35</f>
        <v>365725</v>
      </c>
      <c r="K36" s="14">
        <f t="shared" si="25"/>
        <v>29365.18</v>
      </c>
      <c r="L36" s="14">
        <f t="shared" si="0"/>
        <v>800733.00000000012</v>
      </c>
      <c r="M36" s="14">
        <f t="shared" si="16"/>
        <v>16926.690000000002</v>
      </c>
      <c r="N36" s="14">
        <f t="shared" si="1"/>
        <v>783806.31</v>
      </c>
      <c r="O36" s="16">
        <f t="shared" si="14"/>
        <v>-2414.5499999999302</v>
      </c>
      <c r="P36" s="14">
        <f t="shared" si="5"/>
        <v>427233.23</v>
      </c>
      <c r="Q36" s="19"/>
      <c r="R36" s="16">
        <f t="shared" si="6"/>
        <v>5124.68</v>
      </c>
      <c r="S36" s="16">
        <f t="shared" si="17"/>
        <v>-105.65</v>
      </c>
      <c r="T36" s="16">
        <f t="shared" si="18"/>
        <v>10434.640000000001</v>
      </c>
      <c r="U36" s="16">
        <f t="shared" si="19"/>
        <v>2933.5999999999995</v>
      </c>
      <c r="V36" s="16">
        <f t="shared" si="20"/>
        <v>-2482.87</v>
      </c>
      <c r="W36" s="16">
        <f t="shared" si="21"/>
        <v>-750</v>
      </c>
      <c r="X36" s="16">
        <f t="shared" si="7"/>
        <v>-3576.5499999999702</v>
      </c>
      <c r="Y36" s="16">
        <f t="shared" si="8"/>
        <v>211.68000000000029</v>
      </c>
      <c r="Z36" s="16">
        <f t="shared" si="9"/>
        <v>3249</v>
      </c>
      <c r="AA36" s="16">
        <f t="shared" si="10"/>
        <v>4903.1600000002654</v>
      </c>
      <c r="AB36" s="16">
        <f t="shared" si="11"/>
        <v>8698.7799999999988</v>
      </c>
      <c r="AC36" s="16">
        <f t="shared" si="12"/>
        <v>13601.940000000177</v>
      </c>
      <c r="AD36" s="16">
        <f t="shared" si="13"/>
        <v>-3364.8699999999953</v>
      </c>
    </row>
    <row r="37" spans="1:30" x14ac:dyDescent="0.2">
      <c r="A37" s="8">
        <f t="shared" si="15"/>
        <v>42347</v>
      </c>
      <c r="B37" s="9">
        <v>4666.7</v>
      </c>
      <c r="C37" s="9">
        <v>0</v>
      </c>
      <c r="D37" s="9">
        <f t="shared" ref="D37:D43" si="26">D36</f>
        <v>3078.23</v>
      </c>
      <c r="E37" s="9">
        <v>6366.47</v>
      </c>
      <c r="F37" s="9">
        <v>2312.6799999999998</v>
      </c>
      <c r="G37" s="9">
        <f t="shared" si="22"/>
        <v>2300</v>
      </c>
      <c r="H37" s="9">
        <v>390336.87</v>
      </c>
      <c r="I37" s="9">
        <v>4720.8599999999997</v>
      </c>
      <c r="J37" s="14">
        <f t="shared" si="25"/>
        <v>365725</v>
      </c>
      <c r="K37" s="14">
        <f t="shared" si="25"/>
        <v>29365.18</v>
      </c>
      <c r="L37" s="14">
        <f t="shared" si="0"/>
        <v>794814.61</v>
      </c>
      <c r="M37" s="14">
        <f t="shared" si="16"/>
        <v>14057.380000000001</v>
      </c>
      <c r="N37" s="14">
        <f t="shared" si="1"/>
        <v>780757.23</v>
      </c>
      <c r="O37" s="16">
        <f t="shared" si="14"/>
        <v>-3049.0800000000745</v>
      </c>
      <c r="P37" s="14">
        <f t="shared" si="5"/>
        <v>424422.91</v>
      </c>
      <c r="Q37" s="19"/>
      <c r="R37" s="16">
        <f t="shared" si="6"/>
        <v>2016.6099999999997</v>
      </c>
      <c r="S37" s="16">
        <f t="shared" si="17"/>
        <v>-105.65</v>
      </c>
      <c r="T37" s="16">
        <f t="shared" si="18"/>
        <v>10434.640000000001</v>
      </c>
      <c r="U37" s="16">
        <f t="shared" si="19"/>
        <v>2902.0899999999992</v>
      </c>
      <c r="V37" s="16">
        <f t="shared" si="20"/>
        <v>417.95000000000027</v>
      </c>
      <c r="W37" s="16">
        <f t="shared" si="21"/>
        <v>-750</v>
      </c>
      <c r="X37" s="16">
        <f t="shared" si="7"/>
        <v>-6315.6899999999841</v>
      </c>
      <c r="Y37" s="16">
        <f t="shared" si="8"/>
        <v>140.5</v>
      </c>
      <c r="Z37" s="16">
        <f t="shared" si="9"/>
        <v>3249</v>
      </c>
      <c r="AA37" s="16">
        <f t="shared" si="10"/>
        <v>-1015.229999999865</v>
      </c>
      <c r="AB37" s="16">
        <f t="shared" si="11"/>
        <v>11568.09</v>
      </c>
      <c r="AC37" s="16">
        <f t="shared" si="12"/>
        <v>10552.860000000102</v>
      </c>
      <c r="AD37" s="16">
        <f t="shared" si="13"/>
        <v>-6175.1900000000023</v>
      </c>
    </row>
    <row r="38" spans="1:30" x14ac:dyDescent="0.2">
      <c r="A38" s="8">
        <f t="shared" si="15"/>
        <v>42348</v>
      </c>
      <c r="B38" s="9">
        <v>4586.7</v>
      </c>
      <c r="C38" s="9">
        <v>0</v>
      </c>
      <c r="D38" s="9">
        <f t="shared" si="26"/>
        <v>3078.23</v>
      </c>
      <c r="E38" s="9">
        <v>6423.29</v>
      </c>
      <c r="F38" s="9">
        <v>2312.6799999999998</v>
      </c>
      <c r="G38" s="9">
        <v>2325</v>
      </c>
      <c r="H38" s="9">
        <v>390625.05</v>
      </c>
      <c r="I38" s="9">
        <v>4734.3999999999996</v>
      </c>
      <c r="J38" s="14">
        <f t="shared" si="25"/>
        <v>365725</v>
      </c>
      <c r="K38" s="14">
        <f t="shared" si="25"/>
        <v>29365.18</v>
      </c>
      <c r="L38" s="14">
        <f t="shared" si="0"/>
        <v>795036.33000000007</v>
      </c>
      <c r="M38" s="14">
        <f t="shared" si="16"/>
        <v>14139.2</v>
      </c>
      <c r="N38" s="14">
        <f t="shared" si="1"/>
        <v>780897.13000000012</v>
      </c>
      <c r="O38" s="16">
        <f t="shared" si="14"/>
        <v>139.9000000001397</v>
      </c>
      <c r="P38" s="14">
        <f t="shared" si="5"/>
        <v>424724.63</v>
      </c>
      <c r="Q38" s="19"/>
      <c r="R38" s="16">
        <f t="shared" si="6"/>
        <v>1936.6099999999997</v>
      </c>
      <c r="S38" s="16">
        <f t="shared" si="17"/>
        <v>-105.65</v>
      </c>
      <c r="T38" s="16">
        <f t="shared" si="18"/>
        <v>10434.640000000001</v>
      </c>
      <c r="U38" s="16">
        <f t="shared" si="19"/>
        <v>2845.2699999999995</v>
      </c>
      <c r="V38" s="16">
        <f t="shared" si="20"/>
        <v>417.95000000000027</v>
      </c>
      <c r="W38" s="16">
        <f t="shared" si="21"/>
        <v>-775</v>
      </c>
      <c r="X38" s="16">
        <f t="shared" si="7"/>
        <v>-6027.5099999999911</v>
      </c>
      <c r="Y38" s="16">
        <f t="shared" si="8"/>
        <v>154.03999999999996</v>
      </c>
      <c r="Z38" s="16">
        <f t="shared" si="9"/>
        <v>3249</v>
      </c>
      <c r="AA38" s="16">
        <f t="shared" si="10"/>
        <v>-793.50999999977648</v>
      </c>
      <c r="AB38" s="16">
        <f t="shared" si="11"/>
        <v>11486.27</v>
      </c>
      <c r="AC38" s="16">
        <f t="shared" si="12"/>
        <v>10692.760000000242</v>
      </c>
      <c r="AD38" s="16">
        <f t="shared" si="13"/>
        <v>-5873.4699999999721</v>
      </c>
    </row>
    <row r="39" spans="1:30" x14ac:dyDescent="0.2">
      <c r="A39" s="8">
        <f t="shared" si="15"/>
        <v>42349</v>
      </c>
      <c r="B39" s="9">
        <v>6043.9</v>
      </c>
      <c r="C39" s="9">
        <v>0</v>
      </c>
      <c r="D39" s="9">
        <f t="shared" si="26"/>
        <v>3078.23</v>
      </c>
      <c r="E39" s="9">
        <v>7040.48</v>
      </c>
      <c r="F39" s="9">
        <v>2443.81</v>
      </c>
      <c r="G39" s="9">
        <v>2325</v>
      </c>
      <c r="H39" s="9">
        <v>384478.26</v>
      </c>
      <c r="I39" s="9">
        <v>4633.2</v>
      </c>
      <c r="J39" s="14">
        <f t="shared" si="25"/>
        <v>365725</v>
      </c>
      <c r="K39" s="14">
        <f t="shared" si="25"/>
        <v>29365.18</v>
      </c>
      <c r="L39" s="14">
        <f t="shared" si="0"/>
        <v>790245.54000000015</v>
      </c>
      <c r="M39" s="14">
        <f t="shared" si="16"/>
        <v>14887.519999999999</v>
      </c>
      <c r="N39" s="14">
        <f t="shared" si="1"/>
        <v>775358.02000000014</v>
      </c>
      <c r="O39" s="16">
        <f t="shared" si="14"/>
        <v>-5539.109999999986</v>
      </c>
      <c r="P39" s="14">
        <f t="shared" si="5"/>
        <v>418476.64</v>
      </c>
      <c r="Q39" s="19"/>
      <c r="R39" s="16">
        <f t="shared" si="6"/>
        <v>3393.8099999999995</v>
      </c>
      <c r="S39" s="16">
        <f t="shared" si="17"/>
        <v>-105.65</v>
      </c>
      <c r="T39" s="16">
        <f t="shared" si="18"/>
        <v>10434.640000000001</v>
      </c>
      <c r="U39" s="16">
        <f t="shared" si="19"/>
        <v>2228.08</v>
      </c>
      <c r="V39" s="16">
        <f t="shared" si="20"/>
        <v>286.82000000000016</v>
      </c>
      <c r="W39" s="16">
        <f t="shared" si="21"/>
        <v>-775</v>
      </c>
      <c r="X39" s="16">
        <f t="shared" si="7"/>
        <v>-12174.29999999997</v>
      </c>
      <c r="Y39" s="16">
        <f t="shared" si="8"/>
        <v>52.840000000000146</v>
      </c>
      <c r="Z39" s="16">
        <f t="shared" si="9"/>
        <v>3249</v>
      </c>
      <c r="AA39" s="16">
        <f t="shared" si="10"/>
        <v>-5584.2999999996973</v>
      </c>
      <c r="AB39" s="16">
        <f t="shared" si="11"/>
        <v>10737.950000000003</v>
      </c>
      <c r="AC39" s="16">
        <f t="shared" si="12"/>
        <v>5153.6500000002561</v>
      </c>
      <c r="AD39" s="16">
        <f t="shared" si="13"/>
        <v>-12121.459999999963</v>
      </c>
    </row>
    <row r="40" spans="1:30" x14ac:dyDescent="0.2">
      <c r="A40" s="8">
        <f t="shared" si="15"/>
        <v>42350</v>
      </c>
      <c r="B40" s="9">
        <v>6079.9</v>
      </c>
      <c r="C40" s="9">
        <v>0</v>
      </c>
      <c r="D40" s="9">
        <f t="shared" si="26"/>
        <v>3078.23</v>
      </c>
      <c r="E40" s="9">
        <v>7040.48</v>
      </c>
      <c r="F40" s="9">
        <v>2648.94</v>
      </c>
      <c r="G40" s="9">
        <v>2325</v>
      </c>
      <c r="H40" s="9">
        <v>384478.26</v>
      </c>
      <c r="I40" s="9">
        <v>4633.2</v>
      </c>
      <c r="J40" s="14">
        <f t="shared" si="25"/>
        <v>365725</v>
      </c>
      <c r="K40" s="14">
        <f t="shared" si="25"/>
        <v>29365.18</v>
      </c>
      <c r="L40" s="14">
        <f t="shared" si="0"/>
        <v>790281.54000000015</v>
      </c>
      <c r="M40" s="14">
        <f t="shared" si="16"/>
        <v>15092.65</v>
      </c>
      <c r="N40" s="14">
        <f t="shared" si="1"/>
        <v>775188.89000000013</v>
      </c>
      <c r="O40" s="16">
        <f t="shared" si="14"/>
        <v>-169.13000000000466</v>
      </c>
      <c r="P40" s="14">
        <f t="shared" si="5"/>
        <v>418476.64</v>
      </c>
      <c r="Q40" s="19"/>
      <c r="R40" s="16">
        <f t="shared" si="6"/>
        <v>3429.8099999999995</v>
      </c>
      <c r="S40" s="16">
        <f t="shared" si="17"/>
        <v>-105.65</v>
      </c>
      <c r="T40" s="16">
        <f t="shared" si="18"/>
        <v>10434.640000000001</v>
      </c>
      <c r="U40" s="16">
        <f t="shared" si="19"/>
        <v>2228.08</v>
      </c>
      <c r="V40" s="16">
        <f t="shared" si="20"/>
        <v>81.690000000000055</v>
      </c>
      <c r="W40" s="16">
        <f t="shared" si="21"/>
        <v>-775</v>
      </c>
      <c r="X40" s="16">
        <f t="shared" si="7"/>
        <v>-12174.29999999997</v>
      </c>
      <c r="Y40" s="16">
        <f t="shared" si="8"/>
        <v>52.840000000000146</v>
      </c>
      <c r="Z40" s="16">
        <f t="shared" si="9"/>
        <v>3249</v>
      </c>
      <c r="AA40" s="16">
        <f t="shared" si="10"/>
        <v>-5548.2999999996973</v>
      </c>
      <c r="AB40" s="16">
        <f t="shared" si="11"/>
        <v>10532.820000000002</v>
      </c>
      <c r="AC40" s="16">
        <f t="shared" si="12"/>
        <v>4984.5200000002515</v>
      </c>
      <c r="AD40" s="16">
        <f t="shared" si="13"/>
        <v>-12121.459999999963</v>
      </c>
    </row>
    <row r="41" spans="1:30" x14ac:dyDescent="0.2">
      <c r="A41" s="8">
        <f t="shared" si="15"/>
        <v>42351</v>
      </c>
      <c r="B41" s="9">
        <v>6079.9</v>
      </c>
      <c r="C41" s="9">
        <v>0</v>
      </c>
      <c r="D41" s="9">
        <f t="shared" si="26"/>
        <v>3078.23</v>
      </c>
      <c r="E41" s="9">
        <v>7029.28</v>
      </c>
      <c r="F41" s="9">
        <v>2648.94</v>
      </c>
      <c r="G41" s="9">
        <v>2325</v>
      </c>
      <c r="H41" s="9">
        <v>384478.26</v>
      </c>
      <c r="I41" s="9">
        <v>4633.2</v>
      </c>
      <c r="J41" s="14">
        <f t="shared" si="25"/>
        <v>365725</v>
      </c>
      <c r="K41" s="14">
        <f t="shared" si="25"/>
        <v>29365.18</v>
      </c>
      <c r="L41" s="14">
        <f t="shared" si="0"/>
        <v>790281.54000000015</v>
      </c>
      <c r="M41" s="14">
        <f t="shared" si="16"/>
        <v>15081.45</v>
      </c>
      <c r="N41" s="14">
        <f t="shared" si="1"/>
        <v>775200.0900000002</v>
      </c>
      <c r="O41" s="16">
        <f t="shared" si="14"/>
        <v>11.200000000069849</v>
      </c>
      <c r="P41" s="14">
        <f t="shared" si="5"/>
        <v>418476.64</v>
      </c>
      <c r="Q41" s="19"/>
      <c r="R41" s="16">
        <f t="shared" si="6"/>
        <v>3429.8099999999995</v>
      </c>
      <c r="S41" s="16">
        <f t="shared" si="17"/>
        <v>-105.65</v>
      </c>
      <c r="T41" s="16">
        <f t="shared" si="18"/>
        <v>10434.640000000001</v>
      </c>
      <c r="U41" s="16">
        <f t="shared" si="19"/>
        <v>2239.2799999999997</v>
      </c>
      <c r="V41" s="16">
        <f t="shared" si="20"/>
        <v>81.690000000000055</v>
      </c>
      <c r="W41" s="16">
        <f t="shared" si="21"/>
        <v>-775</v>
      </c>
      <c r="X41" s="16">
        <f t="shared" si="7"/>
        <v>-12174.29999999997</v>
      </c>
      <c r="Y41" s="16">
        <f t="shared" si="8"/>
        <v>52.840000000000146</v>
      </c>
      <c r="Z41" s="16">
        <f t="shared" si="9"/>
        <v>3249</v>
      </c>
      <c r="AA41" s="16">
        <f t="shared" si="10"/>
        <v>-5548.2999999996973</v>
      </c>
      <c r="AB41" s="16">
        <f t="shared" si="11"/>
        <v>10544.02</v>
      </c>
      <c r="AC41" s="16">
        <f t="shared" si="12"/>
        <v>4995.7200000003213</v>
      </c>
      <c r="AD41" s="16">
        <f t="shared" si="13"/>
        <v>-12121.459999999963</v>
      </c>
    </row>
    <row r="42" spans="1:30" x14ac:dyDescent="0.2">
      <c r="A42" s="8">
        <f t="shared" si="15"/>
        <v>42352</v>
      </c>
      <c r="B42" s="9">
        <v>1627.96</v>
      </c>
      <c r="C42" s="9">
        <v>0</v>
      </c>
      <c r="D42" s="9">
        <f t="shared" si="26"/>
        <v>3078.23</v>
      </c>
      <c r="E42" s="9">
        <v>2785.69</v>
      </c>
      <c r="F42" s="9">
        <v>2658.95</v>
      </c>
      <c r="G42" s="9">
        <v>2325</v>
      </c>
      <c r="H42" s="9">
        <v>384775.88</v>
      </c>
      <c r="I42" s="9">
        <v>4679.84</v>
      </c>
      <c r="J42" s="14">
        <f t="shared" si="25"/>
        <v>365725</v>
      </c>
      <c r="K42" s="14">
        <f t="shared" si="25"/>
        <v>29365.18</v>
      </c>
      <c r="L42" s="14">
        <f t="shared" si="0"/>
        <v>786173.8600000001</v>
      </c>
      <c r="M42" s="14">
        <f t="shared" si="16"/>
        <v>10847.869999999999</v>
      </c>
      <c r="N42" s="14">
        <f t="shared" si="1"/>
        <v>775325.99000000011</v>
      </c>
      <c r="O42" s="16">
        <f t="shared" si="14"/>
        <v>125.89999999990687</v>
      </c>
      <c r="P42" s="14">
        <f t="shared" si="5"/>
        <v>418820.9</v>
      </c>
      <c r="Q42" s="19"/>
      <c r="R42" s="16">
        <f t="shared" si="6"/>
        <v>-1022.1300000000001</v>
      </c>
      <c r="S42" s="16">
        <f t="shared" si="17"/>
        <v>-105.65</v>
      </c>
      <c r="T42" s="16">
        <f t="shared" si="18"/>
        <v>10434.640000000001</v>
      </c>
      <c r="U42" s="16">
        <f t="shared" si="19"/>
        <v>6482.869999999999</v>
      </c>
      <c r="V42" s="16">
        <f t="shared" si="20"/>
        <v>71.680000000000291</v>
      </c>
      <c r="W42" s="16">
        <f t="shared" si="21"/>
        <v>-775</v>
      </c>
      <c r="X42" s="16">
        <f t="shared" si="7"/>
        <v>-11876.679999999975</v>
      </c>
      <c r="Y42" s="16">
        <f t="shared" si="8"/>
        <v>99.480000000000473</v>
      </c>
      <c r="Z42" s="16">
        <f t="shared" si="9"/>
        <v>3249</v>
      </c>
      <c r="AA42" s="16">
        <f t="shared" si="10"/>
        <v>-9655.9799999997485</v>
      </c>
      <c r="AB42" s="16">
        <f t="shared" si="11"/>
        <v>14777.600000000002</v>
      </c>
      <c r="AC42" s="16">
        <f t="shared" si="12"/>
        <v>5121.6200000002282</v>
      </c>
      <c r="AD42" s="16">
        <f t="shared" si="13"/>
        <v>-11777.199999999953</v>
      </c>
    </row>
    <row r="43" spans="1:30" x14ac:dyDescent="0.2">
      <c r="A43" s="8">
        <f t="shared" si="15"/>
        <v>42353</v>
      </c>
      <c r="B43" s="9">
        <v>1627.96</v>
      </c>
      <c r="C43" s="9">
        <v>0</v>
      </c>
      <c r="D43" s="9">
        <f t="shared" si="26"/>
        <v>3078.23</v>
      </c>
      <c r="E43" s="9">
        <v>2797.94</v>
      </c>
      <c r="F43" s="9">
        <v>2734.55</v>
      </c>
      <c r="G43" s="9">
        <v>2325</v>
      </c>
      <c r="H43" s="9">
        <v>388032.19</v>
      </c>
      <c r="I43" s="9">
        <v>4695.78</v>
      </c>
      <c r="J43" s="14">
        <v>365815</v>
      </c>
      <c r="K43" s="14">
        <f>K42</f>
        <v>29365.18</v>
      </c>
      <c r="L43" s="14">
        <f t="shared" si="0"/>
        <v>789536.1100000001</v>
      </c>
      <c r="M43" s="14">
        <f t="shared" si="16"/>
        <v>10935.720000000001</v>
      </c>
      <c r="N43" s="14">
        <f t="shared" si="1"/>
        <v>778600.39000000013</v>
      </c>
      <c r="O43" s="16">
        <f t="shared" si="14"/>
        <v>3274.4000000000233</v>
      </c>
      <c r="P43" s="14">
        <f t="shared" si="5"/>
        <v>422093.15</v>
      </c>
      <c r="Q43" s="19"/>
      <c r="R43" s="16">
        <f t="shared" si="6"/>
        <v>-1022.1300000000001</v>
      </c>
      <c r="S43" s="16">
        <f t="shared" si="17"/>
        <v>-105.65</v>
      </c>
      <c r="T43" s="16">
        <f t="shared" si="18"/>
        <v>10434.640000000001</v>
      </c>
      <c r="U43" s="16">
        <f t="shared" si="19"/>
        <v>6470.619999999999</v>
      </c>
      <c r="V43" s="16">
        <f t="shared" si="20"/>
        <v>-3.9200000000000728</v>
      </c>
      <c r="W43" s="16">
        <f t="shared" si="21"/>
        <v>-775</v>
      </c>
      <c r="X43" s="16">
        <f t="shared" si="7"/>
        <v>-8620.3699999999772</v>
      </c>
      <c r="Y43" s="16">
        <f t="shared" si="8"/>
        <v>115.42000000000007</v>
      </c>
      <c r="Z43" s="16">
        <f t="shared" si="9"/>
        <v>3339</v>
      </c>
      <c r="AA43" s="16">
        <f t="shared" si="10"/>
        <v>-6293.7299999997485</v>
      </c>
      <c r="AB43" s="16">
        <f t="shared" si="11"/>
        <v>14689.75</v>
      </c>
      <c r="AC43" s="16">
        <f t="shared" si="12"/>
        <v>8396.0200000002515</v>
      </c>
      <c r="AD43" s="16">
        <f t="shared" si="13"/>
        <v>-8504.9499999999534</v>
      </c>
    </row>
    <row r="44" spans="1:30" x14ac:dyDescent="0.2">
      <c r="A44" s="8">
        <f t="shared" si="15"/>
        <v>42354</v>
      </c>
      <c r="B44" s="9">
        <v>1418.13</v>
      </c>
      <c r="C44" s="9">
        <v>0</v>
      </c>
      <c r="D44" s="9">
        <v>2898.23</v>
      </c>
      <c r="E44" s="9">
        <v>2797.94</v>
      </c>
      <c r="F44" s="9">
        <v>2736.89</v>
      </c>
      <c r="G44" s="9">
        <v>2325</v>
      </c>
      <c r="H44" s="9">
        <v>392992.47</v>
      </c>
      <c r="I44" s="9">
        <v>4695.78</v>
      </c>
      <c r="J44" s="14">
        <v>365815</v>
      </c>
      <c r="K44" s="14">
        <f>K43</f>
        <v>29365.18</v>
      </c>
      <c r="L44" s="14">
        <f t="shared" si="0"/>
        <v>794286.56</v>
      </c>
      <c r="M44" s="14">
        <f t="shared" si="16"/>
        <v>10758.06</v>
      </c>
      <c r="N44" s="14">
        <f t="shared" si="1"/>
        <v>783528.5</v>
      </c>
      <c r="O44" s="16">
        <f t="shared" si="14"/>
        <v>4928.1099999998696</v>
      </c>
      <c r="P44" s="14">
        <f t="shared" si="5"/>
        <v>427053.43</v>
      </c>
      <c r="Q44" s="19"/>
      <c r="R44" s="16">
        <f t="shared" si="6"/>
        <v>-1231.96</v>
      </c>
      <c r="S44" s="16">
        <f t="shared" si="17"/>
        <v>-105.65</v>
      </c>
      <c r="T44" s="16">
        <f t="shared" si="18"/>
        <v>10614.640000000001</v>
      </c>
      <c r="U44" s="16">
        <f t="shared" si="19"/>
        <v>6470.619999999999</v>
      </c>
      <c r="V44" s="16">
        <f t="shared" si="20"/>
        <v>-6.2599999999997635</v>
      </c>
      <c r="W44" s="16">
        <f t="shared" si="21"/>
        <v>-775</v>
      </c>
      <c r="X44" s="16">
        <f t="shared" si="7"/>
        <v>-3660.0900000000074</v>
      </c>
      <c r="Y44" s="16">
        <f t="shared" si="8"/>
        <v>115.42000000000007</v>
      </c>
      <c r="Z44" s="16">
        <f t="shared" si="9"/>
        <v>3339</v>
      </c>
      <c r="AA44" s="16">
        <f t="shared" si="10"/>
        <v>-1543.2799999997951</v>
      </c>
      <c r="AB44" s="16">
        <f t="shared" si="11"/>
        <v>14867.410000000002</v>
      </c>
      <c r="AC44" s="16">
        <f t="shared" si="12"/>
        <v>13324.130000000121</v>
      </c>
      <c r="AD44" s="16">
        <f t="shared" si="13"/>
        <v>-3544.6699999999837</v>
      </c>
    </row>
    <row r="45" spans="1:30" x14ac:dyDescent="0.2">
      <c r="A45" s="8">
        <f t="shared" si="15"/>
        <v>42355</v>
      </c>
      <c r="B45" s="9">
        <v>1425.75</v>
      </c>
      <c r="C45" s="9">
        <v>0</v>
      </c>
      <c r="D45" s="9">
        <v>2898.23</v>
      </c>
      <c r="E45" s="9">
        <v>2866.48</v>
      </c>
      <c r="F45" s="9">
        <v>2764.8</v>
      </c>
      <c r="G45" s="9">
        <v>2325</v>
      </c>
      <c r="H45" s="9">
        <v>389500</v>
      </c>
      <c r="I45" s="9">
        <v>4543.4399999999996</v>
      </c>
      <c r="J45" s="14">
        <v>365815</v>
      </c>
      <c r="K45" s="14">
        <f>K44</f>
        <v>29365.18</v>
      </c>
      <c r="L45" s="14">
        <f t="shared" si="0"/>
        <v>790649.37</v>
      </c>
      <c r="M45" s="14">
        <f t="shared" si="16"/>
        <v>10854.51</v>
      </c>
      <c r="N45" s="14">
        <f t="shared" si="1"/>
        <v>779794.86</v>
      </c>
      <c r="O45" s="16">
        <f t="shared" si="14"/>
        <v>-3733.640000000014</v>
      </c>
      <c r="P45" s="14">
        <f t="shared" si="5"/>
        <v>423408.62</v>
      </c>
      <c r="Q45" s="19"/>
      <c r="R45" s="16">
        <f t="shared" si="6"/>
        <v>-1224.3400000000001</v>
      </c>
      <c r="S45" s="16">
        <f t="shared" si="17"/>
        <v>-105.65</v>
      </c>
      <c r="T45" s="16">
        <f t="shared" si="18"/>
        <v>10614.640000000001</v>
      </c>
      <c r="U45" s="16">
        <f t="shared" si="19"/>
        <v>6402.08</v>
      </c>
      <c r="V45" s="16">
        <f t="shared" si="20"/>
        <v>-34.170000000000073</v>
      </c>
      <c r="W45" s="16">
        <f t="shared" si="21"/>
        <v>-775</v>
      </c>
      <c r="X45" s="16">
        <f t="shared" si="7"/>
        <v>-7152.5599999999795</v>
      </c>
      <c r="Y45" s="16">
        <f t="shared" si="8"/>
        <v>-36.920000000000073</v>
      </c>
      <c r="Z45" s="16">
        <f t="shared" si="9"/>
        <v>3339</v>
      </c>
      <c r="AA45" s="16">
        <f t="shared" si="10"/>
        <v>-5180.4699999998556</v>
      </c>
      <c r="AB45" s="16">
        <f t="shared" si="11"/>
        <v>14770.960000000001</v>
      </c>
      <c r="AC45" s="16">
        <f t="shared" si="12"/>
        <v>9590.4900000001071</v>
      </c>
      <c r="AD45" s="16">
        <f t="shared" si="13"/>
        <v>-7189.4799999999814</v>
      </c>
    </row>
    <row r="46" spans="1:30" x14ac:dyDescent="0.2">
      <c r="A46" s="8">
        <f t="shared" si="15"/>
        <v>42356</v>
      </c>
      <c r="B46" s="9">
        <v>925.75</v>
      </c>
      <c r="C46" s="9">
        <v>0</v>
      </c>
      <c r="D46" s="9">
        <v>2898.23</v>
      </c>
      <c r="E46" s="9">
        <v>3280.38</v>
      </c>
      <c r="F46" s="9">
        <v>2825.67</v>
      </c>
      <c r="G46" s="9">
        <v>2325</v>
      </c>
      <c r="H46" s="9">
        <v>389500</v>
      </c>
      <c r="I46" s="9">
        <v>4543.4399999999996</v>
      </c>
      <c r="J46" s="14">
        <v>365815</v>
      </c>
      <c r="K46" s="14">
        <f>K45</f>
        <v>29365.18</v>
      </c>
      <c r="L46" s="14">
        <f t="shared" si="0"/>
        <v>790149.37</v>
      </c>
      <c r="M46" s="14">
        <f t="shared" si="16"/>
        <v>11329.28</v>
      </c>
      <c r="N46" s="14">
        <f t="shared" si="1"/>
        <v>778820.09</v>
      </c>
      <c r="O46" s="16">
        <f t="shared" si="14"/>
        <v>-974.77000000001863</v>
      </c>
      <c r="P46" s="14">
        <f t="shared" si="5"/>
        <v>423408.62</v>
      </c>
      <c r="Q46" s="19"/>
      <c r="R46" s="16">
        <f t="shared" si="6"/>
        <v>-1724.3400000000001</v>
      </c>
      <c r="S46" s="16">
        <f t="shared" si="17"/>
        <v>-105.65</v>
      </c>
      <c r="T46" s="16">
        <f t="shared" si="18"/>
        <v>10614.640000000001</v>
      </c>
      <c r="U46" s="16">
        <f t="shared" si="19"/>
        <v>5988.1799999999994</v>
      </c>
      <c r="V46" s="16">
        <f t="shared" si="20"/>
        <v>-95.039999999999964</v>
      </c>
      <c r="W46" s="16">
        <f t="shared" si="21"/>
        <v>-775</v>
      </c>
      <c r="X46" s="16">
        <f t="shared" si="7"/>
        <v>-7152.5599999999795</v>
      </c>
      <c r="Y46" s="16">
        <f t="shared" si="8"/>
        <v>-36.920000000000073</v>
      </c>
      <c r="Z46" s="16">
        <f t="shared" si="9"/>
        <v>3339</v>
      </c>
      <c r="AA46" s="16">
        <f t="shared" si="10"/>
        <v>-5680.4699999998556</v>
      </c>
      <c r="AB46" s="16">
        <f t="shared" si="11"/>
        <v>14296.19</v>
      </c>
      <c r="AC46" s="16">
        <f t="shared" si="12"/>
        <v>8615.7200000000885</v>
      </c>
      <c r="AD46" s="16">
        <f t="shared" si="13"/>
        <v>-7189.4799999999814</v>
      </c>
    </row>
    <row r="47" spans="1:30" x14ac:dyDescent="0.2">
      <c r="A47" s="8">
        <f t="shared" si="15"/>
        <v>42357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30" x14ac:dyDescent="0.2">
      <c r="A48" s="8">
        <f t="shared" si="15"/>
        <v>42358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2">
      <c r="A49" s="8">
        <f t="shared" si="15"/>
        <v>42359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2">
      <c r="A50" s="8">
        <f t="shared" si="15"/>
        <v>42360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2">
      <c r="A51" s="8">
        <f t="shared" si="15"/>
        <v>42361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2">
      <c r="A52" s="8">
        <f t="shared" si="15"/>
        <v>42362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2">
      <c r="A53" s="8">
        <f t="shared" si="15"/>
        <v>42363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2">
      <c r="A54" s="8">
        <f t="shared" si="15"/>
        <v>42364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2">
      <c r="A55" s="8">
        <f t="shared" si="15"/>
        <v>42365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2">
      <c r="A56" s="8">
        <f t="shared" si="15"/>
        <v>42366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x14ac:dyDescent="0.2">
      <c r="A57" s="8">
        <f t="shared" si="15"/>
        <v>42367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2">
      <c r="A58" s="8">
        <f t="shared" si="15"/>
        <v>42368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2">
      <c r="A59" s="8">
        <f t="shared" si="15"/>
        <v>42369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x14ac:dyDescent="0.2">
      <c r="A60" s="8">
        <f t="shared" si="15"/>
        <v>42370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x14ac:dyDescent="0.2">
      <c r="A61" s="8">
        <f t="shared" si="15"/>
        <v>42371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2">
      <c r="A62" s="8">
        <f t="shared" si="15"/>
        <v>42372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x14ac:dyDescent="0.2">
      <c r="A63" s="8">
        <f t="shared" si="15"/>
        <v>42373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x14ac:dyDescent="0.2">
      <c r="A64" s="8">
        <f t="shared" si="15"/>
        <v>42374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x14ac:dyDescent="0.2">
      <c r="A65" s="8">
        <f t="shared" si="15"/>
        <v>42375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x14ac:dyDescent="0.2">
      <c r="A66" s="8">
        <f t="shared" si="15"/>
        <v>42376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x14ac:dyDescent="0.2">
      <c r="A67" s="8">
        <f t="shared" si="15"/>
        <v>42377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x14ac:dyDescent="0.2">
      <c r="A68" s="8">
        <f t="shared" si="15"/>
        <v>42378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x14ac:dyDescent="0.2">
      <c r="A69" s="8">
        <f t="shared" si="15"/>
        <v>42379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x14ac:dyDescent="0.2">
      <c r="A70" s="8">
        <f t="shared" ref="A70:A133" si="27">A69+1</f>
        <v>42380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x14ac:dyDescent="0.2">
      <c r="A71" s="8">
        <f t="shared" si="27"/>
        <v>42381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x14ac:dyDescent="0.2">
      <c r="A72" s="8">
        <f t="shared" si="27"/>
        <v>42382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x14ac:dyDescent="0.2">
      <c r="A73" s="8">
        <f t="shared" si="27"/>
        <v>42383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x14ac:dyDescent="0.2">
      <c r="A74" s="8">
        <f t="shared" si="27"/>
        <v>42384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x14ac:dyDescent="0.2">
      <c r="A75" s="8">
        <f t="shared" si="27"/>
        <v>42385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x14ac:dyDescent="0.2">
      <c r="A76" s="8">
        <f t="shared" si="27"/>
        <v>42386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x14ac:dyDescent="0.2">
      <c r="A77" s="8">
        <f t="shared" si="27"/>
        <v>42387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x14ac:dyDescent="0.2">
      <c r="A78" s="8">
        <f t="shared" si="27"/>
        <v>42388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x14ac:dyDescent="0.2">
      <c r="A79" s="8">
        <f t="shared" si="27"/>
        <v>42389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x14ac:dyDescent="0.2">
      <c r="A80" s="8">
        <f t="shared" si="27"/>
        <v>42390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x14ac:dyDescent="0.2">
      <c r="A81" s="8">
        <f t="shared" si="27"/>
        <v>42391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x14ac:dyDescent="0.2">
      <c r="A82" s="8">
        <f t="shared" si="27"/>
        <v>42392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x14ac:dyDescent="0.2">
      <c r="A83" s="8">
        <f t="shared" si="27"/>
        <v>42393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x14ac:dyDescent="0.2">
      <c r="A84" s="8">
        <f t="shared" si="27"/>
        <v>42394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x14ac:dyDescent="0.2">
      <c r="A85" s="8">
        <f t="shared" si="27"/>
        <v>42395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x14ac:dyDescent="0.2">
      <c r="A86" s="8">
        <f t="shared" si="27"/>
        <v>42396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x14ac:dyDescent="0.2">
      <c r="A87" s="8">
        <f t="shared" si="27"/>
        <v>42397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x14ac:dyDescent="0.2">
      <c r="A88" s="8">
        <f t="shared" si="27"/>
        <v>42398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x14ac:dyDescent="0.2">
      <c r="A89" s="8">
        <f t="shared" si="27"/>
        <v>42399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x14ac:dyDescent="0.2">
      <c r="A90" s="8">
        <f t="shared" si="27"/>
        <v>42400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x14ac:dyDescent="0.2">
      <c r="A91" s="8">
        <f t="shared" si="27"/>
        <v>42401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x14ac:dyDescent="0.2">
      <c r="A92" s="8">
        <f t="shared" si="27"/>
        <v>42402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x14ac:dyDescent="0.2">
      <c r="A93" s="8">
        <f t="shared" si="27"/>
        <v>42403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x14ac:dyDescent="0.2">
      <c r="A94" s="8">
        <f t="shared" si="27"/>
        <v>42404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x14ac:dyDescent="0.2">
      <c r="A95" s="8">
        <f t="shared" si="27"/>
        <v>42405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x14ac:dyDescent="0.2">
      <c r="A96" s="8">
        <f t="shared" si="27"/>
        <v>42406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x14ac:dyDescent="0.2">
      <c r="A97" s="8">
        <f t="shared" si="27"/>
        <v>42407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x14ac:dyDescent="0.2">
      <c r="A98" s="8">
        <f t="shared" si="27"/>
        <v>42408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x14ac:dyDescent="0.2">
      <c r="A99" s="8">
        <f t="shared" si="27"/>
        <v>42409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x14ac:dyDescent="0.2">
      <c r="A100" s="8">
        <f t="shared" si="27"/>
        <v>42410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 x14ac:dyDescent="0.2">
      <c r="A101" s="8">
        <f t="shared" si="27"/>
        <v>42411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x14ac:dyDescent="0.2">
      <c r="A102" s="8">
        <f t="shared" si="27"/>
        <v>42412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x14ac:dyDescent="0.2">
      <c r="A103" s="8">
        <f t="shared" si="27"/>
        <v>42413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1:15" x14ac:dyDescent="0.2">
      <c r="A104" s="8">
        <f t="shared" si="27"/>
        <v>42414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x14ac:dyDescent="0.2">
      <c r="A105" s="8">
        <f t="shared" si="27"/>
        <v>42415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x14ac:dyDescent="0.2">
      <c r="A106" s="8">
        <f t="shared" si="27"/>
        <v>42416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x14ac:dyDescent="0.2">
      <c r="A107" s="8">
        <f t="shared" si="27"/>
        <v>42417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x14ac:dyDescent="0.2">
      <c r="A108" s="8">
        <f t="shared" si="27"/>
        <v>42418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x14ac:dyDescent="0.2">
      <c r="A109" s="8">
        <f t="shared" si="27"/>
        <v>42419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x14ac:dyDescent="0.2">
      <c r="A110" s="8">
        <f t="shared" si="27"/>
        <v>42420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x14ac:dyDescent="0.2">
      <c r="A111" s="8">
        <f t="shared" si="27"/>
        <v>42421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x14ac:dyDescent="0.2">
      <c r="A112" s="8">
        <f t="shared" si="27"/>
        <v>42422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x14ac:dyDescent="0.2">
      <c r="A113" s="8">
        <f t="shared" si="27"/>
        <v>42423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x14ac:dyDescent="0.2">
      <c r="A114" s="8">
        <f t="shared" si="27"/>
        <v>42424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x14ac:dyDescent="0.2">
      <c r="A115" s="8">
        <f t="shared" si="27"/>
        <v>42425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x14ac:dyDescent="0.2">
      <c r="A116" s="8">
        <f t="shared" si="27"/>
        <v>42426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x14ac:dyDescent="0.2">
      <c r="A117" s="8">
        <f t="shared" si="27"/>
        <v>42427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x14ac:dyDescent="0.2">
      <c r="A118" s="8">
        <f t="shared" si="27"/>
        <v>42428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x14ac:dyDescent="0.2">
      <c r="A119" s="8">
        <f t="shared" si="27"/>
        <v>42429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x14ac:dyDescent="0.2">
      <c r="A120" s="8">
        <f t="shared" si="27"/>
        <v>42430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x14ac:dyDescent="0.2">
      <c r="A121" s="8">
        <f t="shared" si="27"/>
        <v>42431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x14ac:dyDescent="0.2">
      <c r="A122" s="8">
        <f t="shared" si="27"/>
        <v>42432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x14ac:dyDescent="0.2">
      <c r="A123" s="8">
        <f t="shared" si="27"/>
        <v>42433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1:15" x14ac:dyDescent="0.2">
      <c r="A124" s="8">
        <f t="shared" si="27"/>
        <v>42434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x14ac:dyDescent="0.2">
      <c r="A125" s="8">
        <f t="shared" si="27"/>
        <v>42435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x14ac:dyDescent="0.2">
      <c r="A126" s="8">
        <f t="shared" si="27"/>
        <v>42436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x14ac:dyDescent="0.2">
      <c r="A127" s="8">
        <f t="shared" si="27"/>
        <v>42437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x14ac:dyDescent="0.2">
      <c r="A128" s="8">
        <f t="shared" si="27"/>
        <v>42438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x14ac:dyDescent="0.2">
      <c r="A129" s="8">
        <f t="shared" si="27"/>
        <v>42439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x14ac:dyDescent="0.2">
      <c r="A130" s="8">
        <f t="shared" si="27"/>
        <v>42440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x14ac:dyDescent="0.2">
      <c r="A131" s="8">
        <f t="shared" si="27"/>
        <v>42441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x14ac:dyDescent="0.2">
      <c r="A132" s="8">
        <f t="shared" si="27"/>
        <v>42442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x14ac:dyDescent="0.2">
      <c r="A133" s="8">
        <f t="shared" si="27"/>
        <v>42443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x14ac:dyDescent="0.2">
      <c r="A134" s="8">
        <f t="shared" ref="A134:A197" si="28">A133+1</f>
        <v>42444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x14ac:dyDescent="0.2">
      <c r="A135" s="8">
        <f t="shared" si="28"/>
        <v>42445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x14ac:dyDescent="0.2">
      <c r="A136" s="8">
        <f t="shared" si="28"/>
        <v>42446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x14ac:dyDescent="0.2">
      <c r="A137" s="8">
        <f t="shared" si="28"/>
        <v>42447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x14ac:dyDescent="0.2">
      <c r="A138" s="8">
        <f t="shared" si="28"/>
        <v>42448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x14ac:dyDescent="0.2">
      <c r="A139" s="8">
        <f t="shared" si="28"/>
        <v>42449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x14ac:dyDescent="0.2">
      <c r="A140" s="8">
        <f t="shared" si="28"/>
        <v>42450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x14ac:dyDescent="0.2">
      <c r="A141" s="8">
        <f t="shared" si="28"/>
        <v>42451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x14ac:dyDescent="0.2">
      <c r="A142" s="8">
        <f t="shared" si="28"/>
        <v>42452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x14ac:dyDescent="0.2">
      <c r="A143" s="8">
        <f t="shared" si="28"/>
        <v>42453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x14ac:dyDescent="0.2">
      <c r="A144" s="8">
        <f t="shared" si="28"/>
        <v>42454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x14ac:dyDescent="0.2">
      <c r="A145" s="8">
        <f t="shared" si="28"/>
        <v>42455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x14ac:dyDescent="0.2">
      <c r="A146" s="8">
        <f t="shared" si="28"/>
        <v>42456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x14ac:dyDescent="0.2">
      <c r="A147" s="8">
        <f t="shared" si="28"/>
        <v>42457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x14ac:dyDescent="0.2">
      <c r="A148" s="8">
        <f t="shared" si="28"/>
        <v>42458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x14ac:dyDescent="0.2">
      <c r="A149" s="8">
        <f t="shared" si="28"/>
        <v>42459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x14ac:dyDescent="0.2">
      <c r="A150" s="8">
        <f t="shared" si="28"/>
        <v>42460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x14ac:dyDescent="0.2">
      <c r="A151" s="8">
        <f t="shared" si="28"/>
        <v>42461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x14ac:dyDescent="0.2">
      <c r="A152" s="8">
        <f t="shared" si="28"/>
        <v>42462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x14ac:dyDescent="0.2">
      <c r="A153" s="8">
        <f t="shared" si="28"/>
        <v>42463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x14ac:dyDescent="0.2">
      <c r="A154" s="8">
        <f t="shared" si="28"/>
        <v>42464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x14ac:dyDescent="0.2">
      <c r="A155" s="8">
        <f t="shared" si="28"/>
        <v>42465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x14ac:dyDescent="0.2">
      <c r="A156" s="8">
        <f t="shared" si="28"/>
        <v>42466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x14ac:dyDescent="0.2">
      <c r="A157" s="8">
        <f t="shared" si="28"/>
        <v>42467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x14ac:dyDescent="0.2">
      <c r="A158" s="8">
        <f t="shared" si="28"/>
        <v>42468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x14ac:dyDescent="0.2">
      <c r="A159" s="8">
        <f t="shared" si="28"/>
        <v>42469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x14ac:dyDescent="0.2">
      <c r="A160" s="8">
        <f t="shared" si="28"/>
        <v>42470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x14ac:dyDescent="0.2">
      <c r="A161" s="8">
        <f t="shared" si="28"/>
        <v>42471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x14ac:dyDescent="0.2">
      <c r="A162" s="8">
        <f t="shared" si="28"/>
        <v>42472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x14ac:dyDescent="0.2">
      <c r="A163" s="8">
        <f t="shared" si="28"/>
        <v>42473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x14ac:dyDescent="0.2">
      <c r="A164" s="8">
        <f t="shared" si="28"/>
        <v>42474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x14ac:dyDescent="0.2">
      <c r="A165" s="8">
        <f t="shared" si="28"/>
        <v>42475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x14ac:dyDescent="0.2">
      <c r="A166" s="8">
        <f t="shared" si="28"/>
        <v>42476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x14ac:dyDescent="0.2">
      <c r="A167" s="8">
        <f t="shared" si="28"/>
        <v>42477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x14ac:dyDescent="0.2">
      <c r="A168" s="8">
        <f t="shared" si="28"/>
        <v>42478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x14ac:dyDescent="0.2">
      <c r="A169" s="8">
        <f t="shared" si="28"/>
        <v>42479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x14ac:dyDescent="0.2">
      <c r="A170" s="8">
        <f t="shared" si="28"/>
        <v>42480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x14ac:dyDescent="0.2">
      <c r="A171" s="8">
        <f t="shared" si="28"/>
        <v>42481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x14ac:dyDescent="0.2">
      <c r="A172" s="8">
        <f t="shared" si="28"/>
        <v>42482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x14ac:dyDescent="0.2">
      <c r="A173" s="8">
        <f t="shared" si="28"/>
        <v>42483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x14ac:dyDescent="0.2">
      <c r="A174" s="8">
        <f t="shared" si="28"/>
        <v>42484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x14ac:dyDescent="0.2">
      <c r="A175" s="8">
        <f t="shared" si="28"/>
        <v>42485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x14ac:dyDescent="0.2">
      <c r="A176" s="8">
        <f t="shared" si="28"/>
        <v>42486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x14ac:dyDescent="0.2">
      <c r="A177" s="8">
        <f t="shared" si="28"/>
        <v>42487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x14ac:dyDescent="0.2">
      <c r="A178" s="8">
        <f t="shared" si="28"/>
        <v>42488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x14ac:dyDescent="0.2">
      <c r="A179" s="8">
        <f t="shared" si="28"/>
        <v>42489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x14ac:dyDescent="0.2">
      <c r="A180" s="8">
        <f t="shared" si="28"/>
        <v>42490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x14ac:dyDescent="0.2">
      <c r="A181" s="8">
        <f t="shared" si="28"/>
        <v>42491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x14ac:dyDescent="0.2">
      <c r="A182" s="8">
        <f t="shared" si="28"/>
        <v>42492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x14ac:dyDescent="0.2">
      <c r="A183" s="8">
        <f t="shared" si="28"/>
        <v>42493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x14ac:dyDescent="0.2">
      <c r="A184" s="8">
        <f t="shared" si="28"/>
        <v>42494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x14ac:dyDescent="0.2">
      <c r="A185" s="8">
        <f t="shared" si="28"/>
        <v>42495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x14ac:dyDescent="0.2">
      <c r="A186" s="8">
        <f t="shared" si="28"/>
        <v>42496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x14ac:dyDescent="0.2">
      <c r="A187" s="8">
        <f t="shared" si="28"/>
        <v>42497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x14ac:dyDescent="0.2">
      <c r="A188" s="8">
        <f t="shared" si="28"/>
        <v>42498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x14ac:dyDescent="0.2">
      <c r="A189" s="8">
        <f t="shared" si="28"/>
        <v>42499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x14ac:dyDescent="0.2">
      <c r="A190" s="8">
        <f t="shared" si="28"/>
        <v>42500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x14ac:dyDescent="0.2">
      <c r="A191" s="8">
        <f t="shared" si="28"/>
        <v>42501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x14ac:dyDescent="0.2">
      <c r="A192" s="8">
        <f t="shared" si="28"/>
        <v>42502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x14ac:dyDescent="0.2">
      <c r="A193" s="8">
        <f t="shared" si="28"/>
        <v>42503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x14ac:dyDescent="0.2">
      <c r="A194" s="8">
        <f t="shared" si="28"/>
        <v>42504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x14ac:dyDescent="0.2">
      <c r="A195" s="8">
        <f t="shared" si="28"/>
        <v>42505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x14ac:dyDescent="0.2">
      <c r="A196" s="8">
        <f t="shared" si="28"/>
        <v>42506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x14ac:dyDescent="0.2">
      <c r="A197" s="8">
        <f t="shared" si="28"/>
        <v>42507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x14ac:dyDescent="0.2">
      <c r="A198" s="8">
        <f t="shared" ref="A198:A237" si="29">A197+1</f>
        <v>42508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x14ac:dyDescent="0.2">
      <c r="A199" s="8">
        <f t="shared" si="29"/>
        <v>42509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x14ac:dyDescent="0.2">
      <c r="A200" s="8">
        <f t="shared" si="29"/>
        <v>42510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x14ac:dyDescent="0.2">
      <c r="A201" s="8">
        <f t="shared" si="29"/>
        <v>42511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x14ac:dyDescent="0.2">
      <c r="A202" s="8">
        <f t="shared" si="29"/>
        <v>42512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x14ac:dyDescent="0.2">
      <c r="A203" s="8">
        <f t="shared" si="29"/>
        <v>42513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x14ac:dyDescent="0.2">
      <c r="A204" s="8">
        <f t="shared" si="29"/>
        <v>42514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x14ac:dyDescent="0.2">
      <c r="A205" s="8">
        <f t="shared" si="29"/>
        <v>42515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x14ac:dyDescent="0.2">
      <c r="A206" s="8">
        <f t="shared" si="29"/>
        <v>42516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x14ac:dyDescent="0.2">
      <c r="A207" s="8">
        <f t="shared" si="29"/>
        <v>42517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x14ac:dyDescent="0.2">
      <c r="A208" s="8">
        <f t="shared" si="29"/>
        <v>42518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x14ac:dyDescent="0.2">
      <c r="A209" s="8">
        <f t="shared" si="29"/>
        <v>42519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x14ac:dyDescent="0.2">
      <c r="A210" s="8">
        <f t="shared" si="29"/>
        <v>42520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x14ac:dyDescent="0.2">
      <c r="A211" s="8">
        <f t="shared" si="29"/>
        <v>42521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x14ac:dyDescent="0.2">
      <c r="A212" s="8">
        <f t="shared" si="29"/>
        <v>42522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x14ac:dyDescent="0.2">
      <c r="A213" s="8">
        <f t="shared" si="29"/>
        <v>42523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x14ac:dyDescent="0.2">
      <c r="A214" s="8">
        <f t="shared" si="29"/>
        <v>42524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x14ac:dyDescent="0.2">
      <c r="A215" s="8">
        <f t="shared" si="29"/>
        <v>42525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x14ac:dyDescent="0.2">
      <c r="A216" s="8">
        <f t="shared" si="29"/>
        <v>42526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x14ac:dyDescent="0.2">
      <c r="A217" s="8">
        <f t="shared" si="29"/>
        <v>42527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x14ac:dyDescent="0.2">
      <c r="A218" s="8">
        <f t="shared" si="29"/>
        <v>42528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x14ac:dyDescent="0.2">
      <c r="A219" s="8">
        <f t="shared" si="29"/>
        <v>42529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x14ac:dyDescent="0.2">
      <c r="A220" s="8">
        <f t="shared" si="29"/>
        <v>42530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x14ac:dyDescent="0.2">
      <c r="A221" s="8">
        <f t="shared" si="29"/>
        <v>42531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x14ac:dyDescent="0.2">
      <c r="A222" s="8">
        <f t="shared" si="29"/>
        <v>42532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x14ac:dyDescent="0.2">
      <c r="A223" s="8">
        <f t="shared" si="29"/>
        <v>42533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x14ac:dyDescent="0.2">
      <c r="A224" s="8">
        <f t="shared" si="29"/>
        <v>42534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x14ac:dyDescent="0.2">
      <c r="A225" s="8">
        <f t="shared" si="29"/>
        <v>42535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x14ac:dyDescent="0.2">
      <c r="A226" s="8">
        <f t="shared" si="29"/>
        <v>42536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x14ac:dyDescent="0.2">
      <c r="A227" s="8">
        <f t="shared" si="29"/>
        <v>42537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x14ac:dyDescent="0.2">
      <c r="A228" s="8">
        <f t="shared" si="29"/>
        <v>42538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x14ac:dyDescent="0.2">
      <c r="A229" s="8">
        <f t="shared" si="29"/>
        <v>42539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x14ac:dyDescent="0.2">
      <c r="A230" s="8">
        <f t="shared" si="29"/>
        <v>42540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x14ac:dyDescent="0.2">
      <c r="A231" s="8">
        <f t="shared" si="29"/>
        <v>42541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x14ac:dyDescent="0.2">
      <c r="A232" s="8">
        <f t="shared" si="29"/>
        <v>42542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x14ac:dyDescent="0.2">
      <c r="A233" s="8">
        <f t="shared" si="29"/>
        <v>42543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x14ac:dyDescent="0.2">
      <c r="A234" s="8">
        <f t="shared" si="29"/>
        <v>42544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x14ac:dyDescent="0.2">
      <c r="A235" s="8">
        <f t="shared" si="29"/>
        <v>42545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x14ac:dyDescent="0.2">
      <c r="A236" s="8">
        <f t="shared" si="29"/>
        <v>42546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x14ac:dyDescent="0.2">
      <c r="A237" s="8">
        <f t="shared" si="29"/>
        <v>42547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</sheetData>
  <conditionalFormatting sqref="N3">
    <cfRule type="colorScale" priority="6">
      <colorScale>
        <cfvo type="min"/>
        <cfvo type="max"/>
        <color rgb="FFFF7128"/>
        <color rgb="FF92D050"/>
      </colorScale>
    </cfRule>
  </conditionalFormatting>
  <conditionalFormatting sqref="L3">
    <cfRule type="colorScale" priority="7">
      <colorScale>
        <cfvo type="min"/>
        <cfvo type="max"/>
        <color rgb="FFFF7128"/>
        <color rgb="FF92D050"/>
      </colorScale>
    </cfRule>
  </conditionalFormatting>
  <conditionalFormatting sqref="M3">
    <cfRule type="colorScale" priority="8">
      <colorScale>
        <cfvo type="min"/>
        <cfvo type="max"/>
        <color rgb="FF92D050"/>
        <color rgb="FFFF0000"/>
      </colorScale>
    </cfRule>
  </conditionalFormatting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zoomScaleNormal="100" workbookViewId="0">
      <selection activeCell="A14" sqref="A14"/>
    </sheetView>
  </sheetViews>
  <sheetFormatPr defaultRowHeight="14.25" x14ac:dyDescent="0.2"/>
  <cols>
    <col min="1" max="1" width="14.125" style="25"/>
    <col min="2" max="2" width="10.375"/>
    <col min="3" max="3" width="16.125"/>
    <col min="4" max="7" width="17.125"/>
    <col min="8" max="1025" width="10.5"/>
  </cols>
  <sheetData>
    <row r="1" spans="1:7" x14ac:dyDescent="0.2">
      <c r="A1" s="25" t="s">
        <v>132</v>
      </c>
      <c r="B1" t="s">
        <v>133</v>
      </c>
      <c r="C1" t="s">
        <v>134</v>
      </c>
      <c r="D1" t="s">
        <v>140</v>
      </c>
      <c r="E1" t="s">
        <v>141</v>
      </c>
      <c r="F1" t="s">
        <v>142</v>
      </c>
      <c r="G1" t="s">
        <v>143</v>
      </c>
    </row>
    <row r="2" spans="1:7" x14ac:dyDescent="0.2">
      <c r="A2" s="25">
        <f>WIP!A61</f>
        <v>42675</v>
      </c>
      <c r="B2" t="str">
        <f>WIP!B61</f>
        <v>ESPP</v>
      </c>
      <c r="C2">
        <f>WIP!C61</f>
        <v>6586.1233333333003</v>
      </c>
      <c r="D2">
        <f>WIP!E61</f>
        <v>6586.1233333333003</v>
      </c>
      <c r="E2">
        <f>WIP!G61</f>
        <v>6586.1233333333003</v>
      </c>
      <c r="F2">
        <f>WIP!I61</f>
        <v>12564.248011449263</v>
      </c>
      <c r="G2">
        <f>WIP!K61</f>
        <v>12564.248011449263</v>
      </c>
    </row>
    <row r="3" spans="1:7" x14ac:dyDescent="0.2">
      <c r="A3" s="25">
        <f>WIP!A62</f>
        <v>42682</v>
      </c>
      <c r="B3" t="str">
        <f>WIP!B62</f>
        <v>Check</v>
      </c>
      <c r="C3">
        <f>WIP!C62</f>
        <v>713.0099999999984</v>
      </c>
      <c r="D3">
        <f>WIP!E62</f>
        <v>7299.1333333332987</v>
      </c>
      <c r="E3">
        <f>WIP!G62</f>
        <v>7299.1333333332987</v>
      </c>
      <c r="F3">
        <f>WIP!I62</f>
        <v>1358.8947335718469</v>
      </c>
      <c r="G3">
        <f>WIP!K62</f>
        <v>13923.14274502111</v>
      </c>
    </row>
    <row r="4" spans="1:7" x14ac:dyDescent="0.2">
      <c r="A4" s="25">
        <f>WIP!A63</f>
        <v>42689</v>
      </c>
      <c r="B4" t="str">
        <f>WIP!B63</f>
        <v>Payment</v>
      </c>
      <c r="C4">
        <f>WIP!C63</f>
        <v>0</v>
      </c>
      <c r="D4">
        <f>WIP!E63</f>
        <v>7299.1333333332987</v>
      </c>
      <c r="E4">
        <f>WIP!G63</f>
        <v>7299.1333333332987</v>
      </c>
      <c r="F4">
        <f>WIP!I63</f>
        <v>0</v>
      </c>
      <c r="G4">
        <f>WIP!K63</f>
        <v>13923.14274502111</v>
      </c>
    </row>
    <row r="5" spans="1:7" x14ac:dyDescent="0.2">
      <c r="A5" s="25">
        <f>WIP!A64</f>
        <v>42696</v>
      </c>
      <c r="B5" t="str">
        <f>WIP!B64</f>
        <v>Check</v>
      </c>
      <c r="C5">
        <f>WIP!C64</f>
        <v>941.0099999999984</v>
      </c>
      <c r="D5">
        <f>WIP!E64</f>
        <v>8240.1433333332971</v>
      </c>
      <c r="E5">
        <f>WIP!G64</f>
        <v>8240.1433333332971</v>
      </c>
      <c r="F5">
        <f>WIP!I64</f>
        <v>1789.9938537176408</v>
      </c>
      <c r="G5">
        <f>WIP!K64</f>
        <v>15713.136598738751</v>
      </c>
    </row>
    <row r="6" spans="1:7" x14ac:dyDescent="0.2">
      <c r="A6" s="25">
        <f>WIP!A65</f>
        <v>42711</v>
      </c>
      <c r="B6" t="str">
        <f>WIP!B65</f>
        <v>Bonus</v>
      </c>
      <c r="C6">
        <f>WIP!C65</f>
        <v>9264.4</v>
      </c>
      <c r="D6">
        <f>WIP!E65</f>
        <v>17504.543333333299</v>
      </c>
      <c r="E6">
        <f>WIP!G65</f>
        <v>17504.543333333299</v>
      </c>
      <c r="F6">
        <f>WIP!I65</f>
        <v>17586.613251116934</v>
      </c>
      <c r="G6">
        <f>WIP!K65</f>
        <v>33299.749849855682</v>
      </c>
    </row>
    <row r="7" spans="1:7" x14ac:dyDescent="0.2">
      <c r="A7" s="25">
        <f>WIP!A66</f>
        <v>42712</v>
      </c>
      <c r="B7" t="str">
        <f>WIP!B66</f>
        <v>Check</v>
      </c>
      <c r="C7">
        <f>WIP!C66</f>
        <v>713.0099999999984</v>
      </c>
      <c r="D7">
        <f>WIP!E66</f>
        <v>18217.553333333297</v>
      </c>
      <c r="E7">
        <f>WIP!G66</f>
        <v>18217.553333333297</v>
      </c>
      <c r="F7">
        <f>WIP!I66</f>
        <v>1353.3216939614688</v>
      </c>
      <c r="G7">
        <f>WIP!K66</f>
        <v>34653.071543817154</v>
      </c>
    </row>
    <row r="8" spans="1:7" x14ac:dyDescent="0.2">
      <c r="A8" s="25">
        <f>WIP!A67</f>
        <v>42719</v>
      </c>
      <c r="B8" t="str">
        <f>WIP!B67</f>
        <v>Payment</v>
      </c>
      <c r="C8">
        <f>WIP!C67</f>
        <v>0</v>
      </c>
      <c r="D8">
        <f>WIP!E67</f>
        <v>18217.553333333297</v>
      </c>
      <c r="E8">
        <f>WIP!G67</f>
        <v>18217.553333333297</v>
      </c>
      <c r="F8">
        <f>WIP!I67</f>
        <v>0</v>
      </c>
      <c r="G8">
        <f>WIP!K67</f>
        <v>34653.071543817154</v>
      </c>
    </row>
    <row r="9" spans="1:7" x14ac:dyDescent="0.2">
      <c r="A9" s="25">
        <f>WIP!A68</f>
        <v>42726</v>
      </c>
      <c r="B9" t="str">
        <f>WIP!B68</f>
        <v>Check</v>
      </c>
      <c r="C9">
        <f>WIP!C68</f>
        <v>941.0099999999984</v>
      </c>
      <c r="D9">
        <f>WIP!E68</f>
        <v>19158.563333333295</v>
      </c>
      <c r="E9">
        <f>WIP!G68</f>
        <v>19158.563333333295</v>
      </c>
      <c r="F9">
        <f>WIP!I68</f>
        <v>1782.6528092624308</v>
      </c>
      <c r="G9">
        <f>WIP!K68</f>
        <v>36435.724353079582</v>
      </c>
    </row>
    <row r="10" spans="1:7" x14ac:dyDescent="0.2">
      <c r="A10" s="25">
        <f>WIP!A69</f>
        <v>42742</v>
      </c>
      <c r="B10" t="str">
        <f>WIP!B69</f>
        <v>Check</v>
      </c>
      <c r="C10">
        <f>WIP!C69</f>
        <v>713.0099999999984</v>
      </c>
      <c r="D10">
        <f>WIP!E69</f>
        <v>19871.573333333294</v>
      </c>
      <c r="E10">
        <f>WIP!G69</f>
        <v>19871.573333333294</v>
      </c>
      <c r="F10">
        <f>WIP!I69</f>
        <v>1347.7715102572413</v>
      </c>
      <c r="G10">
        <f>WIP!K69</f>
        <v>37783.495863336822</v>
      </c>
    </row>
    <row r="11" spans="1:7" x14ac:dyDescent="0.2">
      <c r="A11" s="25">
        <f>WIP!A70</f>
        <v>42749</v>
      </c>
      <c r="B11" t="str">
        <f>WIP!B70</f>
        <v>Payment</v>
      </c>
      <c r="C11">
        <f>WIP!C70</f>
        <v>0</v>
      </c>
      <c r="D11">
        <f>WIP!E70</f>
        <v>19871.573333333294</v>
      </c>
      <c r="E11">
        <f>WIP!G70</f>
        <v>19871.573333333294</v>
      </c>
      <c r="F11">
        <f>WIP!I70</f>
        <v>0</v>
      </c>
      <c r="G11">
        <f>WIP!K70</f>
        <v>37783.495863336822</v>
      </c>
    </row>
    <row r="12" spans="1:7" x14ac:dyDescent="0.2">
      <c r="A12" s="25">
        <f>WIP!A71</f>
        <v>42756</v>
      </c>
      <c r="B12" t="str">
        <f>WIP!B71</f>
        <v>Check</v>
      </c>
      <c r="C12">
        <f>WIP!C71</f>
        <v>941.0099999999984</v>
      </c>
      <c r="D12">
        <f>WIP!E71</f>
        <v>20812.583333333292</v>
      </c>
      <c r="E12">
        <f>WIP!G71</f>
        <v>20812.583333333292</v>
      </c>
      <c r="F12">
        <f>WIP!I71</f>
        <v>1775.3418715774658</v>
      </c>
      <c r="G12">
        <f>WIP!K71</f>
        <v>39558.83773491429</v>
      </c>
    </row>
    <row r="13" spans="1:7" x14ac:dyDescent="0.2">
      <c r="A13" s="25">
        <f>WIP!A72</f>
        <v>42767</v>
      </c>
      <c r="B13" t="str">
        <f>WIP!B72</f>
        <v>Tax Return</v>
      </c>
      <c r="C13">
        <f>WIP!C72</f>
        <v>3000</v>
      </c>
      <c r="D13">
        <f>WIP!E72</f>
        <v>23812.583333333292</v>
      </c>
      <c r="E13">
        <f>WIP!G72</f>
        <v>23812.583333333292</v>
      </c>
      <c r="F13">
        <f>WIP!I72</f>
        <v>5651.3811120710989</v>
      </c>
      <c r="G13">
        <f>WIP!K72</f>
        <v>45210.218846985386</v>
      </c>
    </row>
    <row r="14" spans="1:7" x14ac:dyDescent="0.2">
      <c r="A14" s="25">
        <f>WIP!A73</f>
        <v>42773</v>
      </c>
      <c r="B14" t="str">
        <f>WIP!B73</f>
        <v>Check</v>
      </c>
      <c r="C14">
        <f>WIP!C73</f>
        <v>713.0099999999984</v>
      </c>
      <c r="D14">
        <f>WIP!E73</f>
        <v>24525.593333333291</v>
      </c>
      <c r="E14">
        <f>WIP!G73</f>
        <v>24525.593333333291</v>
      </c>
      <c r="F14">
        <f>WIP!I73</f>
        <v>1342.0602322634682</v>
      </c>
      <c r="G14">
        <f>WIP!K73</f>
        <v>46552.279079248852</v>
      </c>
    </row>
    <row r="15" spans="1:7" x14ac:dyDescent="0.2">
      <c r="A15" s="25">
        <f>WIP!A74</f>
        <v>42780</v>
      </c>
      <c r="B15" t="str">
        <f>WIP!B74</f>
        <v>Payment</v>
      </c>
      <c r="C15">
        <f>WIP!C74</f>
        <v>0</v>
      </c>
      <c r="D15">
        <f>WIP!E74</f>
        <v>24525.593333333291</v>
      </c>
      <c r="E15">
        <f>WIP!G74</f>
        <v>24525.593333333291</v>
      </c>
      <c r="F15">
        <f>WIP!I74</f>
        <v>0</v>
      </c>
      <c r="G15">
        <f>WIP!K74</f>
        <v>46552.279079248852</v>
      </c>
    </row>
    <row r="16" spans="1:7" x14ac:dyDescent="0.2">
      <c r="A16" s="25">
        <f>WIP!A75</f>
        <v>42787</v>
      </c>
      <c r="B16" t="str">
        <f>WIP!B75</f>
        <v>Check</v>
      </c>
      <c r="C16">
        <f>WIP!C75</f>
        <v>941.0099999999984</v>
      </c>
      <c r="D16">
        <f>WIP!E75</f>
        <v>25466.603333333289</v>
      </c>
      <c r="E16">
        <f>WIP!G75</f>
        <v>25466.603333333289</v>
      </c>
      <c r="F16">
        <f>WIP!I75</f>
        <v>1767.8187336528265</v>
      </c>
      <c r="G16">
        <f>WIP!K75</f>
        <v>48320.09781290168</v>
      </c>
    </row>
    <row r="17" spans="1:7" x14ac:dyDescent="0.2">
      <c r="A17" s="25">
        <f>WIP!A76</f>
        <v>42802</v>
      </c>
      <c r="B17" t="str">
        <f>WIP!B76</f>
        <v>Check</v>
      </c>
      <c r="C17">
        <f>WIP!C76</f>
        <v>713.0099999999984</v>
      </c>
      <c r="D17">
        <f>WIP!E76</f>
        <v>26179.613333333287</v>
      </c>
      <c r="E17">
        <f>WIP!G76</f>
        <v>26179.613333333287</v>
      </c>
      <c r="F17">
        <f>WIP!I76</f>
        <v>1336.7393360090937</v>
      </c>
      <c r="G17">
        <f>WIP!K76</f>
        <v>49656.837148910774</v>
      </c>
    </row>
    <row r="18" spans="1:7" x14ac:dyDescent="0.2">
      <c r="A18" s="25">
        <f>WIP!A77</f>
        <v>42809</v>
      </c>
      <c r="B18" t="str">
        <f>WIP!B77</f>
        <v>Payment</v>
      </c>
      <c r="C18">
        <f>WIP!C77</f>
        <v>0</v>
      </c>
      <c r="D18">
        <f>WIP!E77</f>
        <v>26179.613333333287</v>
      </c>
      <c r="E18">
        <f>WIP!G77</f>
        <v>26179.613333333287</v>
      </c>
      <c r="F18">
        <f>WIP!I77</f>
        <v>0</v>
      </c>
      <c r="G18">
        <f>WIP!K77</f>
        <v>49656.837148910774</v>
      </c>
    </row>
    <row r="19" spans="1:7" x14ac:dyDescent="0.2">
      <c r="A19" s="25">
        <f>WIP!A78</f>
        <v>42816</v>
      </c>
      <c r="B19" t="str">
        <f>WIP!B78</f>
        <v>Check</v>
      </c>
      <c r="C19">
        <f>WIP!C78</f>
        <v>941.0099999999984</v>
      </c>
      <c r="D19">
        <f>WIP!E78</f>
        <v>27120.623333333286</v>
      </c>
      <c r="E19">
        <f>WIP!G78</f>
        <v>27120.623333333286</v>
      </c>
      <c r="F19">
        <f>WIP!I78</f>
        <v>1760.8098231343758</v>
      </c>
      <c r="G19">
        <f>WIP!K78</f>
        <v>51417.64697204515</v>
      </c>
    </row>
    <row r="20" spans="1:7" x14ac:dyDescent="0.2">
      <c r="A20" s="25">
        <f>WIP!A79</f>
        <v>42833</v>
      </c>
      <c r="B20" t="str">
        <f>WIP!B79</f>
        <v>Check</v>
      </c>
      <c r="C20">
        <f>WIP!C79</f>
        <v>713.0099999999984</v>
      </c>
      <c r="D20">
        <f>WIP!E79</f>
        <v>27833.633333333284</v>
      </c>
      <c r="E20">
        <f>WIP!G79</f>
        <v>27833.633333333284</v>
      </c>
      <c r="F20">
        <f>WIP!I79</f>
        <v>1331.0748076412976</v>
      </c>
      <c r="G20">
        <f>WIP!K79</f>
        <v>52748.72177968645</v>
      </c>
    </row>
    <row r="21" spans="1:7" x14ac:dyDescent="0.2">
      <c r="A21" s="25">
        <f>WIP!A80</f>
        <v>42840</v>
      </c>
      <c r="B21" t="str">
        <f>WIP!B80</f>
        <v>Payment</v>
      </c>
      <c r="C21">
        <f>WIP!C80</f>
        <v>0</v>
      </c>
      <c r="D21">
        <f>WIP!E80</f>
        <v>27833.633333333284</v>
      </c>
      <c r="E21">
        <f>WIP!G80</f>
        <v>27833.633333333284</v>
      </c>
      <c r="F21">
        <f>WIP!I80</f>
        <v>0</v>
      </c>
      <c r="G21">
        <f>WIP!K80</f>
        <v>52748.72177968645</v>
      </c>
    </row>
    <row r="22" spans="1:7" x14ac:dyDescent="0.2">
      <c r="A22" s="25">
        <f>WIP!A81</f>
        <v>42847</v>
      </c>
      <c r="B22" t="str">
        <f>WIP!B81</f>
        <v>Check</v>
      </c>
      <c r="C22">
        <f>WIP!C81</f>
        <v>941.0099999999984</v>
      </c>
      <c r="D22">
        <f>WIP!E81</f>
        <v>28774.643333333282</v>
      </c>
      <c r="E22">
        <f>WIP!G81</f>
        <v>28774.643333333282</v>
      </c>
      <c r="F22">
        <f>WIP!I81</f>
        <v>1753.3482658024745</v>
      </c>
      <c r="G22">
        <f>WIP!K81</f>
        <v>54502.070045488923</v>
      </c>
    </row>
    <row r="23" spans="1:7" x14ac:dyDescent="0.2">
      <c r="A23" s="25">
        <f>WIP!A82</f>
        <v>42856</v>
      </c>
      <c r="B23" t="str">
        <f>WIP!B82</f>
        <v>ESPP</v>
      </c>
      <c r="C23">
        <f>WIP!C82</f>
        <v>10189</v>
      </c>
      <c r="D23">
        <f>WIP!E82</f>
        <v>38963.643333333282</v>
      </c>
      <c r="E23">
        <f>WIP!G82</f>
        <v>38963.643333333282</v>
      </c>
      <c r="F23">
        <f>WIP!I82</f>
        <v>18961.386037584805</v>
      </c>
      <c r="G23">
        <f>WIP!K82</f>
        <v>73463.456083073732</v>
      </c>
    </row>
    <row r="24" spans="1:7" x14ac:dyDescent="0.2">
      <c r="A24" s="25">
        <f>WIP!A83</f>
        <v>42863</v>
      </c>
      <c r="B24" t="str">
        <f>WIP!B83</f>
        <v>Check</v>
      </c>
      <c r="C24">
        <f>WIP!C83</f>
        <v>713.0099999999984</v>
      </c>
      <c r="D24">
        <f>WIP!E83</f>
        <v>39676.653333333277</v>
      </c>
      <c r="E24">
        <f>WIP!G83</f>
        <v>39676.653333333277</v>
      </c>
      <c r="F24">
        <f>WIP!I83</f>
        <v>1325.615861893629</v>
      </c>
      <c r="G24">
        <f>WIP!K83</f>
        <v>74789.071944967363</v>
      </c>
    </row>
    <row r="25" spans="1:7" x14ac:dyDescent="0.2">
      <c r="A25" s="25">
        <f>WIP!A84</f>
        <v>42870</v>
      </c>
      <c r="B25" t="str">
        <f>WIP!B84</f>
        <v>Payment</v>
      </c>
      <c r="C25">
        <f>WIP!C84</f>
        <v>0</v>
      </c>
      <c r="D25">
        <f>WIP!E84</f>
        <v>39676.653333333277</v>
      </c>
      <c r="E25">
        <f>WIP!G84</f>
        <v>39676.653333333277</v>
      </c>
      <c r="F25">
        <f>WIP!I84</f>
        <v>0</v>
      </c>
      <c r="G25">
        <f>WIP!K84</f>
        <v>74789.071944967363</v>
      </c>
    </row>
    <row r="26" spans="1:7" x14ac:dyDescent="0.2">
      <c r="A26" s="25">
        <f>WIP!A85</f>
        <v>42877</v>
      </c>
      <c r="B26" t="str">
        <f>WIP!B85</f>
        <v>Check</v>
      </c>
      <c r="C26">
        <f>WIP!C85</f>
        <v>941.0099999999984</v>
      </c>
      <c r="D26">
        <f>WIP!E85</f>
        <v>40617.663333333272</v>
      </c>
      <c r="E26">
        <f>WIP!G85</f>
        <v>40617.663333333272</v>
      </c>
      <c r="F26">
        <f>WIP!I85</f>
        <v>1746.1575106286573</v>
      </c>
      <c r="G26">
        <f>WIP!K85</f>
        <v>76535.229455596025</v>
      </c>
    </row>
    <row r="27" spans="1:7" x14ac:dyDescent="0.2">
      <c r="A27" s="25">
        <f>WIP!A86</f>
        <v>42894</v>
      </c>
      <c r="B27" t="str">
        <f>WIP!B86</f>
        <v>Check</v>
      </c>
      <c r="C27">
        <f>WIP!C86</f>
        <v>713.0099999999984</v>
      </c>
      <c r="D27">
        <f>WIP!E86</f>
        <v>41330.673333333267</v>
      </c>
      <c r="E27">
        <f>WIP!G86</f>
        <v>41330.673333333267</v>
      </c>
      <c r="F27">
        <f>WIP!I86</f>
        <v>1319.9984700415155</v>
      </c>
      <c r="G27">
        <f>WIP!K86</f>
        <v>77855.227925637548</v>
      </c>
    </row>
    <row r="28" spans="1:7" x14ac:dyDescent="0.2">
      <c r="A28" s="25">
        <f>WIP!A87</f>
        <v>42901</v>
      </c>
      <c r="B28" t="str">
        <f>WIP!B87</f>
        <v>Payment</v>
      </c>
      <c r="C28">
        <f>WIP!C87</f>
        <v>0</v>
      </c>
      <c r="D28">
        <f>WIP!E87</f>
        <v>41330.673333333267</v>
      </c>
      <c r="E28">
        <f>WIP!G87</f>
        <v>41330.673333333267</v>
      </c>
      <c r="F28">
        <f>WIP!I87</f>
        <v>0</v>
      </c>
      <c r="G28">
        <f>WIP!K87</f>
        <v>77855.227925637548</v>
      </c>
    </row>
    <row r="29" spans="1:7" x14ac:dyDescent="0.2">
      <c r="A29" s="25">
        <f>WIP!A88</f>
        <v>42908</v>
      </c>
      <c r="B29" t="str">
        <f>WIP!B88</f>
        <v>Check</v>
      </c>
      <c r="C29">
        <f>WIP!C88</f>
        <v>941.0099999999984</v>
      </c>
      <c r="D29">
        <f>WIP!E88</f>
        <v>42271.683333333262</v>
      </c>
      <c r="E29">
        <f>WIP!G88</f>
        <v>42271.683333333262</v>
      </c>
      <c r="F29">
        <f>WIP!I88</f>
        <v>1738.758043517046</v>
      </c>
      <c r="G29">
        <f>WIP!K88</f>
        <v>79593.985969154601</v>
      </c>
    </row>
    <row r="30" spans="1:7" x14ac:dyDescent="0.2">
      <c r="A30" s="25">
        <f>WIP!A89</f>
        <v>42924</v>
      </c>
      <c r="B30" t="str">
        <f>WIP!B89</f>
        <v>Check</v>
      </c>
      <c r="C30">
        <f>WIP!C89</f>
        <v>713.0099999999984</v>
      </c>
      <c r="D30">
        <f>WIP!E89</f>
        <v>42984.693333333256</v>
      </c>
      <c r="E30">
        <f>WIP!G89</f>
        <v>42984.693333333256</v>
      </c>
      <c r="F30">
        <f>WIP!I89</f>
        <v>1314.584950084864</v>
      </c>
      <c r="G30">
        <f>WIP!K89</f>
        <v>80908.570919239472</v>
      </c>
    </row>
    <row r="31" spans="1:7" x14ac:dyDescent="0.2">
      <c r="A31" s="25">
        <f>WIP!A90</f>
        <v>42931</v>
      </c>
      <c r="B31" t="str">
        <f>WIP!B90</f>
        <v>Payment</v>
      </c>
      <c r="C31">
        <f>WIP!C90</f>
        <v>0</v>
      </c>
      <c r="D31">
        <f>WIP!E90</f>
        <v>42984.693333333256</v>
      </c>
      <c r="E31">
        <f>WIP!G90</f>
        <v>42984.693333333256</v>
      </c>
      <c r="F31">
        <f>WIP!I90</f>
        <v>0</v>
      </c>
      <c r="G31">
        <f>WIP!K90</f>
        <v>80908.570919239472</v>
      </c>
    </row>
    <row r="32" spans="1:7" x14ac:dyDescent="0.2">
      <c r="A32" s="25">
        <f>WIP!A91</f>
        <v>42938</v>
      </c>
      <c r="B32" t="str">
        <f>WIP!B91</f>
        <v>Check</v>
      </c>
      <c r="C32">
        <f>WIP!C91</f>
        <v>941.0099999999984</v>
      </c>
      <c r="D32">
        <f>WIP!E91</f>
        <v>43925.703333333251</v>
      </c>
      <c r="E32">
        <f>WIP!G91</f>
        <v>43925.703333333251</v>
      </c>
      <c r="F32">
        <f>WIP!I91</f>
        <v>1731.6271251243361</v>
      </c>
      <c r="G32">
        <f>WIP!K91</f>
        <v>82640.198044363802</v>
      </c>
    </row>
    <row r="33" spans="1:7" x14ac:dyDescent="0.2">
      <c r="A33" s="25">
        <f>WIP!A92</f>
        <v>42955</v>
      </c>
      <c r="B33" t="str">
        <f>WIP!B92</f>
        <v>Check</v>
      </c>
      <c r="C33">
        <f>WIP!C92</f>
        <v>713.0099999999984</v>
      </c>
      <c r="D33">
        <f>WIP!E92</f>
        <v>44638.713333333246</v>
      </c>
      <c r="E33">
        <f>WIP!G92</f>
        <v>44638.713333333246</v>
      </c>
      <c r="F33">
        <f>WIP!I92</f>
        <v>1309.0143025090504</v>
      </c>
      <c r="G33">
        <f>WIP!K92</f>
        <v>83949.212346872853</v>
      </c>
    </row>
    <row r="34" spans="1:7" x14ac:dyDescent="0.2">
      <c r="A34" s="25">
        <f>WIP!A93</f>
        <v>42962</v>
      </c>
      <c r="B34" t="str">
        <f>WIP!B93</f>
        <v>Payment</v>
      </c>
      <c r="C34">
        <f>WIP!C93</f>
        <v>0</v>
      </c>
      <c r="D34">
        <f>WIP!E93</f>
        <v>44638.713333333246</v>
      </c>
      <c r="E34">
        <f>WIP!G93</f>
        <v>44638.713333333246</v>
      </c>
      <c r="F34">
        <f>WIP!I93</f>
        <v>0</v>
      </c>
      <c r="G34">
        <f>WIP!K93</f>
        <v>83949.212346872853</v>
      </c>
    </row>
    <row r="35" spans="1:7" x14ac:dyDescent="0.2">
      <c r="A35" s="25">
        <f>WIP!A94</f>
        <v>42969</v>
      </c>
      <c r="B35" t="str">
        <f>WIP!B94</f>
        <v>Check</v>
      </c>
      <c r="C35">
        <f>WIP!C94</f>
        <v>941.0099999999984</v>
      </c>
      <c r="D35">
        <f>WIP!E94</f>
        <v>45579.723333333241</v>
      </c>
      <c r="E35">
        <f>WIP!G94</f>
        <v>45579.723333333241</v>
      </c>
      <c r="F35">
        <f>WIP!I94</f>
        <v>1724.2892315586414</v>
      </c>
      <c r="G35">
        <f>WIP!K94</f>
        <v>85673.501578431489</v>
      </c>
    </row>
    <row r="36" spans="1:7" x14ac:dyDescent="0.2">
      <c r="A36" s="25">
        <f>WIP!A95</f>
        <v>42986</v>
      </c>
      <c r="B36" t="str">
        <f>WIP!B95</f>
        <v>Check</v>
      </c>
      <c r="C36">
        <f>WIP!C95</f>
        <v>713.0099999999984</v>
      </c>
      <c r="D36">
        <f>WIP!E95</f>
        <v>46292.733333333235</v>
      </c>
      <c r="E36">
        <f>WIP!G95</f>
        <v>46292.733333333235</v>
      </c>
      <c r="F36">
        <f>WIP!I95</f>
        <v>1303.4672609500344</v>
      </c>
      <c r="G36">
        <f>WIP!K95</f>
        <v>86976.96883938153</v>
      </c>
    </row>
    <row r="37" spans="1:7" x14ac:dyDescent="0.2">
      <c r="A37" s="25">
        <f>WIP!A96</f>
        <v>42993</v>
      </c>
      <c r="B37" t="str">
        <f>WIP!B96</f>
        <v>Payment</v>
      </c>
      <c r="C37">
        <f>WIP!C96</f>
        <v>0</v>
      </c>
      <c r="D37">
        <f>WIP!E96</f>
        <v>46292.733333333235</v>
      </c>
      <c r="E37">
        <f>WIP!G96</f>
        <v>46292.733333333235</v>
      </c>
      <c r="F37">
        <f>WIP!I96</f>
        <v>0</v>
      </c>
      <c r="G37">
        <f>WIP!K96</f>
        <v>86976.96883938153</v>
      </c>
    </row>
    <row r="38" spans="1:7" x14ac:dyDescent="0.2">
      <c r="A38" s="25">
        <f>WIP!A97</f>
        <v>43000</v>
      </c>
      <c r="B38" t="str">
        <f>WIP!B97</f>
        <v>Check</v>
      </c>
      <c r="C38">
        <f>WIP!C97</f>
        <v>941.0099999999984</v>
      </c>
      <c r="D38">
        <f>WIP!E97</f>
        <v>47233.74333333323</v>
      </c>
      <c r="E38">
        <f>WIP!G97</f>
        <v>47233.74333333323</v>
      </c>
      <c r="F38">
        <f>WIP!I97</f>
        <v>1716.9824328407924</v>
      </c>
      <c r="G38">
        <f>WIP!K97</f>
        <v>88693.95127222233</v>
      </c>
    </row>
    <row r="39" spans="1:7" x14ac:dyDescent="0.2">
      <c r="A39" s="25">
        <f>WIP!A98</f>
        <v>43016</v>
      </c>
      <c r="B39" t="str">
        <f>WIP!B98</f>
        <v>Check</v>
      </c>
      <c r="C39">
        <f>WIP!C98</f>
        <v>713.0099999999984</v>
      </c>
      <c r="D39">
        <f>WIP!E98</f>
        <v>47946.753333333225</v>
      </c>
      <c r="E39">
        <f>WIP!G98</f>
        <v>47946.753333333225</v>
      </c>
      <c r="F39">
        <f>WIP!I98</f>
        <v>1298.1215380646338</v>
      </c>
      <c r="G39">
        <f>WIP!K98</f>
        <v>89992.072810286962</v>
      </c>
    </row>
    <row r="40" spans="1:7" x14ac:dyDescent="0.2">
      <c r="A40" s="25">
        <f>WIP!A99</f>
        <v>43023</v>
      </c>
      <c r="B40" t="str">
        <f>WIP!B99</f>
        <v>Payment</v>
      </c>
      <c r="C40">
        <f>WIP!C99</f>
        <v>0</v>
      </c>
      <c r="D40">
        <f>WIP!E99</f>
        <v>47946.753333333225</v>
      </c>
      <c r="E40">
        <f>WIP!G99</f>
        <v>47946.753333333225</v>
      </c>
      <c r="F40">
        <f>WIP!I99</f>
        <v>0</v>
      </c>
      <c r="G40">
        <f>WIP!K99</f>
        <v>89992.072810286962</v>
      </c>
    </row>
    <row r="41" spans="1:7" x14ac:dyDescent="0.2">
      <c r="A41" s="25">
        <f>WIP!A100</f>
        <v>43030</v>
      </c>
      <c r="B41" t="str">
        <f>WIP!B100</f>
        <v>Check</v>
      </c>
      <c r="C41">
        <f>WIP!C100</f>
        <v>941.0099999999984</v>
      </c>
      <c r="D41">
        <f>WIP!E100</f>
        <v>48887.76333333322</v>
      </c>
      <c r="E41">
        <f>WIP!G100</f>
        <v>48887.76333333322</v>
      </c>
      <c r="F41">
        <f>WIP!I100</f>
        <v>1709.9408196295956</v>
      </c>
      <c r="G41">
        <f>WIP!K100</f>
        <v>91702.013629916561</v>
      </c>
    </row>
    <row r="42" spans="1:7" x14ac:dyDescent="0.2">
      <c r="A42" s="25">
        <f>WIP!A101</f>
        <v>43040</v>
      </c>
      <c r="B42" t="str">
        <f>WIP!B101</f>
        <v>ESPP</v>
      </c>
      <c r="C42">
        <f>WIP!C101</f>
        <v>10189</v>
      </c>
      <c r="D42">
        <f>WIP!E101</f>
        <v>10189</v>
      </c>
      <c r="E42">
        <f>WIP!G101</f>
        <v>59076.76333333322</v>
      </c>
      <c r="F42">
        <f>WIP!I101</f>
        <v>18489.428160329648</v>
      </c>
      <c r="G42">
        <f>WIP!K101</f>
        <v>110191.4417902462</v>
      </c>
    </row>
    <row r="43" spans="1:7" x14ac:dyDescent="0.2">
      <c r="A43" s="25">
        <f>WIP!A102</f>
        <v>43047</v>
      </c>
      <c r="B43" t="str">
        <f>WIP!B102</f>
        <v>Check</v>
      </c>
      <c r="C43">
        <f>WIP!C102</f>
        <v>713.0099999999984</v>
      </c>
      <c r="D43">
        <f>WIP!E102</f>
        <v>10902.009999999998</v>
      </c>
      <c r="E43">
        <f>WIP!G102</f>
        <v>59789.773333333214</v>
      </c>
      <c r="F43">
        <f>WIP!I102</f>
        <v>1292.620655372599</v>
      </c>
      <c r="G43">
        <f>WIP!K102</f>
        <v>111484.06244561879</v>
      </c>
    </row>
    <row r="44" spans="1:7" x14ac:dyDescent="0.2">
      <c r="A44" s="25">
        <f>WIP!A103</f>
        <v>43054</v>
      </c>
      <c r="B44" t="str">
        <f>WIP!B103</f>
        <v>Payment</v>
      </c>
      <c r="C44">
        <f>WIP!C103</f>
        <v>0</v>
      </c>
      <c r="D44">
        <f>WIP!E103</f>
        <v>10902.009999999998</v>
      </c>
      <c r="E44">
        <f>WIP!G103</f>
        <v>59789.773333333214</v>
      </c>
      <c r="F44">
        <f>WIP!I103</f>
        <v>0</v>
      </c>
      <c r="G44">
        <f>WIP!K103</f>
        <v>111484.06244561879</v>
      </c>
    </row>
    <row r="45" spans="1:7" x14ac:dyDescent="0.2">
      <c r="A45" s="25">
        <f>WIP!A104</f>
        <v>43061</v>
      </c>
      <c r="B45" t="str">
        <f>WIP!B104</f>
        <v>Check</v>
      </c>
      <c r="C45">
        <f>WIP!C104</f>
        <v>941.0099999999984</v>
      </c>
      <c r="D45">
        <f>WIP!E104</f>
        <v>11843.019999999997</v>
      </c>
      <c r="E45">
        <f>WIP!G104</f>
        <v>60730.783333333209</v>
      </c>
      <c r="F45">
        <f>WIP!I104</f>
        <v>1702.6948233316468</v>
      </c>
      <c r="G45">
        <f>WIP!K104</f>
        <v>113186.75726895044</v>
      </c>
    </row>
    <row r="46" spans="1:7" x14ac:dyDescent="0.2">
      <c r="A46" s="25">
        <f>WIP!A105</f>
        <v>43076</v>
      </c>
      <c r="B46" t="str">
        <f>WIP!B105</f>
        <v>Check</v>
      </c>
      <c r="C46">
        <f>WIP!C105</f>
        <v>713.0099999999984</v>
      </c>
      <c r="D46">
        <f>WIP!E105</f>
        <v>12556.029999999995</v>
      </c>
      <c r="E46">
        <f>WIP!G105</f>
        <v>61443.793333333204</v>
      </c>
      <c r="F46">
        <f>WIP!I105</f>
        <v>1287.4957733157789</v>
      </c>
      <c r="G46">
        <f>WIP!K105</f>
        <v>114474.25304226622</v>
      </c>
    </row>
    <row r="47" spans="1:7" x14ac:dyDescent="0.2">
      <c r="A47" s="25">
        <f>WIP!A106</f>
        <v>43077</v>
      </c>
      <c r="B47" t="str">
        <f>WIP!B106</f>
        <v>Bonus</v>
      </c>
      <c r="C47">
        <f>WIP!C106</f>
        <v>9264.4</v>
      </c>
      <c r="D47">
        <f>WIP!E106</f>
        <v>21820.429999999993</v>
      </c>
      <c r="E47">
        <f>WIP!G106</f>
        <v>70708.193333333198</v>
      </c>
      <c r="F47">
        <f>WIP!I106</f>
        <v>16726.612528045258</v>
      </c>
      <c r="G47">
        <f>WIP!K106</f>
        <v>131200.86557031149</v>
      </c>
    </row>
    <row r="48" spans="1:7" x14ac:dyDescent="0.2">
      <c r="A48" s="25">
        <f>WIP!A107</f>
        <v>43083</v>
      </c>
      <c r="B48" t="str">
        <f>WIP!B107</f>
        <v>Payment</v>
      </c>
      <c r="C48">
        <f>WIP!C107</f>
        <v>0</v>
      </c>
      <c r="D48">
        <f>WIP!E107</f>
        <v>21820.429999999993</v>
      </c>
      <c r="E48">
        <f>WIP!G107</f>
        <v>70708.193333333198</v>
      </c>
      <c r="F48">
        <f>WIP!I107</f>
        <v>0</v>
      </c>
      <c r="G48">
        <f>WIP!K107</f>
        <v>131200.86557031149</v>
      </c>
    </row>
    <row r="49" spans="1:7" x14ac:dyDescent="0.2">
      <c r="A49" s="25">
        <f>WIP!A108</f>
        <v>43090</v>
      </c>
      <c r="B49" t="str">
        <f>WIP!B108</f>
        <v>Check</v>
      </c>
      <c r="C49">
        <f>WIP!C108</f>
        <v>941.0099999999984</v>
      </c>
      <c r="D49">
        <f>WIP!E108</f>
        <v>22761.439999999991</v>
      </c>
      <c r="E49">
        <f>WIP!G108</f>
        <v>71649.203333333193</v>
      </c>
      <c r="F49">
        <f>WIP!I108</f>
        <v>1695.9441110387063</v>
      </c>
      <c r="G49">
        <f>WIP!K108</f>
        <v>132896.80968135019</v>
      </c>
    </row>
    <row r="50" spans="1:7" x14ac:dyDescent="0.2">
      <c r="A50" s="25">
        <f>WIP!A109</f>
        <v>43108</v>
      </c>
      <c r="B50" t="str">
        <f>WIP!B109</f>
        <v>Check</v>
      </c>
      <c r="C50">
        <f>WIP!C109</f>
        <v>713.0099999999984</v>
      </c>
      <c r="D50">
        <f>WIP!E109</f>
        <v>23474.44999999999</v>
      </c>
      <c r="E50">
        <f>WIP!G109</f>
        <v>72362.213333333188</v>
      </c>
      <c r="F50">
        <f>WIP!I109</f>
        <v>1281.8643081822188</v>
      </c>
      <c r="G50">
        <f>WIP!K109</f>
        <v>134178.6739895324</v>
      </c>
    </row>
    <row r="51" spans="1:7" x14ac:dyDescent="0.2">
      <c r="A51" s="25">
        <f>WIP!A110</f>
        <v>43115</v>
      </c>
      <c r="B51" t="str">
        <f>WIP!B110</f>
        <v>Payment</v>
      </c>
      <c r="C51">
        <f>WIP!C110</f>
        <v>0</v>
      </c>
      <c r="D51">
        <f>WIP!E110</f>
        <v>23474.44999999999</v>
      </c>
      <c r="E51">
        <f>WIP!G110</f>
        <v>72362.213333333188</v>
      </c>
      <c r="F51">
        <f>WIP!I110</f>
        <v>0</v>
      </c>
      <c r="G51">
        <f>WIP!K110</f>
        <v>134178.6739895324</v>
      </c>
    </row>
    <row r="52" spans="1:7" x14ac:dyDescent="0.2">
      <c r="A52" s="25">
        <f>WIP!A111</f>
        <v>43122</v>
      </c>
      <c r="B52" t="str">
        <f>WIP!B111</f>
        <v>Check</v>
      </c>
      <c r="C52">
        <f>WIP!C111</f>
        <v>941.0099999999984</v>
      </c>
      <c r="D52">
        <f>WIP!E111</f>
        <v>24415.459999999988</v>
      </c>
      <c r="E52">
        <f>WIP!G111</f>
        <v>73303.223333333182</v>
      </c>
      <c r="F52">
        <f>WIP!I111</f>
        <v>1688.5261060030973</v>
      </c>
      <c r="G52">
        <f>WIP!K111</f>
        <v>135867.20009553549</v>
      </c>
    </row>
    <row r="53" spans="1:7" x14ac:dyDescent="0.2">
      <c r="A53" s="25">
        <f>WIP!A112</f>
        <v>43132</v>
      </c>
      <c r="B53" t="str">
        <f>WIP!B112</f>
        <v>Tax Return</v>
      </c>
      <c r="C53">
        <f>WIP!C112</f>
        <v>3000</v>
      </c>
      <c r="D53">
        <f>WIP!E112</f>
        <v>27415.459999999988</v>
      </c>
      <c r="E53">
        <f>WIP!G112</f>
        <v>76303.223333333182</v>
      </c>
      <c r="F53">
        <f>WIP!I112</f>
        <v>5375.7600028695961</v>
      </c>
      <c r="G53">
        <f>WIP!K112</f>
        <v>141242.96009840508</v>
      </c>
    </row>
    <row r="54" spans="1:7" x14ac:dyDescent="0.2">
      <c r="A54" s="25">
        <f>WIP!A113</f>
        <v>43139</v>
      </c>
      <c r="B54" t="str">
        <f>WIP!B113</f>
        <v>Check</v>
      </c>
      <c r="C54">
        <f>WIP!C113</f>
        <v>713.0099999999984</v>
      </c>
      <c r="D54">
        <f>WIP!E113</f>
        <v>28128.469999999987</v>
      </c>
      <c r="E54">
        <f>WIP!G113</f>
        <v>77016.233333333177</v>
      </c>
      <c r="F54">
        <f>WIP!I113</f>
        <v>1276.4323166624342</v>
      </c>
      <c r="G54">
        <f>WIP!K113</f>
        <v>142519.3924150675</v>
      </c>
    </row>
    <row r="55" spans="1:7" x14ac:dyDescent="0.2">
      <c r="A55" s="25">
        <f>WIP!A115</f>
        <v>43146</v>
      </c>
      <c r="B55" t="str">
        <f>WIP!B115</f>
        <v>Payment</v>
      </c>
      <c r="C55">
        <f>WIP!C115</f>
        <v>0</v>
      </c>
      <c r="D55">
        <f>WIP!E115</f>
        <v>28128.469999999987</v>
      </c>
      <c r="E55">
        <f>WIP!G115</f>
        <v>77016.233333333177</v>
      </c>
      <c r="F55">
        <f>WIP!I115</f>
        <v>0</v>
      </c>
      <c r="G55">
        <f>WIP!K115</f>
        <v>142519.3924150675</v>
      </c>
    </row>
    <row r="56" spans="1:7" x14ac:dyDescent="0.2">
      <c r="A56" s="25">
        <f>WIP!A118</f>
        <v>43153</v>
      </c>
      <c r="B56" t="str">
        <f>WIP!B118</f>
        <v>Check</v>
      </c>
      <c r="C56">
        <f>WIP!C118</f>
        <v>941.0099999999984</v>
      </c>
      <c r="D56">
        <f>WIP!E118</f>
        <v>29069.479999999985</v>
      </c>
      <c r="E56">
        <f>WIP!G118</f>
        <v>77957.243333333172</v>
      </c>
      <c r="F56">
        <f>WIP!I118</f>
        <v>1681.3708560829634</v>
      </c>
      <c r="G56">
        <f>WIP!K118</f>
        <v>144200.76327115047</v>
      </c>
    </row>
    <row r="57" spans="1:7" x14ac:dyDescent="0.2">
      <c r="A57" s="25">
        <f>WIP!A119</f>
        <v>43167</v>
      </c>
      <c r="B57" t="str">
        <f>WIP!B119</f>
        <v>Check</v>
      </c>
      <c r="C57">
        <f>WIP!C119</f>
        <v>713.0099999999984</v>
      </c>
      <c r="D57">
        <f>WIP!E119</f>
        <v>29782.489999999983</v>
      </c>
      <c r="E57">
        <f>WIP!G119</f>
        <v>78670.253333333167</v>
      </c>
      <c r="F57">
        <f>WIP!I119</f>
        <v>1271.545789299397</v>
      </c>
      <c r="G57">
        <f>WIP!K119</f>
        <v>145472.30906044986</v>
      </c>
    </row>
    <row r="58" spans="1:7" x14ac:dyDescent="0.2">
      <c r="A58" s="25">
        <f>WIP!A120</f>
        <v>43174</v>
      </c>
      <c r="B58" t="str">
        <f>WIP!B120</f>
        <v>Payment</v>
      </c>
      <c r="C58">
        <f>WIP!C120</f>
        <v>0</v>
      </c>
      <c r="D58">
        <f>WIP!E120</f>
        <v>29782.489999999983</v>
      </c>
      <c r="E58">
        <f>WIP!G120</f>
        <v>78670.253333333167</v>
      </c>
      <c r="F58">
        <f>WIP!I120</f>
        <v>0</v>
      </c>
      <c r="G58">
        <f>WIP!K120</f>
        <v>145472.30906044986</v>
      </c>
    </row>
    <row r="59" spans="1:7" x14ac:dyDescent="0.2">
      <c r="A59" s="25">
        <f>WIP!A121</f>
        <v>43181</v>
      </c>
      <c r="B59" t="str">
        <f>WIP!B121</f>
        <v>Check</v>
      </c>
      <c r="C59">
        <f>WIP!C121</f>
        <v>941.0099999999984</v>
      </c>
      <c r="D59">
        <f>WIP!E121</f>
        <v>30723.499999999982</v>
      </c>
      <c r="E59">
        <f>WIP!G121</f>
        <v>79611.263333333161</v>
      </c>
      <c r="F59">
        <f>WIP!I121</f>
        <v>1674.9341147153161</v>
      </c>
      <c r="G59">
        <f>WIP!K121</f>
        <v>147147.24317516517</v>
      </c>
    </row>
    <row r="60" spans="1:7" x14ac:dyDescent="0.2">
      <c r="A60" s="25">
        <f>WIP!A122</f>
        <v>43198</v>
      </c>
      <c r="B60" t="str">
        <f>WIP!B122</f>
        <v>Check</v>
      </c>
      <c r="C60">
        <f>WIP!C122</f>
        <v>713.0099999999984</v>
      </c>
      <c r="D60">
        <f>WIP!E122</f>
        <v>31436.50999999998</v>
      </c>
      <c r="E60">
        <f>WIP!G122</f>
        <v>80324.273333333156</v>
      </c>
      <c r="F60">
        <f>WIP!I122</f>
        <v>1266.1575232400301</v>
      </c>
      <c r="G60">
        <f>WIP!K122</f>
        <v>148413.4006984052</v>
      </c>
    </row>
    <row r="61" spans="1:7" x14ac:dyDescent="0.2">
      <c r="A61" s="25">
        <f>WIP!A123</f>
        <v>43205</v>
      </c>
      <c r="B61" t="str">
        <f>WIP!B123</f>
        <v>Payment</v>
      </c>
      <c r="C61">
        <f>WIP!C123</f>
        <v>0</v>
      </c>
      <c r="D61">
        <f>WIP!E123</f>
        <v>31436.50999999998</v>
      </c>
      <c r="E61">
        <f>WIP!G123</f>
        <v>80324.273333333156</v>
      </c>
      <c r="F61">
        <f>WIP!I123</f>
        <v>0</v>
      </c>
      <c r="G61">
        <f>WIP!K123</f>
        <v>148413.4006984052</v>
      </c>
    </row>
    <row r="62" spans="1:7" x14ac:dyDescent="0.2">
      <c r="A62" s="25">
        <f>WIP!A124</f>
        <v>43212</v>
      </c>
      <c r="B62" t="str">
        <f>WIP!B124</f>
        <v>Check</v>
      </c>
      <c r="C62">
        <f>WIP!C124</f>
        <v>941.0099999999984</v>
      </c>
      <c r="D62">
        <f>WIP!E124</f>
        <v>32377.519999999979</v>
      </c>
      <c r="E62">
        <f>WIP!G124</f>
        <v>81265.283333333151</v>
      </c>
      <c r="F62">
        <f>WIP!I124</f>
        <v>1667.8364618286128</v>
      </c>
      <c r="G62">
        <f>WIP!K124</f>
        <v>150081.23716023381</v>
      </c>
    </row>
    <row r="63" spans="1:7" x14ac:dyDescent="0.2">
      <c r="A63" s="25">
        <f>WIP!A125</f>
        <v>43221</v>
      </c>
      <c r="B63" t="str">
        <f>WIP!B125</f>
        <v>ESPP</v>
      </c>
      <c r="C63">
        <f>WIP!C125</f>
        <v>10189</v>
      </c>
      <c r="D63">
        <f>WIP!E125</f>
        <v>42566.519999999975</v>
      </c>
      <c r="E63">
        <f>WIP!G125</f>
        <v>91454.283333333151</v>
      </c>
      <c r="F63">
        <f>WIP!I125</f>
        <v>18036.628328267667</v>
      </c>
      <c r="G63">
        <f>WIP!K125</f>
        <v>168117.86548850147</v>
      </c>
    </row>
    <row r="64" spans="1:7" x14ac:dyDescent="0.2">
      <c r="A64" s="25">
        <f>WIP!A126</f>
        <v>43228</v>
      </c>
      <c r="B64" t="str">
        <f>WIP!B126</f>
        <v>Check</v>
      </c>
      <c r="C64">
        <f>WIP!C126</f>
        <v>713.0099999999984</v>
      </c>
      <c r="D64">
        <f>WIP!E126</f>
        <v>43279.52999999997</v>
      </c>
      <c r="E64">
        <f>WIP!G126</f>
        <v>92167.293333333146</v>
      </c>
      <c r="F64">
        <f>WIP!I126</f>
        <v>1260.9648134180945</v>
      </c>
      <c r="G64">
        <f>WIP!K126</f>
        <v>169378.83030191957</v>
      </c>
    </row>
    <row r="65" spans="1:7" x14ac:dyDescent="0.2">
      <c r="A65" s="25">
        <f>WIP!A127</f>
        <v>43235</v>
      </c>
      <c r="B65" t="str">
        <f>WIP!B127</f>
        <v>Payment</v>
      </c>
      <c r="C65">
        <f>WIP!C127</f>
        <v>0</v>
      </c>
      <c r="D65">
        <f>WIP!E127</f>
        <v>43279.52999999997</v>
      </c>
      <c r="E65">
        <f>WIP!G127</f>
        <v>92167.293333333146</v>
      </c>
      <c r="F65">
        <f>WIP!I127</f>
        <v>0</v>
      </c>
      <c r="G65">
        <f>WIP!K127</f>
        <v>169378.83030191957</v>
      </c>
    </row>
    <row r="66" spans="1:7" x14ac:dyDescent="0.2">
      <c r="A66" s="25">
        <f>WIP!A128</f>
        <v>43242</v>
      </c>
      <c r="B66" t="str">
        <f>WIP!B128</f>
        <v>Check</v>
      </c>
      <c r="C66">
        <f>WIP!C128</f>
        <v>941.0099999999984</v>
      </c>
      <c r="D66">
        <f>WIP!E128</f>
        <v>44220.539999999964</v>
      </c>
      <c r="E66">
        <f>WIP!G128</f>
        <v>93108.30333333314</v>
      </c>
      <c r="F66">
        <f>WIP!I128</f>
        <v>1660.9964039228971</v>
      </c>
      <c r="G66">
        <f>WIP!K128</f>
        <v>171039.82670584248</v>
      </c>
    </row>
    <row r="67" spans="1:7" x14ac:dyDescent="0.2">
      <c r="A67" s="25">
        <f>WIP!A129</f>
        <v>43259</v>
      </c>
      <c r="B67" t="str">
        <f>WIP!B129</f>
        <v>Check</v>
      </c>
      <c r="C67">
        <f>WIP!C129</f>
        <v>713.0099999999984</v>
      </c>
      <c r="D67">
        <f>WIP!E129</f>
        <v>44933.549999999959</v>
      </c>
      <c r="E67">
        <f>WIP!G129</f>
        <v>93821.313333333135</v>
      </c>
      <c r="F67">
        <f>WIP!I129</f>
        <v>1255.6213849994135</v>
      </c>
      <c r="G67">
        <f>WIP!K129</f>
        <v>172295.44809084191</v>
      </c>
    </row>
    <row r="68" spans="1:7" x14ac:dyDescent="0.2">
      <c r="A68" s="25">
        <f>WIP!A130</f>
        <v>43266</v>
      </c>
      <c r="B68" t="str">
        <f>WIP!B130</f>
        <v>Payment</v>
      </c>
      <c r="C68">
        <f>WIP!C130</f>
        <v>0</v>
      </c>
      <c r="D68">
        <f>WIP!E130</f>
        <v>44933.549999999959</v>
      </c>
      <c r="E68">
        <f>WIP!G130</f>
        <v>93821.313333333135</v>
      </c>
      <c r="F68">
        <f>WIP!I130</f>
        <v>0</v>
      </c>
      <c r="G68">
        <f>WIP!K130</f>
        <v>172295.44809084191</v>
      </c>
    </row>
    <row r="69" spans="1:7" x14ac:dyDescent="0.2">
      <c r="A69" s="25">
        <f>WIP!A131</f>
        <v>43273</v>
      </c>
      <c r="B69" t="str">
        <f>WIP!B131</f>
        <v>Check</v>
      </c>
      <c r="C69">
        <f>WIP!C131</f>
        <v>941.0099999999984</v>
      </c>
      <c r="D69">
        <f>WIP!E131</f>
        <v>45874.559999999954</v>
      </c>
      <c r="E69">
        <f>WIP!G131</f>
        <v>94762.32333333313</v>
      </c>
      <c r="F69">
        <f>WIP!I131</f>
        <v>1653.9578130807072</v>
      </c>
      <c r="G69">
        <f>WIP!K131</f>
        <v>173949.40590392263</v>
      </c>
    </row>
    <row r="70" spans="1:7" x14ac:dyDescent="0.2">
      <c r="A70" s="25">
        <f>WIP!A132</f>
        <v>43289</v>
      </c>
      <c r="B70" t="str">
        <f>WIP!B132</f>
        <v>Check</v>
      </c>
      <c r="C70">
        <f>WIP!C132</f>
        <v>713.0099999999984</v>
      </c>
      <c r="D70">
        <f>WIP!E132</f>
        <v>46587.569999999949</v>
      </c>
      <c r="E70">
        <f>WIP!G132</f>
        <v>95475.333333333125</v>
      </c>
      <c r="F70">
        <f>WIP!I132</f>
        <v>1250.4718855265248</v>
      </c>
      <c r="G70">
        <f>WIP!K132</f>
        <v>175199.87778944915</v>
      </c>
    </row>
    <row r="71" spans="1:7" x14ac:dyDescent="0.2">
      <c r="A71" s="25">
        <f>WIP!A133</f>
        <v>43296</v>
      </c>
      <c r="B71" t="str">
        <f>WIP!B133</f>
        <v>Payment</v>
      </c>
      <c r="C71">
        <f>WIP!C133</f>
        <v>0</v>
      </c>
      <c r="D71">
        <f>WIP!E133</f>
        <v>46587.569999999949</v>
      </c>
      <c r="E71">
        <f>WIP!G133</f>
        <v>95475.333333333125</v>
      </c>
      <c r="F71">
        <f>WIP!I133</f>
        <v>0</v>
      </c>
      <c r="G71">
        <f>WIP!K133</f>
        <v>175199.87778944915</v>
      </c>
    </row>
    <row r="72" spans="1:7" x14ac:dyDescent="0.2">
      <c r="A72" s="25">
        <f>WIP!A134</f>
        <v>43303</v>
      </c>
      <c r="B72" t="str">
        <f>WIP!B134</f>
        <v>Check</v>
      </c>
      <c r="C72">
        <f>WIP!C134</f>
        <v>941.0099999999984</v>
      </c>
      <c r="D72">
        <f>WIP!E134</f>
        <v>47528.579999999944</v>
      </c>
      <c r="E72">
        <f>WIP!G134</f>
        <v>96416.34333333312</v>
      </c>
      <c r="F72">
        <f>WIP!I134</f>
        <v>1647.1746736818484</v>
      </c>
      <c r="G72">
        <f>WIP!K134</f>
        <v>176847.052463131</v>
      </c>
    </row>
    <row r="73" spans="1:7" x14ac:dyDescent="0.2">
      <c r="A73" s="25">
        <f>WIP!A135</f>
        <v>43320</v>
      </c>
      <c r="B73" t="str">
        <f>WIP!B135</f>
        <v>Check</v>
      </c>
      <c r="C73">
        <f>WIP!C135</f>
        <v>713.0099999999984</v>
      </c>
      <c r="D73">
        <f>WIP!E135</f>
        <v>48241.589999999938</v>
      </c>
      <c r="E73">
        <f>WIP!G135</f>
        <v>97129.353333333114</v>
      </c>
      <c r="F73">
        <f>WIP!I135</f>
        <v>1245.1729216388874</v>
      </c>
      <c r="G73">
        <f>WIP!K135</f>
        <v>178092.22538476987</v>
      </c>
    </row>
    <row r="74" spans="1:7" x14ac:dyDescent="0.2">
      <c r="A74" s="25">
        <f>WIP!A136</f>
        <v>43327</v>
      </c>
      <c r="B74" t="str">
        <f>WIP!B136</f>
        <v>Payment</v>
      </c>
      <c r="C74">
        <f>WIP!C136</f>
        <v>0</v>
      </c>
      <c r="D74">
        <f>WIP!E136</f>
        <v>48241.589999999938</v>
      </c>
      <c r="E74">
        <f>WIP!G136</f>
        <v>97129.353333333114</v>
      </c>
      <c r="F74">
        <f>WIP!I136</f>
        <v>0</v>
      </c>
      <c r="G74">
        <f>WIP!K136</f>
        <v>178092.22538476987</v>
      </c>
    </row>
    <row r="75" spans="1:7" x14ac:dyDescent="0.2">
      <c r="A75" s="25">
        <f>WIP!A137</f>
        <v>43334</v>
      </c>
      <c r="B75" t="str">
        <f>WIP!B137</f>
        <v>Check</v>
      </c>
      <c r="C75">
        <f>WIP!C137</f>
        <v>941.0099999999984</v>
      </c>
      <c r="D75">
        <f>WIP!E137</f>
        <v>49182.599999999933</v>
      </c>
      <c r="E75">
        <f>WIP!G137</f>
        <v>98070.363333333109</v>
      </c>
      <c r="F75">
        <f>WIP!I137</f>
        <v>1640.1946534083047</v>
      </c>
      <c r="G75">
        <f>WIP!K137</f>
        <v>179732.42003817818</v>
      </c>
    </row>
    <row r="76" spans="1:7" x14ac:dyDescent="0.2">
      <c r="A76" s="25">
        <f>WIP!A138</f>
        <v>43351</v>
      </c>
      <c r="B76" t="str">
        <f>WIP!B138</f>
        <v>Check</v>
      </c>
      <c r="C76">
        <f>WIP!C138</f>
        <v>713.0099999999984</v>
      </c>
      <c r="D76">
        <f>WIP!E138</f>
        <v>49895.609999999928</v>
      </c>
      <c r="E76">
        <f>WIP!G138</f>
        <v>98783.373333333104</v>
      </c>
      <c r="F76">
        <f>WIP!I138</f>
        <v>1239.8964124890233</v>
      </c>
      <c r="G76">
        <f>WIP!K138</f>
        <v>180972.31645066722</v>
      </c>
    </row>
    <row r="77" spans="1:7" x14ac:dyDescent="0.2">
      <c r="A77" s="25">
        <f>WIP!A139</f>
        <v>43358</v>
      </c>
      <c r="B77" t="str">
        <f>WIP!B139</f>
        <v>Payment</v>
      </c>
      <c r="C77">
        <f>WIP!C139</f>
        <v>0</v>
      </c>
      <c r="D77">
        <f>WIP!E139</f>
        <v>49895.609999999928</v>
      </c>
      <c r="E77">
        <f>WIP!G139</f>
        <v>98783.373333333104</v>
      </c>
      <c r="F77">
        <f>WIP!I139</f>
        <v>0</v>
      </c>
      <c r="G77">
        <f>WIP!K139</f>
        <v>180972.31645066722</v>
      </c>
    </row>
    <row r="78" spans="1:7" x14ac:dyDescent="0.2">
      <c r="A78" s="25">
        <f>WIP!A140</f>
        <v>43365</v>
      </c>
      <c r="B78" t="str">
        <f>WIP!B140</f>
        <v>Check</v>
      </c>
      <c r="C78">
        <f>WIP!C140</f>
        <v>941.0099999999984</v>
      </c>
      <c r="D78">
        <f>WIP!E140</f>
        <v>50836.619999999923</v>
      </c>
      <c r="E78">
        <f>WIP!G140</f>
        <v>99724.383333333099</v>
      </c>
      <c r="F78">
        <f>WIP!I140</f>
        <v>1633.2442114689827</v>
      </c>
      <c r="G78">
        <f>WIP!K140</f>
        <v>182605.56066213621</v>
      </c>
    </row>
    <row r="79" spans="1:7" x14ac:dyDescent="0.2">
      <c r="A79" s="25">
        <f>WIP!A141</f>
        <v>43381</v>
      </c>
      <c r="B79" t="str">
        <f>WIP!B141</f>
        <v>Check</v>
      </c>
      <c r="C79">
        <f>WIP!C141</f>
        <v>713.0099999999984</v>
      </c>
      <c r="D79">
        <f>WIP!E141</f>
        <v>51549.629999999917</v>
      </c>
      <c r="E79">
        <f>WIP!G141</f>
        <v>100437.39333333309</v>
      </c>
      <c r="F79">
        <f>WIP!I141</f>
        <v>1234.8114035852034</v>
      </c>
      <c r="G79">
        <f>WIP!K141</f>
        <v>183840.3720657214</v>
      </c>
    </row>
    <row r="80" spans="1:7" x14ac:dyDescent="0.2">
      <c r="A80" s="25">
        <f>WIP!A142</f>
        <v>43388</v>
      </c>
      <c r="B80" t="str">
        <f>WIP!B142</f>
        <v>Payment</v>
      </c>
      <c r="C80">
        <f>WIP!C142</f>
        <v>0</v>
      </c>
      <c r="D80">
        <f>WIP!E142</f>
        <v>51549.629999999917</v>
      </c>
      <c r="E80">
        <f>WIP!G142</f>
        <v>100437.39333333309</v>
      </c>
      <c r="F80">
        <f>WIP!I142</f>
        <v>0</v>
      </c>
      <c r="G80">
        <f>WIP!K142</f>
        <v>183840.3720657214</v>
      </c>
    </row>
    <row r="81" spans="1:7" x14ac:dyDescent="0.2">
      <c r="A81" s="25">
        <f>WIP!A143</f>
        <v>43395</v>
      </c>
      <c r="B81" t="str">
        <f>WIP!B143</f>
        <v>Check</v>
      </c>
      <c r="C81">
        <f>WIP!C143</f>
        <v>941.0099999999984</v>
      </c>
      <c r="D81">
        <f>WIP!E143</f>
        <v>52490.639999999912</v>
      </c>
      <c r="E81">
        <f>WIP!G143</f>
        <v>101378.40333333309</v>
      </c>
      <c r="F81">
        <f>WIP!I143</f>
        <v>1626.5460217865395</v>
      </c>
      <c r="G81">
        <f>WIP!K143</f>
        <v>185466.91808750795</v>
      </c>
    </row>
    <row r="82" spans="1:7" x14ac:dyDescent="0.2">
      <c r="A82" s="25">
        <f>WIP!A144</f>
        <v>43405</v>
      </c>
      <c r="B82" t="str">
        <f>WIP!B144</f>
        <v>ESPP</v>
      </c>
      <c r="C82">
        <f>WIP!C144</f>
        <v>10189</v>
      </c>
      <c r="D82">
        <f>WIP!E144</f>
        <v>10189</v>
      </c>
      <c r="E82">
        <f>WIP!G144</f>
        <v>111567.40333333309</v>
      </c>
      <c r="F82">
        <f>WIP!I144</f>
        <v>17587.688108297665</v>
      </c>
      <c r="G82">
        <f>WIP!K144</f>
        <v>203054.60619580562</v>
      </c>
    </row>
    <row r="83" spans="1:7" x14ac:dyDescent="0.2">
      <c r="A83" s="25">
        <f>WIP!A145</f>
        <v>43412</v>
      </c>
      <c r="B83" t="str">
        <f>WIP!B145</f>
        <v>Check</v>
      </c>
      <c r="C83">
        <f>WIP!C145</f>
        <v>713.0099999999984</v>
      </c>
      <c r="D83">
        <f>WIP!E145</f>
        <v>10902.009999999998</v>
      </c>
      <c r="E83">
        <f>WIP!G145</f>
        <v>112280.41333333308</v>
      </c>
      <c r="F83">
        <f>WIP!I145</f>
        <v>1229.5788021078133</v>
      </c>
      <c r="G83">
        <f>WIP!K145</f>
        <v>204284.18499791343</v>
      </c>
    </row>
    <row r="84" spans="1:7" x14ac:dyDescent="0.2">
      <c r="A84" s="25">
        <f>WIP!A146</f>
        <v>43419</v>
      </c>
      <c r="B84" t="str">
        <f>WIP!B146</f>
        <v>Payment</v>
      </c>
      <c r="C84">
        <f>WIP!C146</f>
        <v>0</v>
      </c>
      <c r="D84">
        <f>WIP!E146</f>
        <v>10902.009999999998</v>
      </c>
      <c r="E84">
        <f>WIP!G146</f>
        <v>112280.41333333308</v>
      </c>
      <c r="F84">
        <f>WIP!I146</f>
        <v>0</v>
      </c>
      <c r="G84">
        <f>WIP!K146</f>
        <v>204284.18499791343</v>
      </c>
    </row>
    <row r="85" spans="1:7" x14ac:dyDescent="0.2">
      <c r="A85" s="25">
        <f>WIP!A147</f>
        <v>43426</v>
      </c>
      <c r="B85" t="str">
        <f>WIP!B147</f>
        <v>Check</v>
      </c>
      <c r="C85">
        <f>WIP!C147</f>
        <v>941.0099999999984</v>
      </c>
      <c r="D85">
        <f>WIP!E147</f>
        <v>11843.019999999997</v>
      </c>
      <c r="E85">
        <f>WIP!G147</f>
        <v>113221.42333333308</v>
      </c>
      <c r="F85">
        <f>WIP!I147</f>
        <v>1619.6534168981075</v>
      </c>
      <c r="G85">
        <f>WIP!K147</f>
        <v>205903.83841481153</v>
      </c>
    </row>
    <row r="86" spans="1:7" x14ac:dyDescent="0.2">
      <c r="A86" s="25">
        <f>WIP!A148</f>
        <v>43441</v>
      </c>
      <c r="B86" t="str">
        <f>WIP!B148</f>
        <v>Check</v>
      </c>
      <c r="C86">
        <f>WIP!C148</f>
        <v>713.0099999999984</v>
      </c>
      <c r="D86">
        <f>WIP!E148</f>
        <v>12556.029999999995</v>
      </c>
      <c r="E86">
        <f>WIP!G148</f>
        <v>113934.43333333307</v>
      </c>
      <c r="F86">
        <f>WIP!I148</f>
        <v>1224.7038634982703</v>
      </c>
      <c r="G86">
        <f>WIP!K148</f>
        <v>207128.54227830979</v>
      </c>
    </row>
    <row r="87" spans="1:7" x14ac:dyDescent="0.2">
      <c r="A87" s="25">
        <f>WIP!A149</f>
        <v>43442</v>
      </c>
      <c r="B87" t="str">
        <f>WIP!B149</f>
        <v>Bonus</v>
      </c>
      <c r="C87">
        <f>WIP!C149</f>
        <v>9264.4</v>
      </c>
      <c r="D87">
        <f>WIP!E149</f>
        <v>21820.429999999993</v>
      </c>
      <c r="E87">
        <f>WIP!G149</f>
        <v>123198.83333333307</v>
      </c>
      <c r="F87">
        <f>WIP!I149</f>
        <v>15910.846008898925</v>
      </c>
      <c r="G87">
        <f>WIP!K149</f>
        <v>223039.38828720871</v>
      </c>
    </row>
    <row r="88" spans="1:7" x14ac:dyDescent="0.2">
      <c r="A88" s="25">
        <f>WIP!A150</f>
        <v>43448</v>
      </c>
      <c r="B88" t="str">
        <f>WIP!B150</f>
        <v>Payment</v>
      </c>
      <c r="C88">
        <f>WIP!C150</f>
        <v>0</v>
      </c>
      <c r="D88">
        <f>WIP!E150</f>
        <v>21820.429999999993</v>
      </c>
      <c r="E88">
        <f>WIP!G150</f>
        <v>123198.83333333307</v>
      </c>
      <c r="F88">
        <f>WIP!I150</f>
        <v>0</v>
      </c>
      <c r="G88">
        <f>WIP!K150</f>
        <v>223039.38828720871</v>
      </c>
    </row>
    <row r="89" spans="1:7" x14ac:dyDescent="0.2">
      <c r="A89" s="25">
        <f>WIP!A151</f>
        <v>43455</v>
      </c>
      <c r="B89" t="str">
        <f>WIP!B151</f>
        <v>Check</v>
      </c>
      <c r="C89">
        <f>WIP!C151</f>
        <v>941.0099999999984</v>
      </c>
      <c r="D89">
        <f>WIP!E151</f>
        <v>22761.439999999991</v>
      </c>
      <c r="E89">
        <f>WIP!G151</f>
        <v>124139.84333333306</v>
      </c>
      <c r="F89">
        <f>WIP!I151</f>
        <v>1613.2319407287232</v>
      </c>
      <c r="G89">
        <f>WIP!K151</f>
        <v>224652.62022793744</v>
      </c>
    </row>
    <row r="90" spans="1:7" x14ac:dyDescent="0.2">
      <c r="A90" s="25">
        <f>WIP!A152</f>
        <v>43473</v>
      </c>
      <c r="B90" t="str">
        <f>WIP!B152</f>
        <v>Check</v>
      </c>
      <c r="C90">
        <f>WIP!C152</f>
        <v>713.0099999999984</v>
      </c>
      <c r="D90">
        <f>WIP!E152</f>
        <v>23474.44999999999</v>
      </c>
      <c r="E90">
        <f>WIP!G152</f>
        <v>124852.85333333306</v>
      </c>
      <c r="F90">
        <f>WIP!I152</f>
        <v>1219.3470481601778</v>
      </c>
      <c r="G90">
        <f>WIP!K152</f>
        <v>225871.96727609762</v>
      </c>
    </row>
    <row r="91" spans="1:7" x14ac:dyDescent="0.2">
      <c r="A91" s="25">
        <f>WIP!A153</f>
        <v>43480</v>
      </c>
      <c r="B91" t="str">
        <f>WIP!B153</f>
        <v>Payment</v>
      </c>
      <c r="C91">
        <f>WIP!C153</f>
        <v>0</v>
      </c>
      <c r="D91">
        <f>WIP!E153</f>
        <v>23474.44999999999</v>
      </c>
      <c r="E91">
        <f>WIP!G153</f>
        <v>124852.85333333306</v>
      </c>
      <c r="F91">
        <f>WIP!I153</f>
        <v>0</v>
      </c>
      <c r="G91">
        <f>WIP!K153</f>
        <v>225871.96727609762</v>
      </c>
    </row>
    <row r="92" spans="1:7" x14ac:dyDescent="0.2">
      <c r="A92" s="25">
        <f>WIP!A154</f>
        <v>43487</v>
      </c>
      <c r="B92" t="str">
        <f>WIP!B154</f>
        <v>Check</v>
      </c>
      <c r="C92">
        <f>WIP!C154</f>
        <v>941.0099999999984</v>
      </c>
      <c r="D92">
        <f>WIP!E154</f>
        <v>24415.459999999988</v>
      </c>
      <c r="E92">
        <f>WIP!G154</f>
        <v>125793.86333333305</v>
      </c>
      <c r="F92">
        <f>WIP!I154</f>
        <v>1606.175716067758</v>
      </c>
      <c r="G92">
        <f>WIP!K154</f>
        <v>227478.14299216538</v>
      </c>
    </row>
    <row r="93" spans="1:7" x14ac:dyDescent="0.2">
      <c r="A93" s="25">
        <f>WIP!A155</f>
        <v>43496</v>
      </c>
      <c r="B93" t="str">
        <f>WIP!B155</f>
        <v>Tax Return</v>
      </c>
      <c r="C93">
        <f>WIP!C155</f>
        <v>3000</v>
      </c>
      <c r="D93">
        <f>WIP!E155</f>
        <v>27415.459999999988</v>
      </c>
      <c r="E93">
        <f>WIP!G155</f>
        <v>128793.86333333305</v>
      </c>
      <c r="F93">
        <f>WIP!I155</f>
        <v>5114.2816323253919</v>
      </c>
      <c r="G93">
        <f>WIP!K155</f>
        <v>232592.42462449076</v>
      </c>
    </row>
    <row r="94" spans="1:7" x14ac:dyDescent="0.2">
      <c r="A94" s="25">
        <f>WIP!A156</f>
        <v>43504</v>
      </c>
      <c r="B94" t="str">
        <f>WIP!B156</f>
        <v>Check</v>
      </c>
      <c r="C94">
        <f>WIP!C156</f>
        <v>713.0099999999984</v>
      </c>
      <c r="D94">
        <f>WIP!E156</f>
        <v>28128.469999999987</v>
      </c>
      <c r="E94">
        <f>WIP!G156</f>
        <v>129506.87333333305</v>
      </c>
      <c r="F94">
        <f>WIP!I156</f>
        <v>1214.1799779929204</v>
      </c>
      <c r="G94">
        <f>WIP!K156</f>
        <v>233806.60460248368</v>
      </c>
    </row>
    <row r="95" spans="1:7" x14ac:dyDescent="0.2">
      <c r="A95" s="25">
        <f>WIP!A157</f>
        <v>43511</v>
      </c>
      <c r="B95" t="str">
        <f>WIP!B157</f>
        <v>Payment</v>
      </c>
      <c r="C95">
        <f>WIP!C157</f>
        <v>0</v>
      </c>
      <c r="D95">
        <f>WIP!E157</f>
        <v>28128.469999999987</v>
      </c>
      <c r="E95">
        <f>WIP!G157</f>
        <v>129506.87333333305</v>
      </c>
      <c r="F95">
        <f>WIP!I157</f>
        <v>0</v>
      </c>
      <c r="G95">
        <f>WIP!K157</f>
        <v>233806.60460248368</v>
      </c>
    </row>
    <row r="96" spans="1:7" x14ac:dyDescent="0.2">
      <c r="A96" s="25">
        <f>WIP!A158</f>
        <v>43518</v>
      </c>
      <c r="B96" t="str">
        <f>WIP!B158</f>
        <v>Check</v>
      </c>
      <c r="C96">
        <f>WIP!C158</f>
        <v>941.0099999999984</v>
      </c>
      <c r="D96">
        <f>WIP!E158</f>
        <v>29069.479999999985</v>
      </c>
      <c r="E96">
        <f>WIP!G158</f>
        <v>130447.88333333304</v>
      </c>
      <c r="F96">
        <f>WIP!I158</f>
        <v>1599.36943180407</v>
      </c>
      <c r="G96">
        <f>WIP!K158</f>
        <v>235405.97403428776</v>
      </c>
    </row>
    <row r="97" spans="1:7" x14ac:dyDescent="0.2">
      <c r="A97" s="25">
        <f>WIP!A159</f>
        <v>43532</v>
      </c>
      <c r="B97" t="str">
        <f>WIP!B159</f>
        <v>Check</v>
      </c>
      <c r="C97">
        <f>WIP!C159</f>
        <v>713.0099999999984</v>
      </c>
      <c r="D97">
        <f>WIP!E159</f>
        <v>29782.489999999983</v>
      </c>
      <c r="E97">
        <f>WIP!G159</f>
        <v>131160.89333333305</v>
      </c>
      <c r="F97">
        <f>WIP!I159</f>
        <v>1209.5317693815714</v>
      </c>
      <c r="G97">
        <f>WIP!K159</f>
        <v>236615.50580366934</v>
      </c>
    </row>
    <row r="98" spans="1:7" x14ac:dyDescent="0.2">
      <c r="A98" s="25">
        <f>WIP!A160</f>
        <v>43539</v>
      </c>
      <c r="B98" t="str">
        <f>WIP!B160</f>
        <v>Payment</v>
      </c>
      <c r="C98">
        <f>WIP!C160</f>
        <v>0</v>
      </c>
      <c r="D98">
        <f>WIP!E160</f>
        <v>29782.489999999983</v>
      </c>
      <c r="E98">
        <f>WIP!G160</f>
        <v>131160.89333333305</v>
      </c>
      <c r="F98">
        <f>WIP!I160</f>
        <v>0</v>
      </c>
      <c r="G98">
        <f>WIP!K160</f>
        <v>236615.50580366934</v>
      </c>
    </row>
    <row r="99" spans="1:7" x14ac:dyDescent="0.2">
      <c r="A99" s="25">
        <f>WIP!A161</f>
        <v>43546</v>
      </c>
      <c r="B99" t="str">
        <f>WIP!B161</f>
        <v>Check</v>
      </c>
      <c r="C99">
        <f>WIP!C161</f>
        <v>941.0099999999984</v>
      </c>
      <c r="D99">
        <f>WIP!E161</f>
        <v>30723.499999999982</v>
      </c>
      <c r="E99">
        <f>WIP!G161</f>
        <v>132101.90333333306</v>
      </c>
      <c r="F99">
        <f>WIP!I161</f>
        <v>1593.246614017263</v>
      </c>
      <c r="G99">
        <f>WIP!K161</f>
        <v>238208.7524176866</v>
      </c>
    </row>
    <row r="100" spans="1:7" x14ac:dyDescent="0.2">
      <c r="A100" s="25">
        <f>WIP!A162</f>
        <v>43563</v>
      </c>
      <c r="B100" t="str">
        <f>WIP!B162</f>
        <v>Check</v>
      </c>
      <c r="C100">
        <f>WIP!C162</f>
        <v>713.0099999999984</v>
      </c>
      <c r="D100">
        <f>WIP!E162</f>
        <v>31436.50999999998</v>
      </c>
      <c r="E100">
        <f>WIP!G162</f>
        <v>132814.91333333307</v>
      </c>
      <c r="F100">
        <f>WIP!I162</f>
        <v>1204.4062921588634</v>
      </c>
      <c r="G100">
        <f>WIP!K162</f>
        <v>239413.15870984548</v>
      </c>
    </row>
    <row r="101" spans="1:7" x14ac:dyDescent="0.2">
      <c r="A101" s="25">
        <f>WIP!A163</f>
        <v>43570</v>
      </c>
      <c r="B101" t="str">
        <f>WIP!B163</f>
        <v>Payment</v>
      </c>
      <c r="C101">
        <f>WIP!C163</f>
        <v>0</v>
      </c>
      <c r="D101">
        <f>WIP!E163</f>
        <v>31436.50999999998</v>
      </c>
      <c r="E101">
        <f>WIP!G163</f>
        <v>132814.91333333307</v>
      </c>
      <c r="F101">
        <f>WIP!I163</f>
        <v>0</v>
      </c>
      <c r="G101">
        <f>WIP!K163</f>
        <v>239413.15870984548</v>
      </c>
    </row>
    <row r="102" spans="1:7" x14ac:dyDescent="0.2">
      <c r="A102" s="25">
        <f>WIP!A164</f>
        <v>43577</v>
      </c>
      <c r="B102" t="str">
        <f>WIP!B164</f>
        <v>Check</v>
      </c>
      <c r="C102">
        <f>WIP!C164</f>
        <v>941.0099999999984</v>
      </c>
      <c r="D102">
        <f>WIP!E164</f>
        <v>32377.519999999979</v>
      </c>
      <c r="E102">
        <f>WIP!G164</f>
        <v>133755.92333333308</v>
      </c>
      <c r="F102">
        <f>WIP!I164</f>
        <v>1586.4951177465387</v>
      </c>
      <c r="G102">
        <f>WIP!K164</f>
        <v>240999.653827592</v>
      </c>
    </row>
    <row r="103" spans="1:7" x14ac:dyDescent="0.2">
      <c r="A103" s="25">
        <f>WIP!A165</f>
        <v>43586</v>
      </c>
      <c r="B103" t="str">
        <f>WIP!B165</f>
        <v>ESPP</v>
      </c>
      <c r="C103">
        <f>WIP!C165</f>
        <v>10189</v>
      </c>
      <c r="D103">
        <f>WIP!E165</f>
        <v>42566.519999999975</v>
      </c>
      <c r="E103">
        <f>WIP!G165</f>
        <v>143944.92333333308</v>
      </c>
      <c r="F103">
        <f>WIP!I165</f>
        <v>17156.97158463133</v>
      </c>
      <c r="G103">
        <f>WIP!K165</f>
        <v>258156.62541222334</v>
      </c>
    </row>
    <row r="104" spans="1:7" x14ac:dyDescent="0.2">
      <c r="A104" s="25">
        <f>WIP!A166</f>
        <v>43593</v>
      </c>
      <c r="B104" t="str">
        <f>WIP!B166</f>
        <v>Check</v>
      </c>
      <c r="C104">
        <f>WIP!C166</f>
        <v>941.0099999999984</v>
      </c>
      <c r="D104">
        <f>WIP!E166</f>
        <v>43507.52999999997</v>
      </c>
      <c r="E104">
        <f>WIP!G166</f>
        <v>144885.93333333309</v>
      </c>
      <c r="F104">
        <f>WIP!I166</f>
        <v>1583.0216760753224</v>
      </c>
      <c r="G104">
        <f>WIP!K166</f>
        <v>259739.64708829866</v>
      </c>
    </row>
    <row r="105" spans="1:7" x14ac:dyDescent="0.2">
      <c r="A105" s="25">
        <f>WIP!A167</f>
        <v>43600</v>
      </c>
      <c r="B105" t="str">
        <f>WIP!B167</f>
        <v>Payment</v>
      </c>
      <c r="C105">
        <f>WIP!C167</f>
        <v>150</v>
      </c>
      <c r="D105">
        <f>WIP!E167</f>
        <v>43657.52999999997</v>
      </c>
      <c r="E105">
        <f>WIP!G167</f>
        <v>145035.93333333309</v>
      </c>
      <c r="F105">
        <f>WIP!I167</f>
        <v>252.09685938150116</v>
      </c>
      <c r="G105">
        <f>WIP!K167</f>
        <v>259991.74394768017</v>
      </c>
    </row>
    <row r="106" spans="1:7" x14ac:dyDescent="0.2">
      <c r="A106" s="25">
        <f>WIP!A168</f>
        <v>43607</v>
      </c>
      <c r="B106" t="str">
        <f>WIP!B168</f>
        <v>Check</v>
      </c>
      <c r="C106">
        <f>WIP!C168</f>
        <v>941.0099999999984</v>
      </c>
      <c r="D106">
        <f>WIP!E168</f>
        <v>44598.539999999964</v>
      </c>
      <c r="E106">
        <f>WIP!G168</f>
        <v>145976.9433333331</v>
      </c>
      <c r="F106">
        <f>WIP!I168</f>
        <v>1579.9886534013331</v>
      </c>
      <c r="G106">
        <f>WIP!K168</f>
        <v>261571.73260108149</v>
      </c>
    </row>
    <row r="107" spans="1:7" x14ac:dyDescent="0.2">
      <c r="A107" s="25">
        <f>WIP!A169</f>
        <v>43624</v>
      </c>
      <c r="B107" t="str">
        <f>WIP!B169</f>
        <v>Check</v>
      </c>
      <c r="C107">
        <f>WIP!C169</f>
        <v>941.0099999999984</v>
      </c>
      <c r="D107">
        <f>WIP!E169</f>
        <v>45539.549999999959</v>
      </c>
      <c r="E107">
        <f>WIP!G169</f>
        <v>146917.95333333311</v>
      </c>
      <c r="F107">
        <f>WIP!I169</f>
        <v>1576.3135087090975</v>
      </c>
      <c r="G107">
        <f>WIP!K169</f>
        <v>263148.04610979056</v>
      </c>
    </row>
    <row r="108" spans="1:7" x14ac:dyDescent="0.2">
      <c r="A108" s="25">
        <f>WIP!A170</f>
        <v>43631</v>
      </c>
      <c r="B108" t="str">
        <f>WIP!B170</f>
        <v>Payment</v>
      </c>
      <c r="C108">
        <f>WIP!C170</f>
        <v>150</v>
      </c>
      <c r="D108">
        <f>WIP!E170</f>
        <v>45689.549999999959</v>
      </c>
      <c r="E108">
        <f>WIP!G170</f>
        <v>147067.95333333311</v>
      </c>
      <c r="F108">
        <f>WIP!I170</f>
        <v>251.02858094236862</v>
      </c>
      <c r="G108">
        <f>WIP!K170</f>
        <v>263399.07469073293</v>
      </c>
    </row>
    <row r="109" spans="1:7" x14ac:dyDescent="0.2">
      <c r="A109" s="25">
        <f>WIP!A171</f>
        <v>43638</v>
      </c>
      <c r="B109" t="str">
        <f>WIP!B171</f>
        <v>Check</v>
      </c>
      <c r="C109">
        <f>WIP!C171</f>
        <v>941.0099999999984</v>
      </c>
      <c r="D109">
        <f>WIP!E171</f>
        <v>46630.559999999954</v>
      </c>
      <c r="E109">
        <f>WIP!G171</f>
        <v>148008.96333333311</v>
      </c>
      <c r="F109">
        <f>WIP!I171</f>
        <v>1573.2933386852205</v>
      </c>
      <c r="G109">
        <f>WIP!K171</f>
        <v>264972.36802941817</v>
      </c>
    </row>
    <row r="110" spans="1:7" x14ac:dyDescent="0.2">
      <c r="A110" s="25">
        <f>WIP!A172</f>
        <v>43654</v>
      </c>
      <c r="B110" t="str">
        <f>WIP!B172</f>
        <v>Check</v>
      </c>
      <c r="C110">
        <f>WIP!C172</f>
        <v>941.0099999999984</v>
      </c>
      <c r="D110">
        <f>WIP!E172</f>
        <v>47571.569999999949</v>
      </c>
      <c r="E110">
        <f>WIP!G172</f>
        <v>148949.97333333312</v>
      </c>
      <c r="F110">
        <f>WIP!I172</f>
        <v>1569.8488007332865</v>
      </c>
      <c r="G110">
        <f>WIP!K172</f>
        <v>266542.21683015145</v>
      </c>
    </row>
    <row r="111" spans="1:7" x14ac:dyDescent="0.2">
      <c r="A111" s="25">
        <f>WIP!A173</f>
        <v>43661</v>
      </c>
      <c r="B111" t="str">
        <f>WIP!B173</f>
        <v>Payment</v>
      </c>
      <c r="C111">
        <f>WIP!C173</f>
        <v>150</v>
      </c>
      <c r="D111">
        <f>WIP!E173</f>
        <v>47721.569999999949</v>
      </c>
      <c r="E111">
        <f>WIP!G173</f>
        <v>149099.97333333312</v>
      </c>
      <c r="F111">
        <f>WIP!I173</f>
        <v>249.99907351227387</v>
      </c>
      <c r="G111">
        <f>WIP!K173</f>
        <v>266792.21590366372</v>
      </c>
    </row>
    <row r="112" spans="1:7" x14ac:dyDescent="0.2">
      <c r="A112" s="25">
        <f>WIP!A174</f>
        <v>43668</v>
      </c>
      <c r="B112" t="str">
        <f>WIP!B174</f>
        <v>Check</v>
      </c>
      <c r="C112">
        <f>WIP!C174</f>
        <v>941.0099999999984</v>
      </c>
      <c r="D112">
        <f>WIP!E174</f>
        <v>48662.579999999944</v>
      </c>
      <c r="E112">
        <f>WIP!G174</f>
        <v>150040.98333333313</v>
      </c>
      <c r="F112">
        <f>WIP!I174</f>
        <v>1566.8410168985358</v>
      </c>
      <c r="G112">
        <f>WIP!K174</f>
        <v>268359.05692056223</v>
      </c>
    </row>
    <row r="113" spans="1:7" x14ac:dyDescent="0.2">
      <c r="A113" s="25">
        <f>WIP!A175</f>
        <v>43685</v>
      </c>
      <c r="B113" t="str">
        <f>WIP!B175</f>
        <v>Check</v>
      </c>
      <c r="C113">
        <f>WIP!C175</f>
        <v>941.0099999999984</v>
      </c>
      <c r="D113">
        <f>WIP!E175</f>
        <v>49603.589999999938</v>
      </c>
      <c r="E113">
        <f>WIP!G175</f>
        <v>150981.99333333314</v>
      </c>
      <c r="F113">
        <f>WIP!I175</f>
        <v>1563.1964543667514</v>
      </c>
      <c r="G113">
        <f>WIP!K175</f>
        <v>269922.25337492896</v>
      </c>
    </row>
    <row r="114" spans="1:7" x14ac:dyDescent="0.2">
      <c r="A114" s="25">
        <f>WIP!A176</f>
        <v>43692</v>
      </c>
      <c r="B114" t="str">
        <f>WIP!B176</f>
        <v>Payment</v>
      </c>
      <c r="C114">
        <f>WIP!C176</f>
        <v>150</v>
      </c>
      <c r="D114">
        <f>WIP!E176</f>
        <v>49753.589999999938</v>
      </c>
      <c r="E114">
        <f>WIP!G176</f>
        <v>151131.99333333314</v>
      </c>
      <c r="F114">
        <f>WIP!I176</f>
        <v>248.9396845905257</v>
      </c>
      <c r="G114">
        <f>WIP!K176</f>
        <v>270171.19305951946</v>
      </c>
    </row>
    <row r="115" spans="1:7" x14ac:dyDescent="0.2">
      <c r="A115" s="25">
        <f>WIP!A177</f>
        <v>43699</v>
      </c>
      <c r="B115" t="str">
        <f>WIP!B177</f>
        <v>Check</v>
      </c>
      <c r="C115">
        <f>WIP!C177</f>
        <v>941.0099999999984</v>
      </c>
      <c r="D115">
        <f>WIP!E177</f>
        <v>50694.599999999933</v>
      </c>
      <c r="E115">
        <f>WIP!G177</f>
        <v>152073.00333333315</v>
      </c>
      <c r="F115">
        <f>WIP!I177</f>
        <v>1560.20141623073</v>
      </c>
      <c r="G115">
        <f>WIP!K177</f>
        <v>271731.39447575016</v>
      </c>
    </row>
    <row r="116" spans="1:7" x14ac:dyDescent="0.2">
      <c r="A116" s="25">
        <f>WIP!A178</f>
        <v>43716</v>
      </c>
      <c r="B116" t="str">
        <f>WIP!B178</f>
        <v>Check</v>
      </c>
      <c r="C116">
        <f>WIP!C178</f>
        <v>941.0099999999984</v>
      </c>
      <c r="D116">
        <f>WIP!E178</f>
        <v>51635.609999999928</v>
      </c>
      <c r="E116">
        <f>WIP!G178</f>
        <v>153014.01333333316</v>
      </c>
      <c r="F116">
        <f>WIP!I178</f>
        <v>1556.5722977928635</v>
      </c>
      <c r="G116">
        <f>WIP!K178</f>
        <v>273287.96677354304</v>
      </c>
    </row>
    <row r="117" spans="1:7" x14ac:dyDescent="0.2">
      <c r="A117" s="25">
        <f>WIP!A179</f>
        <v>43723</v>
      </c>
      <c r="B117" t="str">
        <f>WIP!B179</f>
        <v>Payment</v>
      </c>
      <c r="C117">
        <f>WIP!C179</f>
        <v>150</v>
      </c>
      <c r="D117">
        <f>WIP!E179</f>
        <v>51785.609999999928</v>
      </c>
      <c r="E117">
        <f>WIP!G179</f>
        <v>153164.01333333316</v>
      </c>
      <c r="F117">
        <f>WIP!I179</f>
        <v>247.8847849049645</v>
      </c>
      <c r="G117">
        <f>WIP!K179</f>
        <v>273535.85155844799</v>
      </c>
    </row>
    <row r="118" spans="1:7" x14ac:dyDescent="0.2">
      <c r="A118" s="25">
        <f>WIP!A180</f>
        <v>43730</v>
      </c>
      <c r="B118" t="str">
        <f>WIP!B180</f>
        <v>Check</v>
      </c>
      <c r="C118">
        <f>WIP!C180</f>
        <v>941.0099999999984</v>
      </c>
      <c r="D118">
        <f>WIP!E180</f>
        <v>52726.619999999923</v>
      </c>
      <c r="E118">
        <f>WIP!G180</f>
        <v>154105.02333333317</v>
      </c>
      <c r="F118">
        <f>WIP!I180</f>
        <v>1553.589951344763</v>
      </c>
      <c r="G118">
        <f>WIP!K180</f>
        <v>275089.44150979276</v>
      </c>
    </row>
    <row r="119" spans="1:7" x14ac:dyDescent="0.2">
      <c r="A119" s="25">
        <f>WIP!A181</f>
        <v>43746</v>
      </c>
      <c r="B119" t="str">
        <f>WIP!B181</f>
        <v>Check</v>
      </c>
      <c r="C119">
        <f>WIP!C181</f>
        <v>941.0099999999984</v>
      </c>
      <c r="D119">
        <f>WIP!E181</f>
        <v>53667.629999999917</v>
      </c>
      <c r="E119">
        <f>WIP!G181</f>
        <v>155046.03333333318</v>
      </c>
      <c r="F119">
        <f>WIP!I181</f>
        <v>1550.1885516073035</v>
      </c>
      <c r="G119">
        <f>WIP!K181</f>
        <v>276639.63006140006</v>
      </c>
    </row>
    <row r="120" spans="1:7" x14ac:dyDescent="0.2">
      <c r="A120" s="25">
        <f>WIP!A182</f>
        <v>43753</v>
      </c>
      <c r="B120" t="str">
        <f>WIP!B182</f>
        <v>Payment</v>
      </c>
      <c r="C120">
        <f>WIP!C182</f>
        <v>150</v>
      </c>
      <c r="D120">
        <f>WIP!E182</f>
        <v>53817.629999999917</v>
      </c>
      <c r="E120">
        <f>WIP!G182</f>
        <v>155196.03333333318</v>
      </c>
      <c r="F120">
        <f>WIP!I182</f>
        <v>246.86817067359263</v>
      </c>
      <c r="G120">
        <f>WIP!K182</f>
        <v>276886.49823207367</v>
      </c>
    </row>
    <row r="121" spans="1:7" x14ac:dyDescent="0.2">
      <c r="A121" s="25">
        <f>WIP!A183</f>
        <v>43760</v>
      </c>
      <c r="B121" t="str">
        <f>WIP!B183</f>
        <v>Check</v>
      </c>
      <c r="C121">
        <f>WIP!C183</f>
        <v>941.0099999999984</v>
      </c>
      <c r="D121">
        <f>WIP!E183</f>
        <v>54758.639999999912</v>
      </c>
      <c r="E121">
        <f>WIP!G183</f>
        <v>156137.04333333319</v>
      </c>
      <c r="F121">
        <f>WIP!I183</f>
        <v>1547.2184362279359</v>
      </c>
      <c r="G121">
        <f>WIP!K183</f>
        <v>278433.71666830161</v>
      </c>
    </row>
    <row r="122" spans="1:7" x14ac:dyDescent="0.2">
      <c r="A122" s="25">
        <f>WIP!A184</f>
        <v>43770</v>
      </c>
      <c r="B122" t="str">
        <f>WIP!B184</f>
        <v>ESPP</v>
      </c>
      <c r="C122">
        <f>WIP!C184</f>
        <v>4723.3999999999996</v>
      </c>
      <c r="D122">
        <f>WIP!E184</f>
        <v>4723.3999999999996</v>
      </c>
      <c r="E122">
        <f>WIP!G184</f>
        <v>160860.44333333318</v>
      </c>
      <c r="F122">
        <f>WIP!I184</f>
        <v>7755.6320085526295</v>
      </c>
      <c r="G122">
        <f>WIP!K184</f>
        <v>286189.34867685422</v>
      </c>
    </row>
    <row r="123" spans="1:7" x14ac:dyDescent="0.2">
      <c r="A123" s="25">
        <f>WIP!A185</f>
        <v>43777</v>
      </c>
      <c r="B123" t="str">
        <f>WIP!B185</f>
        <v>Check</v>
      </c>
      <c r="C123">
        <f>WIP!C185</f>
        <v>941.0099999999984</v>
      </c>
      <c r="D123">
        <f>WIP!E185</f>
        <v>5664.409999999998</v>
      </c>
      <c r="E123">
        <f>WIP!G185</f>
        <v>161801.45333333319</v>
      </c>
      <c r="F123">
        <f>WIP!I185</f>
        <v>1543.619516950009</v>
      </c>
      <c r="G123">
        <f>WIP!K185</f>
        <v>287732.9681938042</v>
      </c>
    </row>
    <row r="124" spans="1:7" x14ac:dyDescent="0.2">
      <c r="A124" s="25">
        <f>WIP!A186</f>
        <v>43784</v>
      </c>
      <c r="B124" t="str">
        <f>WIP!B186</f>
        <v>Payment</v>
      </c>
      <c r="C124">
        <f>WIP!C186</f>
        <v>150</v>
      </c>
      <c r="D124">
        <f>WIP!E186</f>
        <v>5814.409999999998</v>
      </c>
      <c r="E124">
        <f>WIP!G186</f>
        <v>161951.45333333319</v>
      </c>
      <c r="F124">
        <f>WIP!I186</f>
        <v>245.82204917614234</v>
      </c>
      <c r="G124">
        <f>WIP!K186</f>
        <v>287978.79024298035</v>
      </c>
    </row>
    <row r="125" spans="1:7" x14ac:dyDescent="0.2">
      <c r="A125" s="25">
        <f>WIP!A187</f>
        <v>43791</v>
      </c>
      <c r="B125" t="str">
        <f>WIP!B187</f>
        <v>Check</v>
      </c>
      <c r="C125">
        <f>WIP!C187</f>
        <v>941.0099999999984</v>
      </c>
      <c r="D125">
        <f>WIP!E187</f>
        <v>6755.4199999999964</v>
      </c>
      <c r="E125">
        <f>WIP!G187</f>
        <v>162892.4633333332</v>
      </c>
      <c r="F125">
        <f>WIP!I187</f>
        <v>1540.6619876466016</v>
      </c>
      <c r="G125">
        <f>WIP!K187</f>
        <v>289519.45223062695</v>
      </c>
    </row>
    <row r="126" spans="1:7" x14ac:dyDescent="0.2">
      <c r="A126" s="25">
        <f>WIP!A188</f>
        <v>43806</v>
      </c>
      <c r="B126" t="str">
        <f>WIP!B188</f>
        <v>Check</v>
      </c>
      <c r="C126">
        <f>WIP!C188</f>
        <v>941.0099999999984</v>
      </c>
      <c r="D126">
        <f>WIP!E188</f>
        <v>7696.4299999999948</v>
      </c>
      <c r="E126">
        <f>WIP!G188</f>
        <v>163833.47333333321</v>
      </c>
      <c r="F126">
        <f>WIP!I188</f>
        <v>1537.4994940863064</v>
      </c>
      <c r="G126">
        <f>WIP!K188</f>
        <v>291056.95172471326</v>
      </c>
    </row>
    <row r="127" spans="1:7" x14ac:dyDescent="0.2">
      <c r="A127" s="25">
        <f>WIP!A189</f>
        <v>43807</v>
      </c>
      <c r="B127" t="str">
        <f>WIP!B189</f>
        <v>Bonus</v>
      </c>
      <c r="C127">
        <f>WIP!C189</f>
        <v>9264.4</v>
      </c>
      <c r="D127">
        <f>WIP!E189</f>
        <v>16960.829999999994</v>
      </c>
      <c r="E127">
        <f>WIP!G189</f>
        <v>173097.87333333321</v>
      </c>
      <c r="F127">
        <f>WIP!I189</f>
        <v>15134.864892364407</v>
      </c>
      <c r="G127">
        <f>WIP!K189</f>
        <v>306191.81661707768</v>
      </c>
    </row>
    <row r="128" spans="1:7" x14ac:dyDescent="0.2">
      <c r="A128" s="25">
        <f>WIP!A190</f>
        <v>43813</v>
      </c>
      <c r="B128" t="str">
        <f>WIP!B190</f>
        <v>Payment</v>
      </c>
      <c r="C128">
        <f>WIP!C190</f>
        <v>150</v>
      </c>
      <c r="D128">
        <f>WIP!E190</f>
        <v>17110.829999999994</v>
      </c>
      <c r="E128">
        <f>WIP!G190</f>
        <v>173247.87333333321</v>
      </c>
      <c r="F128">
        <f>WIP!I190</f>
        <v>244.84743299330688</v>
      </c>
      <c r="G128">
        <f>WIP!K190</f>
        <v>306436.66405007098</v>
      </c>
    </row>
    <row r="129" spans="1:7" x14ac:dyDescent="0.2">
      <c r="A129" s="25">
        <f>WIP!A191</f>
        <v>43820</v>
      </c>
      <c r="B129" t="str">
        <f>WIP!B191</f>
        <v>Check</v>
      </c>
      <c r="C129">
        <f>WIP!C191</f>
        <v>941.0099999999984</v>
      </c>
      <c r="D129">
        <f>WIP!E191</f>
        <v>18051.839999999993</v>
      </c>
      <c r="E129">
        <f>WIP!G191</f>
        <v>174188.88333333321</v>
      </c>
      <c r="F129">
        <f>WIP!I191</f>
        <v>1534.5536905655536</v>
      </c>
      <c r="G129">
        <f>WIP!K191</f>
        <v>307971.21774063655</v>
      </c>
    </row>
    <row r="130" spans="1:7" x14ac:dyDescent="0.2">
      <c r="A130" s="25">
        <f>WIP!A192</f>
        <v>43838</v>
      </c>
      <c r="B130" t="str">
        <f>WIP!B192</f>
        <v>Check</v>
      </c>
      <c r="C130">
        <f>WIP!C192</f>
        <v>941.0099999999984</v>
      </c>
      <c r="D130">
        <f>WIP!E192</f>
        <v>18992.849999999991</v>
      </c>
      <c r="E130">
        <f>WIP!G192</f>
        <v>175129.89333333322</v>
      </c>
      <c r="F130">
        <f>WIP!I192</f>
        <v>1530.7745207129842</v>
      </c>
      <c r="G130">
        <f>WIP!K192</f>
        <v>309501.99226134951</v>
      </c>
    </row>
    <row r="131" spans="1:7" x14ac:dyDescent="0.2">
      <c r="A131" s="25">
        <f>WIP!A193</f>
        <v>43845</v>
      </c>
      <c r="B131" t="str">
        <f>WIP!B193</f>
        <v>Payment</v>
      </c>
      <c r="C131">
        <f>WIP!C193</f>
        <v>150</v>
      </c>
      <c r="D131">
        <f>WIP!E193</f>
        <v>19142.849999999991</v>
      </c>
      <c r="E131">
        <f>WIP!G193</f>
        <v>175279.89333333322</v>
      </c>
      <c r="F131">
        <f>WIP!I193</f>
        <v>243.77647819056409</v>
      </c>
      <c r="G131">
        <f>WIP!K193</f>
        <v>309745.76873954007</v>
      </c>
    </row>
    <row r="132" spans="1:7" x14ac:dyDescent="0.2">
      <c r="A132" s="25">
        <f>WIP!A194</f>
        <v>43852</v>
      </c>
      <c r="B132" t="str">
        <f>WIP!B194</f>
        <v>Check</v>
      </c>
      <c r="C132">
        <f>WIP!C194</f>
        <v>941.0099999999984</v>
      </c>
      <c r="D132">
        <f>WIP!E194</f>
        <v>20083.85999999999</v>
      </c>
      <c r="E132">
        <f>WIP!G194</f>
        <v>176220.90333333323</v>
      </c>
      <c r="F132">
        <f>WIP!I194</f>
        <v>1527.8416020421555</v>
      </c>
      <c r="G132">
        <f>WIP!K194</f>
        <v>311273.61034158221</v>
      </c>
    </row>
    <row r="133" spans="1:7" x14ac:dyDescent="0.2">
      <c r="A133" s="25">
        <f>WIP!A195</f>
        <v>43861</v>
      </c>
      <c r="B133" t="str">
        <f>WIP!B195</f>
        <v>Tax Return</v>
      </c>
      <c r="C133">
        <f>WIP!C195</f>
        <v>3000</v>
      </c>
      <c r="D133">
        <f>WIP!E195</f>
        <v>23083.85999999999</v>
      </c>
      <c r="E133">
        <f>WIP!G195</f>
        <v>179220.90333333323</v>
      </c>
      <c r="F133">
        <f>WIP!I195</f>
        <v>4864.8551738514543</v>
      </c>
      <c r="G133">
        <f>WIP!K195</f>
        <v>316138.46551543369</v>
      </c>
    </row>
    <row r="134" spans="1:7" x14ac:dyDescent="0.2">
      <c r="A134" s="25">
        <f>WIP!A196</f>
        <v>43869</v>
      </c>
      <c r="B134" t="str">
        <f>WIP!B196</f>
        <v>Check</v>
      </c>
      <c r="C134">
        <f>WIP!C196</f>
        <v>941.0099999999984</v>
      </c>
      <c r="D134">
        <f>WIP!E196</f>
        <v>24024.869999999988</v>
      </c>
      <c r="E134">
        <f>WIP!G196</f>
        <v>180161.91333333324</v>
      </c>
      <c r="F134">
        <f>WIP!I196</f>
        <v>1524.2877543975958</v>
      </c>
      <c r="G134">
        <f>WIP!K196</f>
        <v>317662.7532698313</v>
      </c>
    </row>
    <row r="135" spans="1:7" x14ac:dyDescent="0.2">
      <c r="A135" s="25">
        <f>WIP!A197</f>
        <v>43876</v>
      </c>
      <c r="B135" t="str">
        <f>WIP!B197</f>
        <v>Payment</v>
      </c>
      <c r="C135">
        <f>WIP!C197</f>
        <v>150</v>
      </c>
      <c r="D135">
        <f>WIP!E197</f>
        <v>24174.869999999988</v>
      </c>
      <c r="E135">
        <f>WIP!G197</f>
        <v>180311.91333333324</v>
      </c>
      <c r="F135">
        <f>WIP!I197</f>
        <v>242.74345796073032</v>
      </c>
      <c r="G135">
        <f>WIP!K197</f>
        <v>317905.49672779202</v>
      </c>
    </row>
    <row r="136" spans="1:7" x14ac:dyDescent="0.2">
      <c r="A136" s="25">
        <f>WIP!A198</f>
        <v>43883</v>
      </c>
      <c r="B136" t="str">
        <f>WIP!B198</f>
        <v>Check</v>
      </c>
      <c r="C136">
        <f>WIP!C198</f>
        <v>941.0099999999984</v>
      </c>
      <c r="D136">
        <f>WIP!E198</f>
        <v>25115.879999999986</v>
      </c>
      <c r="E136">
        <f>WIP!G198</f>
        <v>181252.92333333325</v>
      </c>
      <c r="F136">
        <f>WIP!I198</f>
        <v>1521.3672641790197</v>
      </c>
      <c r="G136">
        <f>WIP!K198</f>
        <v>319426.86399197107</v>
      </c>
    </row>
    <row r="137" spans="1:7" x14ac:dyDescent="0.2">
      <c r="A137" s="25">
        <f>WIP!A199</f>
        <v>43898</v>
      </c>
      <c r="B137" t="str">
        <f>WIP!B199</f>
        <v>Check</v>
      </c>
      <c r="C137">
        <f>WIP!C199</f>
        <v>941.0099999999984</v>
      </c>
      <c r="D137">
        <f>WIP!E199</f>
        <v>26056.889999999985</v>
      </c>
      <c r="E137">
        <f>WIP!G199</f>
        <v>182193.93333333326</v>
      </c>
      <c r="F137">
        <f>WIP!I199</f>
        <v>1518.2443766057631</v>
      </c>
      <c r="G137">
        <f>WIP!K199</f>
        <v>320945.10836857685</v>
      </c>
    </row>
    <row r="138" spans="1:7" x14ac:dyDescent="0.2">
      <c r="A138" s="25">
        <f>WIP!A200</f>
        <v>43905</v>
      </c>
      <c r="B138" t="str">
        <f>WIP!B200</f>
        <v>Payment</v>
      </c>
      <c r="C138">
        <f>WIP!C200</f>
        <v>150</v>
      </c>
      <c r="D138">
        <f>WIP!E200</f>
        <v>26206.889999999985</v>
      </c>
      <c r="E138">
        <f>WIP!G200</f>
        <v>182343.93333333326</v>
      </c>
      <c r="F138">
        <f>WIP!I200</f>
        <v>241.78104753742267</v>
      </c>
      <c r="G138">
        <f>WIP!K200</f>
        <v>321186.88941611425</v>
      </c>
    </row>
    <row r="139" spans="1:7" x14ac:dyDescent="0.2">
      <c r="A139" s="25">
        <f>WIP!A201</f>
        <v>43912</v>
      </c>
      <c r="B139" t="str">
        <f>WIP!B201</f>
        <v>Check</v>
      </c>
      <c r="C139">
        <f>WIP!C201</f>
        <v>941.0099999999984</v>
      </c>
      <c r="D139">
        <f>WIP!E201</f>
        <v>27147.899999999983</v>
      </c>
      <c r="E139">
        <f>WIP!G201</f>
        <v>183284.94333333327</v>
      </c>
      <c r="F139">
        <f>WIP!I201</f>
        <v>1515.3354653201525</v>
      </c>
      <c r="G139">
        <f>WIP!K201</f>
        <v>322702.22488143441</v>
      </c>
    </row>
    <row r="140" spans="1:7" x14ac:dyDescent="0.2">
      <c r="A140" s="25">
        <f>WIP!A202</f>
        <v>43929</v>
      </c>
      <c r="B140" t="str">
        <f>WIP!B202</f>
        <v>Check</v>
      </c>
      <c r="C140">
        <f>WIP!C202</f>
        <v>941.0099999999984</v>
      </c>
      <c r="D140">
        <f>WIP!E202</f>
        <v>28088.909999999982</v>
      </c>
      <c r="E140">
        <f>WIP!G202</f>
        <v>184225.95333333328</v>
      </c>
      <c r="F140">
        <f>WIP!I202</f>
        <v>1511.8107076705714</v>
      </c>
      <c r="G140">
        <f>WIP!K202</f>
        <v>324214.03558910498</v>
      </c>
    </row>
    <row r="141" spans="1:7" x14ac:dyDescent="0.2">
      <c r="A141" s="25">
        <f>WIP!A203</f>
        <v>43936</v>
      </c>
      <c r="B141" t="str">
        <f>WIP!B203</f>
        <v>Payment</v>
      </c>
      <c r="C141">
        <f>WIP!C203</f>
        <v>150</v>
      </c>
      <c r="D141">
        <f>WIP!E203</f>
        <v>28238.909999999982</v>
      </c>
      <c r="E141">
        <f>WIP!G203</f>
        <v>184375.95333333328</v>
      </c>
      <c r="F141">
        <f>WIP!I203</f>
        <v>240.75648308743783</v>
      </c>
      <c r="G141">
        <f>WIP!K203</f>
        <v>324454.79207219242</v>
      </c>
    </row>
    <row r="142" spans="1:7" x14ac:dyDescent="0.2">
      <c r="A142" s="25">
        <f>WIP!A204</f>
        <v>43943</v>
      </c>
      <c r="B142" t="str">
        <f>WIP!B204</f>
        <v>Check</v>
      </c>
      <c r="C142">
        <f>WIP!C204</f>
        <v>941.0099999999984</v>
      </c>
      <c r="D142">
        <f>WIP!E204</f>
        <v>29179.91999999998</v>
      </c>
      <c r="E142">
        <f>WIP!G204</f>
        <v>185316.96333333329</v>
      </c>
      <c r="F142">
        <f>WIP!I204</f>
        <v>1508.9141231042042</v>
      </c>
      <c r="G142">
        <f>WIP!K204</f>
        <v>325963.7061952966</v>
      </c>
    </row>
    <row r="143" spans="1:7" x14ac:dyDescent="0.2">
      <c r="A143" s="25">
        <f>WIP!A205</f>
        <v>43952</v>
      </c>
      <c r="B143" t="str">
        <f>WIP!B205</f>
        <v>ESPP</v>
      </c>
      <c r="C143">
        <f>WIP!C205</f>
        <v>4723.3999999999996</v>
      </c>
      <c r="D143">
        <f>WIP!E205</f>
        <v>33903.319999999978</v>
      </c>
      <c r="E143">
        <f>WIP!G205</f>
        <v>190040.36333333328</v>
      </c>
      <c r="F143">
        <f>WIP!I205</f>
        <v>7564.6628818365416</v>
      </c>
      <c r="G143">
        <f>WIP!K205</f>
        <v>333528.36907713313</v>
      </c>
    </row>
    <row r="144" spans="1:7" x14ac:dyDescent="0.2">
      <c r="A144" s="25">
        <f>WIP!A206</f>
        <v>43959</v>
      </c>
      <c r="B144" t="str">
        <f>WIP!B206</f>
        <v>Check</v>
      </c>
      <c r="C144">
        <f>WIP!C206</f>
        <v>941.0099999999984</v>
      </c>
      <c r="D144">
        <f>WIP!E206</f>
        <v>34844.329999999973</v>
      </c>
      <c r="E144">
        <f>WIP!G206</f>
        <v>190981.37333333329</v>
      </c>
      <c r="F144">
        <f>WIP!I206</f>
        <v>1505.6105357594656</v>
      </c>
      <c r="G144">
        <f>WIP!K206</f>
        <v>335033.97961289261</v>
      </c>
    </row>
    <row r="145" spans="1:7" x14ac:dyDescent="0.2">
      <c r="A145" s="25">
        <f>WIP!A207</f>
        <v>43966</v>
      </c>
      <c r="B145" t="str">
        <f>WIP!B207</f>
        <v>Payment</v>
      </c>
      <c r="C145">
        <f>WIP!C207</f>
        <v>150</v>
      </c>
      <c r="D145">
        <f>WIP!E207</f>
        <v>34994.329999999973</v>
      </c>
      <c r="E145">
        <f>WIP!G207</f>
        <v>191131.37333333329</v>
      </c>
      <c r="F145">
        <f>WIP!I207</f>
        <v>239.76910313551556</v>
      </c>
      <c r="G145">
        <f>WIP!K207</f>
        <v>335273.74871602812</v>
      </c>
    </row>
    <row r="146" spans="1:7" x14ac:dyDescent="0.2">
      <c r="A146" s="25">
        <f>WIP!A208</f>
        <v>43973</v>
      </c>
      <c r="B146" t="str">
        <f>WIP!B208</f>
        <v>Check</v>
      </c>
      <c r="C146">
        <f>WIP!C208</f>
        <v>941.0099999999984</v>
      </c>
      <c r="D146">
        <f>WIP!E208</f>
        <v>35935.339999999967</v>
      </c>
      <c r="E146">
        <f>WIP!G208</f>
        <v>192072.3833333333</v>
      </c>
      <c r="F146">
        <f>WIP!I208</f>
        <v>1502.7258305389553</v>
      </c>
      <c r="G146">
        <f>WIP!K208</f>
        <v>336776.47454656707</v>
      </c>
    </row>
    <row r="147" spans="1:7" x14ac:dyDescent="0.2">
      <c r="A147" s="25">
        <f>WIP!A209</f>
        <v>43990</v>
      </c>
      <c r="B147" t="str">
        <f>WIP!B209</f>
        <v>Check</v>
      </c>
      <c r="C147">
        <f>WIP!C209</f>
        <v>941.0099999999984</v>
      </c>
      <c r="D147">
        <f>WIP!E209</f>
        <v>36876.349999999962</v>
      </c>
      <c r="E147">
        <f>WIP!G209</f>
        <v>193013.39333333331</v>
      </c>
      <c r="F147">
        <f>WIP!I209</f>
        <v>1499.2304036268054</v>
      </c>
      <c r="G147">
        <f>WIP!K209</f>
        <v>338275.70495019387</v>
      </c>
    </row>
    <row r="148" spans="1:7" x14ac:dyDescent="0.2">
      <c r="A148" s="25">
        <f>WIP!A210</f>
        <v>43997</v>
      </c>
      <c r="B148" t="str">
        <f>WIP!B210</f>
        <v>Payment</v>
      </c>
      <c r="C148">
        <f>WIP!C210</f>
        <v>150</v>
      </c>
      <c r="D148">
        <f>WIP!E210</f>
        <v>37026.349999999962</v>
      </c>
      <c r="E148">
        <f>WIP!G210</f>
        <v>193163.39333333331</v>
      </c>
      <c r="F148">
        <f>WIP!I210</f>
        <v>238.75306444356897</v>
      </c>
      <c r="G148">
        <f>WIP!K210</f>
        <v>338514.45801463746</v>
      </c>
    </row>
    <row r="149" spans="1:7" x14ac:dyDescent="0.2">
      <c r="A149" s="25">
        <f>WIP!A211</f>
        <v>44004</v>
      </c>
      <c r="B149" t="str">
        <f>WIP!B211</f>
        <v>Check</v>
      </c>
      <c r="C149">
        <f>WIP!C211</f>
        <v>941.0099999999984</v>
      </c>
      <c r="D149">
        <f>WIP!E211</f>
        <v>37967.359999999957</v>
      </c>
      <c r="E149">
        <f>WIP!G211</f>
        <v>194104.40333333332</v>
      </c>
      <c r="F149">
        <f>WIP!I211</f>
        <v>1496.3579225506096</v>
      </c>
      <c r="G149">
        <f>WIP!K211</f>
        <v>340010.81593718805</v>
      </c>
    </row>
    <row r="150" spans="1:7" x14ac:dyDescent="0.2">
      <c r="A150" s="25">
        <f>WIP!A212</f>
        <v>44020</v>
      </c>
      <c r="B150" t="str">
        <f>WIP!B212</f>
        <v>Check</v>
      </c>
      <c r="C150">
        <f>WIP!C212</f>
        <v>941.0099999999984</v>
      </c>
      <c r="D150">
        <f>WIP!E212</f>
        <v>38908.369999999952</v>
      </c>
      <c r="E150">
        <f>WIP!G212</f>
        <v>195045.41333333333</v>
      </c>
      <c r="F150">
        <f>WIP!I212</f>
        <v>1493.0818255080769</v>
      </c>
      <c r="G150">
        <f>WIP!K212</f>
        <v>341503.89776269614</v>
      </c>
    </row>
    <row r="151" spans="1:7" x14ac:dyDescent="0.2">
      <c r="A151" s="25">
        <f>WIP!A213</f>
        <v>44027</v>
      </c>
      <c r="B151" t="str">
        <f>WIP!B213</f>
        <v>Payment</v>
      </c>
      <c r="C151">
        <f>WIP!C213</f>
        <v>150</v>
      </c>
      <c r="D151">
        <f>WIP!E213</f>
        <v>39058.369999999952</v>
      </c>
      <c r="E151">
        <f>WIP!G213</f>
        <v>195195.41333333333</v>
      </c>
      <c r="F151">
        <f>WIP!I213</f>
        <v>237.77390082451089</v>
      </c>
      <c r="G151">
        <f>WIP!K213</f>
        <v>341741.67166352062</v>
      </c>
    </row>
    <row r="152" spans="1:7" x14ac:dyDescent="0.2">
      <c r="A152" s="25">
        <f>WIP!A214</f>
        <v>44034</v>
      </c>
      <c r="B152" t="str">
        <f>WIP!B214</f>
        <v>Check</v>
      </c>
      <c r="C152">
        <f>WIP!C214</f>
        <v>941.0099999999984</v>
      </c>
      <c r="D152">
        <f>WIP!E214</f>
        <v>39999.379999999946</v>
      </c>
      <c r="E152">
        <f>WIP!G214</f>
        <v>196136.42333333334</v>
      </c>
      <c r="F152">
        <f>WIP!I214</f>
        <v>1490.221124925559</v>
      </c>
      <c r="G152">
        <f>WIP!K214</f>
        <v>343231.89278844616</v>
      </c>
    </row>
    <row r="153" spans="1:7" x14ac:dyDescent="0.2">
      <c r="A153" s="25">
        <f>WIP!A215</f>
        <v>44051</v>
      </c>
      <c r="B153" t="str">
        <f>WIP!B215</f>
        <v>Check</v>
      </c>
      <c r="C153">
        <f>WIP!C215</f>
        <v>941.0099999999984</v>
      </c>
      <c r="D153">
        <f>WIP!E215</f>
        <v>40940.389999999941</v>
      </c>
      <c r="E153">
        <f>WIP!G215</f>
        <v>197077.43333333335</v>
      </c>
      <c r="F153">
        <f>WIP!I215</f>
        <v>1486.7547846795469</v>
      </c>
      <c r="G153">
        <f>WIP!K215</f>
        <v>344718.64757312572</v>
      </c>
    </row>
    <row r="154" spans="1:7" x14ac:dyDescent="0.2">
      <c r="A154" s="25">
        <f>WIP!A216</f>
        <v>44058</v>
      </c>
      <c r="B154" t="str">
        <f>WIP!B216</f>
        <v>Payment</v>
      </c>
      <c r="C154">
        <f>WIP!C216</f>
        <v>150</v>
      </c>
      <c r="D154">
        <f>WIP!E216</f>
        <v>41090.389999999941</v>
      </c>
      <c r="E154">
        <f>WIP!G216</f>
        <v>197227.43333333335</v>
      </c>
      <c r="F154">
        <f>WIP!I216</f>
        <v>236.76631694479718</v>
      </c>
      <c r="G154">
        <f>WIP!K216</f>
        <v>344955.41389007051</v>
      </c>
    </row>
    <row r="155" spans="1:7" x14ac:dyDescent="0.2">
      <c r="A155" s="25">
        <f>WIP!A217</f>
        <v>44065</v>
      </c>
      <c r="B155" t="str">
        <f>WIP!B217</f>
        <v>Check</v>
      </c>
      <c r="C155">
        <f>WIP!C217</f>
        <v>941.0099999999984</v>
      </c>
      <c r="D155">
        <f>WIP!E217</f>
        <v>42031.399999999936</v>
      </c>
      <c r="E155">
        <f>WIP!G217</f>
        <v>198168.44333333336</v>
      </c>
      <c r="F155">
        <f>WIP!I217</f>
        <v>1483.9062065199762</v>
      </c>
      <c r="G155">
        <f>WIP!K217</f>
        <v>346439.3200965905</v>
      </c>
    </row>
    <row r="156" spans="1:7" x14ac:dyDescent="0.2">
      <c r="A156" s="25">
        <f>WIP!A218</f>
        <v>44082</v>
      </c>
      <c r="B156" t="str">
        <f>WIP!B218</f>
        <v>Check</v>
      </c>
      <c r="C156">
        <f>WIP!C218</f>
        <v>941.0099999999984</v>
      </c>
      <c r="D156">
        <f>WIP!E218</f>
        <v>42972.409999999931</v>
      </c>
      <c r="E156">
        <f>WIP!G218</f>
        <v>199109.45333333337</v>
      </c>
      <c r="F156">
        <f>WIP!I218</f>
        <v>1480.454555138223</v>
      </c>
      <c r="G156">
        <f>WIP!K218</f>
        <v>347919.77465172875</v>
      </c>
    </row>
    <row r="157" spans="1:7" x14ac:dyDescent="0.2">
      <c r="A157" s="25">
        <f>WIP!A219</f>
        <v>44089</v>
      </c>
      <c r="B157" t="str">
        <f>WIP!B219</f>
        <v>Payment</v>
      </c>
      <c r="C157">
        <f>WIP!C219</f>
        <v>150</v>
      </c>
      <c r="D157">
        <f>WIP!E219</f>
        <v>43122.409999999931</v>
      </c>
      <c r="E157">
        <f>WIP!G219</f>
        <v>199259.45333333337</v>
      </c>
      <c r="F157">
        <f>WIP!I219</f>
        <v>235.76300277370638</v>
      </c>
      <c r="G157">
        <f>WIP!K219</f>
        <v>348155.53765450243</v>
      </c>
    </row>
    <row r="158" spans="1:7" x14ac:dyDescent="0.2">
      <c r="A158" s="25">
        <f>WIP!A220</f>
        <v>44096</v>
      </c>
      <c r="B158" t="str">
        <f>WIP!B220</f>
        <v>Check</v>
      </c>
      <c r="C158">
        <f>WIP!C220</f>
        <v>941.0099999999984</v>
      </c>
      <c r="D158">
        <f>WIP!E220</f>
        <v>44063.419999999925</v>
      </c>
      <c r="E158">
        <f>WIP!G220</f>
        <v>200200.46333333338</v>
      </c>
      <c r="F158">
        <f>WIP!I220</f>
        <v>1477.618048031967</v>
      </c>
      <c r="G158">
        <f>WIP!K220</f>
        <v>349633.15570253442</v>
      </c>
    </row>
    <row r="159" spans="1:7" x14ac:dyDescent="0.2">
      <c r="A159" s="25">
        <f>WIP!A221</f>
        <v>44112</v>
      </c>
      <c r="B159" t="str">
        <f>WIP!B221</f>
        <v>Check</v>
      </c>
      <c r="C159">
        <f>WIP!C221</f>
        <v>941.0099999999984</v>
      </c>
      <c r="D159">
        <f>WIP!E221</f>
        <v>45004.42999999992</v>
      </c>
      <c r="E159">
        <f>WIP!G221</f>
        <v>201141.47333333339</v>
      </c>
      <c r="F159">
        <f>WIP!I221</f>
        <v>1474.3829797076057</v>
      </c>
      <c r="G159">
        <f>WIP!K221</f>
        <v>351107.53868224204</v>
      </c>
    </row>
    <row r="160" spans="1:7" x14ac:dyDescent="0.2">
      <c r="A160" s="25">
        <f>WIP!A222</f>
        <v>44119</v>
      </c>
      <c r="B160" t="str">
        <f>WIP!B222</f>
        <v>Payment</v>
      </c>
      <c r="C160">
        <f>WIP!C222</f>
        <v>150</v>
      </c>
      <c r="D160">
        <f>WIP!E222</f>
        <v>45154.42999999992</v>
      </c>
      <c r="E160">
        <f>WIP!G222</f>
        <v>201291.47333333339</v>
      </c>
      <c r="F160">
        <f>WIP!I222</f>
        <v>234.79610186471106</v>
      </c>
      <c r="G160">
        <f>WIP!K222</f>
        <v>351342.33478410676</v>
      </c>
    </row>
    <row r="161" spans="1:7" x14ac:dyDescent="0.2">
      <c r="A161" s="25">
        <f>WIP!A223</f>
        <v>44126</v>
      </c>
      <c r="B161" t="str">
        <f>WIP!B223</f>
        <v>Check</v>
      </c>
      <c r="C161">
        <f>WIP!C223</f>
        <v>941.0099999999984</v>
      </c>
      <c r="D161">
        <f>WIP!E223</f>
        <v>46095.439999999915</v>
      </c>
      <c r="E161">
        <f>WIP!G223</f>
        <v>202232.4833333334</v>
      </c>
      <c r="F161">
        <f>WIP!I223</f>
        <v>1471.5581055601565</v>
      </c>
      <c r="G161">
        <f>WIP!K223</f>
        <v>352813.89288966689</v>
      </c>
    </row>
    <row r="162" spans="1:7" x14ac:dyDescent="0.2">
      <c r="A162" s="25">
        <f>WIP!A224</f>
        <v>44136</v>
      </c>
      <c r="B162" t="str">
        <f>WIP!B224</f>
        <v>ESPP</v>
      </c>
      <c r="C162">
        <f>WIP!C224</f>
        <v>4723.3999999999996</v>
      </c>
      <c r="D162">
        <f>WIP!E224</f>
        <v>4723.3999999999996</v>
      </c>
      <c r="E162">
        <f>WIP!G224</f>
        <v>206955.88333333339</v>
      </c>
      <c r="F162">
        <f>WIP!I224</f>
        <v>7376.3748406149944</v>
      </c>
      <c r="G162">
        <f>WIP!K224</f>
        <v>360190.26773028186</v>
      </c>
    </row>
    <row r="163" spans="1:7" x14ac:dyDescent="0.2">
      <c r="A163" s="25">
        <f>WIP!A225</f>
        <v>44143</v>
      </c>
      <c r="B163" t="str">
        <f>WIP!B225</f>
        <v>Check</v>
      </c>
      <c r="C163">
        <f>WIP!C225</f>
        <v>941.0099999999984</v>
      </c>
      <c r="D163">
        <f>WIP!E225</f>
        <v>5664.409999999998</v>
      </c>
      <c r="E163">
        <f>WIP!G225</f>
        <v>207896.8933333334</v>
      </c>
      <c r="F163">
        <f>WIP!I225</f>
        <v>1468.135176573089</v>
      </c>
      <c r="G163">
        <f>WIP!K225</f>
        <v>361658.40290685493</v>
      </c>
    </row>
    <row r="164" spans="1:7" x14ac:dyDescent="0.2">
      <c r="A164" s="25">
        <f>WIP!A226</f>
        <v>44150</v>
      </c>
      <c r="B164" t="str">
        <f>WIP!B226</f>
        <v>Payment</v>
      </c>
      <c r="C164">
        <f>WIP!C226</f>
        <v>150</v>
      </c>
      <c r="D164">
        <f>WIP!E226</f>
        <v>5814.409999999998</v>
      </c>
      <c r="E164">
        <f>WIP!G226</f>
        <v>208046.8933333334</v>
      </c>
      <c r="F164">
        <f>WIP!I226</f>
        <v>233.80113662067816</v>
      </c>
      <c r="G164">
        <f>WIP!K226</f>
        <v>361892.20404347562</v>
      </c>
    </row>
    <row r="165" spans="1:7" x14ac:dyDescent="0.2">
      <c r="A165" s="25">
        <f>WIP!A227</f>
        <v>44157</v>
      </c>
      <c r="B165" t="str">
        <f>WIP!B227</f>
        <v>Check</v>
      </c>
      <c r="C165">
        <f>WIP!C227</f>
        <v>941.0099999999984</v>
      </c>
      <c r="D165">
        <f>WIP!E227</f>
        <v>6755.4199999999964</v>
      </c>
      <c r="E165">
        <f>WIP!G227</f>
        <v>208987.90333333341</v>
      </c>
      <c r="F165">
        <f>WIP!I227</f>
        <v>1465.3222730315106</v>
      </c>
      <c r="G165">
        <f>WIP!K227</f>
        <v>363357.52631650714</v>
      </c>
    </row>
    <row r="166" spans="1:7" x14ac:dyDescent="0.2">
      <c r="A166" s="25">
        <f>WIP!A228</f>
        <v>44172</v>
      </c>
      <c r="B166" t="str">
        <f>WIP!B228</f>
        <v>Check</v>
      </c>
      <c r="C166">
        <f>WIP!C228</f>
        <v>941.0099999999984</v>
      </c>
      <c r="D166">
        <f>WIP!E228</f>
        <v>7696.4299999999948</v>
      </c>
      <c r="E166">
        <f>WIP!G228</f>
        <v>209928.91333333342</v>
      </c>
      <c r="F166">
        <f>WIP!I228</f>
        <v>1462.3144281639302</v>
      </c>
      <c r="G166">
        <f>WIP!K228</f>
        <v>364819.84074467106</v>
      </c>
    </row>
    <row r="167" spans="1:7" x14ac:dyDescent="0.2">
      <c r="A167" s="25">
        <f>WIP!A229</f>
        <v>44173</v>
      </c>
      <c r="B167" t="str">
        <f>WIP!B229</f>
        <v>Bonus</v>
      </c>
      <c r="C167">
        <f>WIP!C229</f>
        <v>9264.4</v>
      </c>
      <c r="D167">
        <f>WIP!E229</f>
        <v>16960.829999999994</v>
      </c>
      <c r="E167">
        <f>WIP!G229</f>
        <v>219193.31333333341</v>
      </c>
      <c r="F167">
        <f>WIP!I229</f>
        <v>14394.756801899694</v>
      </c>
      <c r="G167">
        <f>WIP!K229</f>
        <v>379214.59754657076</v>
      </c>
    </row>
    <row r="168" spans="1:7" x14ac:dyDescent="0.2">
      <c r="A168" s="25">
        <f>WIP!A230</f>
        <v>44179</v>
      </c>
      <c r="B168" t="str">
        <f>WIP!B230</f>
        <v>Payment</v>
      </c>
      <c r="C168">
        <f>WIP!C230</f>
        <v>150</v>
      </c>
      <c r="D168">
        <f>WIP!E230</f>
        <v>17110.829999999994</v>
      </c>
      <c r="E168">
        <f>WIP!G230</f>
        <v>219343.31333333341</v>
      </c>
      <c r="F168">
        <f>WIP!I230</f>
        <v>232.87418001902458</v>
      </c>
      <c r="G168">
        <f>WIP!K230</f>
        <v>379447.47172658978</v>
      </c>
    </row>
    <row r="169" spans="1:7" x14ac:dyDescent="0.2">
      <c r="A169" s="25">
        <f>WIP!A231</f>
        <v>44186</v>
      </c>
      <c r="B169" t="str">
        <f>WIP!B231</f>
        <v>Check</v>
      </c>
      <c r="C169">
        <f>WIP!C231</f>
        <v>941.0099999999984</v>
      </c>
      <c r="D169">
        <f>WIP!E231</f>
        <v>18051.839999999993</v>
      </c>
      <c r="E169">
        <f>WIP!G231</f>
        <v>220284.32333333342</v>
      </c>
      <c r="F169">
        <f>WIP!I231</f>
        <v>1459.5126770040099</v>
      </c>
      <c r="G169">
        <f>WIP!K231</f>
        <v>380906.98440359381</v>
      </c>
    </row>
    <row r="170" spans="1:7" x14ac:dyDescent="0.2">
      <c r="A170" s="25">
        <f>WIP!A232</f>
        <v>44203</v>
      </c>
      <c r="B170" t="str">
        <f>WIP!B232</f>
        <v>Check</v>
      </c>
      <c r="C170">
        <f>WIP!C232</f>
        <v>941.0099999999984</v>
      </c>
      <c r="D170">
        <f>WIP!E232</f>
        <v>18992.849999999991</v>
      </c>
      <c r="E170">
        <f>WIP!G232</f>
        <v>221225.33333333343</v>
      </c>
      <c r="F170">
        <f>WIP!I232</f>
        <v>1456.1177663781684</v>
      </c>
      <c r="G170">
        <f>WIP!K232</f>
        <v>382363.10216997197</v>
      </c>
    </row>
    <row r="171" spans="1:7" x14ac:dyDescent="0.2">
      <c r="A171" s="25">
        <f>WIP!A233</f>
        <v>44210</v>
      </c>
      <c r="B171" t="str">
        <f>WIP!B233</f>
        <v>Payment</v>
      </c>
      <c r="C171">
        <f>WIP!C233</f>
        <v>150</v>
      </c>
      <c r="D171">
        <f>WIP!E233</f>
        <v>19142.849999999991</v>
      </c>
      <c r="E171">
        <f>WIP!G233</f>
        <v>221375.33333333343</v>
      </c>
      <c r="F171">
        <f>WIP!I233</f>
        <v>231.88735905602113</v>
      </c>
      <c r="G171">
        <f>WIP!K233</f>
        <v>382594.98952902801</v>
      </c>
    </row>
    <row r="172" spans="1:7" x14ac:dyDescent="0.2">
      <c r="A172" s="25">
        <f>WIP!A234</f>
        <v>44217</v>
      </c>
      <c r="B172" t="str">
        <f>WIP!B234</f>
        <v>Check</v>
      </c>
      <c r="C172">
        <f>WIP!C234</f>
        <v>941.0099999999984</v>
      </c>
      <c r="D172">
        <f>WIP!E234</f>
        <v>20083.85999999999</v>
      </c>
      <c r="E172">
        <f>WIP!G234</f>
        <v>222316.34333333344</v>
      </c>
      <c r="F172">
        <f>WIP!I234</f>
        <v>1453.3278878388087</v>
      </c>
      <c r="G172">
        <f>WIP!K234</f>
        <v>384048.31741686683</v>
      </c>
    </row>
    <row r="173" spans="1:7" x14ac:dyDescent="0.2">
      <c r="A173" s="25">
        <f>WIP!A235</f>
        <v>44228</v>
      </c>
      <c r="B173" t="str">
        <f>WIP!B235</f>
        <v>Tax Return</v>
      </c>
      <c r="C173">
        <f>WIP!C235</f>
        <v>3000</v>
      </c>
      <c r="D173">
        <f>WIP!E235</f>
        <v>23083.85999999999</v>
      </c>
      <c r="E173">
        <f>WIP!G235</f>
        <v>225316.34333333344</v>
      </c>
      <c r="F173">
        <f>WIP!I235</f>
        <v>4626.3257271573038</v>
      </c>
      <c r="G173">
        <f>WIP!K235</f>
        <v>388674.64314402413</v>
      </c>
    </row>
    <row r="174" spans="1:7" x14ac:dyDescent="0.2">
      <c r="A174" s="25">
        <f>WIP!A236</f>
        <v>44234</v>
      </c>
      <c r="B174" t="str">
        <f>WIP!B236</f>
        <v>Check</v>
      </c>
      <c r="C174">
        <f>WIP!C236</f>
        <v>941.0099999999984</v>
      </c>
      <c r="D174">
        <f>WIP!E236</f>
        <v>24024.869999999988</v>
      </c>
      <c r="E174">
        <f>WIP!G236</f>
        <v>226257.35333333345</v>
      </c>
      <c r="F174">
        <f>WIP!I236</f>
        <v>1449.9473633891107</v>
      </c>
      <c r="G174">
        <f>WIP!K236</f>
        <v>390124.59050741326</v>
      </c>
    </row>
    <row r="175" spans="1:7" x14ac:dyDescent="0.2">
      <c r="A175" s="25">
        <f>WIP!A237</f>
        <v>44241</v>
      </c>
      <c r="B175" t="str">
        <f>WIP!B237</f>
        <v>Payment</v>
      </c>
      <c r="C175">
        <f>WIP!C237</f>
        <v>150</v>
      </c>
      <c r="D175">
        <f>WIP!E237</f>
        <v>24174.869999999988</v>
      </c>
      <c r="E175">
        <f>WIP!G237</f>
        <v>226407.35333333345</v>
      </c>
      <c r="F175">
        <f>WIP!I237</f>
        <v>230.90471981729877</v>
      </c>
      <c r="G175">
        <f>WIP!K237</f>
        <v>390355.49522723054</v>
      </c>
    </row>
    <row r="176" spans="1:7" x14ac:dyDescent="0.2">
      <c r="A176" s="25">
        <f>WIP!A238</f>
        <v>44248</v>
      </c>
      <c r="B176" t="str">
        <f>WIP!B238</f>
        <v>Check</v>
      </c>
      <c r="C176">
        <f>WIP!C238</f>
        <v>941.0099999999984</v>
      </c>
      <c r="D176">
        <f>WIP!E238</f>
        <v>25115.879999999986</v>
      </c>
      <c r="E176">
        <f>WIP!G238</f>
        <v>227348.36333333346</v>
      </c>
      <c r="F176">
        <f>WIP!I238</f>
        <v>1447.1693071592344</v>
      </c>
      <c r="G176">
        <f>WIP!K238</f>
        <v>391802.6645343898</v>
      </c>
    </row>
    <row r="177" spans="1:7" x14ac:dyDescent="0.2">
      <c r="A177" s="25">
        <f>WIP!A239</f>
        <v>44263</v>
      </c>
      <c r="B177" t="str">
        <f>WIP!B239</f>
        <v>Check</v>
      </c>
      <c r="C177">
        <f>WIP!C239</f>
        <v>941.0099999999984</v>
      </c>
      <c r="D177">
        <f>WIP!E239</f>
        <v>26056.889999999985</v>
      </c>
      <c r="E177">
        <f>WIP!G239</f>
        <v>228289.37333333347</v>
      </c>
      <c r="F177">
        <f>WIP!I239</f>
        <v>1444.1987246101453</v>
      </c>
      <c r="G177">
        <f>WIP!K239</f>
        <v>393246.86325899995</v>
      </c>
    </row>
    <row r="178" spans="1:7" x14ac:dyDescent="0.2">
      <c r="A178" s="25">
        <f>WIP!A240</f>
        <v>44270</v>
      </c>
      <c r="B178" t="str">
        <f>WIP!B240</f>
        <v>Payment</v>
      </c>
      <c r="C178">
        <f>WIP!C240</f>
        <v>150</v>
      </c>
      <c r="D178">
        <f>WIP!E240</f>
        <v>26206.889999999985</v>
      </c>
      <c r="E178">
        <f>WIP!G240</f>
        <v>228439.37333333347</v>
      </c>
      <c r="F178">
        <f>WIP!I240</f>
        <v>229.98924670420232</v>
      </c>
      <c r="G178">
        <f>WIP!K240</f>
        <v>393476.85250570416</v>
      </c>
    </row>
    <row r="179" spans="1:7" x14ac:dyDescent="0.2">
      <c r="A179" s="25">
        <f>WIP!A241</f>
        <v>44277</v>
      </c>
      <c r="B179" t="str">
        <f>WIP!B241</f>
        <v>Check</v>
      </c>
      <c r="C179">
        <f>WIP!C241</f>
        <v>941.0099999999984</v>
      </c>
      <c r="D179">
        <f>WIP!E241</f>
        <v>27147.899999999983</v>
      </c>
      <c r="E179">
        <f>WIP!G241</f>
        <v>229380.38333333348</v>
      </c>
      <c r="F179">
        <f>WIP!I241</f>
        <v>1441.4316826020101</v>
      </c>
      <c r="G179">
        <f>WIP!K241</f>
        <v>394918.28418830619</v>
      </c>
    </row>
    <row r="180" spans="1:7" x14ac:dyDescent="0.2">
      <c r="A180" s="25">
        <f>WIP!A242</f>
        <v>44294</v>
      </c>
      <c r="B180" t="str">
        <f>WIP!B242</f>
        <v>Check</v>
      </c>
      <c r="C180">
        <f>WIP!C242</f>
        <v>941.0099999999984</v>
      </c>
      <c r="D180">
        <f>WIP!E242</f>
        <v>28088.909999999982</v>
      </c>
      <c r="E180">
        <f>WIP!G242</f>
        <v>230321.39333333349</v>
      </c>
      <c r="F180">
        <f>WIP!I242</f>
        <v>1438.0788294114948</v>
      </c>
      <c r="G180">
        <f>WIP!K242</f>
        <v>396356.36301771767</v>
      </c>
    </row>
    <row r="181" spans="1:7" x14ac:dyDescent="0.2">
      <c r="A181" s="25">
        <f>WIP!A243</f>
        <v>44301</v>
      </c>
      <c r="B181" t="str">
        <f>WIP!B243</f>
        <v>Payment</v>
      </c>
      <c r="C181">
        <f>WIP!C243</f>
        <v>150</v>
      </c>
      <c r="D181">
        <f>WIP!E243</f>
        <v>28238.909999999982</v>
      </c>
      <c r="E181">
        <f>WIP!G243</f>
        <v>230471.39333333349</v>
      </c>
      <c r="F181">
        <f>WIP!I243</f>
        <v>229.01465085207934</v>
      </c>
      <c r="G181">
        <f>WIP!K243</f>
        <v>396585.37766856974</v>
      </c>
    </row>
    <row r="182" spans="1:7" x14ac:dyDescent="0.2">
      <c r="A182" s="25">
        <f>WIP!A244</f>
        <v>44308</v>
      </c>
      <c r="B182" t="str">
        <f>WIP!B244</f>
        <v>Check</v>
      </c>
      <c r="C182">
        <f>WIP!C244</f>
        <v>941.0099999999984</v>
      </c>
      <c r="D182">
        <f>WIP!E244</f>
        <v>29179.91999999998</v>
      </c>
      <c r="E182">
        <f>WIP!G244</f>
        <v>231412.4033333335</v>
      </c>
      <c r="F182">
        <f>WIP!I244</f>
        <v>1435.3235129414118</v>
      </c>
      <c r="G182">
        <f>WIP!K244</f>
        <v>398020.70118151116</v>
      </c>
    </row>
    <row r="183" spans="1:7" x14ac:dyDescent="0.2">
      <c r="A183" s="25">
        <f>WIP!A245</f>
        <v>44317</v>
      </c>
      <c r="B183" t="str">
        <f>WIP!B245</f>
        <v>ESPP</v>
      </c>
      <c r="C183">
        <f>WIP!C245</f>
        <v>4723.3999999999996</v>
      </c>
      <c r="D183">
        <f>WIP!E245</f>
        <v>33903.319999999978</v>
      </c>
      <c r="E183">
        <f>WIP!G245</f>
        <v>236135.80333333349</v>
      </c>
      <c r="F183">
        <f>WIP!I245</f>
        <v>7195.729919631287</v>
      </c>
      <c r="G183">
        <f>WIP!K245</f>
        <v>405216.43110114243</v>
      </c>
    </row>
    <row r="184" spans="1:7" x14ac:dyDescent="0.2">
      <c r="A184" s="25">
        <f>WIP!A246</f>
        <v>44324</v>
      </c>
      <c r="B184" t="str">
        <f>WIP!B246</f>
        <v>Check</v>
      </c>
      <c r="C184">
        <f>WIP!C246</f>
        <v>941.0099999999984</v>
      </c>
      <c r="D184">
        <f>WIP!E246</f>
        <v>34844.329999999973</v>
      </c>
      <c r="E184">
        <f>WIP!G246</f>
        <v>237076.8133333335</v>
      </c>
      <c r="F184">
        <f>WIP!I246</f>
        <v>1432.1810434526883</v>
      </c>
      <c r="G184">
        <f>WIP!K246</f>
        <v>406648.61214459513</v>
      </c>
    </row>
    <row r="185" spans="1:7" x14ac:dyDescent="0.2">
      <c r="A185" s="25">
        <f>WIP!A247</f>
        <v>44331</v>
      </c>
      <c r="B185" t="str">
        <f>WIP!B247</f>
        <v>Payment</v>
      </c>
      <c r="C185">
        <f>WIP!C247</f>
        <v>150</v>
      </c>
      <c r="D185">
        <f>WIP!E247</f>
        <v>34994.329999999973</v>
      </c>
      <c r="E185">
        <f>WIP!G247</f>
        <v>237226.8133333335</v>
      </c>
      <c r="F185">
        <f>WIP!I247</f>
        <v>228.07542598864882</v>
      </c>
      <c r="G185">
        <f>WIP!K247</f>
        <v>406876.68757058377</v>
      </c>
    </row>
    <row r="186" spans="1:7" x14ac:dyDescent="0.2">
      <c r="A186" s="25">
        <f>WIP!A248</f>
        <v>44338</v>
      </c>
      <c r="B186" t="str">
        <f>WIP!B248</f>
        <v>Check</v>
      </c>
      <c r="C186">
        <f>WIP!C248</f>
        <v>941.0099999999984</v>
      </c>
      <c r="D186">
        <f>WIP!E248</f>
        <v>35935.339999999967</v>
      </c>
      <c r="E186">
        <f>WIP!G248</f>
        <v>238167.82333333351</v>
      </c>
      <c r="F186">
        <f>WIP!I248</f>
        <v>1429.4370269659278</v>
      </c>
      <c r="G186">
        <f>WIP!K248</f>
        <v>408306.12459754973</v>
      </c>
    </row>
    <row r="187" spans="1:7" x14ac:dyDescent="0.2">
      <c r="A187" s="25">
        <f>WIP!A249</f>
        <v>44355</v>
      </c>
      <c r="B187" t="str">
        <f>WIP!B249</f>
        <v>Check</v>
      </c>
      <c r="C187">
        <f>WIP!C249</f>
        <v>941.0099999999984</v>
      </c>
      <c r="D187">
        <f>WIP!E249</f>
        <v>36876.349999999962</v>
      </c>
      <c r="E187">
        <f>WIP!G249</f>
        <v>239108.83333333352</v>
      </c>
      <c r="F187">
        <f>WIP!I249</f>
        <v>1426.1120740358992</v>
      </c>
      <c r="G187">
        <f>WIP!K249</f>
        <v>409732.23667158565</v>
      </c>
    </row>
    <row r="188" spans="1:7" x14ac:dyDescent="0.2">
      <c r="A188" s="25">
        <f>WIP!A250</f>
        <v>44362</v>
      </c>
      <c r="B188" t="str">
        <f>WIP!B250</f>
        <v>Payment</v>
      </c>
      <c r="C188">
        <f>WIP!C250</f>
        <v>150</v>
      </c>
      <c r="D188">
        <f>WIP!E250</f>
        <v>37026.349999999962</v>
      </c>
      <c r="E188">
        <f>WIP!G250</f>
        <v>239258.83333333352</v>
      </c>
      <c r="F188">
        <f>WIP!I250</f>
        <v>227.108940088438</v>
      </c>
      <c r="G188">
        <f>WIP!K250</f>
        <v>409959.34561167407</v>
      </c>
    </row>
    <row r="189" spans="1:7" x14ac:dyDescent="0.2">
      <c r="A189" s="25">
        <f>WIP!A251</f>
        <v>44369</v>
      </c>
      <c r="B189" t="str">
        <f>WIP!B251</f>
        <v>Check</v>
      </c>
      <c r="C189">
        <f>WIP!C251</f>
        <v>941.0099999999984</v>
      </c>
      <c r="D189">
        <f>WIP!E251</f>
        <v>37967.359999999957</v>
      </c>
      <c r="E189">
        <f>WIP!G251</f>
        <v>240199.84333333353</v>
      </c>
      <c r="F189">
        <f>WIP!I251</f>
        <v>1423.3796855149005</v>
      </c>
      <c r="G189">
        <f>WIP!K251</f>
        <v>411382.72529718897</v>
      </c>
    </row>
    <row r="190" spans="1:7" x14ac:dyDescent="0.2">
      <c r="A190" s="25">
        <f>WIP!A252</f>
        <v>44385</v>
      </c>
      <c r="B190" t="str">
        <f>WIP!B252</f>
        <v>Check</v>
      </c>
      <c r="C190">
        <f>WIP!C252</f>
        <v>941.0099999999984</v>
      </c>
      <c r="D190">
        <f>WIP!E252</f>
        <v>38908.369999999952</v>
      </c>
      <c r="E190">
        <f>WIP!G252</f>
        <v>241140.85333333354</v>
      </c>
      <c r="F190">
        <f>WIP!I252</f>
        <v>1420.2633656105236</v>
      </c>
      <c r="G190">
        <f>WIP!K252</f>
        <v>412802.98866279947</v>
      </c>
    </row>
    <row r="191" spans="1:7" x14ac:dyDescent="0.2">
      <c r="A191" s="25">
        <f>WIP!A253</f>
        <v>44392</v>
      </c>
      <c r="B191" t="str">
        <f>WIP!B253</f>
        <v>Payment</v>
      </c>
      <c r="C191">
        <f>WIP!C253</f>
        <v>150</v>
      </c>
      <c r="D191">
        <f>WIP!E253</f>
        <v>39058.369999999952</v>
      </c>
      <c r="E191">
        <f>WIP!G253</f>
        <v>241290.85333333354</v>
      </c>
      <c r="F191">
        <f>WIP!I253</f>
        <v>226.17753084258936</v>
      </c>
      <c r="G191">
        <f>WIP!K253</f>
        <v>413029.16619364207</v>
      </c>
    </row>
    <row r="192" spans="1:7" x14ac:dyDescent="0.2">
      <c r="A192" s="25">
        <f>WIP!A254</f>
        <v>44399</v>
      </c>
      <c r="B192" t="str">
        <f>WIP!B254</f>
        <v>Check</v>
      </c>
      <c r="C192">
        <f>WIP!C254</f>
        <v>941.0099999999984</v>
      </c>
      <c r="D192">
        <f>WIP!E254</f>
        <v>39999.379999999946</v>
      </c>
      <c r="E192">
        <f>WIP!G254</f>
        <v>242231.86333333355</v>
      </c>
      <c r="F192">
        <f>WIP!I254</f>
        <v>1417.5421830417463</v>
      </c>
      <c r="G192">
        <f>WIP!K254</f>
        <v>414446.70837668382</v>
      </c>
    </row>
    <row r="193" spans="1:7" x14ac:dyDescent="0.2">
      <c r="A193" s="25">
        <f>WIP!A255</f>
        <v>44416</v>
      </c>
      <c r="B193" t="str">
        <f>WIP!B255</f>
        <v>Check</v>
      </c>
      <c r="C193">
        <f>WIP!C255</f>
        <v>941.0099999999984</v>
      </c>
      <c r="D193">
        <f>WIP!E255</f>
        <v>40940.389999999941</v>
      </c>
      <c r="E193">
        <f>WIP!G255</f>
        <v>243172.87333333355</v>
      </c>
      <c r="F193">
        <f>WIP!I255</f>
        <v>1414.2448982044084</v>
      </c>
      <c r="G193">
        <f>WIP!K255</f>
        <v>415860.95327488822</v>
      </c>
    </row>
    <row r="194" spans="1:7" x14ac:dyDescent="0.2">
      <c r="A194" s="25">
        <f>WIP!A256</f>
        <v>44423</v>
      </c>
      <c r="B194" t="str">
        <f>WIP!B256</f>
        <v>Payment</v>
      </c>
      <c r="C194">
        <f>WIP!C256</f>
        <v>150</v>
      </c>
      <c r="D194">
        <f>WIP!E256</f>
        <v>41090.389999999941</v>
      </c>
      <c r="E194">
        <f>WIP!G256</f>
        <v>243322.87333333355</v>
      </c>
      <c r="F194">
        <f>WIP!I256</f>
        <v>225.21908740855307</v>
      </c>
      <c r="G194">
        <f>WIP!K256</f>
        <v>416086.17236229678</v>
      </c>
    </row>
    <row r="195" spans="1:7" x14ac:dyDescent="0.2">
      <c r="A195" s="25">
        <f>WIP!A257</f>
        <v>44430</v>
      </c>
      <c r="B195" t="str">
        <f>WIP!B257</f>
        <v>Check</v>
      </c>
      <c r="C195">
        <f>WIP!C257</f>
        <v>941.0099999999984</v>
      </c>
      <c r="D195">
        <f>WIP!E257</f>
        <v>42031.399999999936</v>
      </c>
      <c r="E195">
        <f>WIP!G257</f>
        <v>244263.88333333356</v>
      </c>
      <c r="F195">
        <f>WIP!I257</f>
        <v>1411.5352468410347</v>
      </c>
      <c r="G195">
        <f>WIP!K257</f>
        <v>417497.70760913781</v>
      </c>
    </row>
    <row r="196" spans="1:7" x14ac:dyDescent="0.2">
      <c r="A196" s="25">
        <f>WIP!A258</f>
        <v>44447</v>
      </c>
      <c r="B196" t="str">
        <f>WIP!B258</f>
        <v>Check</v>
      </c>
      <c r="C196">
        <f>WIP!C258</f>
        <v>941.0099999999984</v>
      </c>
      <c r="D196">
        <f>WIP!E258</f>
        <v>42972.409999999931</v>
      </c>
      <c r="E196">
        <f>WIP!G258</f>
        <v>245204.89333333357</v>
      </c>
      <c r="F196">
        <f>WIP!I258</f>
        <v>1408.2519344835925</v>
      </c>
      <c r="G196">
        <f>WIP!K258</f>
        <v>418905.9595436214</v>
      </c>
    </row>
    <row r="197" spans="1:7" x14ac:dyDescent="0.2">
      <c r="A197" s="25">
        <f>WIP!A259</f>
        <v>44454</v>
      </c>
      <c r="B197" t="str">
        <f>WIP!B259</f>
        <v>Payment</v>
      </c>
      <c r="C197">
        <f>WIP!C259</f>
        <v>150</v>
      </c>
      <c r="D197">
        <f>WIP!E259</f>
        <v>43122.409999999931</v>
      </c>
      <c r="E197">
        <f>WIP!G259</f>
        <v>245354.89333333357</v>
      </c>
      <c r="F197">
        <f>WIP!I259</f>
        <v>224.26470544699293</v>
      </c>
      <c r="G197">
        <f>WIP!K259</f>
        <v>419130.22424906841</v>
      </c>
    </row>
    <row r="198" spans="1:7" x14ac:dyDescent="0.2">
      <c r="A198" s="25">
        <f>WIP!A260</f>
        <v>44461</v>
      </c>
      <c r="B198" t="str">
        <f>WIP!B260</f>
        <v>Check</v>
      </c>
      <c r="C198">
        <f>WIP!C260</f>
        <v>941.0099999999984</v>
      </c>
      <c r="D198">
        <f>WIP!E260</f>
        <v>44063.419999999925</v>
      </c>
      <c r="E198">
        <f>WIP!G260</f>
        <v>246295.90333333358</v>
      </c>
      <c r="F198">
        <f>WIP!I260</f>
        <v>1405.5537654613165</v>
      </c>
      <c r="G198">
        <f>WIP!K260</f>
        <v>420535.77801452973</v>
      </c>
    </row>
    <row r="199" spans="1:7" x14ac:dyDescent="0.2">
      <c r="A199" s="25">
        <f>WIP!A261</f>
        <v>44477</v>
      </c>
      <c r="B199" t="str">
        <f>WIP!B261</f>
        <v>Check</v>
      </c>
      <c r="C199">
        <f>WIP!C261</f>
        <v>941.0099999999984</v>
      </c>
      <c r="D199">
        <f>WIP!E261</f>
        <v>45004.42999999992</v>
      </c>
      <c r="E199">
        <f>WIP!G261</f>
        <v>247236.91333333359</v>
      </c>
      <c r="F199">
        <f>WIP!I261</f>
        <v>1402.4764732809138</v>
      </c>
      <c r="G199">
        <f>WIP!K261</f>
        <v>421938.25448781066</v>
      </c>
    </row>
    <row r="200" spans="1:7" x14ac:dyDescent="0.2">
      <c r="A200" s="25">
        <f>WIP!A262</f>
        <v>44484</v>
      </c>
      <c r="B200" t="str">
        <f>WIP!B262</f>
        <v>Payment</v>
      </c>
      <c r="C200">
        <f>WIP!C262</f>
        <v>150</v>
      </c>
      <c r="D200">
        <f>WIP!E262</f>
        <v>45154.42999999992</v>
      </c>
      <c r="E200">
        <f>WIP!G262</f>
        <v>247386.91333333359</v>
      </c>
      <c r="F200">
        <f>WIP!I262</f>
        <v>223.34496085178012</v>
      </c>
      <c r="G200">
        <f>WIP!K262</f>
        <v>422161.59944866243</v>
      </c>
    </row>
    <row r="201" spans="1:7" x14ac:dyDescent="0.2">
      <c r="A201" s="25">
        <f>WIP!A263</f>
        <v>44491</v>
      </c>
      <c r="B201" t="str">
        <f>WIP!B263</f>
        <v>Check</v>
      </c>
      <c r="C201">
        <f>WIP!C263</f>
        <v>941.0099999999984</v>
      </c>
      <c r="D201">
        <f>WIP!E263</f>
        <v>46095.439999999915</v>
      </c>
      <c r="E201">
        <f>WIP!G263</f>
        <v>248327.9233333336</v>
      </c>
      <c r="F201">
        <f>WIP!I263</f>
        <v>1399.789369871349</v>
      </c>
      <c r="G201">
        <f>WIP!K263</f>
        <v>423561.3888185338</v>
      </c>
    </row>
    <row r="202" spans="1:7" x14ac:dyDescent="0.2">
      <c r="A202" s="25">
        <f>WIP!A264</f>
        <v>44501</v>
      </c>
      <c r="B202" t="str">
        <f>WIP!B264</f>
        <v>ESPP</v>
      </c>
      <c r="C202">
        <f>WIP!C264</f>
        <v>4723.3999999999996</v>
      </c>
      <c r="D202">
        <f>WIP!E264</f>
        <v>4723.3999999999996</v>
      </c>
      <c r="E202">
        <f>WIP!G264</f>
        <v>253051.3233333336</v>
      </c>
      <c r="F202">
        <f>WIP!I264</f>
        <v>7016.6247945397463</v>
      </c>
      <c r="G202">
        <f>WIP!K264</f>
        <v>430578.01361307356</v>
      </c>
    </row>
    <row r="203" spans="1:7" x14ac:dyDescent="0.2">
      <c r="A203" s="25">
        <f>WIP!A265</f>
        <v>44508</v>
      </c>
      <c r="B203" t="str">
        <f>WIP!B265</f>
        <v>Check</v>
      </c>
      <c r="C203">
        <f>WIP!C265</f>
        <v>941.0099999999984</v>
      </c>
      <c r="D203">
        <f>WIP!E265</f>
        <v>5664.409999999998</v>
      </c>
      <c r="E203">
        <f>WIP!G265</f>
        <v>253992.3333333336</v>
      </c>
      <c r="F203">
        <f>WIP!I265</f>
        <v>1396.5333791008734</v>
      </c>
      <c r="G203">
        <f>WIP!K265</f>
        <v>431974.54699217441</v>
      </c>
    </row>
    <row r="204" spans="1:7" x14ac:dyDescent="0.2">
      <c r="A204" s="25">
        <f>WIP!A266</f>
        <v>44515</v>
      </c>
      <c r="B204" t="str">
        <f>WIP!B266</f>
        <v>Payment</v>
      </c>
      <c r="C204">
        <f>WIP!C266</f>
        <v>150</v>
      </c>
      <c r="D204">
        <f>WIP!E266</f>
        <v>5814.409999999998</v>
      </c>
      <c r="E204">
        <f>WIP!G266</f>
        <v>254142.3333333336</v>
      </c>
      <c r="F204">
        <f>WIP!I266</f>
        <v>222.39852063530051</v>
      </c>
      <c r="G204">
        <f>WIP!K266</f>
        <v>432196.94551280973</v>
      </c>
    </row>
    <row r="205" spans="1:7" x14ac:dyDescent="0.2">
      <c r="A205" s="25">
        <f>WIP!A267</f>
        <v>44522</v>
      </c>
      <c r="B205" t="str">
        <f>WIP!B267</f>
        <v>Check</v>
      </c>
      <c r="C205">
        <f>WIP!C267</f>
        <v>941.0099999999984</v>
      </c>
      <c r="D205">
        <f>WIP!E267</f>
        <v>6755.4199999999964</v>
      </c>
      <c r="E205">
        <f>WIP!G267</f>
        <v>255083.34333333361</v>
      </c>
      <c r="F205">
        <f>WIP!I267</f>
        <v>1393.857662483842</v>
      </c>
      <c r="G205">
        <f>WIP!K267</f>
        <v>433590.80317529355</v>
      </c>
    </row>
    <row r="206" spans="1:7" x14ac:dyDescent="0.2">
      <c r="A206" s="25">
        <f>WIP!A268</f>
        <v>44537</v>
      </c>
      <c r="B206" t="str">
        <f>WIP!B268</f>
        <v>Check</v>
      </c>
      <c r="C206">
        <f>WIP!C268</f>
        <v>941.0099999999984</v>
      </c>
      <c r="D206">
        <f>WIP!E268</f>
        <v>7696.4299999999948</v>
      </c>
      <c r="E206">
        <f>WIP!G268</f>
        <v>256024.35333333362</v>
      </c>
      <c r="F206">
        <f>WIP!I268</f>
        <v>1390.996511941466</v>
      </c>
      <c r="G206">
        <f>WIP!K268</f>
        <v>434981.79968723503</v>
      </c>
    </row>
    <row r="207" spans="1:7" x14ac:dyDescent="0.2">
      <c r="A207" s="25">
        <f>WIP!A269</f>
        <v>44538</v>
      </c>
      <c r="B207" t="str">
        <f>WIP!B269</f>
        <v>Bonus</v>
      </c>
      <c r="C207">
        <f>WIP!C269</f>
        <v>9264.4</v>
      </c>
      <c r="D207">
        <f>WIP!E269</f>
        <v>16960.829999999994</v>
      </c>
      <c r="E207">
        <f>WIP!G269</f>
        <v>265288.75333333365</v>
      </c>
      <c r="F207">
        <f>WIP!I269</f>
        <v>13692.716228498783</v>
      </c>
      <c r="G207">
        <f>WIP!K269</f>
        <v>448674.51591573382</v>
      </c>
    </row>
    <row r="208" spans="1:7" x14ac:dyDescent="0.2">
      <c r="A208" s="25">
        <f>WIP!A270</f>
        <v>44544</v>
      </c>
      <c r="B208" t="str">
        <f>WIP!B270</f>
        <v>Payment</v>
      </c>
      <c r="C208">
        <f>WIP!C270</f>
        <v>150</v>
      </c>
      <c r="D208">
        <f>WIP!E270</f>
        <v>17110.829999999994</v>
      </c>
      <c r="E208">
        <f>WIP!G270</f>
        <v>265438.75333333365</v>
      </c>
      <c r="F208">
        <f>WIP!I270</f>
        <v>221.51677224057241</v>
      </c>
      <c r="G208">
        <f>WIP!K270</f>
        <v>448896.0326879744</v>
      </c>
    </row>
    <row r="209" spans="1:7" x14ac:dyDescent="0.2">
      <c r="A209" s="25">
        <f>WIP!A271</f>
        <v>44551</v>
      </c>
      <c r="B209" t="str">
        <f>WIP!B271</f>
        <v>Check</v>
      </c>
      <c r="C209">
        <f>WIP!C271</f>
        <v>941.0099999999984</v>
      </c>
      <c r="D209">
        <f>WIP!E271</f>
        <v>18051.839999999993</v>
      </c>
      <c r="E209">
        <f>WIP!G271</f>
        <v>266379.76333333366</v>
      </c>
      <c r="F209">
        <f>WIP!I271</f>
        <v>1388.331403798021</v>
      </c>
      <c r="G209">
        <f>WIP!K271</f>
        <v>450284.36409177241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4.25" x14ac:dyDescent="0.2"/>
  <sheetData>
    <row r="1" spans="1:9" x14ac:dyDescent="0.2">
      <c r="A1" t="s">
        <v>144</v>
      </c>
      <c r="B1" t="s">
        <v>126</v>
      </c>
      <c r="C1" t="s">
        <v>145</v>
      </c>
      <c r="D1" t="s">
        <v>146</v>
      </c>
      <c r="E1" t="s">
        <v>52</v>
      </c>
      <c r="F1" t="s">
        <v>147</v>
      </c>
      <c r="G1" t="s">
        <v>148</v>
      </c>
      <c r="H1" t="s">
        <v>149</v>
      </c>
      <c r="I1" t="s">
        <v>129</v>
      </c>
    </row>
    <row r="2" spans="1:9" x14ac:dyDescent="0.2">
      <c r="A2">
        <f>'[1]RP-less savings no house'!A2</f>
        <v>60</v>
      </c>
      <c r="B2">
        <f>'[1]RP-less savings no house'!B2</f>
        <v>1767893.860688308</v>
      </c>
      <c r="C2">
        <f>'[1]RP-less savings no house'!C2</f>
        <v>108000</v>
      </c>
      <c r="D2">
        <f>'[1]RP-less savings no house'!D2</f>
        <v>1659893.860688308</v>
      </c>
      <c r="E2">
        <f>'[1]RP-less savings no house'!E2</f>
        <v>0.05</v>
      </c>
      <c r="F2">
        <f>'[1]RP-less savings no house'!F2</f>
        <v>85104.578105320921</v>
      </c>
      <c r="G2">
        <f>'[1]RP-less savings no house'!G2</f>
        <v>0</v>
      </c>
      <c r="H2">
        <f>'[1]RP-less savings no house'!H2</f>
        <v>1744998.4387936289</v>
      </c>
      <c r="I2">
        <f>'[1]RP-less savings no house'!I2</f>
        <v>-22895.421894679079</v>
      </c>
    </row>
    <row r="3" spans="1:9" x14ac:dyDescent="0.2">
      <c r="A3">
        <f>'[1]RP-less savings no house'!A3</f>
        <v>61</v>
      </c>
      <c r="B3">
        <f>'[1]RP-less savings no house'!B3</f>
        <v>1744998.4387936289</v>
      </c>
      <c r="C3">
        <f>'[1]RP-less savings no house'!C3</f>
        <v>108000</v>
      </c>
      <c r="D3">
        <f>'[1]RP-less savings no house'!D3</f>
        <v>1636998.4387936289</v>
      </c>
      <c r="E3">
        <f>'[1]RP-less savings no house'!E3</f>
        <v>0.05</v>
      </c>
      <c r="F3">
        <f>'[1]RP-less savings no house'!F3</f>
        <v>83930.704722789116</v>
      </c>
      <c r="G3">
        <f>'[1]RP-less savings no house'!G3</f>
        <v>0</v>
      </c>
      <c r="H3">
        <f>'[1]RP-less savings no house'!H3</f>
        <v>1720929.1435164181</v>
      </c>
      <c r="I3">
        <f>'[1]RP-less savings no house'!I3</f>
        <v>-24069.295277210884</v>
      </c>
    </row>
    <row r="4" spans="1:9" x14ac:dyDescent="0.2">
      <c r="A4">
        <f>'[1]RP-less savings no house'!A4</f>
        <v>62</v>
      </c>
      <c r="B4">
        <f>'[1]RP-less savings no house'!B4</f>
        <v>1720929.1435164181</v>
      </c>
      <c r="C4">
        <f>'[1]RP-less savings no house'!C4</f>
        <v>85272</v>
      </c>
      <c r="D4">
        <f>'[1]RP-less savings no house'!D4</f>
        <v>1635657.1435164181</v>
      </c>
      <c r="E4">
        <f>'[1]RP-less savings no house'!E4</f>
        <v>0.05</v>
      </c>
      <c r="F4">
        <f>'[1]RP-less savings no house'!F4</f>
        <v>83861.935043362668</v>
      </c>
      <c r="G4">
        <f>'[1]RP-less savings no house'!G4</f>
        <v>22728</v>
      </c>
      <c r="H4">
        <f>'[1]RP-less savings no house'!H4</f>
        <v>1719519.0785597807</v>
      </c>
      <c r="I4">
        <f>'[1]RP-less savings no house'!I4</f>
        <v>-1410.0649566373322</v>
      </c>
    </row>
    <row r="5" spans="1:9" x14ac:dyDescent="0.2">
      <c r="A5">
        <f>'[1]RP-less savings no house'!A5</f>
        <v>63</v>
      </c>
      <c r="B5">
        <f>'[1]RP-less savings no house'!B5</f>
        <v>1719519.0785597807</v>
      </c>
      <c r="C5">
        <f>'[1]RP-less savings no house'!C5</f>
        <v>85272</v>
      </c>
      <c r="D5">
        <f>'[1]RP-less savings no house'!D5</f>
        <v>1634247.0785597807</v>
      </c>
      <c r="E5">
        <f>'[1]RP-less savings no house'!E5</f>
        <v>0.05</v>
      </c>
      <c r="F5">
        <f>'[1]RP-less savings no house'!F5</f>
        <v>83789.639467074303</v>
      </c>
      <c r="G5">
        <f>'[1]RP-less savings no house'!G5</f>
        <v>22728</v>
      </c>
      <c r="H5">
        <f>'[1]RP-less savings no house'!H5</f>
        <v>1718036.718026855</v>
      </c>
      <c r="I5">
        <f>'[1]RP-less savings no house'!I5</f>
        <v>-1482.360532925697</v>
      </c>
    </row>
    <row r="6" spans="1:9" x14ac:dyDescent="0.2">
      <c r="A6">
        <f>'[1]RP-less savings no house'!A6</f>
        <v>64</v>
      </c>
      <c r="B6">
        <f>'[1]RP-less savings no house'!B6</f>
        <v>1718036.718026855</v>
      </c>
      <c r="C6">
        <f>'[1]RP-less savings no house'!C6</f>
        <v>85272</v>
      </c>
      <c r="D6">
        <f>'[1]RP-less savings no house'!D6</f>
        <v>1632764.718026855</v>
      </c>
      <c r="E6">
        <f>'[1]RP-less savings no house'!E6</f>
        <v>0.05</v>
      </c>
      <c r="F6">
        <f>'[1]RP-less savings no house'!F6</f>
        <v>83713.637217326788</v>
      </c>
      <c r="G6">
        <f>'[1]RP-less savings no house'!G6</f>
        <v>22728</v>
      </c>
      <c r="H6">
        <f>'[1]RP-less savings no house'!H6</f>
        <v>1716478.3552441818</v>
      </c>
      <c r="I6">
        <f>'[1]RP-less savings no house'!I6</f>
        <v>-1558.3627826732118</v>
      </c>
    </row>
    <row r="7" spans="1:9" x14ac:dyDescent="0.2">
      <c r="A7">
        <f>'[1]RP-less savings no house'!A7</f>
        <v>65</v>
      </c>
      <c r="B7">
        <f>'[1]RP-less savings no house'!B7</f>
        <v>1716478.3552441818</v>
      </c>
      <c r="C7">
        <f>'[1]RP-less savings no house'!C7</f>
        <v>85272</v>
      </c>
      <c r="D7">
        <f>'[1]RP-less savings no house'!D7</f>
        <v>1631206.3552441818</v>
      </c>
      <c r="E7">
        <f>'[1]RP-less savings no house'!E7</f>
        <v>0.05</v>
      </c>
      <c r="F7">
        <f>'[1]RP-less savings no house'!F7</f>
        <v>83633.738248907495</v>
      </c>
      <c r="G7">
        <f>'[1]RP-less savings no house'!G7</f>
        <v>22728</v>
      </c>
      <c r="H7">
        <f>'[1]RP-less savings no house'!H7</f>
        <v>1714840.0934930893</v>
      </c>
      <c r="I7">
        <f>'[1]RP-less savings no house'!I7</f>
        <v>-1638.2617510925047</v>
      </c>
    </row>
    <row r="8" spans="1:9" x14ac:dyDescent="0.2">
      <c r="A8">
        <f>'[1]RP-less savings no house'!A8</f>
        <v>66</v>
      </c>
      <c r="B8">
        <f>'[1]RP-less savings no house'!B8</f>
        <v>1714840.0934930893</v>
      </c>
      <c r="C8">
        <f>'[1]RP-less savings no house'!C8</f>
        <v>85272</v>
      </c>
      <c r="D8">
        <f>'[1]RP-less savings no house'!D8</f>
        <v>1629568.0934930893</v>
      </c>
      <c r="E8">
        <f>'[1]RP-less savings no house'!E8</f>
        <v>0.05</v>
      </c>
      <c r="F8">
        <f>'[1]RP-less savings no house'!F8</f>
        <v>83549.74277277803</v>
      </c>
      <c r="G8">
        <f>'[1]RP-less savings no house'!G8</f>
        <v>22728</v>
      </c>
      <c r="H8">
        <f>'[1]RP-less savings no house'!H8</f>
        <v>1713117.8362658673</v>
      </c>
      <c r="I8">
        <f>'[1]RP-less savings no house'!I8</f>
        <v>-1722.2572272219695</v>
      </c>
    </row>
    <row r="9" spans="1:9" x14ac:dyDescent="0.2">
      <c r="A9">
        <f>'[1]RP-less savings no house'!A9</f>
        <v>67</v>
      </c>
      <c r="B9">
        <f>'[1]RP-less savings no house'!B9</f>
        <v>1713117.8362658673</v>
      </c>
      <c r="C9">
        <f>'[1]RP-less savings no house'!C9</f>
        <v>85272</v>
      </c>
      <c r="D9">
        <f>'[1]RP-less savings no house'!D9</f>
        <v>1627845.8362658673</v>
      </c>
      <c r="E9">
        <f>'[1]RP-less savings no house'!E9</f>
        <v>0.05</v>
      </c>
      <c r="F9">
        <f>'[1]RP-less savings no house'!F9</f>
        <v>83461.440756496973</v>
      </c>
      <c r="G9">
        <f>'[1]RP-less savings no house'!G9</f>
        <v>22728</v>
      </c>
      <c r="H9">
        <f>'[1]RP-less savings no house'!H9</f>
        <v>1711307.2770223643</v>
      </c>
      <c r="I9">
        <f>'[1]RP-less savings no house'!I9</f>
        <v>-1810.5592435030267</v>
      </c>
    </row>
    <row r="10" spans="1:9" x14ac:dyDescent="0.2">
      <c r="A10">
        <f>'[1]RP-less savings no house'!A10</f>
        <v>68</v>
      </c>
      <c r="B10">
        <f>'[1]RP-less savings no house'!B10</f>
        <v>1711307.2770223643</v>
      </c>
      <c r="C10">
        <f>'[1]RP-less savings no house'!C10</f>
        <v>85272</v>
      </c>
      <c r="D10">
        <f>'[1]RP-less savings no house'!D10</f>
        <v>1626035.2770223643</v>
      </c>
      <c r="E10">
        <f>'[1]RP-less savings no house'!E10</f>
        <v>0.05</v>
      </c>
      <c r="F10">
        <f>'[1]RP-less savings no house'!F10</f>
        <v>83368.611399028683</v>
      </c>
      <c r="G10">
        <f>'[1]RP-less savings no house'!G10</f>
        <v>22728</v>
      </c>
      <c r="H10">
        <f>'[1]RP-less savings no house'!H10</f>
        <v>1709403.888421393</v>
      </c>
      <c r="I10">
        <f>'[1]RP-less savings no house'!I10</f>
        <v>-1903.3886009713169</v>
      </c>
    </row>
    <row r="11" spans="1:9" x14ac:dyDescent="0.2">
      <c r="A11">
        <f>'[1]RP-less savings no house'!A11</f>
        <v>69</v>
      </c>
      <c r="B11">
        <f>'[1]RP-less savings no house'!B11</f>
        <v>1709403.888421393</v>
      </c>
      <c r="C11">
        <f>'[1]RP-less savings no house'!C11</f>
        <v>85272</v>
      </c>
      <c r="D11">
        <f>'[1]RP-less savings no house'!D11</f>
        <v>1624131.888421393</v>
      </c>
      <c r="E11">
        <f>'[1]RP-less savings no house'!E11</f>
        <v>0.05</v>
      </c>
      <c r="F11">
        <f>'[1]RP-less savings no house'!F11</f>
        <v>83271.022578627337</v>
      </c>
      <c r="G11">
        <f>'[1]RP-less savings no house'!G11</f>
        <v>22728</v>
      </c>
      <c r="H11">
        <f>'[1]RP-less savings no house'!H11</f>
        <v>1707402.9110000203</v>
      </c>
      <c r="I11">
        <f>'[1]RP-less savings no house'!I11</f>
        <v>-2000.9774213726632</v>
      </c>
    </row>
    <row r="12" spans="1:9" x14ac:dyDescent="0.2">
      <c r="A12">
        <f>'[1]RP-less savings no house'!A12</f>
        <v>70</v>
      </c>
      <c r="B12">
        <f>'[1]RP-less savings no house'!B12</f>
        <v>1707402.9110000203</v>
      </c>
      <c r="C12">
        <f>'[1]RP-less savings no house'!C12</f>
        <v>85272</v>
      </c>
      <c r="D12">
        <f>'[1]RP-less savings no house'!D12</f>
        <v>1622130.9110000203</v>
      </c>
      <c r="E12">
        <f>'[1]RP-less savings no house'!E12</f>
        <v>0.05</v>
      </c>
      <c r="F12">
        <f>'[1]RP-less savings no house'!F12</f>
        <v>83168.430272409925</v>
      </c>
      <c r="G12">
        <f>'[1]RP-less savings no house'!G12</f>
        <v>22728</v>
      </c>
      <c r="H12">
        <f>'[1]RP-less savings no house'!H12</f>
        <v>1705299.3412724303</v>
      </c>
      <c r="I12">
        <f>'[1]RP-less savings no house'!I12</f>
        <v>-2103.5697275900748</v>
      </c>
    </row>
    <row r="13" spans="1:9" x14ac:dyDescent="0.2">
      <c r="A13">
        <f>'[1]RP-less savings no house'!A13</f>
        <v>71</v>
      </c>
      <c r="B13">
        <f>'[1]RP-less savings no house'!B13</f>
        <v>1705299.3412724303</v>
      </c>
      <c r="C13">
        <f>'[1]RP-less savings no house'!C13</f>
        <v>85272</v>
      </c>
      <c r="D13">
        <f>'[1]RP-less savings no house'!D13</f>
        <v>1620027.3412724303</v>
      </c>
      <c r="E13">
        <f>'[1]RP-less savings no house'!E13</f>
        <v>0.05</v>
      </c>
      <c r="F13">
        <f>'[1]RP-less savings no house'!F13</f>
        <v>83060.577946172794</v>
      </c>
      <c r="G13">
        <f>'[1]RP-less savings no house'!G13</f>
        <v>22728</v>
      </c>
      <c r="H13">
        <f>'[1]RP-less savings no house'!H13</f>
        <v>1703087.9192186031</v>
      </c>
      <c r="I13">
        <f>'[1]RP-less savings no house'!I13</f>
        <v>-2211.4220538272057</v>
      </c>
    </row>
    <row r="14" spans="1:9" x14ac:dyDescent="0.2">
      <c r="A14">
        <f>'[1]RP-less savings no house'!A14</f>
        <v>72</v>
      </c>
      <c r="B14">
        <f>'[1]RP-less savings no house'!B14</f>
        <v>1703087.9192186031</v>
      </c>
      <c r="C14">
        <f>'[1]RP-less savings no house'!C14</f>
        <v>85272</v>
      </c>
      <c r="D14">
        <f>'[1]RP-less savings no house'!D14</f>
        <v>1617815.9192186031</v>
      </c>
      <c r="E14">
        <f>'[1]RP-less savings no house'!E14</f>
        <v>0.05</v>
      </c>
      <c r="F14">
        <f>'[1]RP-less savings no house'!F14</f>
        <v>82947.195912922965</v>
      </c>
      <c r="G14">
        <f>'[1]RP-less savings no house'!G14</f>
        <v>22728</v>
      </c>
      <c r="H14">
        <f>'[1]RP-less savings no house'!H14</f>
        <v>1700763.115131526</v>
      </c>
      <c r="I14">
        <f>'[1]RP-less savings no house'!I14</f>
        <v>-2324.8040870770346</v>
      </c>
    </row>
    <row r="15" spans="1:9" x14ac:dyDescent="0.2">
      <c r="A15">
        <f>'[1]RP-less savings no house'!A15</f>
        <v>73</v>
      </c>
      <c r="B15">
        <f>'[1]RP-less savings no house'!B15</f>
        <v>1700763.115131526</v>
      </c>
      <c r="C15">
        <f>'[1]RP-less savings no house'!C15</f>
        <v>85272</v>
      </c>
      <c r="D15">
        <f>'[1]RP-less savings no house'!D15</f>
        <v>1615491.115131526</v>
      </c>
      <c r="E15">
        <f>'[1]RP-less savings no house'!E15</f>
        <v>0.05</v>
      </c>
      <c r="F15">
        <f>'[1]RP-less savings no house'!F15</f>
        <v>82828.0006585191</v>
      </c>
      <c r="G15">
        <f>'[1]RP-less savings no house'!G15</f>
        <v>22728</v>
      </c>
      <c r="H15">
        <f>'[1]RP-less savings no house'!H15</f>
        <v>1698319.1157900451</v>
      </c>
      <c r="I15">
        <f>'[1]RP-less savings no house'!I15</f>
        <v>-2443.9993414808996</v>
      </c>
    </row>
    <row r="16" spans="1:9" x14ac:dyDescent="0.2">
      <c r="A16">
        <f>'[1]RP-less savings no house'!A16</f>
        <v>74</v>
      </c>
      <c r="B16">
        <f>'[1]RP-less savings no house'!B16</f>
        <v>1698319.1157900451</v>
      </c>
      <c r="C16">
        <f>'[1]RP-less savings no house'!C16</f>
        <v>85272</v>
      </c>
      <c r="D16">
        <f>'[1]RP-less savings no house'!D16</f>
        <v>1613047.1157900451</v>
      </c>
      <c r="E16">
        <f>'[1]RP-less savings no house'!E16</f>
        <v>0.05</v>
      </c>
      <c r="F16">
        <f>'[1]RP-less savings no house'!F16</f>
        <v>82702.694132739212</v>
      </c>
      <c r="G16">
        <f>'[1]RP-less savings no house'!G16</f>
        <v>22728</v>
      </c>
      <c r="H16">
        <f>'[1]RP-less savings no house'!H16</f>
        <v>1695749.8099227843</v>
      </c>
      <c r="I16">
        <f>'[1]RP-less savings no house'!I16</f>
        <v>-2569.3058672607876</v>
      </c>
    </row>
    <row r="17" spans="1:9" x14ac:dyDescent="0.2">
      <c r="A17">
        <f>'[1]RP-less savings no house'!A17</f>
        <v>75</v>
      </c>
      <c r="B17">
        <f>'[1]RP-less savings no house'!B17</f>
        <v>1695749.8099227843</v>
      </c>
      <c r="C17">
        <f>'[1]RP-less savings no house'!C17</f>
        <v>85272</v>
      </c>
      <c r="D17">
        <f>'[1]RP-less savings no house'!D17</f>
        <v>1610477.8099227843</v>
      </c>
      <c r="E17">
        <f>'[1]RP-less savings no house'!E17</f>
        <v>0.05</v>
      </c>
      <c r="F17">
        <f>'[1]RP-less savings no house'!F17</f>
        <v>82570.963003999321</v>
      </c>
      <c r="G17">
        <f>'[1]RP-less savings no house'!G17</f>
        <v>22728</v>
      </c>
      <c r="H17">
        <f>'[1]RP-less savings no house'!H17</f>
        <v>1693048.7729267837</v>
      </c>
      <c r="I17">
        <f>'[1]RP-less savings no house'!I17</f>
        <v>-2701.0369960006792</v>
      </c>
    </row>
    <row r="18" spans="1:9" x14ac:dyDescent="0.2">
      <c r="A18">
        <f>'[1]RP-less savings no house'!A18</f>
        <v>76</v>
      </c>
      <c r="B18">
        <f>'[1]RP-less savings no house'!B18</f>
        <v>1693048.7729267837</v>
      </c>
      <c r="C18">
        <f>'[1]RP-less savings no house'!C18</f>
        <v>85272</v>
      </c>
      <c r="D18">
        <f>'[1]RP-less savings no house'!D18</f>
        <v>1607776.7729267837</v>
      </c>
      <c r="E18">
        <f>'[1]RP-less savings no house'!E18</f>
        <v>0.05</v>
      </c>
      <c r="F18">
        <f>'[1]RP-less savings no house'!F18</f>
        <v>82432.477875862271</v>
      </c>
      <c r="G18">
        <f>'[1]RP-less savings no house'!G18</f>
        <v>22728</v>
      </c>
      <c r="H18">
        <f>'[1]RP-less savings no house'!H18</f>
        <v>1690209.2508026459</v>
      </c>
      <c r="I18">
        <f>'[1]RP-less savings no house'!I18</f>
        <v>-2839.5221241377294</v>
      </c>
    </row>
    <row r="19" spans="1:9" x14ac:dyDescent="0.2">
      <c r="A19">
        <f>'[1]RP-less savings no house'!A19</f>
        <v>77</v>
      </c>
      <c r="B19">
        <f>'[1]RP-less savings no house'!B19</f>
        <v>1690209.2508026459</v>
      </c>
      <c r="C19">
        <f>'[1]RP-less savings no house'!C19</f>
        <v>85272</v>
      </c>
      <c r="D19">
        <f>'[1]RP-less savings no house'!D19</f>
        <v>1604937.2508026459</v>
      </c>
      <c r="E19">
        <f>'[1]RP-less savings no house'!E19</f>
        <v>0.05</v>
      </c>
      <c r="F19">
        <f>'[1]RP-less savings no house'!F19</f>
        <v>82286.892463373719</v>
      </c>
      <c r="G19">
        <f>'[1]RP-less savings no house'!G19</f>
        <v>22728</v>
      </c>
      <c r="H19">
        <f>'[1]RP-less savings no house'!H19</f>
        <v>1687224.1432660196</v>
      </c>
      <c r="I19">
        <f>'[1]RP-less savings no house'!I19</f>
        <v>-2985.1075366262812</v>
      </c>
    </row>
    <row r="20" spans="1:9" x14ac:dyDescent="0.2">
      <c r="A20">
        <f>'[1]RP-less savings no house'!A20</f>
        <v>78</v>
      </c>
      <c r="B20">
        <f>'[1]RP-less savings no house'!B20</f>
        <v>1687224.1432660196</v>
      </c>
      <c r="C20">
        <f>'[1]RP-less savings no house'!C20</f>
        <v>85272</v>
      </c>
      <c r="D20">
        <f>'[1]RP-less savings no house'!D20</f>
        <v>1601952.1432660196</v>
      </c>
      <c r="E20">
        <f>'[1]RP-less savings no house'!E20</f>
        <v>0.05</v>
      </c>
      <c r="F20">
        <f>'[1]RP-less savings no house'!F20</f>
        <v>82133.842727170559</v>
      </c>
      <c r="G20">
        <f>'[1]RP-less savings no house'!G20</f>
        <v>22728</v>
      </c>
      <c r="H20">
        <f>'[1]RP-less savings no house'!H20</f>
        <v>1684085.9859931902</v>
      </c>
      <c r="I20">
        <f>'[1]RP-less savings no house'!I20</f>
        <v>-3138.1572728294414</v>
      </c>
    </row>
    <row r="21" spans="1:9" x14ac:dyDescent="0.2">
      <c r="A21">
        <f>'[1]RP-less savings no house'!A21</f>
        <v>79</v>
      </c>
      <c r="B21">
        <f>'[1]RP-less savings no house'!B21</f>
        <v>1684085.9859931902</v>
      </c>
      <c r="C21">
        <f>'[1]RP-less savings no house'!C21</f>
        <v>85272</v>
      </c>
      <c r="D21">
        <f>'[1]RP-less savings no house'!D21</f>
        <v>1598813.9859931902</v>
      </c>
      <c r="E21">
        <f>'[1]RP-less savings no house'!E21</f>
        <v>0.05</v>
      </c>
      <c r="F21">
        <f>'[1]RP-less savings no house'!F21</f>
        <v>81972.945963192033</v>
      </c>
      <c r="G21">
        <f>'[1]RP-less savings no house'!G21</f>
        <v>22728</v>
      </c>
      <c r="H21">
        <f>'[1]RP-less savings no house'!H21</f>
        <v>1680786.9319563822</v>
      </c>
      <c r="I21">
        <f>'[1]RP-less savings no house'!I21</f>
        <v>-3299.0540368079673</v>
      </c>
    </row>
    <row r="22" spans="1:9" x14ac:dyDescent="0.2">
      <c r="A22">
        <f>'[1]RP-less savings no house'!A22</f>
        <v>80</v>
      </c>
      <c r="B22">
        <f>'[1]RP-less savings no house'!B22</f>
        <v>1680786.9319563822</v>
      </c>
      <c r="C22">
        <f>'[1]RP-less savings no house'!C22</f>
        <v>85272</v>
      </c>
      <c r="D22">
        <f>'[1]RP-less savings no house'!D22</f>
        <v>1595514.9319563822</v>
      </c>
      <c r="E22">
        <f>'[1]RP-less savings no house'!E22</f>
        <v>0.05</v>
      </c>
      <c r="F22">
        <f>'[1]RP-less savings no house'!F22</f>
        <v>81803.79984572134</v>
      </c>
      <c r="G22">
        <f>'[1]RP-less savings no house'!G22</f>
        <v>22728</v>
      </c>
      <c r="H22">
        <f>'[1]RP-less savings no house'!H22</f>
        <v>1677318.7318021036</v>
      </c>
      <c r="I22">
        <f>'[1]RP-less savings no house'!I22</f>
        <v>-3468.2001542786602</v>
      </c>
    </row>
    <row r="23" spans="1:9" x14ac:dyDescent="0.2">
      <c r="A23">
        <f>'[1]RP-less savings no house'!A23</f>
        <v>81</v>
      </c>
      <c r="B23">
        <f>'[1]RP-less savings no house'!B23</f>
        <v>1677318.7318021036</v>
      </c>
      <c r="C23">
        <f>'[1]RP-less savings no house'!C23</f>
        <v>85272</v>
      </c>
      <c r="D23">
        <f>'[1]RP-less savings no house'!D23</f>
        <v>1592046.7318021036</v>
      </c>
      <c r="E23">
        <f>'[1]RP-less savings no house'!E23</f>
        <v>0.05</v>
      </c>
      <c r="F23">
        <f>'[1]RP-less savings no house'!F23</f>
        <v>81625.981421359815</v>
      </c>
      <c r="G23">
        <f>'[1]RP-less savings no house'!G23</f>
        <v>22728</v>
      </c>
      <c r="H23">
        <f>'[1]RP-less savings no house'!H23</f>
        <v>1673672.7132234634</v>
      </c>
      <c r="I23">
        <f>'[1]RP-less savings no house'!I23</f>
        <v>-3646.0185786401853</v>
      </c>
    </row>
    <row r="24" spans="1:9" x14ac:dyDescent="0.2">
      <c r="A24">
        <f>'[1]RP-less savings no house'!A24</f>
        <v>82</v>
      </c>
      <c r="B24">
        <f>'[1]RP-less savings no house'!B24</f>
        <v>1673672.7132234634</v>
      </c>
      <c r="C24">
        <f>'[1]RP-less savings no house'!C24</f>
        <v>85272</v>
      </c>
      <c r="D24">
        <f>'[1]RP-less savings no house'!D24</f>
        <v>1588400.7132234634</v>
      </c>
      <c r="E24">
        <f>'[1]RP-less savings no house'!E24</f>
        <v>0.05</v>
      </c>
      <c r="F24">
        <f>'[1]RP-less savings no house'!F24</f>
        <v>81439.046051425627</v>
      </c>
      <c r="G24">
        <f>'[1]RP-less savings no house'!G24</f>
        <v>22728</v>
      </c>
      <c r="H24">
        <f>'[1]RP-less savings no house'!H24</f>
        <v>1669839.759274889</v>
      </c>
      <c r="I24">
        <f>'[1]RP-less savings no house'!I24</f>
        <v>-3832.9539485743735</v>
      </c>
    </row>
    <row r="25" spans="1:9" x14ac:dyDescent="0.2">
      <c r="A25">
        <f>'[1]RP-less savings no house'!A25</f>
        <v>83</v>
      </c>
      <c r="B25">
        <f>'[1]RP-less savings no house'!B25</f>
        <v>1669839.759274889</v>
      </c>
      <c r="C25">
        <f>'[1]RP-less savings no house'!C25</f>
        <v>85272</v>
      </c>
      <c r="D25">
        <f>'[1]RP-less savings no house'!D25</f>
        <v>1584567.759274889</v>
      </c>
      <c r="E25">
        <f>'[1]RP-less savings no house'!E25</f>
        <v>0.05</v>
      </c>
      <c r="F25">
        <f>'[1]RP-less savings no house'!F25</f>
        <v>81242.526300123427</v>
      </c>
      <c r="G25">
        <f>'[1]RP-less savings no house'!G25</f>
        <v>22728</v>
      </c>
      <c r="H25">
        <f>'[1]RP-less savings no house'!H25</f>
        <v>1665810.2855750124</v>
      </c>
      <c r="I25">
        <f>'[1]RP-less savings no house'!I25</f>
        <v>-4029.4736998765729</v>
      </c>
    </row>
    <row r="26" spans="1:9" x14ac:dyDescent="0.2">
      <c r="A26">
        <f>'[1]RP-less savings no house'!A26</f>
        <v>84</v>
      </c>
      <c r="B26">
        <f>'[1]RP-less savings no house'!B26</f>
        <v>1665810.2855750124</v>
      </c>
      <c r="C26">
        <f>'[1]RP-less savings no house'!C26</f>
        <v>85272</v>
      </c>
      <c r="D26">
        <f>'[1]RP-less savings no house'!D26</f>
        <v>1580538.2855750124</v>
      </c>
      <c r="E26">
        <f>'[1]RP-less savings no house'!E26</f>
        <v>0.05</v>
      </c>
      <c r="F26">
        <f>'[1]RP-less savings no house'!F26</f>
        <v>81035.930765712401</v>
      </c>
      <c r="G26">
        <f>'[1]RP-less savings no house'!G26</f>
        <v>22728</v>
      </c>
      <c r="H26">
        <f>'[1]RP-less savings no house'!H26</f>
        <v>1661574.2163407248</v>
      </c>
      <c r="I26">
        <f>'[1]RP-less savings no house'!I26</f>
        <v>-4236.0692342875991</v>
      </c>
    </row>
    <row r="27" spans="1:9" x14ac:dyDescent="0.2">
      <c r="A27">
        <f>'[1]RP-less savings no house'!A27</f>
        <v>85</v>
      </c>
      <c r="B27">
        <f>'[1]RP-less savings no house'!B27</f>
        <v>1661574.2163407248</v>
      </c>
      <c r="C27">
        <f>'[1]RP-less savings no house'!C27</f>
        <v>85272</v>
      </c>
      <c r="D27">
        <f>'[1]RP-less savings no house'!D27</f>
        <v>1576302.2163407248</v>
      </c>
      <c r="E27">
        <f>'[1]RP-less savings no house'!E27</f>
        <v>0.05</v>
      </c>
      <c r="F27">
        <f>'[1]RP-less savings no house'!F27</f>
        <v>80818.742851745803</v>
      </c>
      <c r="G27">
        <f>'[1]RP-less savings no house'!G27</f>
        <v>22728</v>
      </c>
      <c r="H27">
        <f>'[1]RP-less savings no house'!H27</f>
        <v>1657120.9591924706</v>
      </c>
      <c r="I27">
        <f>'[1]RP-less savings no house'!I27</f>
        <v>-4453.2571482541971</v>
      </c>
    </row>
    <row r="28" spans="1:9" x14ac:dyDescent="0.2">
      <c r="A28">
        <f>'[1]RP-less savings no house'!A28</f>
        <v>86</v>
      </c>
      <c r="B28">
        <f>'[1]RP-less savings no house'!B28</f>
        <v>1657120.9591924706</v>
      </c>
      <c r="C28">
        <f>'[1]RP-less savings no house'!C28</f>
        <v>85272</v>
      </c>
      <c r="D28">
        <f>'[1]RP-less savings no house'!D28</f>
        <v>1571848.9591924706</v>
      </c>
      <c r="E28">
        <f>'[1]RP-less savings no house'!E28</f>
        <v>0.05</v>
      </c>
      <c r="F28">
        <f>'[1]RP-less savings no house'!F28</f>
        <v>80590.419475310249</v>
      </c>
      <c r="G28">
        <f>'[1]RP-less savings no house'!G28</f>
        <v>22728</v>
      </c>
      <c r="H28">
        <f>'[1]RP-less savings no house'!H28</f>
        <v>1652439.3786677809</v>
      </c>
      <c r="I28">
        <f>'[1]RP-less savings no house'!I28</f>
        <v>-4681.5805246897507</v>
      </c>
    </row>
    <row r="29" spans="1:9" x14ac:dyDescent="0.2">
      <c r="A29">
        <f>'[1]RP-less savings no house'!A29</f>
        <v>87</v>
      </c>
      <c r="B29">
        <f>'[1]RP-less savings no house'!B29</f>
        <v>1652439.3786677809</v>
      </c>
      <c r="C29">
        <f>'[1]RP-less savings no house'!C29</f>
        <v>85272</v>
      </c>
      <c r="D29">
        <f>'[1]RP-less savings no house'!D29</f>
        <v>1567167.3786677809</v>
      </c>
      <c r="E29">
        <f>'[1]RP-less savings no house'!E29</f>
        <v>0.05</v>
      </c>
      <c r="F29">
        <f>'[1]RP-less savings no house'!F29</f>
        <v>80350.389709036797</v>
      </c>
      <c r="G29">
        <f>'[1]RP-less savings no house'!G29</f>
        <v>22728</v>
      </c>
      <c r="H29">
        <f>'[1]RP-less savings no house'!H29</f>
        <v>1647517.7683768177</v>
      </c>
      <c r="I29">
        <f>'[1]RP-less savings no house'!I29</f>
        <v>-4921.6102909632027</v>
      </c>
    </row>
    <row r="30" spans="1:9" x14ac:dyDescent="0.2">
      <c r="A30">
        <f>'[1]RP-less savings no house'!A30</f>
        <v>88</v>
      </c>
      <c r="B30">
        <f>'[1]RP-less savings no house'!B30</f>
        <v>1647517.7683768177</v>
      </c>
      <c r="C30">
        <f>'[1]RP-less savings no house'!C30</f>
        <v>85272</v>
      </c>
      <c r="D30">
        <f>'[1]RP-less savings no house'!D30</f>
        <v>1562245.7683768177</v>
      </c>
      <c r="E30">
        <f>'[1]RP-less savings no house'!E30</f>
        <v>0.05</v>
      </c>
      <c r="F30">
        <f>'[1]RP-less savings no house'!F30</f>
        <v>80098.053353483556</v>
      </c>
      <c r="G30">
        <f>'[1]RP-less savings no house'!G30</f>
        <v>22728</v>
      </c>
      <c r="H30">
        <f>'[1]RP-less savings no house'!H30</f>
        <v>1642343.8217303012</v>
      </c>
      <c r="I30">
        <f>'[1]RP-less savings no house'!I30</f>
        <v>-5173.9466465164442</v>
      </c>
    </row>
    <row r="31" spans="1:9" x14ac:dyDescent="0.2">
      <c r="A31">
        <f>'[1]RP-less savings no house'!A31</f>
        <v>89</v>
      </c>
      <c r="B31">
        <f>'[1]RP-less savings no house'!B31</f>
        <v>1642343.8217303012</v>
      </c>
      <c r="C31">
        <f>'[1]RP-less savings no house'!C31</f>
        <v>85272</v>
      </c>
      <c r="D31">
        <f>'[1]RP-less savings no house'!D31</f>
        <v>1557071.8217303012</v>
      </c>
      <c r="E31">
        <f>'[1]RP-less savings no house'!E31</f>
        <v>0.05</v>
      </c>
      <c r="F31">
        <f>'[1]RP-less savings no house'!F31</f>
        <v>79832.779436325654</v>
      </c>
      <c r="G31">
        <f>'[1]RP-less savings no house'!G31</f>
        <v>22728</v>
      </c>
      <c r="H31">
        <f>'[1]RP-less savings no house'!H31</f>
        <v>1636904.6011666269</v>
      </c>
      <c r="I31">
        <f>'[1]RP-less savings no house'!I31</f>
        <v>-5439.2205636743456</v>
      </c>
    </row>
    <row r="32" spans="1:9" x14ac:dyDescent="0.2">
      <c r="A32">
        <f>'[1]RP-less savings no house'!A32</f>
        <v>90</v>
      </c>
      <c r="B32">
        <f>'[1]RP-less savings no house'!B32</f>
        <v>1636904.6011666269</v>
      </c>
      <c r="C32">
        <f>'[1]RP-less savings no house'!C32</f>
        <v>85272</v>
      </c>
      <c r="D32">
        <f>'[1]RP-less savings no house'!D32</f>
        <v>1551632.6011666269</v>
      </c>
      <c r="E32">
        <f>'[1]RP-less savings no house'!E32</f>
        <v>0.05</v>
      </c>
      <c r="F32">
        <f>'[1]RP-less savings no house'!F32</f>
        <v>79553.90463459515</v>
      </c>
      <c r="G32">
        <f>'[1]RP-less savings no house'!G32</f>
        <v>22728</v>
      </c>
      <c r="H32">
        <f>'[1]RP-less savings no house'!H32</f>
        <v>1631186.5058012221</v>
      </c>
      <c r="I32">
        <f>'[1]RP-less savings no house'!I32</f>
        <v>-5718.0953654048499</v>
      </c>
    </row>
    <row r="33" spans="1:9" x14ac:dyDescent="0.2">
      <c r="A33">
        <f>'[1]RP-less savings no house'!A33</f>
        <v>91</v>
      </c>
      <c r="B33">
        <f>'[1]RP-less savings no house'!B33</f>
        <v>1631186.5058012221</v>
      </c>
      <c r="C33">
        <f>'[1]RP-less savings no house'!C33</f>
        <v>85272</v>
      </c>
      <c r="D33">
        <f>'[1]RP-less savings no house'!D33</f>
        <v>1545914.5058012221</v>
      </c>
      <c r="E33">
        <f>'[1]RP-less savings no house'!E33</f>
        <v>0.05</v>
      </c>
      <c r="F33">
        <f>'[1]RP-less savings no house'!F33</f>
        <v>79260.731616028119</v>
      </c>
      <c r="G33">
        <f>'[1]RP-less savings no house'!G33</f>
        <v>22728</v>
      </c>
      <c r="H33">
        <f>'[1]RP-less savings no house'!H33</f>
        <v>1625175.2374172502</v>
      </c>
      <c r="I33">
        <f>'[1]RP-less savings no house'!I33</f>
        <v>-6011.2683839718811</v>
      </c>
    </row>
    <row r="34" spans="1:9" x14ac:dyDescent="0.2">
      <c r="A34">
        <f>'[1]RP-less savings no house'!A34</f>
        <v>92</v>
      </c>
      <c r="B34">
        <f>'[1]RP-less savings no house'!B34</f>
        <v>1625175.2374172502</v>
      </c>
      <c r="C34">
        <f>'[1]RP-less savings no house'!C34</f>
        <v>85272</v>
      </c>
      <c r="D34">
        <f>'[1]RP-less savings no house'!D34</f>
        <v>1539903.2374172502</v>
      </c>
      <c r="E34">
        <f>'[1]RP-less savings no house'!E34</f>
        <v>0.05</v>
      </c>
      <c r="F34">
        <f>'[1]RP-less savings no house'!F34</f>
        <v>78952.527295371285</v>
      </c>
      <c r="G34">
        <f>'[1]RP-less savings no house'!G34</f>
        <v>22728</v>
      </c>
      <c r="H34">
        <f>'[1]RP-less savings no house'!H34</f>
        <v>1618855.7647126215</v>
      </c>
      <c r="I34">
        <f>'[1]RP-less savings no house'!I34</f>
        <v>-6319.4727046287153</v>
      </c>
    </row>
    <row r="35" spans="1:9" x14ac:dyDescent="0.2">
      <c r="A35">
        <f>'[1]RP-less savings no house'!A35</f>
        <v>93</v>
      </c>
      <c r="B35">
        <f>'[1]RP-less savings no house'!B35</f>
        <v>1618855.7647126215</v>
      </c>
      <c r="C35">
        <f>'[1]RP-less savings no house'!C35</f>
        <v>85272</v>
      </c>
      <c r="D35">
        <f>'[1]RP-less savings no house'!D35</f>
        <v>1533583.7647126215</v>
      </c>
      <c r="E35">
        <f>'[1]RP-less savings no house'!E35</f>
        <v>0.05</v>
      </c>
      <c r="F35">
        <f>'[1]RP-less savings no house'!F35</f>
        <v>78628.521001286805</v>
      </c>
      <c r="G35">
        <f>'[1]RP-less savings no house'!G35</f>
        <v>22728</v>
      </c>
      <c r="H35">
        <f>'[1]RP-less savings no house'!H35</f>
        <v>1612212.2857139083</v>
      </c>
      <c r="I35">
        <f>'[1]RP-less savings no house'!I35</f>
        <v>-6643.4789987131953</v>
      </c>
    </row>
    <row r="36" spans="1:9" x14ac:dyDescent="0.2">
      <c r="A36">
        <f>'[1]RP-less savings no house'!A36</f>
        <v>94</v>
      </c>
      <c r="B36">
        <f>'[1]RP-less savings no house'!B36</f>
        <v>1612212.2857139083</v>
      </c>
      <c r="C36">
        <f>'[1]RP-less savings no house'!C36</f>
        <v>85272</v>
      </c>
      <c r="D36">
        <f>'[1]RP-less savings no house'!D36</f>
        <v>1526940.2857139083</v>
      </c>
      <c r="E36">
        <f>'[1]RP-less savings no house'!E36</f>
        <v>0.05</v>
      </c>
      <c r="F36">
        <f>'[1]RP-less savings no house'!F36</f>
        <v>78287.902549271705</v>
      </c>
      <c r="G36">
        <f>'[1]RP-less savings no house'!G36</f>
        <v>22728</v>
      </c>
      <c r="H36">
        <f>'[1]RP-less savings no house'!H36</f>
        <v>1605228.18826318</v>
      </c>
      <c r="I36">
        <f>'[1]RP-less savings no house'!I36</f>
        <v>-6984.0974507282954</v>
      </c>
    </row>
    <row r="37" spans="1:9" x14ac:dyDescent="0.2">
      <c r="A37">
        <f>'[1]RP-less savings no house'!A37</f>
        <v>95</v>
      </c>
      <c r="B37">
        <f>'[1]RP-less savings no house'!B37</f>
        <v>1605228.18826318</v>
      </c>
      <c r="C37">
        <f>'[1]RP-less savings no house'!C37</f>
        <v>85272</v>
      </c>
      <c r="D37">
        <f>'[1]RP-less savings no house'!D37</f>
        <v>1519956.18826318</v>
      </c>
      <c r="E37">
        <f>'[1]RP-less savings no house'!E37</f>
        <v>0.05</v>
      </c>
      <c r="F37">
        <f>'[1]RP-less savings no house'!F37</f>
        <v>77929.820215775864</v>
      </c>
      <c r="G37">
        <f>'[1]RP-less savings no house'!G37</f>
        <v>22728</v>
      </c>
      <c r="H37">
        <f>'[1]RP-less savings no house'!H37</f>
        <v>1597886.0084789558</v>
      </c>
      <c r="I37">
        <f>'[1]RP-less savings no house'!I37</f>
        <v>-7342.1797842241358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2" sqref="B2"/>
    </sheetView>
  </sheetViews>
  <sheetFormatPr defaultRowHeight="14.25" x14ac:dyDescent="0.2"/>
  <sheetData>
    <row r="1" spans="1:9" x14ac:dyDescent="0.2">
      <c r="A1" t="str">
        <f>'plan-1'!A1</f>
        <v>age</v>
      </c>
      <c r="B1" t="str">
        <f>'plan-1'!B1</f>
        <v>assets</v>
      </c>
      <c r="C1" t="str">
        <f>'plan-1'!C1</f>
        <v>col</v>
      </c>
      <c r="D1" t="str">
        <f>'plan-1'!D1</f>
        <v>assets2</v>
      </c>
      <c r="E1" t="str">
        <f>'plan-1'!E1</f>
        <v>rate</v>
      </c>
      <c r="F1" t="str">
        <f>'plan-1'!F1</f>
        <v>interest</v>
      </c>
      <c r="G1" t="str">
        <f>'plan-1'!G1</f>
        <v>ss</v>
      </c>
      <c r="H1" t="str">
        <f>'plan-1'!H1</f>
        <v>eoyvalue</v>
      </c>
      <c r="I1" t="str">
        <f>'plan-1'!I1</f>
        <v>change</v>
      </c>
    </row>
    <row r="2" spans="1:9" x14ac:dyDescent="0.2">
      <c r="A2">
        <f>'[1]RP-no savings less start'!A2</f>
        <v>60</v>
      </c>
      <c r="B2">
        <f>'[1]RP-no savings less start'!B2</f>
        <v>1188786.3113841517</v>
      </c>
      <c r="C2">
        <f>'[1]RP-no savings less start'!C2</f>
        <v>95000</v>
      </c>
      <c r="D2">
        <f>'[1]RP-no savings less start'!D2</f>
        <v>1093786.3113841517</v>
      </c>
      <c r="E2">
        <f>'[1]RP-no savings less start'!E2</f>
        <v>0.05</v>
      </c>
      <c r="F2">
        <f>'[1]RP-no savings less start'!F2</f>
        <v>56079.623385752784</v>
      </c>
      <c r="G2">
        <f>'[1]RP-no savings less start'!G2</f>
        <v>0</v>
      </c>
      <c r="H2">
        <f>'[1]RP-no savings less start'!H2</f>
        <v>1149865.9347699045</v>
      </c>
      <c r="I2">
        <f>'[1]RP-no savings less start'!I2</f>
        <v>-38920.376614247216</v>
      </c>
    </row>
    <row r="3" spans="1:9" x14ac:dyDescent="0.2">
      <c r="A3">
        <f>'[1]RP-no savings less start'!A3</f>
        <v>61</v>
      </c>
      <c r="B3">
        <f>'[1]RP-no savings less start'!B3</f>
        <v>1149865.9347699045</v>
      </c>
      <c r="C3">
        <f>'[1]RP-no savings less start'!C3</f>
        <v>95000</v>
      </c>
      <c r="D3">
        <f>'[1]RP-no savings less start'!D3</f>
        <v>1054865.9347699045</v>
      </c>
      <c r="E3">
        <f>'[1]RP-no savings less start'!E3</f>
        <v>0.05</v>
      </c>
      <c r="F3">
        <f>'[1]RP-no savings less start'!F3</f>
        <v>54084.133005372481</v>
      </c>
      <c r="G3">
        <f>'[1]RP-no savings less start'!G3</f>
        <v>0</v>
      </c>
      <c r="H3">
        <f>'[1]RP-no savings less start'!H3</f>
        <v>1108950.067775277</v>
      </c>
      <c r="I3">
        <f>'[1]RP-no savings less start'!I3</f>
        <v>-40915.866994627519</v>
      </c>
    </row>
    <row r="4" spans="1:9" x14ac:dyDescent="0.2">
      <c r="A4">
        <f>'[1]RP-no savings less start'!A4</f>
        <v>62</v>
      </c>
      <c r="B4">
        <f>'[1]RP-no savings less start'!B4</f>
        <v>1108950.067775277</v>
      </c>
      <c r="C4">
        <f>'[1]RP-no savings less start'!C4</f>
        <v>72272</v>
      </c>
      <c r="D4">
        <f>'[1]RP-no savings less start'!D4</f>
        <v>1036678.067775277</v>
      </c>
      <c r="E4">
        <f>'[1]RP-no savings less start'!E4</f>
        <v>0.05</v>
      </c>
      <c r="F4">
        <f>'[1]RP-no savings less start'!F4</f>
        <v>53151.621123816585</v>
      </c>
      <c r="G4">
        <f>'[1]RP-no savings less start'!G4</f>
        <v>22728</v>
      </c>
      <c r="H4">
        <f>'[1]RP-no savings less start'!H4</f>
        <v>1089829.6888990935</v>
      </c>
      <c r="I4">
        <f>'[1]RP-no savings less start'!I4</f>
        <v>-19120.378876183415</v>
      </c>
    </row>
    <row r="5" spans="1:9" x14ac:dyDescent="0.2">
      <c r="A5">
        <f>'[1]RP-no savings less start'!A5</f>
        <v>63</v>
      </c>
      <c r="B5">
        <f>'[1]RP-no savings less start'!B5</f>
        <v>1089829.6888990935</v>
      </c>
      <c r="C5">
        <f>'[1]RP-no savings less start'!C5</f>
        <v>72272</v>
      </c>
      <c r="D5">
        <f>'[1]RP-no savings less start'!D5</f>
        <v>1017557.6888990935</v>
      </c>
      <c r="E5">
        <f>'[1]RP-no savings less start'!E5</f>
        <v>0.05</v>
      </c>
      <c r="F5">
        <f>'[1]RP-no savings less start'!F5</f>
        <v>52171.298335709842</v>
      </c>
      <c r="G5">
        <f>'[1]RP-no savings less start'!G5</f>
        <v>22728</v>
      </c>
      <c r="H5">
        <f>'[1]RP-no savings less start'!H5</f>
        <v>1069728.9872348034</v>
      </c>
      <c r="I5">
        <f>'[1]RP-no savings less start'!I5</f>
        <v>-20100.701664290158</v>
      </c>
    </row>
    <row r="6" spans="1:9" x14ac:dyDescent="0.2">
      <c r="A6">
        <f>'[1]RP-no savings less start'!A6</f>
        <v>64</v>
      </c>
      <c r="B6">
        <f>'[1]RP-no savings less start'!B6</f>
        <v>1069728.9872348034</v>
      </c>
      <c r="C6">
        <f>'[1]RP-no savings less start'!C6</f>
        <v>72272</v>
      </c>
      <c r="D6">
        <f>'[1]RP-no savings less start'!D6</f>
        <v>997456.98723480338</v>
      </c>
      <c r="E6">
        <f>'[1]RP-no savings less start'!E6</f>
        <v>0.05</v>
      </c>
      <c r="F6">
        <f>'[1]RP-no savings less start'!F6</f>
        <v>51140.713323454373</v>
      </c>
      <c r="G6">
        <f>'[1]RP-no savings less start'!G6</f>
        <v>22728</v>
      </c>
      <c r="H6">
        <f>'[1]RP-no savings less start'!H6</f>
        <v>1048597.7005582578</v>
      </c>
      <c r="I6">
        <f>'[1]RP-no savings less start'!I6</f>
        <v>-21131.286676545627</v>
      </c>
    </row>
    <row r="7" spans="1:9" x14ac:dyDescent="0.2">
      <c r="A7">
        <f>'[1]RP-no savings less start'!A7</f>
        <v>65</v>
      </c>
      <c r="B7">
        <f>'[1]RP-no savings less start'!B7</f>
        <v>1048597.7005582578</v>
      </c>
      <c r="C7">
        <f>'[1]RP-no savings less start'!C7</f>
        <v>72272</v>
      </c>
      <c r="D7">
        <f>'[1]RP-no savings less start'!D7</f>
        <v>976325.70055825775</v>
      </c>
      <c r="E7">
        <f>'[1]RP-no savings less start'!E7</f>
        <v>0.05</v>
      </c>
      <c r="F7">
        <f>'[1]RP-no savings less start'!F7</f>
        <v>50057.289087711717</v>
      </c>
      <c r="G7">
        <f>'[1]RP-no savings less start'!G7</f>
        <v>22728</v>
      </c>
      <c r="H7">
        <f>'[1]RP-no savings less start'!H7</f>
        <v>1026382.9896459695</v>
      </c>
      <c r="I7">
        <f>'[1]RP-no savings less start'!I7</f>
        <v>-22214.710912288283</v>
      </c>
    </row>
    <row r="8" spans="1:9" x14ac:dyDescent="0.2">
      <c r="A8">
        <f>'[1]RP-no savings less start'!A8</f>
        <v>66</v>
      </c>
      <c r="B8">
        <f>'[1]RP-no savings less start'!B8</f>
        <v>1026382.9896459695</v>
      </c>
      <c r="C8">
        <f>'[1]RP-no savings less start'!C8</f>
        <v>72272</v>
      </c>
      <c r="D8">
        <f>'[1]RP-no savings less start'!D8</f>
        <v>954110.98964596947</v>
      </c>
      <c r="E8">
        <f>'[1]RP-no savings less start'!E8</f>
        <v>0.05</v>
      </c>
      <c r="F8">
        <f>'[1]RP-no savings less start'!F8</f>
        <v>48918.316503562266</v>
      </c>
      <c r="G8">
        <f>'[1]RP-no savings less start'!G8</f>
        <v>22728</v>
      </c>
      <c r="H8">
        <f>'[1]RP-no savings less start'!H8</f>
        <v>1003029.3061495317</v>
      </c>
      <c r="I8">
        <f>'[1]RP-no savings less start'!I8</f>
        <v>-23353.683496437734</v>
      </c>
    </row>
    <row r="9" spans="1:9" x14ac:dyDescent="0.2">
      <c r="A9">
        <f>'[1]RP-no savings less start'!A9</f>
        <v>67</v>
      </c>
      <c r="B9">
        <f>'[1]RP-no savings less start'!B9</f>
        <v>1003029.3061495317</v>
      </c>
      <c r="C9">
        <f>'[1]RP-no savings less start'!C9</f>
        <v>72272</v>
      </c>
      <c r="D9">
        <f>'[1]RP-no savings less start'!D9</f>
        <v>930757.30614953174</v>
      </c>
      <c r="E9">
        <f>'[1]RP-no savings less start'!E9</f>
        <v>0.05</v>
      </c>
      <c r="F9">
        <f>'[1]RP-no savings less start'!F9</f>
        <v>47720.94754628127</v>
      </c>
      <c r="G9">
        <f>'[1]RP-no savings less start'!G9</f>
        <v>22728</v>
      </c>
      <c r="H9">
        <f>'[1]RP-no savings less start'!H9</f>
        <v>978478.25369581301</v>
      </c>
      <c r="I9">
        <f>'[1]RP-no savings less start'!I9</f>
        <v>-24551.05245371873</v>
      </c>
    </row>
    <row r="10" spans="1:9" x14ac:dyDescent="0.2">
      <c r="A10">
        <f>'[1]RP-no savings less start'!A10</f>
        <v>68</v>
      </c>
      <c r="B10">
        <f>'[1]RP-no savings less start'!B10</f>
        <v>978478.25369581301</v>
      </c>
      <c r="C10">
        <f>'[1]RP-no savings less start'!C10</f>
        <v>72272</v>
      </c>
      <c r="D10">
        <f>'[1]RP-no savings less start'!D10</f>
        <v>906206.25369581301</v>
      </c>
      <c r="E10">
        <f>'[1]RP-no savings less start'!E10</f>
        <v>0.05</v>
      </c>
      <c r="F10">
        <f>'[1]RP-no savings less start'!F10</f>
        <v>46462.188169793808</v>
      </c>
      <c r="G10">
        <f>'[1]RP-no savings less start'!G10</f>
        <v>22728</v>
      </c>
      <c r="H10">
        <f>'[1]RP-no savings less start'!H10</f>
        <v>952668.44186560682</v>
      </c>
      <c r="I10">
        <f>'[1]RP-no savings less start'!I10</f>
        <v>-25809.811830206192</v>
      </c>
    </row>
    <row r="11" spans="1:9" x14ac:dyDescent="0.2">
      <c r="A11">
        <f>'[1]RP-no savings less start'!A11</f>
        <v>69</v>
      </c>
      <c r="B11">
        <f>'[1]RP-no savings less start'!B11</f>
        <v>952668.44186560682</v>
      </c>
      <c r="C11">
        <f>'[1]RP-no savings less start'!C11</f>
        <v>72272</v>
      </c>
      <c r="D11">
        <f>'[1]RP-no savings less start'!D11</f>
        <v>880396.44186560682</v>
      </c>
      <c r="E11">
        <f>'[1]RP-no savings less start'!E11</f>
        <v>0.05</v>
      </c>
      <c r="F11">
        <f>'[1]RP-no savings less start'!F11</f>
        <v>45138.890820000204</v>
      </c>
      <c r="G11">
        <f>'[1]RP-no savings less start'!G11</f>
        <v>22728</v>
      </c>
      <c r="H11">
        <f>'[1]RP-no savings less start'!H11</f>
        <v>925535.33268560702</v>
      </c>
      <c r="I11">
        <f>'[1]RP-no savings less start'!I11</f>
        <v>-27133.109179999796</v>
      </c>
    </row>
    <row r="12" spans="1:9" x14ac:dyDescent="0.2">
      <c r="A12">
        <f>'[1]RP-no savings less start'!A12</f>
        <v>70</v>
      </c>
      <c r="B12">
        <f>'[1]RP-no savings less start'!B12</f>
        <v>925535.33268560702</v>
      </c>
      <c r="C12">
        <f>'[1]RP-no savings less start'!C12</f>
        <v>72272</v>
      </c>
      <c r="D12">
        <f>'[1]RP-no savings less start'!D12</f>
        <v>853263.33268560702</v>
      </c>
      <c r="E12">
        <f>'[1]RP-no savings less start'!E12</f>
        <v>0.05</v>
      </c>
      <c r="F12">
        <f>'[1]RP-no savings less start'!F12</f>
        <v>43747.746564251254</v>
      </c>
      <c r="G12">
        <f>'[1]RP-no savings less start'!G12</f>
        <v>22728</v>
      </c>
      <c r="H12">
        <f>'[1]RP-no savings less start'!H12</f>
        <v>897011.07924985827</v>
      </c>
      <c r="I12">
        <f>'[1]RP-no savings less start'!I12</f>
        <v>-28524.253435748746</v>
      </c>
    </row>
    <row r="13" spans="1:9" x14ac:dyDescent="0.2">
      <c r="A13">
        <f>'[1]RP-no savings less start'!A13</f>
        <v>71</v>
      </c>
      <c r="B13">
        <f>'[1]RP-no savings less start'!B13</f>
        <v>897011.07924985827</v>
      </c>
      <c r="C13">
        <f>'[1]RP-no savings less start'!C13</f>
        <v>72272</v>
      </c>
      <c r="D13">
        <f>'[1]RP-no savings less start'!D13</f>
        <v>824739.07924985827</v>
      </c>
      <c r="E13">
        <f>'[1]RP-no savings less start'!E13</f>
        <v>0.05</v>
      </c>
      <c r="F13">
        <f>'[1]RP-no savings less start'!F13</f>
        <v>42285.276817292906</v>
      </c>
      <c r="G13">
        <f>'[1]RP-no savings less start'!G13</f>
        <v>22728</v>
      </c>
      <c r="H13">
        <f>'[1]RP-no savings less start'!H13</f>
        <v>867024.35606715118</v>
      </c>
      <c r="I13">
        <f>'[1]RP-no savings less start'!I13</f>
        <v>-29986.723182707094</v>
      </c>
    </row>
    <row r="14" spans="1:9" x14ac:dyDescent="0.2">
      <c r="A14">
        <f>'[1]RP-no savings less start'!A14</f>
        <v>72</v>
      </c>
      <c r="B14">
        <f>'[1]RP-no savings less start'!B14</f>
        <v>867024.35606715118</v>
      </c>
      <c r="C14">
        <f>'[1]RP-no savings less start'!C14</f>
        <v>72272</v>
      </c>
      <c r="D14">
        <f>'[1]RP-no savings less start'!D14</f>
        <v>794752.35606715118</v>
      </c>
      <c r="E14">
        <f>'[1]RP-no savings less start'!E14</f>
        <v>0.05</v>
      </c>
      <c r="F14">
        <f>'[1]RP-no savings less start'!F14</f>
        <v>40747.824642991181</v>
      </c>
      <c r="G14">
        <f>'[1]RP-no savings less start'!G14</f>
        <v>22728</v>
      </c>
      <c r="H14">
        <f>'[1]RP-no savings less start'!H14</f>
        <v>835500.18071014236</v>
      </c>
      <c r="I14">
        <f>'[1]RP-no savings less start'!I14</f>
        <v>-31524.175357008819</v>
      </c>
    </row>
    <row r="15" spans="1:9" x14ac:dyDescent="0.2">
      <c r="A15">
        <f>'[1]RP-no savings less start'!A15</f>
        <v>73</v>
      </c>
      <c r="B15">
        <f>'[1]RP-no savings less start'!B15</f>
        <v>835500.18071014236</v>
      </c>
      <c r="C15">
        <f>'[1]RP-no savings less start'!C15</f>
        <v>72272</v>
      </c>
      <c r="D15">
        <f>'[1]RP-no savings less start'!D15</f>
        <v>763228.18071014236</v>
      </c>
      <c r="E15">
        <f>'[1]RP-no savings less start'!E15</f>
        <v>0.05</v>
      </c>
      <c r="F15">
        <f>'[1]RP-no savings less start'!F15</f>
        <v>39131.545610087225</v>
      </c>
      <c r="G15">
        <f>'[1]RP-no savings less start'!G15</f>
        <v>22728</v>
      </c>
      <c r="H15">
        <f>'[1]RP-no savings less start'!H15</f>
        <v>802359.72632022959</v>
      </c>
      <c r="I15">
        <f>'[1]RP-no savings less start'!I15</f>
        <v>-33140.454389912775</v>
      </c>
    </row>
    <row r="16" spans="1:9" x14ac:dyDescent="0.2">
      <c r="A16">
        <f>'[1]RP-no savings less start'!A16</f>
        <v>74</v>
      </c>
      <c r="B16">
        <f>'[1]RP-no savings less start'!B16</f>
        <v>802359.72632022959</v>
      </c>
      <c r="C16">
        <f>'[1]RP-no savings less start'!C16</f>
        <v>72272</v>
      </c>
      <c r="D16">
        <f>'[1]RP-no savings less start'!D16</f>
        <v>730087.72632022959</v>
      </c>
      <c r="E16">
        <f>'[1]RP-no savings less start'!E16</f>
        <v>0.05</v>
      </c>
      <c r="F16">
        <f>'[1]RP-no savings less start'!F16</f>
        <v>37432.398179116775</v>
      </c>
      <c r="G16">
        <f>'[1]RP-no savings less start'!G16</f>
        <v>22728</v>
      </c>
      <c r="H16">
        <f>'[1]RP-no savings less start'!H16</f>
        <v>767520.12449934636</v>
      </c>
      <c r="I16">
        <f>'[1]RP-no savings less start'!I16</f>
        <v>-34839.601820883225</v>
      </c>
    </row>
    <row r="17" spans="1:9" x14ac:dyDescent="0.2">
      <c r="A17">
        <f>'[1]RP-no savings less start'!A17</f>
        <v>75</v>
      </c>
      <c r="B17">
        <f>'[1]RP-no savings less start'!B17</f>
        <v>767520.12449934636</v>
      </c>
      <c r="C17">
        <f>'[1]RP-no savings less start'!C17</f>
        <v>72272</v>
      </c>
      <c r="D17">
        <f>'[1]RP-no savings less start'!D17</f>
        <v>695248.12449934636</v>
      </c>
      <c r="E17">
        <f>'[1]RP-no savings less start'!E17</f>
        <v>0.05</v>
      </c>
      <c r="F17">
        <f>'[1]RP-no savings less start'!F17</f>
        <v>35646.133596456028</v>
      </c>
      <c r="G17">
        <f>'[1]RP-no savings less start'!G17</f>
        <v>22728</v>
      </c>
      <c r="H17">
        <f>'[1]RP-no savings less start'!H17</f>
        <v>730894.25809580239</v>
      </c>
      <c r="I17">
        <f>'[1]RP-no savings less start'!I17</f>
        <v>-36625.866403543972</v>
      </c>
    </row>
    <row r="18" spans="1:9" x14ac:dyDescent="0.2">
      <c r="A18">
        <f>'[1]RP-no savings less start'!A18</f>
        <v>76</v>
      </c>
      <c r="B18">
        <f>'[1]RP-no savings less start'!B18</f>
        <v>730894.25809580239</v>
      </c>
      <c r="C18">
        <f>'[1]RP-no savings less start'!C18</f>
        <v>72272</v>
      </c>
      <c r="D18">
        <f>'[1]RP-no savings less start'!D18</f>
        <v>658622.25809580239</v>
      </c>
      <c r="E18">
        <f>'[1]RP-no savings less start'!E18</f>
        <v>0.05</v>
      </c>
      <c r="F18">
        <f>'[1]RP-no savings less start'!F18</f>
        <v>33768.285270224558</v>
      </c>
      <c r="G18">
        <f>'[1]RP-no savings less start'!G18</f>
        <v>22728</v>
      </c>
      <c r="H18">
        <f>'[1]RP-no savings less start'!H18</f>
        <v>692390.54336602695</v>
      </c>
      <c r="I18">
        <f>'[1]RP-no savings less start'!I18</f>
        <v>-38503.714729775442</v>
      </c>
    </row>
    <row r="19" spans="1:9" x14ac:dyDescent="0.2">
      <c r="A19">
        <f>'[1]RP-no savings less start'!A19</f>
        <v>77</v>
      </c>
      <c r="B19">
        <f>'[1]RP-no savings less start'!B19</f>
        <v>692390.54336602695</v>
      </c>
      <c r="C19">
        <f>'[1]RP-no savings less start'!C19</f>
        <v>72272</v>
      </c>
      <c r="D19">
        <f>'[1]RP-no savings less start'!D19</f>
        <v>620118.54336602695</v>
      </c>
      <c r="E19">
        <f>'[1]RP-no savings less start'!E19</f>
        <v>0.05</v>
      </c>
      <c r="F19">
        <f>'[1]RP-no savings less start'!F19</f>
        <v>31794.157601479208</v>
      </c>
      <c r="G19">
        <f>'[1]RP-no savings less start'!G19</f>
        <v>22728</v>
      </c>
      <c r="H19">
        <f>'[1]RP-no savings less start'!H19</f>
        <v>651912.70096750616</v>
      </c>
      <c r="I19">
        <f>'[1]RP-no savings less start'!I19</f>
        <v>-40477.842398520792</v>
      </c>
    </row>
    <row r="20" spans="1:9" x14ac:dyDescent="0.2">
      <c r="A20">
        <f>'[1]RP-no savings less start'!A20</f>
        <v>78</v>
      </c>
      <c r="B20">
        <f>'[1]RP-no savings less start'!B20</f>
        <v>651912.70096750616</v>
      </c>
      <c r="C20">
        <f>'[1]RP-no savings less start'!C20</f>
        <v>72272</v>
      </c>
      <c r="D20">
        <f>'[1]RP-no savings less start'!D20</f>
        <v>579640.70096750616</v>
      </c>
      <c r="E20">
        <f>'[1]RP-no savings less start'!E20</f>
        <v>0.05</v>
      </c>
      <c r="F20">
        <f>'[1]RP-no savings less start'!F20</f>
        <v>29718.814242771128</v>
      </c>
      <c r="G20">
        <f>'[1]RP-no savings less start'!G20</f>
        <v>22728</v>
      </c>
      <c r="H20">
        <f>'[1]RP-no savings less start'!H20</f>
        <v>609359.51521027728</v>
      </c>
      <c r="I20">
        <f>'[1]RP-no savings less start'!I20</f>
        <v>-42553.185757228872</v>
      </c>
    </row>
    <row r="21" spans="1:9" x14ac:dyDescent="0.2">
      <c r="A21">
        <f>'[1]RP-no savings less start'!A21</f>
        <v>79</v>
      </c>
      <c r="B21">
        <f>'[1]RP-no savings less start'!B21</f>
        <v>609359.51521027728</v>
      </c>
      <c r="C21">
        <f>'[1]RP-no savings less start'!C21</f>
        <v>72272</v>
      </c>
      <c r="D21">
        <f>'[1]RP-no savings less start'!D21</f>
        <v>537087.51521027728</v>
      </c>
      <c r="E21">
        <f>'[1]RP-no savings less start'!E21</f>
        <v>0.05</v>
      </c>
      <c r="F21">
        <f>'[1]RP-no savings less start'!F21</f>
        <v>27537.065754705458</v>
      </c>
      <c r="G21">
        <f>'[1]RP-no savings less start'!G21</f>
        <v>22728</v>
      </c>
      <c r="H21">
        <f>'[1]RP-no savings less start'!H21</f>
        <v>564624.58096498274</v>
      </c>
      <c r="I21">
        <f>'[1]RP-no savings less start'!I21</f>
        <v>-44734.934245294542</v>
      </c>
    </row>
    <row r="22" spans="1:9" x14ac:dyDescent="0.2">
      <c r="A22">
        <f>'[1]RP-no savings less start'!A22</f>
        <v>80</v>
      </c>
      <c r="B22">
        <f>'[1]RP-no savings less start'!B22</f>
        <v>564624.58096498274</v>
      </c>
      <c r="C22">
        <f>'[1]RP-no savings less start'!C22</f>
        <v>72272</v>
      </c>
      <c r="D22">
        <f>'[1]RP-no savings less start'!D22</f>
        <v>492352.58096498274</v>
      </c>
      <c r="E22">
        <f>'[1]RP-no savings less start'!E22</f>
        <v>0.05</v>
      </c>
      <c r="F22">
        <f>'[1]RP-no savings less start'!F22</f>
        <v>25243.456629639841</v>
      </c>
      <c r="G22">
        <f>'[1]RP-no savings less start'!G22</f>
        <v>22728</v>
      </c>
      <c r="H22">
        <f>'[1]RP-no savings less start'!H22</f>
        <v>517596.03759462258</v>
      </c>
      <c r="I22">
        <f>'[1]RP-no savings less start'!I22</f>
        <v>-47028.543370360159</v>
      </c>
    </row>
    <row r="23" spans="1:9" x14ac:dyDescent="0.2">
      <c r="A23">
        <f>'[1]RP-no savings less start'!A23</f>
        <v>81</v>
      </c>
      <c r="B23">
        <f>'[1]RP-no savings less start'!B23</f>
        <v>517596.03759462258</v>
      </c>
      <c r="C23">
        <f>'[1]RP-no savings less start'!C23</f>
        <v>72272</v>
      </c>
      <c r="D23">
        <f>'[1]RP-no savings less start'!D23</f>
        <v>445324.03759462258</v>
      </c>
      <c r="E23">
        <f>'[1]RP-no savings less start'!E23</f>
        <v>0.05</v>
      </c>
      <c r="F23">
        <f>'[1]RP-no savings less start'!F23</f>
        <v>22832.251650074089</v>
      </c>
      <c r="G23">
        <f>'[1]RP-no savings less start'!G23</f>
        <v>22728</v>
      </c>
      <c r="H23">
        <f>'[1]RP-no savings less start'!H23</f>
        <v>468156.28924469667</v>
      </c>
      <c r="I23">
        <f>'[1]RP-no savings less start'!I23</f>
        <v>-49439.748349925911</v>
      </c>
    </row>
    <row r="24" spans="1:9" x14ac:dyDescent="0.2">
      <c r="A24">
        <f>'[1]RP-no savings less start'!A24</f>
        <v>82</v>
      </c>
      <c r="B24">
        <f>'[1]RP-no savings less start'!B24</f>
        <v>468156.28924469667</v>
      </c>
      <c r="C24">
        <f>'[1]RP-no savings less start'!C24</f>
        <v>72272</v>
      </c>
      <c r="D24">
        <f>'[1]RP-no savings less start'!D24</f>
        <v>395884.28924469667</v>
      </c>
      <c r="E24">
        <f>'[1]RP-no savings less start'!E24</f>
        <v>0.05</v>
      </c>
      <c r="F24">
        <f>'[1]RP-no savings less start'!F24</f>
        <v>20297.421547618636</v>
      </c>
      <c r="G24">
        <f>'[1]RP-no savings less start'!G24</f>
        <v>22728</v>
      </c>
      <c r="H24">
        <f>'[1]RP-no savings less start'!H24</f>
        <v>416181.71079231531</v>
      </c>
      <c r="I24">
        <f>'[1]RP-no savings less start'!I24</f>
        <v>-51974.578452381364</v>
      </c>
    </row>
    <row r="25" spans="1:9" x14ac:dyDescent="0.2">
      <c r="A25">
        <f>'[1]RP-no savings less start'!A25</f>
        <v>83</v>
      </c>
      <c r="B25">
        <f>'[1]RP-no savings less start'!B25</f>
        <v>416181.71079231531</v>
      </c>
      <c r="C25">
        <f>'[1]RP-no savings less start'!C25</f>
        <v>72272</v>
      </c>
      <c r="D25">
        <f>'[1]RP-no savings less start'!D25</f>
        <v>343909.71079231531</v>
      </c>
      <c r="E25">
        <f>'[1]RP-no savings less start'!E25</f>
        <v>0.05</v>
      </c>
      <c r="F25">
        <f>'[1]RP-no savings less start'!F25</f>
        <v>17632.627926683403</v>
      </c>
      <c r="G25">
        <f>'[1]RP-no savings less start'!G25</f>
        <v>22728</v>
      </c>
      <c r="H25">
        <f>'[1]RP-no savings less start'!H25</f>
        <v>361542.33871899871</v>
      </c>
      <c r="I25">
        <f>'[1]RP-no savings less start'!I25</f>
        <v>-54639.372073316597</v>
      </c>
    </row>
    <row r="26" spans="1:9" x14ac:dyDescent="0.2">
      <c r="A26">
        <f>'[1]RP-no savings less start'!A26</f>
        <v>84</v>
      </c>
      <c r="B26">
        <f>'[1]RP-no savings less start'!B26</f>
        <v>361542.33871899871</v>
      </c>
      <c r="C26">
        <f>'[1]RP-no savings less start'!C26</f>
        <v>72272</v>
      </c>
      <c r="D26">
        <f>'[1]RP-no savings less start'!D26</f>
        <v>289270.33871899871</v>
      </c>
      <c r="E26">
        <f>'[1]RP-no savings less start'!E26</f>
        <v>0.05</v>
      </c>
      <c r="F26">
        <f>'[1]RP-no savings less start'!F26</f>
        <v>14831.207415186916</v>
      </c>
      <c r="G26">
        <f>'[1]RP-no savings less start'!G26</f>
        <v>22728</v>
      </c>
      <c r="H26">
        <f>'[1]RP-no savings less start'!H26</f>
        <v>304101.54613418563</v>
      </c>
      <c r="I26">
        <f>'[1]RP-no savings less start'!I26</f>
        <v>-57440.792584813084</v>
      </c>
    </row>
    <row r="27" spans="1:9" x14ac:dyDescent="0.2">
      <c r="A27">
        <f>'[1]RP-no savings less start'!A27</f>
        <v>85</v>
      </c>
      <c r="B27">
        <f>'[1]RP-no savings less start'!B27</f>
        <v>304101.54613418563</v>
      </c>
      <c r="C27">
        <f>'[1]RP-no savings less start'!C27</f>
        <v>72272</v>
      </c>
      <c r="D27">
        <f>'[1]RP-no savings less start'!D27</f>
        <v>231829.54613418563</v>
      </c>
      <c r="E27">
        <f>'[1]RP-no savings less start'!E27</f>
        <v>0.05</v>
      </c>
      <c r="F27">
        <f>'[1]RP-no savings less start'!F27</f>
        <v>11886.155002655752</v>
      </c>
      <c r="G27">
        <f>'[1]RP-no savings less start'!G27</f>
        <v>22728</v>
      </c>
      <c r="H27">
        <f>'[1]RP-no savings less start'!H27</f>
        <v>243715.70113684138</v>
      </c>
      <c r="I27">
        <f>'[1]RP-no savings less start'!I27</f>
        <v>-60385.844997344248</v>
      </c>
    </row>
    <row r="28" spans="1:9" x14ac:dyDescent="0.2">
      <c r="A28">
        <f>'[1]RP-no savings less start'!A28</f>
        <v>86</v>
      </c>
      <c r="B28">
        <f>'[1]RP-no savings less start'!B28</f>
        <v>243715.70113684138</v>
      </c>
      <c r="C28">
        <f>'[1]RP-no savings less start'!C28</f>
        <v>72272</v>
      </c>
      <c r="D28">
        <f>'[1]RP-no savings less start'!D28</f>
        <v>171443.70113684138</v>
      </c>
      <c r="E28">
        <f>'[1]RP-no savings less start'!E28</f>
        <v>0.05</v>
      </c>
      <c r="F28">
        <f>'[1]RP-no savings less start'!F28</f>
        <v>8790.1065240492753</v>
      </c>
      <c r="G28">
        <f>'[1]RP-no savings less start'!G28</f>
        <v>22728</v>
      </c>
      <c r="H28">
        <f>'[1]RP-no savings less start'!H28</f>
        <v>180233.80766089066</v>
      </c>
      <c r="I28">
        <f>'[1]RP-no savings less start'!I28</f>
        <v>-63481.893475950725</v>
      </c>
    </row>
    <row r="29" spans="1:9" x14ac:dyDescent="0.2">
      <c r="A29">
        <f>'[1]RP-no savings less start'!A29</f>
        <v>87</v>
      </c>
      <c r="B29">
        <f>'[1]RP-no savings less start'!B29</f>
        <v>180233.80766089066</v>
      </c>
      <c r="C29">
        <f>'[1]RP-no savings less start'!C29</f>
        <v>72272</v>
      </c>
      <c r="D29">
        <f>'[1]RP-no savings less start'!D29</f>
        <v>107961.80766089066</v>
      </c>
      <c r="E29">
        <f>'[1]RP-no savings less start'!E29</f>
        <v>0.05</v>
      </c>
      <c r="F29">
        <f>'[1]RP-no savings less start'!F29</f>
        <v>5535.320245511306</v>
      </c>
      <c r="G29">
        <f>'[1]RP-no savings less start'!G29</f>
        <v>22728</v>
      </c>
      <c r="H29">
        <f>'[1]RP-no savings less start'!H29</f>
        <v>113497.12790640196</v>
      </c>
      <c r="I29">
        <f>'[1]RP-no savings less start'!I29</f>
        <v>-66736.679754488694</v>
      </c>
    </row>
    <row r="30" spans="1:9" x14ac:dyDescent="0.2">
      <c r="A30">
        <f>'[1]RP-no savings less start'!A30</f>
        <v>88</v>
      </c>
      <c r="B30">
        <f>'[1]RP-no savings less start'!B30</f>
        <v>113497.12790640196</v>
      </c>
      <c r="C30">
        <f>'[1]RP-no savings less start'!C30</f>
        <v>72272</v>
      </c>
      <c r="D30">
        <f>'[1]RP-no savings less start'!D30</f>
        <v>41225.127906401962</v>
      </c>
      <c r="E30">
        <f>'[1]RP-no savings less start'!E30</f>
        <v>0.05</v>
      </c>
      <c r="F30">
        <f>'[1]RP-no savings less start'!F30</f>
        <v>2113.6575060030591</v>
      </c>
      <c r="G30">
        <f>'[1]RP-no savings less start'!G30</f>
        <v>22728</v>
      </c>
      <c r="H30">
        <f>'[1]RP-no savings less start'!H30</f>
        <v>43338.785412405021</v>
      </c>
      <c r="I30">
        <f>'[1]RP-no savings less start'!I30</f>
        <v>-70158.342493996941</v>
      </c>
    </row>
    <row r="31" spans="1:9" x14ac:dyDescent="0.2">
      <c r="A31">
        <f>'[1]RP-no savings less start'!A31</f>
        <v>89</v>
      </c>
      <c r="B31">
        <f>'[1]RP-no savings less start'!B31</f>
        <v>43338.785412405021</v>
      </c>
      <c r="C31">
        <f>'[1]RP-no savings less start'!C31</f>
        <v>72272</v>
      </c>
      <c r="D31">
        <f>'[1]RP-no savings less start'!D31</f>
        <v>-28933.214587594979</v>
      </c>
      <c r="E31">
        <f>'[1]RP-no savings less start'!E31</f>
        <v>0.05</v>
      </c>
      <c r="F31">
        <f>'[1]RP-no savings less start'!F31</f>
        <v>-1483.4376335887682</v>
      </c>
      <c r="G31">
        <f>'[1]RP-no savings less start'!G31</f>
        <v>22728</v>
      </c>
      <c r="H31">
        <f>'[1]RP-no savings less start'!H31</f>
        <v>-30416.652221183747</v>
      </c>
      <c r="I31">
        <f>'[1]RP-no savings less start'!I31</f>
        <v>-73755.437633588765</v>
      </c>
    </row>
    <row r="32" spans="1:9" x14ac:dyDescent="0.2">
      <c r="A32">
        <f>'[1]RP-no savings less start'!A32</f>
        <v>90</v>
      </c>
      <c r="B32">
        <f>'[1]RP-no savings less start'!B32</f>
        <v>-30416.652221183747</v>
      </c>
      <c r="C32">
        <f>'[1]RP-no savings less start'!C32</f>
        <v>72272</v>
      </c>
      <c r="D32">
        <f>'[1]RP-no savings less start'!D32</f>
        <v>-102688.65222118374</v>
      </c>
      <c r="E32">
        <f>'[1]RP-no savings less start'!E32</f>
        <v>0.05</v>
      </c>
      <c r="F32">
        <f>'[1]RP-no savings less start'!F32</f>
        <v>-5264.9597847563418</v>
      </c>
      <c r="G32">
        <f>'[1]RP-no savings less start'!G32</f>
        <v>22728</v>
      </c>
      <c r="H32">
        <f>'[1]RP-no savings less start'!H32</f>
        <v>-107953.61200594009</v>
      </c>
      <c r="I32">
        <f>'[1]RP-no savings less start'!I32</f>
        <v>-77536.959784756342</v>
      </c>
    </row>
    <row r="33" spans="1:9" x14ac:dyDescent="0.2">
      <c r="A33">
        <f>'[1]RP-no savings less start'!A33</f>
        <v>91</v>
      </c>
      <c r="B33">
        <f>'[1]RP-no savings less start'!B33</f>
        <v>-107953.61200594009</v>
      </c>
      <c r="C33">
        <f>'[1]RP-no savings less start'!C33</f>
        <v>72272</v>
      </c>
      <c r="D33">
        <f>'[1]RP-no savings less start'!D33</f>
        <v>-180225.61200594009</v>
      </c>
      <c r="E33">
        <f>'[1]RP-no savings less start'!E33</f>
        <v>0.05</v>
      </c>
      <c r="F33">
        <f>'[1]RP-no savings less start'!F33</f>
        <v>-9240.3647225844907</v>
      </c>
      <c r="G33">
        <f>'[1]RP-no savings less start'!G33</f>
        <v>22728</v>
      </c>
      <c r="H33">
        <f>'[1]RP-no savings less start'!H33</f>
        <v>-189465.97672852458</v>
      </c>
      <c r="I33">
        <f>'[1]RP-no savings less start'!I33</f>
        <v>-81512.364722584491</v>
      </c>
    </row>
    <row r="34" spans="1:9" x14ac:dyDescent="0.2">
      <c r="A34">
        <f>'[1]RP-no savings less start'!A34</f>
        <v>92</v>
      </c>
      <c r="B34">
        <f>'[1]RP-no savings less start'!B34</f>
        <v>-189465.97672852458</v>
      </c>
      <c r="C34">
        <f>'[1]RP-no savings less start'!C34</f>
        <v>72272</v>
      </c>
      <c r="D34">
        <f>'[1]RP-no savings less start'!D34</f>
        <v>-261737.97672852458</v>
      </c>
      <c r="E34">
        <f>'[1]RP-no savings less start'!E34</f>
        <v>0.05</v>
      </c>
      <c r="F34">
        <f>'[1]RP-no savings less start'!F34</f>
        <v>-13419.593030113756</v>
      </c>
      <c r="G34">
        <f>'[1]RP-no savings less start'!G34</f>
        <v>22728</v>
      </c>
      <c r="H34">
        <f>'[1]RP-no savings less start'!H34</f>
        <v>-275157.56975863833</v>
      </c>
      <c r="I34">
        <f>'[1]RP-no savings less start'!I34</f>
        <v>-85691.593030113756</v>
      </c>
    </row>
    <row r="35" spans="1:9" x14ac:dyDescent="0.2">
      <c r="A35">
        <f>'[1]RP-no savings less start'!A35</f>
        <v>93</v>
      </c>
      <c r="B35">
        <f>'[1]RP-no savings less start'!B35</f>
        <v>-275157.56975863833</v>
      </c>
      <c r="C35">
        <f>'[1]RP-no savings less start'!C35</f>
        <v>72272</v>
      </c>
      <c r="D35">
        <f>'[1]RP-no savings less start'!D35</f>
        <v>-347429.56975863833</v>
      </c>
      <c r="E35">
        <f>'[1]RP-no savings less start'!E35</f>
        <v>0.05</v>
      </c>
      <c r="F35">
        <f>'[1]RP-no savings less start'!F35</f>
        <v>-17813.094954975764</v>
      </c>
      <c r="G35">
        <f>'[1]RP-no savings less start'!G35</f>
        <v>22728</v>
      </c>
      <c r="H35">
        <f>'[1]RP-no savings less start'!H35</f>
        <v>-365242.6647136141</v>
      </c>
      <c r="I35">
        <f>'[1]RP-no savings less start'!I35</f>
        <v>-90085.094954975764</v>
      </c>
    </row>
    <row r="36" spans="1:9" x14ac:dyDescent="0.2">
      <c r="A36">
        <f>'[1]RP-no savings less start'!A36</f>
        <v>94</v>
      </c>
      <c r="B36">
        <f>'[1]RP-no savings less start'!B36</f>
        <v>-365242.6647136141</v>
      </c>
      <c r="C36">
        <f>'[1]RP-no savings less start'!C36</f>
        <v>72272</v>
      </c>
      <c r="D36">
        <f>'[1]RP-no savings less start'!D36</f>
        <v>-437514.6647136141</v>
      </c>
      <c r="E36">
        <f>'[1]RP-no savings less start'!E36</f>
        <v>0.05</v>
      </c>
      <c r="F36">
        <f>'[1]RP-no savings less start'!F36</f>
        <v>-22431.856540455599</v>
      </c>
      <c r="G36">
        <f>'[1]RP-no savings less start'!G36</f>
        <v>22728</v>
      </c>
      <c r="H36">
        <f>'[1]RP-no savings less start'!H36</f>
        <v>-459946.5212540697</v>
      </c>
      <c r="I36">
        <f>'[1]RP-no savings less start'!I36</f>
        <v>-94703.856540455599</v>
      </c>
    </row>
    <row r="37" spans="1:9" x14ac:dyDescent="0.2">
      <c r="A37">
        <f>'[1]RP-no savings less start'!A37</f>
        <v>95</v>
      </c>
      <c r="B37">
        <f>'[1]RP-no savings less start'!B37</f>
        <v>-459946.5212540697</v>
      </c>
      <c r="C37">
        <f>'[1]RP-no savings less start'!C37</f>
        <v>72272</v>
      </c>
      <c r="D37">
        <f>'[1]RP-no savings less start'!D37</f>
        <v>-532218.52125406964</v>
      </c>
      <c r="E37">
        <f>'[1]RP-no savings less start'!E37</f>
        <v>0.05</v>
      </c>
      <c r="F37">
        <f>'[1]RP-no savings less start'!F37</f>
        <v>-27287.427096322412</v>
      </c>
      <c r="G37">
        <f>'[1]RP-no savings less start'!G37</f>
        <v>22728</v>
      </c>
      <c r="H37">
        <f>'[1]RP-no savings less start'!H37</f>
        <v>-559505.94835039205</v>
      </c>
      <c r="I37">
        <f>'[1]RP-no savings less start'!I37</f>
        <v>-99559.427096322353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3" sqref="B3"/>
    </sheetView>
  </sheetViews>
  <sheetFormatPr defaultRowHeight="14.25" x14ac:dyDescent="0.2"/>
  <sheetData>
    <row r="1" spans="1:9" x14ac:dyDescent="0.2">
      <c r="A1" t="str">
        <f>'plan-1'!A1</f>
        <v>age</v>
      </c>
      <c r="B1" t="str">
        <f>'plan-1'!B1</f>
        <v>assets</v>
      </c>
      <c r="C1" t="str">
        <f>'plan-1'!C1</f>
        <v>col</v>
      </c>
      <c r="D1" t="str">
        <f>'plan-1'!D1</f>
        <v>assets2</v>
      </c>
      <c r="E1" t="str">
        <f>'plan-1'!E1</f>
        <v>rate</v>
      </c>
      <c r="F1" t="str">
        <f>'plan-1'!F1</f>
        <v>interest</v>
      </c>
      <c r="G1" t="str">
        <f>'plan-1'!G1</f>
        <v>ss</v>
      </c>
      <c r="H1" t="str">
        <f>'plan-1'!H1</f>
        <v>eoyvalue</v>
      </c>
      <c r="I1" t="str">
        <f>'plan-1'!I1</f>
        <v>change</v>
      </c>
    </row>
    <row r="2" spans="1:9" x14ac:dyDescent="0.2">
      <c r="A2">
        <f>'[1]RP-pessismistic'!A2</f>
        <v>60</v>
      </c>
      <c r="B2">
        <f>'[1]RP-pessismistic'!B2</f>
        <v>1589261.0097195229</v>
      </c>
      <c r="C2">
        <f>'[1]RP-pessismistic'!C2</f>
        <v>95000</v>
      </c>
      <c r="D2">
        <f>'[1]RP-pessismistic'!D2</f>
        <v>1494261.0097195229</v>
      </c>
      <c r="E2">
        <f>'[1]RP-pessismistic'!E2</f>
        <v>0.05</v>
      </c>
      <c r="F2">
        <f>'[1]RP-pessismistic'!F2</f>
        <v>76612.400240264833</v>
      </c>
      <c r="G2">
        <f>'[1]RP-pessismistic'!G2</f>
        <v>0</v>
      </c>
      <c r="H2">
        <f>'[1]RP-pessismistic'!H2</f>
        <v>1570873.4099597877</v>
      </c>
      <c r="I2">
        <f>'[1]RP-pessismistic'!I2</f>
        <v>-18387.599759735167</v>
      </c>
    </row>
    <row r="3" spans="1:9" x14ac:dyDescent="0.2">
      <c r="A3">
        <f>'[1]RP-pessismistic'!A3</f>
        <v>61</v>
      </c>
      <c r="B3">
        <f>'[1]RP-pessismistic'!B3</f>
        <v>1570873.4099597877</v>
      </c>
      <c r="C3">
        <f>'[1]RP-pessismistic'!C3</f>
        <v>95000</v>
      </c>
      <c r="D3">
        <f>'[1]RP-pessismistic'!D3</f>
        <v>1475873.4099597877</v>
      </c>
      <c r="E3">
        <f>'[1]RP-pessismistic'!E3</f>
        <v>0.05</v>
      </c>
      <c r="F3">
        <f>'[1]RP-pessismistic'!F3</f>
        <v>75669.647840859601</v>
      </c>
      <c r="G3">
        <f>'[1]RP-pessismistic'!G3</f>
        <v>0</v>
      </c>
      <c r="H3">
        <f>'[1]RP-pessismistic'!H3</f>
        <v>1551543.0578006473</v>
      </c>
      <c r="I3">
        <f>'[1]RP-pessismistic'!I3</f>
        <v>-19330.352159140399</v>
      </c>
    </row>
    <row r="4" spans="1:9" x14ac:dyDescent="0.2">
      <c r="A4">
        <f>'[1]RP-pessismistic'!A4</f>
        <v>62</v>
      </c>
      <c r="B4">
        <f>'[1]RP-pessismistic'!B4</f>
        <v>1551543.0578006473</v>
      </c>
      <c r="C4">
        <f>'[1]RP-pessismistic'!C4</f>
        <v>72272</v>
      </c>
      <c r="D4">
        <f>'[1]RP-pessismistic'!D4</f>
        <v>1479271.0578006473</v>
      </c>
      <c r="E4">
        <f>'[1]RP-pessismistic'!E4</f>
        <v>0.05</v>
      </c>
      <c r="F4">
        <f>'[1]RP-pessismistic'!F4</f>
        <v>75843.848970760126</v>
      </c>
      <c r="G4">
        <f>'[1]RP-pessismistic'!G4</f>
        <v>22728</v>
      </c>
      <c r="H4">
        <f>'[1]RP-pessismistic'!H4</f>
        <v>1555114.9067714075</v>
      </c>
      <c r="I4">
        <f>'[1]RP-pessismistic'!I4</f>
        <v>3571.8489707601257</v>
      </c>
    </row>
    <row r="5" spans="1:9" x14ac:dyDescent="0.2">
      <c r="A5">
        <f>'[1]RP-pessismistic'!A5</f>
        <v>63</v>
      </c>
      <c r="B5">
        <f>'[1]RP-pessismistic'!B5</f>
        <v>1555114.9067714075</v>
      </c>
      <c r="C5">
        <f>'[1]RP-pessismistic'!C5</f>
        <v>72272</v>
      </c>
      <c r="D5">
        <f>'[1]RP-pessismistic'!D5</f>
        <v>1482842.9067714075</v>
      </c>
      <c r="E5">
        <f>'[1]RP-pessismistic'!E5</f>
        <v>0.05</v>
      </c>
      <c r="F5">
        <f>'[1]RP-pessismistic'!F5</f>
        <v>76026.981583580608</v>
      </c>
      <c r="G5">
        <f>'[1]RP-pessismistic'!G5</f>
        <v>22728</v>
      </c>
      <c r="H5">
        <f>'[1]RP-pessismistic'!H5</f>
        <v>1558869.8883549881</v>
      </c>
      <c r="I5">
        <f>'[1]RP-pessismistic'!I5</f>
        <v>3754.9815835806075</v>
      </c>
    </row>
    <row r="6" spans="1:9" x14ac:dyDescent="0.2">
      <c r="A6">
        <f>'[1]RP-pessismistic'!A6</f>
        <v>64</v>
      </c>
      <c r="B6">
        <f>'[1]RP-pessismistic'!B6</f>
        <v>1558869.8883549881</v>
      </c>
      <c r="C6">
        <f>'[1]RP-pessismistic'!C6</f>
        <v>72272</v>
      </c>
      <c r="D6">
        <f>'[1]RP-pessismistic'!D6</f>
        <v>1486597.8883549881</v>
      </c>
      <c r="E6">
        <f>'[1]RP-pessismistic'!E6</f>
        <v>0.05</v>
      </c>
      <c r="F6">
        <f>'[1]RP-pessismistic'!F6</f>
        <v>76219.503606242593</v>
      </c>
      <c r="G6">
        <f>'[1]RP-pessismistic'!G6</f>
        <v>22728</v>
      </c>
      <c r="H6">
        <f>'[1]RP-pessismistic'!H6</f>
        <v>1562817.3919612307</v>
      </c>
      <c r="I6">
        <f>'[1]RP-pessismistic'!I6</f>
        <v>3947.5036062425934</v>
      </c>
    </row>
    <row r="7" spans="1:9" x14ac:dyDescent="0.2">
      <c r="A7">
        <f>'[1]RP-pessismistic'!A7</f>
        <v>65</v>
      </c>
      <c r="B7">
        <f>'[1]RP-pessismistic'!B7</f>
        <v>1562817.3919612307</v>
      </c>
      <c r="C7">
        <f>'[1]RP-pessismistic'!C7</f>
        <v>72272</v>
      </c>
      <c r="D7">
        <f>'[1]RP-pessismistic'!D7</f>
        <v>1490545.3919612307</v>
      </c>
      <c r="E7">
        <f>'[1]RP-pessismistic'!E7</f>
        <v>0.05</v>
      </c>
      <c r="F7">
        <f>'[1]RP-pessismistic'!F7</f>
        <v>76421.896444082959</v>
      </c>
      <c r="G7">
        <f>'[1]RP-pessismistic'!G7</f>
        <v>22728</v>
      </c>
      <c r="H7">
        <f>'[1]RP-pessismistic'!H7</f>
        <v>1566967.2884053136</v>
      </c>
      <c r="I7">
        <f>'[1]RP-pessismistic'!I7</f>
        <v>4149.8964440829586</v>
      </c>
    </row>
    <row r="8" spans="1:9" x14ac:dyDescent="0.2">
      <c r="A8">
        <f>'[1]RP-pessismistic'!A8</f>
        <v>66</v>
      </c>
      <c r="B8">
        <f>'[1]RP-pessismistic'!B8</f>
        <v>1566967.2884053136</v>
      </c>
      <c r="C8">
        <f>'[1]RP-pessismistic'!C8</f>
        <v>72272</v>
      </c>
      <c r="D8">
        <f>'[1]RP-pessismistic'!D8</f>
        <v>1494695.2884053136</v>
      </c>
      <c r="E8">
        <f>'[1]RP-pessismistic'!E8</f>
        <v>0.05</v>
      </c>
      <c r="F8">
        <f>'[1]RP-pessismistic'!F8</f>
        <v>76634.666184617905</v>
      </c>
      <c r="G8">
        <f>'[1]RP-pessismistic'!G8</f>
        <v>22728</v>
      </c>
      <c r="H8">
        <f>'[1]RP-pessismistic'!H8</f>
        <v>1571329.9545899315</v>
      </c>
      <c r="I8">
        <f>'[1]RP-pessismistic'!I8</f>
        <v>4362.6661846179049</v>
      </c>
    </row>
    <row r="9" spans="1:9" x14ac:dyDescent="0.2">
      <c r="A9">
        <f>'[1]RP-pessismistic'!A9</f>
        <v>67</v>
      </c>
      <c r="B9">
        <f>'[1]RP-pessismistic'!B9</f>
        <v>1571329.9545899315</v>
      </c>
      <c r="C9">
        <f>'[1]RP-pessismistic'!C9</f>
        <v>72272</v>
      </c>
      <c r="D9">
        <f>'[1]RP-pessismistic'!D9</f>
        <v>1499057.9545899315</v>
      </c>
      <c r="E9">
        <f>'[1]RP-pessismistic'!E9</f>
        <v>0.05</v>
      </c>
      <c r="F9">
        <f>'[1]RP-pessismistic'!F9</f>
        <v>76858.344863025937</v>
      </c>
      <c r="G9">
        <f>'[1]RP-pessismistic'!G9</f>
        <v>22728</v>
      </c>
      <c r="H9">
        <f>'[1]RP-pessismistic'!H9</f>
        <v>1575916.2994529575</v>
      </c>
      <c r="I9">
        <f>'[1]RP-pessismistic'!I9</f>
        <v>4586.3448630259372</v>
      </c>
    </row>
    <row r="10" spans="1:9" x14ac:dyDescent="0.2">
      <c r="A10">
        <f>'[1]RP-pessismistic'!A10</f>
        <v>68</v>
      </c>
      <c r="B10">
        <f>'[1]RP-pessismistic'!B10</f>
        <v>1575916.2994529575</v>
      </c>
      <c r="C10">
        <f>'[1]RP-pessismistic'!C10</f>
        <v>72272</v>
      </c>
      <c r="D10">
        <f>'[1]RP-pessismistic'!D10</f>
        <v>1503644.2994529575</v>
      </c>
      <c r="E10">
        <f>'[1]RP-pessismistic'!E10</f>
        <v>0.05</v>
      </c>
      <c r="F10">
        <f>'[1]RP-pessismistic'!F10</f>
        <v>77093.491792511893</v>
      </c>
      <c r="G10">
        <f>'[1]RP-pessismistic'!G10</f>
        <v>22728</v>
      </c>
      <c r="H10">
        <f>'[1]RP-pessismistic'!H10</f>
        <v>1580737.7912454694</v>
      </c>
      <c r="I10">
        <f>'[1]RP-pessismistic'!I10</f>
        <v>4821.4917925118934</v>
      </c>
    </row>
    <row r="11" spans="1:9" x14ac:dyDescent="0.2">
      <c r="A11">
        <f>'[1]RP-pessismistic'!A11</f>
        <v>69</v>
      </c>
      <c r="B11">
        <f>'[1]RP-pessismistic'!B11</f>
        <v>1580737.7912454694</v>
      </c>
      <c r="C11">
        <f>'[1]RP-pessismistic'!C11</f>
        <v>72272</v>
      </c>
      <c r="D11">
        <f>'[1]RP-pessismistic'!D11</f>
        <v>1508465.7912454694</v>
      </c>
      <c r="E11">
        <f>'[1]RP-pessismistic'!E11</f>
        <v>0.05</v>
      </c>
      <c r="F11">
        <f>'[1]RP-pessismistic'!F11</f>
        <v>77340.694962881971</v>
      </c>
      <c r="G11">
        <f>'[1]RP-pessismistic'!G11</f>
        <v>22728</v>
      </c>
      <c r="H11">
        <f>'[1]RP-pessismistic'!H11</f>
        <v>1585806.4862083513</v>
      </c>
      <c r="I11">
        <f>'[1]RP-pessismistic'!I11</f>
        <v>5068.6949628819712</v>
      </c>
    </row>
    <row r="12" spans="1:9" x14ac:dyDescent="0.2">
      <c r="A12">
        <f>'[1]RP-pessismistic'!A12</f>
        <v>70</v>
      </c>
      <c r="B12">
        <f>'[1]RP-pessismistic'!B12</f>
        <v>1585806.4862083513</v>
      </c>
      <c r="C12">
        <f>'[1]RP-pessismistic'!C12</f>
        <v>72272</v>
      </c>
      <c r="D12">
        <f>'[1]RP-pessismistic'!D12</f>
        <v>1513534.4862083513</v>
      </c>
      <c r="E12">
        <f>'[1]RP-pessismistic'!E12</f>
        <v>0.05</v>
      </c>
      <c r="F12">
        <f>'[1]RP-pessismistic'!F12</f>
        <v>77600.572510824539</v>
      </c>
      <c r="G12">
        <f>'[1]RP-pessismistic'!G12</f>
        <v>22728</v>
      </c>
      <c r="H12">
        <f>'[1]RP-pessismistic'!H12</f>
        <v>1591135.0587191759</v>
      </c>
      <c r="I12">
        <f>'[1]RP-pessismistic'!I12</f>
        <v>5328.5725108245388</v>
      </c>
    </row>
    <row r="13" spans="1:9" x14ac:dyDescent="0.2">
      <c r="A13">
        <f>'[1]RP-pessismistic'!A13</f>
        <v>71</v>
      </c>
      <c r="B13">
        <f>'[1]RP-pessismistic'!B13</f>
        <v>1591135.0587191759</v>
      </c>
      <c r="C13">
        <f>'[1]RP-pessismistic'!C13</f>
        <v>72272</v>
      </c>
      <c r="D13">
        <f>'[1]RP-pessismistic'!D13</f>
        <v>1518863.0587191759</v>
      </c>
      <c r="E13">
        <f>'[1]RP-pessismistic'!E13</f>
        <v>0.05</v>
      </c>
      <c r="F13">
        <f>'[1]RP-pessismistic'!F13</f>
        <v>77873.774265573593</v>
      </c>
      <c r="G13">
        <f>'[1]RP-pessismistic'!G13</f>
        <v>22728</v>
      </c>
      <c r="H13">
        <f>'[1]RP-pessismistic'!H13</f>
        <v>1596736.8329847495</v>
      </c>
      <c r="I13">
        <f>'[1]RP-pessismistic'!I13</f>
        <v>5601.7742655735929</v>
      </c>
    </row>
    <row r="14" spans="1:9" x14ac:dyDescent="0.2">
      <c r="A14">
        <f>'[1]RP-pessismistic'!A14</f>
        <v>72</v>
      </c>
      <c r="B14">
        <f>'[1]RP-pessismistic'!B14</f>
        <v>1596736.8329847495</v>
      </c>
      <c r="C14">
        <f>'[1]RP-pessismistic'!C14</f>
        <v>72272</v>
      </c>
      <c r="D14">
        <f>'[1]RP-pessismistic'!D14</f>
        <v>1524464.8329847495</v>
      </c>
      <c r="E14">
        <f>'[1]RP-pessismistic'!E14</f>
        <v>0.05</v>
      </c>
      <c r="F14">
        <f>'[1]RP-pessismistic'!F14</f>
        <v>78160.983373820549</v>
      </c>
      <c r="G14">
        <f>'[1]RP-pessismistic'!G14</f>
        <v>22728</v>
      </c>
      <c r="H14">
        <f>'[1]RP-pessismistic'!H14</f>
        <v>1602625.81635857</v>
      </c>
      <c r="I14">
        <f>'[1]RP-pessismistic'!I14</f>
        <v>5888.9833738205489</v>
      </c>
    </row>
    <row r="15" spans="1:9" x14ac:dyDescent="0.2">
      <c r="A15">
        <f>'[1]RP-pessismistic'!A15</f>
        <v>73</v>
      </c>
      <c r="B15">
        <f>'[1]RP-pessismistic'!B15</f>
        <v>1602625.81635857</v>
      </c>
      <c r="C15">
        <f>'[1]RP-pessismistic'!C15</f>
        <v>72272</v>
      </c>
      <c r="D15">
        <f>'[1]RP-pessismistic'!D15</f>
        <v>1530353.81635857</v>
      </c>
      <c r="E15">
        <f>'[1]RP-pessismistic'!E15</f>
        <v>0.05</v>
      </c>
      <c r="F15">
        <f>'[1]RP-pessismistic'!F15</f>
        <v>78462.918007936561</v>
      </c>
      <c r="G15">
        <f>'[1]RP-pessismistic'!G15</f>
        <v>22728</v>
      </c>
      <c r="H15">
        <f>'[1]RP-pessismistic'!H15</f>
        <v>1608816.7343665066</v>
      </c>
      <c r="I15">
        <f>'[1]RP-pessismistic'!I15</f>
        <v>6190.9180079365615</v>
      </c>
    </row>
    <row r="16" spans="1:9" x14ac:dyDescent="0.2">
      <c r="A16">
        <f>'[1]RP-pessismistic'!A16</f>
        <v>74</v>
      </c>
      <c r="B16">
        <f>'[1]RP-pessismistic'!B16</f>
        <v>1608816.7343665066</v>
      </c>
      <c r="C16">
        <f>'[1]RP-pessismistic'!C16</f>
        <v>72272</v>
      </c>
      <c r="D16">
        <f>'[1]RP-pessismistic'!D16</f>
        <v>1536544.7343665066</v>
      </c>
      <c r="E16">
        <f>'[1]RP-pessismistic'!E16</f>
        <v>0.05</v>
      </c>
      <c r="F16">
        <f>'[1]RP-pessismistic'!F16</f>
        <v>78780.333161777584</v>
      </c>
      <c r="G16">
        <f>'[1]RP-pessismistic'!G16</f>
        <v>22728</v>
      </c>
      <c r="H16">
        <f>'[1]RP-pessismistic'!H16</f>
        <v>1615325.0675282842</v>
      </c>
      <c r="I16">
        <f>'[1]RP-pessismistic'!I16</f>
        <v>6508.3331617775839</v>
      </c>
    </row>
    <row r="17" spans="1:9" x14ac:dyDescent="0.2">
      <c r="A17">
        <f>'[1]RP-pessismistic'!A17</f>
        <v>75</v>
      </c>
      <c r="B17">
        <f>'[1]RP-pessismistic'!B17</f>
        <v>1615325.0675282842</v>
      </c>
      <c r="C17">
        <f>'[1]RP-pessismistic'!C17</f>
        <v>72272</v>
      </c>
      <c r="D17">
        <f>'[1]RP-pessismistic'!D17</f>
        <v>1543053.0675282842</v>
      </c>
      <c r="E17">
        <f>'[1]RP-pessismistic'!E17</f>
        <v>0.05</v>
      </c>
      <c r="F17">
        <f>'[1]RP-pessismistic'!F17</f>
        <v>79114.022538562305</v>
      </c>
      <c r="G17">
        <f>'[1]RP-pessismistic'!G17</f>
        <v>22728</v>
      </c>
      <c r="H17">
        <f>'[1]RP-pessismistic'!H17</f>
        <v>1622167.0900668465</v>
      </c>
      <c r="I17">
        <f>'[1]RP-pessismistic'!I17</f>
        <v>6842.0225385623053</v>
      </c>
    </row>
    <row r="18" spans="1:9" x14ac:dyDescent="0.2">
      <c r="A18">
        <f>'[1]RP-pessismistic'!A18</f>
        <v>76</v>
      </c>
      <c r="B18">
        <f>'[1]RP-pessismistic'!B18</f>
        <v>1622167.0900668465</v>
      </c>
      <c r="C18">
        <f>'[1]RP-pessismistic'!C18</f>
        <v>72272</v>
      </c>
      <c r="D18">
        <f>'[1]RP-pessismistic'!D18</f>
        <v>1549895.0900668465</v>
      </c>
      <c r="E18">
        <f>'[1]RP-pessismistic'!E18</f>
        <v>0.05</v>
      </c>
      <c r="F18">
        <f>'[1]RP-pessismistic'!F18</f>
        <v>79464.82053554384</v>
      </c>
      <c r="G18">
        <f>'[1]RP-pessismistic'!G18</f>
        <v>22728</v>
      </c>
      <c r="H18">
        <f>'[1]RP-pessismistic'!H18</f>
        <v>1629359.9106023903</v>
      </c>
      <c r="I18">
        <f>'[1]RP-pessismistic'!I18</f>
        <v>7192.8205355438404</v>
      </c>
    </row>
    <row r="19" spans="1:9" x14ac:dyDescent="0.2">
      <c r="A19">
        <f>'[1]RP-pessismistic'!A19</f>
        <v>77</v>
      </c>
      <c r="B19">
        <f>'[1]RP-pessismistic'!B19</f>
        <v>1629359.9106023903</v>
      </c>
      <c r="C19">
        <f>'[1]RP-pessismistic'!C19</f>
        <v>72272</v>
      </c>
      <c r="D19">
        <f>'[1]RP-pessismistic'!D19</f>
        <v>1557087.9106023903</v>
      </c>
      <c r="E19">
        <f>'[1]RP-pessismistic'!E19</f>
        <v>0.05</v>
      </c>
      <c r="F19">
        <f>'[1]RP-pessismistic'!F19</f>
        <v>79833.604330437258</v>
      </c>
      <c r="G19">
        <f>'[1]RP-pessismistic'!G19</f>
        <v>22728</v>
      </c>
      <c r="H19">
        <f>'[1]RP-pessismistic'!H19</f>
        <v>1636921.5149328276</v>
      </c>
      <c r="I19">
        <f>'[1]RP-pessismistic'!I19</f>
        <v>7561.6043304372579</v>
      </c>
    </row>
    <row r="20" spans="1:9" x14ac:dyDescent="0.2">
      <c r="A20">
        <f>'[1]RP-pessismistic'!A20</f>
        <v>78</v>
      </c>
      <c r="B20">
        <f>'[1]RP-pessismistic'!B20</f>
        <v>1636921.5149328276</v>
      </c>
      <c r="C20">
        <f>'[1]RP-pessismistic'!C20</f>
        <v>72272</v>
      </c>
      <c r="D20">
        <f>'[1]RP-pessismistic'!D20</f>
        <v>1564649.5149328276</v>
      </c>
      <c r="E20">
        <f>'[1]RP-pessismistic'!E20</f>
        <v>0.05</v>
      </c>
      <c r="F20">
        <f>'[1]RP-pessismistic'!F20</f>
        <v>80221.29607482045</v>
      </c>
      <c r="G20">
        <f>'[1]RP-pessismistic'!G20</f>
        <v>22728</v>
      </c>
      <c r="H20">
        <f>'[1]RP-pessismistic'!H20</f>
        <v>1644870.811007648</v>
      </c>
      <c r="I20">
        <f>'[1]RP-pessismistic'!I20</f>
        <v>7949.2960748204496</v>
      </c>
    </row>
    <row r="21" spans="1:9" x14ac:dyDescent="0.2">
      <c r="A21">
        <f>'[1]RP-pessismistic'!A21</f>
        <v>79</v>
      </c>
      <c r="B21">
        <f>'[1]RP-pessismistic'!B21</f>
        <v>1644870.811007648</v>
      </c>
      <c r="C21">
        <f>'[1]RP-pessismistic'!C21</f>
        <v>72272</v>
      </c>
      <c r="D21">
        <f>'[1]RP-pessismistic'!D21</f>
        <v>1572598.811007648</v>
      </c>
      <c r="E21">
        <f>'[1]RP-pessismistic'!E21</f>
        <v>0.05</v>
      </c>
      <c r="F21">
        <f>'[1]RP-pessismistic'!F21</f>
        <v>80628.865199994063</v>
      </c>
      <c r="G21">
        <f>'[1]RP-pessismistic'!G21</f>
        <v>22728</v>
      </c>
      <c r="H21">
        <f>'[1]RP-pessismistic'!H21</f>
        <v>1653227.6762076421</v>
      </c>
      <c r="I21">
        <f>'[1]RP-pessismistic'!I21</f>
        <v>8356.865199994063</v>
      </c>
    </row>
    <row r="22" spans="1:9" x14ac:dyDescent="0.2">
      <c r="A22">
        <f>'[1]RP-pessismistic'!A22</f>
        <v>80</v>
      </c>
      <c r="B22">
        <f>'[1]RP-pessismistic'!B22</f>
        <v>1653227.6762076421</v>
      </c>
      <c r="C22">
        <f>'[1]RP-pessismistic'!C22</f>
        <v>72272</v>
      </c>
      <c r="D22">
        <f>'[1]RP-pessismistic'!D22</f>
        <v>1580955.6762076421</v>
      </c>
      <c r="E22">
        <f>'[1]RP-pessismistic'!E22</f>
        <v>0.05</v>
      </c>
      <c r="F22">
        <f>'[1]RP-pessismistic'!F22</f>
        <v>81057.330841064453</v>
      </c>
      <c r="G22">
        <f>'[1]RP-pessismistic'!G22</f>
        <v>22728</v>
      </c>
      <c r="H22">
        <f>'[1]RP-pessismistic'!H22</f>
        <v>1662013.0070487065</v>
      </c>
      <c r="I22">
        <f>'[1]RP-pessismistic'!I22</f>
        <v>8785.3308410644531</v>
      </c>
    </row>
    <row r="23" spans="1:9" x14ac:dyDescent="0.2">
      <c r="A23">
        <f>'[1]RP-pessismistic'!A23</f>
        <v>81</v>
      </c>
      <c r="B23">
        <f>'[1]RP-pessismistic'!B23</f>
        <v>1662013.0070487065</v>
      </c>
      <c r="C23">
        <f>'[1]RP-pessismistic'!C23</f>
        <v>72272</v>
      </c>
      <c r="D23">
        <f>'[1]RP-pessismistic'!D23</f>
        <v>1589741.0070487065</v>
      </c>
      <c r="E23">
        <f>'[1]RP-pessismistic'!E23</f>
        <v>0.05</v>
      </c>
      <c r="F23">
        <f>'[1]RP-pessismistic'!F23</f>
        <v>81507.764385311864</v>
      </c>
      <c r="G23">
        <f>'[1]RP-pessismistic'!G23</f>
        <v>22728</v>
      </c>
      <c r="H23">
        <f>'[1]RP-pessismistic'!H23</f>
        <v>1671248.7714340184</v>
      </c>
      <c r="I23">
        <f>'[1]RP-pessismistic'!I23</f>
        <v>9235.7643853118643</v>
      </c>
    </row>
    <row r="24" spans="1:9" x14ac:dyDescent="0.2">
      <c r="A24">
        <f>'[1]RP-pessismistic'!A24</f>
        <v>82</v>
      </c>
      <c r="B24">
        <f>'[1]RP-pessismistic'!B24</f>
        <v>1671248.7714340184</v>
      </c>
      <c r="C24">
        <f>'[1]RP-pessismistic'!C24</f>
        <v>72272</v>
      </c>
      <c r="D24">
        <f>'[1]RP-pessismistic'!D24</f>
        <v>1598976.7714340184</v>
      </c>
      <c r="E24">
        <f>'[1]RP-pessismistic'!E24</f>
        <v>0.05</v>
      </c>
      <c r="F24">
        <f>'[1]RP-pessismistic'!F24</f>
        <v>81981.292151217349</v>
      </c>
      <c r="G24">
        <f>'[1]RP-pessismistic'!G24</f>
        <v>22728</v>
      </c>
      <c r="H24">
        <f>'[1]RP-pessismistic'!H24</f>
        <v>1680958.0635852357</v>
      </c>
      <c r="I24">
        <f>'[1]RP-pessismistic'!I24</f>
        <v>9709.2921512173489</v>
      </c>
    </row>
    <row r="25" spans="1:9" x14ac:dyDescent="0.2">
      <c r="A25">
        <f>'[1]RP-pessismistic'!A25</f>
        <v>83</v>
      </c>
      <c r="B25">
        <f>'[1]RP-pessismistic'!B25</f>
        <v>1680958.0635852357</v>
      </c>
      <c r="C25">
        <f>'[1]RP-pessismistic'!C25</f>
        <v>72272</v>
      </c>
      <c r="D25">
        <f>'[1]RP-pessismistic'!D25</f>
        <v>1608686.0635852357</v>
      </c>
      <c r="E25">
        <f>'[1]RP-pessismistic'!E25</f>
        <v>0.05</v>
      </c>
      <c r="F25">
        <f>'[1]RP-pessismistic'!F25</f>
        <v>82479.098204845563</v>
      </c>
      <c r="G25">
        <f>'[1]RP-pessismistic'!G25</f>
        <v>22728</v>
      </c>
      <c r="H25">
        <f>'[1]RP-pessismistic'!H25</f>
        <v>1691165.1617900813</v>
      </c>
      <c r="I25">
        <f>'[1]RP-pessismistic'!I25</f>
        <v>10207.098204845563</v>
      </c>
    </row>
    <row r="26" spans="1:9" x14ac:dyDescent="0.2">
      <c r="A26">
        <f>'[1]RP-pessismistic'!A26</f>
        <v>84</v>
      </c>
      <c r="B26">
        <f>'[1]RP-pessismistic'!B26</f>
        <v>1691165.1617900813</v>
      </c>
      <c r="C26">
        <f>'[1]RP-pessismistic'!C26</f>
        <v>72272</v>
      </c>
      <c r="D26">
        <f>'[1]RP-pessismistic'!D26</f>
        <v>1618893.1617900813</v>
      </c>
      <c r="E26">
        <f>'[1]RP-pessismistic'!E26</f>
        <v>0.05</v>
      </c>
      <c r="F26">
        <f>'[1]RP-pessismistic'!F26</f>
        <v>83002.427320625633</v>
      </c>
      <c r="G26">
        <f>'[1]RP-pessismistic'!G26</f>
        <v>22728</v>
      </c>
      <c r="H26">
        <f>'[1]RP-pessismistic'!H26</f>
        <v>1701895.5891107069</v>
      </c>
      <c r="I26">
        <f>'[1]RP-pessismistic'!I26</f>
        <v>10730.427320625633</v>
      </c>
    </row>
    <row r="27" spans="1:9" x14ac:dyDescent="0.2">
      <c r="A27">
        <f>'[1]RP-pessismistic'!A27</f>
        <v>85</v>
      </c>
      <c r="B27">
        <f>'[1]RP-pessismistic'!B27</f>
        <v>1701895.5891107069</v>
      </c>
      <c r="C27">
        <f>'[1]RP-pessismistic'!C27</f>
        <v>72272</v>
      </c>
      <c r="D27">
        <f>'[1]RP-pessismistic'!D27</f>
        <v>1629623.5891107069</v>
      </c>
      <c r="E27">
        <f>'[1]RP-pessismistic'!E27</f>
        <v>0.05</v>
      </c>
      <c r="F27">
        <f>'[1]RP-pessismistic'!F27</f>
        <v>83552.588093937375</v>
      </c>
      <c r="G27">
        <f>'[1]RP-pessismistic'!G27</f>
        <v>22728</v>
      </c>
      <c r="H27">
        <f>'[1]RP-pessismistic'!H27</f>
        <v>1713176.1772046443</v>
      </c>
      <c r="I27">
        <f>'[1]RP-pessismistic'!I27</f>
        <v>11280.588093937375</v>
      </c>
    </row>
    <row r="28" spans="1:9" x14ac:dyDescent="0.2">
      <c r="A28">
        <f>'[1]RP-pessismistic'!A28</f>
        <v>86</v>
      </c>
      <c r="B28">
        <f>'[1]RP-pessismistic'!B28</f>
        <v>1713176.1772046443</v>
      </c>
      <c r="C28">
        <f>'[1]RP-pessismistic'!C28</f>
        <v>72272</v>
      </c>
      <c r="D28">
        <f>'[1]RP-pessismistic'!D28</f>
        <v>1640904.1772046443</v>
      </c>
      <c r="E28">
        <f>'[1]RP-pessismistic'!E28</f>
        <v>0.05</v>
      </c>
      <c r="F28">
        <f>'[1]RP-pessismistic'!F28</f>
        <v>84130.95621327986</v>
      </c>
      <c r="G28">
        <f>'[1]RP-pessismistic'!G28</f>
        <v>22728</v>
      </c>
      <c r="H28">
        <f>'[1]RP-pessismistic'!H28</f>
        <v>1725035.1334179242</v>
      </c>
      <c r="I28">
        <f>'[1]RP-pessismistic'!I28</f>
        <v>11858.95621327986</v>
      </c>
    </row>
    <row r="29" spans="1:9" x14ac:dyDescent="0.2">
      <c r="A29">
        <f>'[1]RP-pessismistic'!A29</f>
        <v>87</v>
      </c>
      <c r="B29">
        <f>'[1]RP-pessismistic'!B29</f>
        <v>1725035.1334179242</v>
      </c>
      <c r="C29">
        <f>'[1]RP-pessismistic'!C29</f>
        <v>72272</v>
      </c>
      <c r="D29">
        <f>'[1]RP-pessismistic'!D29</f>
        <v>1652763.1334179242</v>
      </c>
      <c r="E29">
        <f>'[1]RP-pessismistic'!E29</f>
        <v>0.05</v>
      </c>
      <c r="F29">
        <f>'[1]RP-pessismistic'!F29</f>
        <v>84738.977900210069</v>
      </c>
      <c r="G29">
        <f>'[1]RP-pessismistic'!G29</f>
        <v>22728</v>
      </c>
      <c r="H29">
        <f>'[1]RP-pessismistic'!H29</f>
        <v>1737502.1113181342</v>
      </c>
      <c r="I29">
        <f>'[1]RP-pessismistic'!I29</f>
        <v>12466.977900210069</v>
      </c>
    </row>
    <row r="30" spans="1:9" x14ac:dyDescent="0.2">
      <c r="A30">
        <f>'[1]RP-pessismistic'!A30</f>
        <v>88</v>
      </c>
      <c r="B30">
        <f>'[1]RP-pessismistic'!B30</f>
        <v>1737502.1113181342</v>
      </c>
      <c r="C30">
        <f>'[1]RP-pessismistic'!C30</f>
        <v>72272</v>
      </c>
      <c r="D30">
        <f>'[1]RP-pessismistic'!D30</f>
        <v>1665230.1113181342</v>
      </c>
      <c r="E30">
        <f>'[1]RP-pessismistic'!E30</f>
        <v>0.05</v>
      </c>
      <c r="F30">
        <f>'[1]RP-pessismistic'!F30</f>
        <v>85378.173525649356</v>
      </c>
      <c r="G30">
        <f>'[1]RP-pessismistic'!G30</f>
        <v>22728</v>
      </c>
      <c r="H30">
        <f>'[1]RP-pessismistic'!H30</f>
        <v>1750608.2848437836</v>
      </c>
      <c r="I30">
        <f>'[1]RP-pessismistic'!I30</f>
        <v>13106.173525649356</v>
      </c>
    </row>
    <row r="31" spans="1:9" x14ac:dyDescent="0.2">
      <c r="A31">
        <f>'[1]RP-pessismistic'!A31</f>
        <v>89</v>
      </c>
      <c r="B31">
        <f>'[1]RP-pessismistic'!B31</f>
        <v>1750608.2848437836</v>
      </c>
      <c r="C31">
        <f>'[1]RP-pessismistic'!C31</f>
        <v>72272</v>
      </c>
      <c r="D31">
        <f>'[1]RP-pessismistic'!D31</f>
        <v>1678336.2848437836</v>
      </c>
      <c r="E31">
        <f>'[1]RP-pessismistic'!E31</f>
        <v>0.05</v>
      </c>
      <c r="F31">
        <f>'[1]RP-pessismistic'!F31</f>
        <v>86050.141411603894</v>
      </c>
      <c r="G31">
        <f>'[1]RP-pessismistic'!G31</f>
        <v>22728</v>
      </c>
      <c r="H31">
        <f>'[1]RP-pessismistic'!H31</f>
        <v>1764386.4262553875</v>
      </c>
      <c r="I31">
        <f>'[1]RP-pessismistic'!I31</f>
        <v>13778.141411603894</v>
      </c>
    </row>
    <row r="32" spans="1:9" x14ac:dyDescent="0.2">
      <c r="A32">
        <f>'[1]RP-pessismistic'!A32</f>
        <v>90</v>
      </c>
      <c r="B32">
        <f>'[1]RP-pessismistic'!B32</f>
        <v>1764386.4262553875</v>
      </c>
      <c r="C32">
        <f>'[1]RP-pessismistic'!C32</f>
        <v>72272</v>
      </c>
      <c r="D32">
        <f>'[1]RP-pessismistic'!D32</f>
        <v>1692114.4262553875</v>
      </c>
      <c r="E32">
        <f>'[1]RP-pessismistic'!E32</f>
        <v>0.05</v>
      </c>
      <c r="F32">
        <f>'[1]RP-pessismistic'!F32</f>
        <v>86756.561827800702</v>
      </c>
      <c r="G32">
        <f>'[1]RP-pessismistic'!G32</f>
        <v>22728</v>
      </c>
      <c r="H32">
        <f>'[1]RP-pessismistic'!H32</f>
        <v>1778870.9880831882</v>
      </c>
      <c r="I32">
        <f>'[1]RP-pessismistic'!I32</f>
        <v>14484.561827800702</v>
      </c>
    </row>
    <row r="33" spans="1:9" x14ac:dyDescent="0.2">
      <c r="A33">
        <f>'[1]RP-pessismistic'!A33</f>
        <v>91</v>
      </c>
      <c r="B33">
        <f>'[1]RP-pessismistic'!B33</f>
        <v>1778870.9880831882</v>
      </c>
      <c r="C33">
        <f>'[1]RP-pessismistic'!C33</f>
        <v>72272</v>
      </c>
      <c r="D33">
        <f>'[1]RP-pessismistic'!D33</f>
        <v>1706598.9880831882</v>
      </c>
      <c r="E33">
        <f>'[1]RP-pessismistic'!E33</f>
        <v>0.05</v>
      </c>
      <c r="F33">
        <f>'[1]RP-pessismistic'!F33</f>
        <v>87499.201193238376</v>
      </c>
      <c r="G33">
        <f>'[1]RP-pessismistic'!G33</f>
        <v>22728</v>
      </c>
      <c r="H33">
        <f>'[1]RP-pessismistic'!H33</f>
        <v>1794098.1892764266</v>
      </c>
      <c r="I33">
        <f>'[1]RP-pessismistic'!I33</f>
        <v>15227.201193238376</v>
      </c>
    </row>
    <row r="34" spans="1:9" x14ac:dyDescent="0.2">
      <c r="A34">
        <f>'[1]RP-pessismistic'!A34</f>
        <v>92</v>
      </c>
      <c r="B34">
        <f>'[1]RP-pessismistic'!B34</f>
        <v>1794098.1892764266</v>
      </c>
      <c r="C34">
        <f>'[1]RP-pessismistic'!C34</f>
        <v>72272</v>
      </c>
      <c r="D34">
        <f>'[1]RP-pessismistic'!D34</f>
        <v>1721826.1892764266</v>
      </c>
      <c r="E34">
        <f>'[1]RP-pessismistic'!E34</f>
        <v>0.05</v>
      </c>
      <c r="F34">
        <f>'[1]RP-pessismistic'!F34</f>
        <v>88279.916493153898</v>
      </c>
      <c r="G34">
        <f>'[1]RP-pessismistic'!G34</f>
        <v>22728</v>
      </c>
      <c r="H34">
        <f>'[1]RP-pessismistic'!H34</f>
        <v>1810106.1057695805</v>
      </c>
      <c r="I34">
        <f>'[1]RP-pessismistic'!I34</f>
        <v>16007.916493153898</v>
      </c>
    </row>
    <row r="35" spans="1:9" x14ac:dyDescent="0.2">
      <c r="A35">
        <f>'[1]RP-pessismistic'!A35</f>
        <v>93</v>
      </c>
      <c r="B35">
        <f>'[1]RP-pessismistic'!B35</f>
        <v>1810106.1057695805</v>
      </c>
      <c r="C35">
        <f>'[1]RP-pessismistic'!C35</f>
        <v>72272</v>
      </c>
      <c r="D35">
        <f>'[1]RP-pessismistic'!D35</f>
        <v>1737834.1057695805</v>
      </c>
      <c r="E35">
        <f>'[1]RP-pessismistic'!E35</f>
        <v>0.05</v>
      </c>
      <c r="F35">
        <f>'[1]RP-pessismistic'!F35</f>
        <v>89100.659922453808</v>
      </c>
      <c r="G35">
        <f>'[1]RP-pessismistic'!G35</f>
        <v>22728</v>
      </c>
      <c r="H35">
        <f>'[1]RP-pessismistic'!H35</f>
        <v>1826934.7656920343</v>
      </c>
      <c r="I35">
        <f>'[1]RP-pessismistic'!I35</f>
        <v>16828.659922453808</v>
      </c>
    </row>
    <row r="36" spans="1:9" x14ac:dyDescent="0.2">
      <c r="A36">
        <f>'[1]RP-pessismistic'!A36</f>
        <v>94</v>
      </c>
      <c r="B36">
        <f>'[1]RP-pessismistic'!B36</f>
        <v>1826934.7656920343</v>
      </c>
      <c r="C36">
        <f>'[1]RP-pessismistic'!C36</f>
        <v>72272</v>
      </c>
      <c r="D36">
        <f>'[1]RP-pessismistic'!D36</f>
        <v>1754662.7656920343</v>
      </c>
      <c r="E36">
        <f>'[1]RP-pessismistic'!E36</f>
        <v>0.05</v>
      </c>
      <c r="F36">
        <f>'[1]RP-pessismistic'!F36</f>
        <v>89963.483767217258</v>
      </c>
      <c r="G36">
        <f>'[1]RP-pessismistic'!G36</f>
        <v>22728</v>
      </c>
      <c r="H36">
        <f>'[1]RP-pessismistic'!H36</f>
        <v>1844626.2494592515</v>
      </c>
      <c r="I36">
        <f>'[1]RP-pessismistic'!I36</f>
        <v>17691.483767217258</v>
      </c>
    </row>
    <row r="37" spans="1:9" x14ac:dyDescent="0.2">
      <c r="A37">
        <f>'[1]RP-pessismistic'!A37</f>
        <v>95</v>
      </c>
      <c r="B37">
        <f>'[1]RP-pessismistic'!B37</f>
        <v>1844626.2494592515</v>
      </c>
      <c r="C37">
        <f>'[1]RP-pessismistic'!C37</f>
        <v>72272</v>
      </c>
      <c r="D37">
        <f>'[1]RP-pessismistic'!D37</f>
        <v>1772354.2494592515</v>
      </c>
      <c r="E37">
        <f>'[1]RP-pessismistic'!E37</f>
        <v>0.05</v>
      </c>
      <c r="F37">
        <f>'[1]RP-pessismistic'!F37</f>
        <v>90870.545536481077</v>
      </c>
      <c r="G37">
        <f>'[1]RP-pessismistic'!G37</f>
        <v>22728</v>
      </c>
      <c r="H37">
        <f>'[1]RP-pessismistic'!H37</f>
        <v>1863224.7949957326</v>
      </c>
      <c r="I37">
        <f>'[1]RP-pessismistic'!I37</f>
        <v>18598.545536481077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zoomScale="90" zoomScaleNormal="90" workbookViewId="0">
      <pane ySplit="1" topLeftCell="A37" activePane="bottomLeft" state="frozen"/>
      <selection pane="bottomLeft" activeCell="B51" sqref="B51"/>
    </sheetView>
  </sheetViews>
  <sheetFormatPr defaultRowHeight="15" x14ac:dyDescent="0.25"/>
  <cols>
    <col min="1" max="3" width="10.625"/>
    <col min="4" max="4" width="10.625" style="21"/>
    <col min="5" max="6" width="10.625"/>
    <col min="7" max="7" width="1.875"/>
    <col min="8" max="9" width="10.625"/>
    <col min="10" max="10" width="16.375"/>
    <col min="11" max="11" width="1.75"/>
    <col min="12" max="13" width="10.625"/>
    <col min="14" max="14" width="2.5"/>
    <col min="15" max="15" width="13.5"/>
    <col min="16" max="16" width="19.5"/>
    <col min="17" max="17" width="10.625"/>
    <col min="18" max="1025" width="8.625"/>
  </cols>
  <sheetData>
    <row r="1" spans="1:17" x14ac:dyDescent="0.25">
      <c r="A1" s="22" t="s">
        <v>0</v>
      </c>
      <c r="B1" s="23" t="s">
        <v>10</v>
      </c>
      <c r="C1" s="23" t="s">
        <v>11</v>
      </c>
      <c r="D1" s="24" t="s">
        <v>16</v>
      </c>
      <c r="E1" s="23" t="s">
        <v>13</v>
      </c>
      <c r="F1" s="23" t="s">
        <v>17</v>
      </c>
      <c r="H1" s="23" t="s">
        <v>18</v>
      </c>
      <c r="I1" s="23" t="s">
        <v>19</v>
      </c>
      <c r="J1" s="23" t="s">
        <v>20</v>
      </c>
      <c r="L1" s="23" t="s">
        <v>21</v>
      </c>
      <c r="M1" s="23" t="s">
        <v>22</v>
      </c>
      <c r="O1" t="s">
        <v>23</v>
      </c>
    </row>
    <row r="2" spans="1:17" x14ac:dyDescent="0.25">
      <c r="A2" s="22">
        <v>42307</v>
      </c>
      <c r="B2" s="23">
        <f>791132-35000+31504.2</f>
        <v>787636.2</v>
      </c>
      <c r="C2" s="23">
        <v>22198</v>
      </c>
      <c r="D2" s="24">
        <f t="shared" ref="D2:D33" si="0">B2-C2</f>
        <v>765438.2</v>
      </c>
    </row>
    <row r="3" spans="1:17" x14ac:dyDescent="0.25">
      <c r="A3" s="22">
        <v>42308</v>
      </c>
      <c r="B3" s="23">
        <f>790145-35000+31504.2</f>
        <v>786649.2</v>
      </c>
      <c r="C3" s="23">
        <v>23007</v>
      </c>
      <c r="D3" s="24">
        <f t="shared" si="0"/>
        <v>763642.2</v>
      </c>
      <c r="E3" s="23">
        <f>D3-D2</f>
        <v>-1796</v>
      </c>
      <c r="F3" s="23">
        <f t="shared" ref="F3:F34" si="1">E3/(A3-$A$2)</f>
        <v>-1796</v>
      </c>
      <c r="O3" s="22">
        <v>47390</v>
      </c>
      <c r="P3" s="25">
        <f ca="1">TODAY()</f>
        <v>42356</v>
      </c>
    </row>
    <row r="4" spans="1:17" x14ac:dyDescent="0.25">
      <c r="A4" s="22">
        <v>42309</v>
      </c>
      <c r="B4" s="23">
        <f>790145-35000+31504.2</f>
        <v>786649.2</v>
      </c>
      <c r="C4" s="23">
        <v>23054</v>
      </c>
      <c r="D4" s="24">
        <f t="shared" si="0"/>
        <v>763595.2</v>
      </c>
      <c r="E4" s="23">
        <f>D4-D2</f>
        <v>-1843</v>
      </c>
      <c r="F4" s="23">
        <f t="shared" si="1"/>
        <v>-921.5</v>
      </c>
      <c r="O4" s="22">
        <f>A2</f>
        <v>42307</v>
      </c>
      <c r="P4" s="26">
        <f ca="1">(O3-P3)/365</f>
        <v>13.791780821917808</v>
      </c>
    </row>
    <row r="5" spans="1:17" x14ac:dyDescent="0.25">
      <c r="A5" s="22">
        <v>42310</v>
      </c>
      <c r="B5" s="23">
        <f>789921-35000+31504.2</f>
        <v>786425.2</v>
      </c>
      <c r="C5" s="23">
        <v>23535</v>
      </c>
      <c r="D5" s="24">
        <f t="shared" si="0"/>
        <v>762890.2</v>
      </c>
      <c r="E5" s="23">
        <f>D5-D2</f>
        <v>-2548</v>
      </c>
      <c r="F5" s="23">
        <f t="shared" si="1"/>
        <v>-849.33333333333337</v>
      </c>
      <c r="O5">
        <f>O3-O4</f>
        <v>5083</v>
      </c>
      <c r="P5" s="27">
        <f ca="1">O3-P3</f>
        <v>5034</v>
      </c>
    </row>
    <row r="6" spans="1:17" x14ac:dyDescent="0.25">
      <c r="A6" s="22">
        <v>42311</v>
      </c>
      <c r="B6" s="23">
        <f>794080-35000+31504.2</f>
        <v>790584.2</v>
      </c>
      <c r="C6" s="23">
        <v>23600</v>
      </c>
      <c r="D6" s="24">
        <f t="shared" si="0"/>
        <v>766984.2</v>
      </c>
      <c r="E6" s="23">
        <f t="shared" ref="E6:E51" si="2">D6-$D$2</f>
        <v>1546</v>
      </c>
      <c r="F6" s="23">
        <f t="shared" si="1"/>
        <v>386.5</v>
      </c>
      <c r="H6" s="23">
        <v>425258</v>
      </c>
      <c r="I6" s="23">
        <v>393754</v>
      </c>
      <c r="J6" s="28">
        <f t="shared" ref="J6:J51" si="3">H6-I6</f>
        <v>31504</v>
      </c>
      <c r="L6" s="23">
        <v>3773.5</v>
      </c>
      <c r="M6" s="28">
        <v>31504</v>
      </c>
      <c r="O6" s="24">
        <f>(2000000-D2)/O5</f>
        <v>242.88054298642535</v>
      </c>
      <c r="P6" s="21" t="s">
        <v>24</v>
      </c>
    </row>
    <row r="7" spans="1:17" x14ac:dyDescent="0.25">
      <c r="A7" s="22">
        <v>42312</v>
      </c>
      <c r="B7" s="23">
        <f>Accounts!L2</f>
        <v>795829.83999999985</v>
      </c>
      <c r="C7" s="23">
        <f>Accounts!M2</f>
        <v>25625.47</v>
      </c>
      <c r="D7" s="24">
        <f t="shared" si="0"/>
        <v>770204.36999999988</v>
      </c>
      <c r="E7" s="23">
        <f t="shared" si="2"/>
        <v>4766.1699999999255</v>
      </c>
      <c r="F7" s="23">
        <f t="shared" si="1"/>
        <v>953.23399999998514</v>
      </c>
      <c r="H7" s="23">
        <f>I7-I6+H6</f>
        <v>426017.54</v>
      </c>
      <c r="I7" s="23">
        <f>Accounts!H2</f>
        <v>394513.54</v>
      </c>
      <c r="J7" s="28">
        <f t="shared" si="3"/>
        <v>31504</v>
      </c>
      <c r="L7" s="23">
        <v>3773.5</v>
      </c>
      <c r="M7" s="28">
        <v>31504</v>
      </c>
    </row>
    <row r="8" spans="1:17" x14ac:dyDescent="0.25">
      <c r="A8" s="22">
        <f t="shared" ref="A8:A71" si="4">A7+1</f>
        <v>42313</v>
      </c>
      <c r="B8" s="23">
        <f>Accounts!L3</f>
        <v>795829.83999999985</v>
      </c>
      <c r="C8" s="23">
        <f>Accounts!M3</f>
        <v>25625.47</v>
      </c>
      <c r="D8" s="24">
        <f t="shared" si="0"/>
        <v>770204.36999999988</v>
      </c>
      <c r="E8" s="23">
        <f t="shared" si="2"/>
        <v>4766.1699999999255</v>
      </c>
      <c r="F8" s="23">
        <f t="shared" si="1"/>
        <v>794.36166666665429</v>
      </c>
      <c r="H8" s="23">
        <f>I8-I7+H7</f>
        <v>426017.54</v>
      </c>
      <c r="I8" s="23">
        <f>Accounts!H3</f>
        <v>394513.54</v>
      </c>
      <c r="J8" s="28">
        <f t="shared" si="3"/>
        <v>31504</v>
      </c>
      <c r="L8" s="23">
        <v>3773.5</v>
      </c>
      <c r="M8" s="28">
        <v>31504</v>
      </c>
    </row>
    <row r="9" spans="1:17" s="21" customFormat="1" x14ac:dyDescent="0.25">
      <c r="A9" s="29">
        <f t="shared" si="4"/>
        <v>42314</v>
      </c>
      <c r="B9" s="24">
        <f>Accounts!L4</f>
        <v>801291.83</v>
      </c>
      <c r="C9" s="24">
        <f>Accounts!M4</f>
        <v>25711</v>
      </c>
      <c r="D9" s="24">
        <f t="shared" si="0"/>
        <v>775580.83</v>
      </c>
      <c r="E9" s="24">
        <f t="shared" si="2"/>
        <v>10142.630000000005</v>
      </c>
      <c r="F9" s="24">
        <f t="shared" si="1"/>
        <v>1448.9471428571435</v>
      </c>
      <c r="H9" s="24">
        <v>424837</v>
      </c>
      <c r="I9" s="24">
        <f>Accounts!H4</f>
        <v>393519.69</v>
      </c>
      <c r="J9" s="30">
        <f t="shared" si="3"/>
        <v>31317.309999999998</v>
      </c>
      <c r="L9" s="24">
        <f t="shared" ref="L9:L51" si="5">35278-M9</f>
        <v>4485.84</v>
      </c>
      <c r="M9" s="30">
        <f>Accounts!K4</f>
        <v>30792.16</v>
      </c>
      <c r="O9" s="21" t="s">
        <v>25</v>
      </c>
      <c r="P9" s="21" t="s">
        <v>26</v>
      </c>
    </row>
    <row r="10" spans="1:17" x14ac:dyDescent="0.25">
      <c r="A10" s="22">
        <f t="shared" si="4"/>
        <v>42315</v>
      </c>
      <c r="B10" s="23">
        <f>Accounts!L5</f>
        <v>801818.74000000011</v>
      </c>
      <c r="C10" s="23">
        <f>Accounts!M5</f>
        <v>26167.040000000001</v>
      </c>
      <c r="D10" s="24">
        <f t="shared" si="0"/>
        <v>775651.70000000007</v>
      </c>
      <c r="E10" s="23">
        <f t="shared" si="2"/>
        <v>10213.500000000116</v>
      </c>
      <c r="F10" s="23">
        <f t="shared" si="1"/>
        <v>1276.6875000000146</v>
      </c>
      <c r="H10" s="23">
        <v>424837</v>
      </c>
      <c r="I10" s="23">
        <f>Accounts!H5</f>
        <v>394045.21</v>
      </c>
      <c r="J10" s="28">
        <f t="shared" si="3"/>
        <v>30791.789999999979</v>
      </c>
      <c r="L10" s="23">
        <f t="shared" si="5"/>
        <v>4485.84</v>
      </c>
      <c r="M10" s="28">
        <f>Accounts!K5</f>
        <v>30792.16</v>
      </c>
      <c r="O10" s="29" t="s">
        <v>27</v>
      </c>
      <c r="P10" s="31">
        <f ca="1">2000000-(O3-TODAY())*O6</f>
        <v>777339.34660633467</v>
      </c>
      <c r="Q10" s="21"/>
    </row>
    <row r="11" spans="1:17" x14ac:dyDescent="0.25">
      <c r="A11" s="22">
        <f t="shared" si="4"/>
        <v>42316</v>
      </c>
      <c r="B11" s="23">
        <f>Accounts!L6</f>
        <v>801713.09</v>
      </c>
      <c r="C11" s="23">
        <f>Accounts!M6</f>
        <v>27062.06</v>
      </c>
      <c r="D11" s="24">
        <f t="shared" si="0"/>
        <v>774651.02999999991</v>
      </c>
      <c r="E11" s="23">
        <f t="shared" si="2"/>
        <v>9212.8299999999581</v>
      </c>
      <c r="F11" s="23">
        <f t="shared" si="1"/>
        <v>1023.6477777777732</v>
      </c>
      <c r="H11" s="23">
        <v>424837</v>
      </c>
      <c r="I11" s="23">
        <f>Accounts!H6</f>
        <v>394045.21</v>
      </c>
      <c r="J11" s="28">
        <f t="shared" si="3"/>
        <v>30791.789999999979</v>
      </c>
      <c r="L11" s="23">
        <f t="shared" si="5"/>
        <v>4485.84</v>
      </c>
      <c r="M11" s="28">
        <f>Accounts!K6</f>
        <v>30792.16</v>
      </c>
      <c r="O11" s="21" t="s">
        <v>28</v>
      </c>
      <c r="P11" s="31">
        <f ca="1">D2*EXP(WIP!E4*(TODAY()-A2)/365)</f>
        <v>775455.47587193723</v>
      </c>
    </row>
    <row r="12" spans="1:17" x14ac:dyDescent="0.25">
      <c r="A12" s="22">
        <f t="shared" si="4"/>
        <v>42317</v>
      </c>
      <c r="B12" s="23">
        <f>Accounts!L7</f>
        <v>801662.35</v>
      </c>
      <c r="C12" s="23">
        <f>Accounts!M7</f>
        <v>27068.05</v>
      </c>
      <c r="D12" s="24">
        <f t="shared" si="0"/>
        <v>774594.29999999993</v>
      </c>
      <c r="E12" s="23">
        <f t="shared" si="2"/>
        <v>9156.0999999999767</v>
      </c>
      <c r="F12" s="23">
        <f t="shared" si="1"/>
        <v>915.60999999999763</v>
      </c>
      <c r="H12" s="23">
        <v>424837</v>
      </c>
      <c r="I12" s="23">
        <f>Accounts!H7</f>
        <v>394045.21</v>
      </c>
      <c r="J12" s="28">
        <f t="shared" si="3"/>
        <v>30791.789999999979</v>
      </c>
      <c r="L12" s="23">
        <f t="shared" si="5"/>
        <v>4485.84</v>
      </c>
      <c r="M12" s="28">
        <f>Accounts!K7</f>
        <v>30792.16</v>
      </c>
      <c r="O12" s="21" t="s">
        <v>29</v>
      </c>
      <c r="P12" s="32">
        <f ca="1">D5+F27*P5</f>
        <v>2829188.125600039</v>
      </c>
    </row>
    <row r="13" spans="1:17" x14ac:dyDescent="0.25">
      <c r="A13" s="22">
        <f t="shared" si="4"/>
        <v>42318</v>
      </c>
      <c r="B13" s="23">
        <f>Accounts!L8</f>
        <v>797753.67</v>
      </c>
      <c r="C13" s="23">
        <f>Accounts!M8</f>
        <v>27118.75</v>
      </c>
      <c r="D13" s="24">
        <f t="shared" si="0"/>
        <v>770634.92</v>
      </c>
      <c r="E13" s="23">
        <f t="shared" si="2"/>
        <v>5196.7200000000885</v>
      </c>
      <c r="F13" s="23">
        <f t="shared" si="1"/>
        <v>472.42909090909893</v>
      </c>
      <c r="H13" s="23">
        <v>424837</v>
      </c>
      <c r="I13" s="23">
        <f>Accounts!H8</f>
        <v>390517.67</v>
      </c>
      <c r="J13" s="28">
        <f t="shared" si="3"/>
        <v>34319.330000000016</v>
      </c>
      <c r="L13" s="23">
        <f t="shared" si="5"/>
        <v>4485.84</v>
      </c>
      <c r="M13" s="28">
        <f>Accounts!K8</f>
        <v>30792.16</v>
      </c>
    </row>
    <row r="14" spans="1:17" x14ac:dyDescent="0.25">
      <c r="A14" s="22">
        <f t="shared" si="4"/>
        <v>42319</v>
      </c>
      <c r="B14" s="23">
        <f>Accounts!L9</f>
        <v>797760.16</v>
      </c>
      <c r="C14" s="23">
        <f>Accounts!M9</f>
        <v>27211.32</v>
      </c>
      <c r="D14" s="24">
        <f t="shared" si="0"/>
        <v>770548.84000000008</v>
      </c>
      <c r="E14" s="23">
        <f t="shared" si="2"/>
        <v>5110.6400000001304</v>
      </c>
      <c r="F14" s="23">
        <f t="shared" si="1"/>
        <v>425.88666666667751</v>
      </c>
      <c r="H14" s="23">
        <v>424837</v>
      </c>
      <c r="I14" s="23">
        <f>Accounts!H9</f>
        <v>390764.46</v>
      </c>
      <c r="J14" s="28">
        <f t="shared" si="3"/>
        <v>34072.539999999979</v>
      </c>
      <c r="L14" s="23">
        <f t="shared" si="5"/>
        <v>4485.84</v>
      </c>
      <c r="M14" s="28">
        <f>Accounts!K9</f>
        <v>30792.16</v>
      </c>
      <c r="O14" s="21"/>
    </row>
    <row r="15" spans="1:17" x14ac:dyDescent="0.25">
      <c r="A15" s="22">
        <f t="shared" si="4"/>
        <v>42320</v>
      </c>
      <c r="B15" s="23">
        <f>Accounts!L10</f>
        <v>796998.89</v>
      </c>
      <c r="C15" s="23">
        <f>Accounts!M10</f>
        <v>27607.38</v>
      </c>
      <c r="D15" s="24">
        <f t="shared" si="0"/>
        <v>769391.51</v>
      </c>
      <c r="E15" s="23">
        <f t="shared" si="2"/>
        <v>3953.3100000000559</v>
      </c>
      <c r="F15" s="23">
        <f t="shared" si="1"/>
        <v>304.10076923077355</v>
      </c>
      <c r="H15" s="23">
        <v>424837</v>
      </c>
      <c r="I15" s="23">
        <f>Accounts!H10</f>
        <v>390052.15</v>
      </c>
      <c r="J15" s="28">
        <f t="shared" si="3"/>
        <v>34784.849999999977</v>
      </c>
      <c r="L15" s="23">
        <f t="shared" si="5"/>
        <v>4485.84</v>
      </c>
      <c r="M15" s="28">
        <f>Accounts!K10</f>
        <v>30792.16</v>
      </c>
    </row>
    <row r="16" spans="1:17" x14ac:dyDescent="0.25">
      <c r="A16" s="22">
        <f t="shared" si="4"/>
        <v>42321</v>
      </c>
      <c r="B16" s="23">
        <f>Accounts!L11</f>
        <v>787223.82000000007</v>
      </c>
      <c r="C16" s="23">
        <f>Accounts!M11</f>
        <v>21237.55</v>
      </c>
      <c r="D16" s="24">
        <f t="shared" si="0"/>
        <v>765986.27</v>
      </c>
      <c r="E16" s="23">
        <f t="shared" si="2"/>
        <v>548.07000000006519</v>
      </c>
      <c r="F16" s="23">
        <f t="shared" si="1"/>
        <v>39.147857142861803</v>
      </c>
      <c r="H16" s="23">
        <v>424837</v>
      </c>
      <c r="I16" s="23">
        <f>Accounts!H11</f>
        <v>386937.44</v>
      </c>
      <c r="J16" s="28">
        <f t="shared" si="3"/>
        <v>37899.56</v>
      </c>
      <c r="L16" s="23">
        <f t="shared" si="5"/>
        <v>4485.84</v>
      </c>
      <c r="M16" s="28">
        <f>Accounts!K11</f>
        <v>30792.16</v>
      </c>
    </row>
    <row r="17" spans="1:16" x14ac:dyDescent="0.25">
      <c r="A17" s="22">
        <f t="shared" si="4"/>
        <v>42322</v>
      </c>
      <c r="B17" s="23">
        <f>Accounts!L12</f>
        <v>783580.95000000007</v>
      </c>
      <c r="C17" s="23">
        <f>Accounts!M12</f>
        <v>21416.67</v>
      </c>
      <c r="D17" s="24">
        <f t="shared" si="0"/>
        <v>762164.28</v>
      </c>
      <c r="E17" s="23">
        <f t="shared" si="2"/>
        <v>-3273.9199999999255</v>
      </c>
      <c r="F17" s="23">
        <f t="shared" si="1"/>
        <v>-218.26133333332837</v>
      </c>
      <c r="H17" s="23">
        <v>424837</v>
      </c>
      <c r="I17" s="23">
        <f>Accounts!H12</f>
        <v>382326.38</v>
      </c>
      <c r="J17" s="28">
        <f t="shared" si="3"/>
        <v>42510.619999999995</v>
      </c>
      <c r="L17" s="23">
        <f t="shared" si="5"/>
        <v>4485.84</v>
      </c>
      <c r="M17" s="28">
        <f>Accounts!K12</f>
        <v>30792.16</v>
      </c>
      <c r="O17" t="s">
        <v>30</v>
      </c>
      <c r="P17" s="33">
        <f ca="1">Accounts!P2*EXP(WIP!E4*'Net Worth'!P4)+Accounts!J2</f>
        <v>1999999.9999999998</v>
      </c>
    </row>
    <row r="18" spans="1:16" x14ac:dyDescent="0.25">
      <c r="A18" s="22">
        <f t="shared" si="4"/>
        <v>42323</v>
      </c>
      <c r="B18" s="23">
        <f>Accounts!L13</f>
        <v>783580.95000000007</v>
      </c>
      <c r="C18" s="23">
        <f>Accounts!M13</f>
        <v>21580.190000000002</v>
      </c>
      <c r="D18" s="24">
        <f t="shared" si="0"/>
        <v>762000.76</v>
      </c>
      <c r="E18" s="23">
        <f t="shared" si="2"/>
        <v>-3437.4399999999441</v>
      </c>
      <c r="F18" s="23">
        <f t="shared" si="1"/>
        <v>-214.83999999999651</v>
      </c>
      <c r="H18" s="23">
        <v>424837</v>
      </c>
      <c r="I18" s="23">
        <f>Accounts!H13</f>
        <v>382326.38</v>
      </c>
      <c r="J18" s="28">
        <f t="shared" si="3"/>
        <v>42510.619999999995</v>
      </c>
      <c r="L18" s="23">
        <f t="shared" si="5"/>
        <v>4485.84</v>
      </c>
      <c r="M18" s="28">
        <f>Accounts!K13</f>
        <v>30792.16</v>
      </c>
    </row>
    <row r="19" spans="1:16" x14ac:dyDescent="0.25">
      <c r="A19" s="22">
        <f t="shared" si="4"/>
        <v>42324</v>
      </c>
      <c r="B19" s="23">
        <f>Accounts!L14</f>
        <v>783525.11</v>
      </c>
      <c r="C19" s="23">
        <f>Accounts!M14</f>
        <v>21430.190000000002</v>
      </c>
      <c r="D19" s="24">
        <f t="shared" si="0"/>
        <v>762094.91999999993</v>
      </c>
      <c r="E19" s="23">
        <f t="shared" si="2"/>
        <v>-3343.2800000000279</v>
      </c>
      <c r="F19" s="23">
        <f t="shared" si="1"/>
        <v>-196.66352941176635</v>
      </c>
      <c r="H19" s="23">
        <v>424837</v>
      </c>
      <c r="I19" s="23">
        <f>Accounts!H14</f>
        <v>382326.38</v>
      </c>
      <c r="J19" s="28">
        <f t="shared" si="3"/>
        <v>42510.619999999995</v>
      </c>
      <c r="L19" s="23">
        <f t="shared" si="5"/>
        <v>4485.84</v>
      </c>
      <c r="M19" s="28">
        <f>Accounts!K14</f>
        <v>30792.16</v>
      </c>
    </row>
    <row r="20" spans="1:16" x14ac:dyDescent="0.25">
      <c r="A20" s="22">
        <f t="shared" si="4"/>
        <v>42325</v>
      </c>
      <c r="B20" s="23">
        <f>Accounts!L15</f>
        <v>786510.13</v>
      </c>
      <c r="C20" s="23">
        <f>Accounts!M15</f>
        <v>21559.02</v>
      </c>
      <c r="D20" s="24">
        <f t="shared" si="0"/>
        <v>764951.11</v>
      </c>
      <c r="E20" s="23">
        <f t="shared" si="2"/>
        <v>-487.0899999999674</v>
      </c>
      <c r="F20" s="23">
        <f t="shared" si="1"/>
        <v>-27.060555555553744</v>
      </c>
      <c r="H20" s="23">
        <v>424837</v>
      </c>
      <c r="I20" s="23">
        <f>Accounts!H15</f>
        <v>385890.81</v>
      </c>
      <c r="J20" s="28">
        <f t="shared" si="3"/>
        <v>38946.19</v>
      </c>
      <c r="L20" s="23">
        <f t="shared" si="5"/>
        <v>4485.84</v>
      </c>
      <c r="M20" s="28">
        <f>Accounts!K15</f>
        <v>30792.16</v>
      </c>
    </row>
    <row r="21" spans="1:16" x14ac:dyDescent="0.25">
      <c r="A21" s="22">
        <f t="shared" si="4"/>
        <v>42326</v>
      </c>
      <c r="B21" s="23">
        <f>Accounts!L16</f>
        <v>786273.74000000011</v>
      </c>
      <c r="C21" s="23">
        <f>Accounts!M16</f>
        <v>21726.98</v>
      </c>
      <c r="D21" s="24">
        <f t="shared" si="0"/>
        <v>764546.76000000013</v>
      </c>
      <c r="E21" s="23">
        <f t="shared" si="2"/>
        <v>-891.43999999982771</v>
      </c>
      <c r="F21" s="23">
        <f t="shared" si="1"/>
        <v>-46.917894736833034</v>
      </c>
      <c r="H21" s="23">
        <v>424837</v>
      </c>
      <c r="I21" s="23">
        <f>Accounts!H16</f>
        <v>386020.19</v>
      </c>
      <c r="J21" s="28">
        <f t="shared" si="3"/>
        <v>38816.81</v>
      </c>
      <c r="L21" s="23">
        <f t="shared" si="5"/>
        <v>4485.84</v>
      </c>
      <c r="M21" s="28">
        <f>Accounts!K16</f>
        <v>30792.16</v>
      </c>
    </row>
    <row r="22" spans="1:16" x14ac:dyDescent="0.25">
      <c r="A22" s="22">
        <f t="shared" si="4"/>
        <v>42327</v>
      </c>
      <c r="B22" s="23">
        <f>Accounts!L17</f>
        <v>791714.68</v>
      </c>
      <c r="C22" s="23">
        <f>Accounts!M17</f>
        <v>21793.34</v>
      </c>
      <c r="D22" s="24">
        <f t="shared" si="0"/>
        <v>769921.34000000008</v>
      </c>
      <c r="E22" s="23">
        <f t="shared" si="2"/>
        <v>4483.1400000001304</v>
      </c>
      <c r="F22" s="23">
        <f t="shared" si="1"/>
        <v>224.15700000000652</v>
      </c>
      <c r="H22" s="23">
        <v>424837</v>
      </c>
      <c r="I22" s="23">
        <f>Accounts!H17</f>
        <v>390453.25</v>
      </c>
      <c r="J22" s="28">
        <f t="shared" si="3"/>
        <v>34383.75</v>
      </c>
      <c r="L22" s="23">
        <f t="shared" si="5"/>
        <v>4485.84</v>
      </c>
      <c r="M22" s="28">
        <f>Accounts!K17</f>
        <v>30792.16</v>
      </c>
    </row>
    <row r="23" spans="1:16" s="21" customFormat="1" x14ac:dyDescent="0.25">
      <c r="A23" s="29">
        <f t="shared" si="4"/>
        <v>42328</v>
      </c>
      <c r="B23" s="24">
        <f>Accounts!L18</f>
        <v>799765.22000000009</v>
      </c>
      <c r="C23" s="24">
        <f>Accounts!M18</f>
        <v>23171.43</v>
      </c>
      <c r="D23" s="24">
        <f t="shared" si="0"/>
        <v>776593.79</v>
      </c>
      <c r="E23" s="24">
        <f t="shared" si="2"/>
        <v>11155.590000000084</v>
      </c>
      <c r="F23" s="24">
        <f t="shared" si="1"/>
        <v>531.21857142857539</v>
      </c>
      <c r="H23" s="24">
        <v>424837</v>
      </c>
      <c r="I23" s="24">
        <f>Accounts!H18</f>
        <v>393759.83</v>
      </c>
      <c r="J23" s="30">
        <f t="shared" si="3"/>
        <v>31077.169999999984</v>
      </c>
      <c r="L23" s="24">
        <f t="shared" si="5"/>
        <v>5198.8499999999985</v>
      </c>
      <c r="M23" s="30">
        <f>Accounts!K18</f>
        <v>30079.15</v>
      </c>
    </row>
    <row r="24" spans="1:16" x14ac:dyDescent="0.25">
      <c r="A24" s="22">
        <f t="shared" si="4"/>
        <v>42329</v>
      </c>
      <c r="B24" s="23">
        <f>Accounts!L19</f>
        <v>799765.22000000009</v>
      </c>
      <c r="C24" s="23">
        <f>Accounts!M19</f>
        <v>23171.43</v>
      </c>
      <c r="D24" s="24">
        <f t="shared" si="0"/>
        <v>776593.79</v>
      </c>
      <c r="E24" s="23">
        <f t="shared" si="2"/>
        <v>11155.590000000084</v>
      </c>
      <c r="F24" s="23">
        <f t="shared" si="1"/>
        <v>507.07227272727653</v>
      </c>
      <c r="H24" s="23">
        <v>424837</v>
      </c>
      <c r="I24" s="23">
        <f>Accounts!H19</f>
        <v>393759.83</v>
      </c>
      <c r="J24" s="28">
        <f t="shared" si="3"/>
        <v>31077.169999999984</v>
      </c>
      <c r="L24" s="23">
        <f t="shared" si="5"/>
        <v>5198.8499999999985</v>
      </c>
      <c r="M24" s="28">
        <f>Accounts!K19</f>
        <v>30079.15</v>
      </c>
    </row>
    <row r="25" spans="1:16" x14ac:dyDescent="0.25">
      <c r="A25" s="22">
        <f t="shared" si="4"/>
        <v>42330</v>
      </c>
      <c r="B25" s="23">
        <f>Accounts!L20</f>
        <v>799765.22000000009</v>
      </c>
      <c r="C25" s="23">
        <f>Accounts!M20</f>
        <v>23462.47</v>
      </c>
      <c r="D25" s="24">
        <f t="shared" si="0"/>
        <v>776302.75000000012</v>
      </c>
      <c r="E25" s="23">
        <f t="shared" si="2"/>
        <v>10864.550000000163</v>
      </c>
      <c r="F25" s="23">
        <f t="shared" si="1"/>
        <v>472.37173913044188</v>
      </c>
      <c r="H25" s="23">
        <v>424837</v>
      </c>
      <c r="I25" s="23">
        <f>Accounts!H20</f>
        <v>393759.83</v>
      </c>
      <c r="J25" s="28">
        <f t="shared" si="3"/>
        <v>31077.169999999984</v>
      </c>
      <c r="L25" s="23">
        <f t="shared" si="5"/>
        <v>5198.8499999999985</v>
      </c>
      <c r="M25" s="28">
        <f>Accounts!K20</f>
        <v>30079.15</v>
      </c>
    </row>
    <row r="26" spans="1:16" x14ac:dyDescent="0.25">
      <c r="A26" s="22">
        <f t="shared" si="4"/>
        <v>42331</v>
      </c>
      <c r="B26" s="23">
        <f>Accounts!L21</f>
        <v>799765.22000000009</v>
      </c>
      <c r="C26" s="23">
        <f>Accounts!M21</f>
        <v>23477.420000000002</v>
      </c>
      <c r="D26" s="24">
        <f t="shared" si="0"/>
        <v>776287.8</v>
      </c>
      <c r="E26" s="23">
        <f t="shared" si="2"/>
        <v>10849.600000000093</v>
      </c>
      <c r="F26" s="23">
        <f t="shared" si="1"/>
        <v>452.06666666667053</v>
      </c>
      <c r="H26" s="23">
        <v>424837</v>
      </c>
      <c r="I26" s="23">
        <f>Accounts!H21</f>
        <v>393759.83</v>
      </c>
      <c r="J26" s="28">
        <f t="shared" si="3"/>
        <v>31077.169999999984</v>
      </c>
      <c r="L26" s="23">
        <f t="shared" si="5"/>
        <v>5198.8499999999985</v>
      </c>
      <c r="M26" s="28">
        <f>Accounts!K21</f>
        <v>30079.15</v>
      </c>
    </row>
    <row r="27" spans="1:16" x14ac:dyDescent="0.25">
      <c r="A27" s="22">
        <f t="shared" si="4"/>
        <v>42332</v>
      </c>
      <c r="B27" s="23">
        <f>Accounts!L22</f>
        <v>799265.35000000009</v>
      </c>
      <c r="C27" s="23">
        <f>Accounts!M22</f>
        <v>23565.439999999999</v>
      </c>
      <c r="D27" s="24">
        <f t="shared" si="0"/>
        <v>775699.91000000015</v>
      </c>
      <c r="E27" s="23">
        <f t="shared" si="2"/>
        <v>10261.710000000196</v>
      </c>
      <c r="F27" s="23">
        <f t="shared" si="1"/>
        <v>410.46840000000782</v>
      </c>
      <c r="H27" s="23">
        <v>424837</v>
      </c>
      <c r="I27" s="23">
        <f>Accounts!H22</f>
        <v>393563.46</v>
      </c>
      <c r="J27" s="28">
        <f t="shared" si="3"/>
        <v>31273.539999999979</v>
      </c>
      <c r="L27" s="23">
        <f t="shared" si="5"/>
        <v>5198.8499999999985</v>
      </c>
      <c r="M27" s="28">
        <f>Accounts!K22</f>
        <v>30079.15</v>
      </c>
    </row>
    <row r="28" spans="1:16" x14ac:dyDescent="0.25">
      <c r="A28" s="22">
        <f t="shared" si="4"/>
        <v>42333</v>
      </c>
      <c r="B28" s="23">
        <f>Accounts!L23</f>
        <v>798992.46000000008</v>
      </c>
      <c r="C28" s="23">
        <f>Accounts!M23</f>
        <v>23670.300000000003</v>
      </c>
      <c r="D28" s="24">
        <f t="shared" si="0"/>
        <v>775322.16</v>
      </c>
      <c r="E28" s="23">
        <f t="shared" si="2"/>
        <v>9883.9600000000792</v>
      </c>
      <c r="F28" s="23">
        <f t="shared" si="1"/>
        <v>380.15230769231073</v>
      </c>
      <c r="H28" s="23">
        <v>424837</v>
      </c>
      <c r="I28" s="23">
        <f>Accounts!H23</f>
        <v>393766.49</v>
      </c>
      <c r="J28" s="28">
        <f t="shared" si="3"/>
        <v>31070.510000000009</v>
      </c>
      <c r="L28" s="23">
        <f t="shared" si="5"/>
        <v>5198.8499999999985</v>
      </c>
      <c r="M28" s="28">
        <f>Accounts!K23</f>
        <v>30079.15</v>
      </c>
    </row>
    <row r="29" spans="1:16" x14ac:dyDescent="0.25">
      <c r="A29" s="22">
        <f t="shared" si="4"/>
        <v>42334</v>
      </c>
      <c r="B29" s="23">
        <f>Accounts!L24</f>
        <v>798993.92000000004</v>
      </c>
      <c r="C29" s="23">
        <f>Accounts!M24</f>
        <v>22950.629999999997</v>
      </c>
      <c r="D29" s="24">
        <f t="shared" si="0"/>
        <v>776043.29</v>
      </c>
      <c r="E29" s="23">
        <f t="shared" si="2"/>
        <v>10605.090000000084</v>
      </c>
      <c r="F29" s="23">
        <f t="shared" si="1"/>
        <v>392.78111111111423</v>
      </c>
      <c r="H29" s="23">
        <v>424837</v>
      </c>
      <c r="I29" s="23">
        <f>Accounts!H24</f>
        <v>394695.49</v>
      </c>
      <c r="J29" s="28">
        <f t="shared" si="3"/>
        <v>30141.510000000009</v>
      </c>
      <c r="L29" s="23">
        <f t="shared" si="5"/>
        <v>5198.8499999999985</v>
      </c>
      <c r="M29" s="28">
        <f>Accounts!K24</f>
        <v>30079.15</v>
      </c>
    </row>
    <row r="30" spans="1:16" x14ac:dyDescent="0.25">
      <c r="A30" s="22">
        <f t="shared" si="4"/>
        <v>42335</v>
      </c>
      <c r="B30" s="23">
        <f>Accounts!L25</f>
        <v>799091.22000000009</v>
      </c>
      <c r="C30" s="23">
        <f>Accounts!M25</f>
        <v>23762.6</v>
      </c>
      <c r="D30" s="24">
        <f t="shared" si="0"/>
        <v>775328.62000000011</v>
      </c>
      <c r="E30" s="23">
        <f t="shared" si="2"/>
        <v>9890.4200000001583</v>
      </c>
      <c r="F30" s="23">
        <f t="shared" si="1"/>
        <v>353.22928571429139</v>
      </c>
      <c r="H30" s="23">
        <v>424837</v>
      </c>
      <c r="I30" s="23">
        <f>Accounts!H25</f>
        <v>394779</v>
      </c>
      <c r="J30" s="28">
        <f t="shared" si="3"/>
        <v>30058</v>
      </c>
      <c r="L30" s="23">
        <f t="shared" si="5"/>
        <v>5198.8499999999985</v>
      </c>
      <c r="M30" s="28">
        <f>Accounts!K25</f>
        <v>30079.15</v>
      </c>
    </row>
    <row r="31" spans="1:16" x14ac:dyDescent="0.25">
      <c r="A31" s="22">
        <f t="shared" si="4"/>
        <v>42336</v>
      </c>
      <c r="B31" s="23">
        <f>Accounts!L26</f>
        <v>799091.22000000009</v>
      </c>
      <c r="C31" s="23">
        <f>Accounts!M26</f>
        <v>23911.46</v>
      </c>
      <c r="D31" s="24">
        <f t="shared" si="0"/>
        <v>775179.76000000013</v>
      </c>
      <c r="E31" s="23">
        <f t="shared" si="2"/>
        <v>9741.5600000001723</v>
      </c>
      <c r="F31" s="23">
        <f t="shared" si="1"/>
        <v>335.91586206897148</v>
      </c>
      <c r="H31" s="23">
        <v>424837</v>
      </c>
      <c r="I31" s="23">
        <f>Accounts!H26</f>
        <v>394779</v>
      </c>
      <c r="J31" s="28">
        <f t="shared" si="3"/>
        <v>30058</v>
      </c>
      <c r="L31" s="23">
        <f t="shared" si="5"/>
        <v>5198.8499999999985</v>
      </c>
      <c r="M31" s="28">
        <f>Accounts!K26</f>
        <v>30079.15</v>
      </c>
    </row>
    <row r="32" spans="1:16" x14ac:dyDescent="0.25">
      <c r="A32" s="22">
        <f t="shared" si="4"/>
        <v>42337</v>
      </c>
      <c r="B32" s="23">
        <f>Accounts!L27</f>
        <v>799091.22000000009</v>
      </c>
      <c r="C32" s="23">
        <f>Accounts!M27</f>
        <v>23977.089999999997</v>
      </c>
      <c r="D32" s="24">
        <f t="shared" si="0"/>
        <v>775114.13000000012</v>
      </c>
      <c r="E32" s="23">
        <f t="shared" si="2"/>
        <v>9675.9300000001676</v>
      </c>
      <c r="F32" s="23">
        <f t="shared" si="1"/>
        <v>322.53100000000558</v>
      </c>
      <c r="H32" s="23">
        <v>424837</v>
      </c>
      <c r="I32" s="23">
        <f>Accounts!H27</f>
        <v>394779</v>
      </c>
      <c r="J32" s="28">
        <f t="shared" si="3"/>
        <v>30058</v>
      </c>
      <c r="L32" s="23">
        <f t="shared" si="5"/>
        <v>5198.8499999999985</v>
      </c>
      <c r="M32" s="28">
        <f>Accounts!K27</f>
        <v>30079.15</v>
      </c>
    </row>
    <row r="33" spans="1:16" x14ac:dyDescent="0.25">
      <c r="A33" s="22">
        <f t="shared" si="4"/>
        <v>42338</v>
      </c>
      <c r="B33" s="23">
        <f>Accounts!L28</f>
        <v>797009.58</v>
      </c>
      <c r="C33" s="23">
        <f>Accounts!M28</f>
        <v>23985.079999999998</v>
      </c>
      <c r="D33" s="24">
        <f t="shared" si="0"/>
        <v>773024.5</v>
      </c>
      <c r="E33" s="23">
        <f t="shared" si="2"/>
        <v>7586.3000000000466</v>
      </c>
      <c r="F33" s="23">
        <f t="shared" si="1"/>
        <v>244.71935483871118</v>
      </c>
      <c r="H33" s="23">
        <v>424837</v>
      </c>
      <c r="I33" s="23">
        <f>Accounts!H28</f>
        <v>393405.54</v>
      </c>
      <c r="J33" s="28">
        <f t="shared" si="3"/>
        <v>31431.460000000021</v>
      </c>
      <c r="L33" s="23">
        <f t="shared" si="5"/>
        <v>5198.8499999999985</v>
      </c>
      <c r="M33" s="28">
        <f>Accounts!K28</f>
        <v>30079.15</v>
      </c>
    </row>
    <row r="34" spans="1:16" x14ac:dyDescent="0.25">
      <c r="A34" s="22">
        <f t="shared" si="4"/>
        <v>42339</v>
      </c>
      <c r="B34" s="23">
        <f>Accounts!L29</f>
        <v>800562.20000000007</v>
      </c>
      <c r="C34" s="23">
        <f>Accounts!M29</f>
        <v>24096.5</v>
      </c>
      <c r="D34" s="24">
        <f t="shared" ref="D34:D65" si="6">B34-C34</f>
        <v>776465.70000000007</v>
      </c>
      <c r="E34" s="23">
        <f t="shared" si="2"/>
        <v>11027.500000000116</v>
      </c>
      <c r="F34" s="23">
        <f t="shared" si="1"/>
        <v>344.60937500000364</v>
      </c>
      <c r="H34" s="23">
        <v>424837</v>
      </c>
      <c r="I34" s="23">
        <f>Accounts!H29</f>
        <v>397056.8</v>
      </c>
      <c r="J34" s="28">
        <f t="shared" si="3"/>
        <v>27780.200000000012</v>
      </c>
      <c r="L34" s="23">
        <f t="shared" si="5"/>
        <v>5198.8499999999985</v>
      </c>
      <c r="M34" s="28">
        <f>Accounts!K29</f>
        <v>30079.15</v>
      </c>
    </row>
    <row r="35" spans="1:16" x14ac:dyDescent="0.25">
      <c r="A35" s="22">
        <f t="shared" si="4"/>
        <v>42340</v>
      </c>
      <c r="B35" s="23">
        <f>Accounts!L30</f>
        <v>796898.20000000007</v>
      </c>
      <c r="C35" s="23">
        <f>Accounts!M30</f>
        <v>24127.5</v>
      </c>
      <c r="D35" s="24">
        <f t="shared" si="6"/>
        <v>772770.70000000007</v>
      </c>
      <c r="E35" s="23">
        <f t="shared" si="2"/>
        <v>7332.5000000001164</v>
      </c>
      <c r="F35" s="23">
        <f t="shared" ref="F35:F66" si="7">E35/(A35-$A$2)</f>
        <v>222.19696969697321</v>
      </c>
      <c r="H35" s="23">
        <v>424837</v>
      </c>
      <c r="I35" s="23">
        <f>Accounts!H30</f>
        <v>393824.68</v>
      </c>
      <c r="J35" s="28">
        <f t="shared" si="3"/>
        <v>31012.320000000007</v>
      </c>
      <c r="L35" s="23">
        <f t="shared" si="5"/>
        <v>5198.8499999999985</v>
      </c>
      <c r="M35" s="28">
        <f>Accounts!K30</f>
        <v>30079.15</v>
      </c>
    </row>
    <row r="36" spans="1:16" x14ac:dyDescent="0.25">
      <c r="A36" s="22">
        <f t="shared" si="4"/>
        <v>42341</v>
      </c>
      <c r="B36" s="23">
        <f>Accounts!L31</f>
        <v>793935.24000000011</v>
      </c>
      <c r="C36" s="23">
        <f>Accounts!M31</f>
        <v>25144.800000000003</v>
      </c>
      <c r="D36" s="24">
        <f t="shared" si="6"/>
        <v>768790.44000000006</v>
      </c>
      <c r="E36" s="23">
        <f t="shared" si="2"/>
        <v>3352.2400000001071</v>
      </c>
      <c r="F36" s="23">
        <f t="shared" si="7"/>
        <v>98.595294117650212</v>
      </c>
      <c r="H36" s="23">
        <v>424837</v>
      </c>
      <c r="I36" s="23">
        <f>Accounts!H31</f>
        <v>389474.25</v>
      </c>
      <c r="J36" s="28">
        <f t="shared" si="3"/>
        <v>35362.75</v>
      </c>
      <c r="L36" s="23">
        <f t="shared" si="5"/>
        <v>5198.8499999999985</v>
      </c>
      <c r="M36" s="28">
        <f>Accounts!K31</f>
        <v>30079.15</v>
      </c>
    </row>
    <row r="37" spans="1:16" x14ac:dyDescent="0.25">
      <c r="A37" s="22">
        <f t="shared" si="4"/>
        <v>42342</v>
      </c>
      <c r="B37" s="23">
        <f>Accounts!L32</f>
        <v>798651.59</v>
      </c>
      <c r="C37" s="23">
        <f>Accounts!M32</f>
        <v>25240.14</v>
      </c>
      <c r="D37" s="24">
        <f t="shared" si="6"/>
        <v>773411.45</v>
      </c>
      <c r="E37" s="23">
        <f t="shared" si="2"/>
        <v>7973.25</v>
      </c>
      <c r="F37" s="23">
        <f t="shared" si="7"/>
        <v>227.80714285714285</v>
      </c>
      <c r="H37" s="23">
        <v>424837</v>
      </c>
      <c r="I37" s="23">
        <f>Accounts!H32</f>
        <v>394209.89</v>
      </c>
      <c r="J37" s="28">
        <f t="shared" si="3"/>
        <v>30627.109999999986</v>
      </c>
      <c r="L37" s="23">
        <f t="shared" si="5"/>
        <v>5198.8499999999985</v>
      </c>
      <c r="M37" s="28">
        <f>Accounts!K32</f>
        <v>30079.15</v>
      </c>
    </row>
    <row r="38" spans="1:16" x14ac:dyDescent="0.25">
      <c r="A38" s="22">
        <f t="shared" si="4"/>
        <v>42343</v>
      </c>
      <c r="B38" s="23">
        <f>Accounts!L33</f>
        <v>798651.59</v>
      </c>
      <c r="C38" s="23">
        <f>Accounts!M33</f>
        <v>25240.14</v>
      </c>
      <c r="D38" s="24">
        <f t="shared" si="6"/>
        <v>773411.45</v>
      </c>
      <c r="E38" s="23">
        <f t="shared" si="2"/>
        <v>7973.25</v>
      </c>
      <c r="F38" s="23">
        <f t="shared" si="7"/>
        <v>221.47916666666666</v>
      </c>
      <c r="H38" s="23">
        <v>424837</v>
      </c>
      <c r="I38" s="23">
        <f>Accounts!H33</f>
        <v>394209.89</v>
      </c>
      <c r="J38" s="28">
        <f t="shared" si="3"/>
        <v>30627.109999999986</v>
      </c>
      <c r="L38" s="23">
        <f t="shared" si="5"/>
        <v>5198.8499999999985</v>
      </c>
      <c r="M38" s="28">
        <f>Accounts!K33</f>
        <v>30079.15</v>
      </c>
    </row>
    <row r="39" spans="1:16" x14ac:dyDescent="0.25">
      <c r="A39" s="22">
        <f t="shared" si="4"/>
        <v>42344</v>
      </c>
      <c r="B39" s="23">
        <f>Accounts!L34</f>
        <v>798651.59</v>
      </c>
      <c r="C39" s="23">
        <f>Accounts!M34</f>
        <v>26046.859999999997</v>
      </c>
      <c r="D39" s="24">
        <f t="shared" si="6"/>
        <v>772604.73</v>
      </c>
      <c r="E39" s="23">
        <f t="shared" si="2"/>
        <v>7166.5300000000279</v>
      </c>
      <c r="F39" s="23">
        <f t="shared" si="7"/>
        <v>193.69000000000077</v>
      </c>
      <c r="H39" s="23">
        <v>424837</v>
      </c>
      <c r="I39" s="23">
        <f>Accounts!H34</f>
        <v>394209.89</v>
      </c>
      <c r="J39" s="28">
        <f t="shared" si="3"/>
        <v>30627.109999999986</v>
      </c>
      <c r="L39" s="23">
        <f t="shared" si="5"/>
        <v>5198.8499999999985</v>
      </c>
      <c r="M39" s="28">
        <f>Accounts!K34</f>
        <v>30079.15</v>
      </c>
      <c r="O39" t="s">
        <v>31</v>
      </c>
      <c r="P39" s="34" t="s">
        <v>32</v>
      </c>
    </row>
    <row r="40" spans="1:16" s="21" customFormat="1" ht="14.25" customHeight="1" x14ac:dyDescent="0.25">
      <c r="A40" s="29">
        <f t="shared" si="4"/>
        <v>42345</v>
      </c>
      <c r="B40" s="24">
        <f>Accounts!L35</f>
        <v>812371.03</v>
      </c>
      <c r="C40" s="24">
        <f>Accounts!M35</f>
        <v>26150.17</v>
      </c>
      <c r="D40" s="24">
        <f t="shared" si="6"/>
        <v>786220.86</v>
      </c>
      <c r="E40" s="24">
        <f t="shared" si="2"/>
        <v>20782.660000000033</v>
      </c>
      <c r="F40" s="24">
        <f t="shared" si="7"/>
        <v>546.91210526315876</v>
      </c>
      <c r="H40" s="24">
        <v>424837</v>
      </c>
      <c r="I40" s="24">
        <f>Accounts!H35</f>
        <v>395220.32</v>
      </c>
      <c r="J40" s="30">
        <f t="shared" si="3"/>
        <v>29616.679999999993</v>
      </c>
      <c r="L40" s="24">
        <f t="shared" si="5"/>
        <v>5912.82</v>
      </c>
      <c r="M40" s="30">
        <f>Accounts!K35</f>
        <v>29365.18</v>
      </c>
      <c r="O40" s="24">
        <f t="shared" ref="O40:O51" si="8">D40-D23</f>
        <v>9627.0699999999488</v>
      </c>
      <c r="P40" s="35">
        <f t="shared" ref="P40:P51" si="9">(D40-$D$2)-(A40-$A$2)*$O$6</f>
        <v>11553.19936651587</v>
      </c>
    </row>
    <row r="41" spans="1:16" x14ac:dyDescent="0.25">
      <c r="A41" s="22">
        <f t="shared" si="4"/>
        <v>42346</v>
      </c>
      <c r="B41" s="23">
        <f>Accounts!L36</f>
        <v>800733.00000000012</v>
      </c>
      <c r="C41" s="23">
        <f>Accounts!M36</f>
        <v>16926.690000000002</v>
      </c>
      <c r="D41" s="24">
        <f t="shared" si="6"/>
        <v>783806.31</v>
      </c>
      <c r="E41" s="23">
        <f t="shared" si="2"/>
        <v>18368.110000000102</v>
      </c>
      <c r="F41" s="23">
        <f t="shared" si="7"/>
        <v>470.97717948718213</v>
      </c>
      <c r="H41" s="23">
        <v>424837</v>
      </c>
      <c r="I41" s="23">
        <f>Accounts!H36</f>
        <v>393076.01</v>
      </c>
      <c r="J41" s="28">
        <f t="shared" si="3"/>
        <v>31760.989999999991</v>
      </c>
      <c r="L41" s="23">
        <f t="shared" si="5"/>
        <v>5912.82</v>
      </c>
      <c r="M41" s="28">
        <f>Accounts!K36</f>
        <v>29365.18</v>
      </c>
      <c r="O41" s="23">
        <f t="shared" si="8"/>
        <v>7212.5200000000186</v>
      </c>
      <c r="P41" s="35">
        <f t="shared" si="9"/>
        <v>8895.7688235295136</v>
      </c>
    </row>
    <row r="42" spans="1:16" x14ac:dyDescent="0.25">
      <c r="A42" s="22">
        <f t="shared" si="4"/>
        <v>42347</v>
      </c>
      <c r="B42" s="23">
        <f>Accounts!L37</f>
        <v>794814.61</v>
      </c>
      <c r="C42" s="23">
        <f>Accounts!M37</f>
        <v>14057.380000000001</v>
      </c>
      <c r="D42" s="24">
        <f t="shared" si="6"/>
        <v>780757.23</v>
      </c>
      <c r="E42" s="23">
        <f t="shared" si="2"/>
        <v>15319.030000000028</v>
      </c>
      <c r="F42" s="23">
        <f t="shared" si="7"/>
        <v>382.97575000000069</v>
      </c>
      <c r="H42" s="23">
        <v>424837</v>
      </c>
      <c r="I42" s="23">
        <f>Accounts!H37</f>
        <v>390336.87</v>
      </c>
      <c r="J42" s="28">
        <f t="shared" si="3"/>
        <v>34500.130000000005</v>
      </c>
      <c r="L42" s="23">
        <f t="shared" si="5"/>
        <v>5912.82</v>
      </c>
      <c r="M42" s="28">
        <f>Accounts!K37</f>
        <v>29365.18</v>
      </c>
      <c r="O42" s="23">
        <f t="shared" si="8"/>
        <v>4454.479999999865</v>
      </c>
      <c r="P42" s="35">
        <f t="shared" si="9"/>
        <v>5603.8082805430131</v>
      </c>
    </row>
    <row r="43" spans="1:16" x14ac:dyDescent="0.25">
      <c r="A43" s="22">
        <f t="shared" si="4"/>
        <v>42348</v>
      </c>
      <c r="B43" s="23">
        <f>Accounts!L38</f>
        <v>795036.33000000007</v>
      </c>
      <c r="C43" s="23">
        <f>Accounts!M38</f>
        <v>14139.2</v>
      </c>
      <c r="D43" s="24">
        <f t="shared" si="6"/>
        <v>780897.13000000012</v>
      </c>
      <c r="E43" s="23">
        <f t="shared" si="2"/>
        <v>15458.930000000168</v>
      </c>
      <c r="F43" s="23">
        <f t="shared" si="7"/>
        <v>377.04707317073581</v>
      </c>
      <c r="H43" s="23">
        <v>424837</v>
      </c>
      <c r="I43" s="23">
        <f>Accounts!H38</f>
        <v>390625.05</v>
      </c>
      <c r="J43" s="28">
        <f t="shared" si="3"/>
        <v>34211.950000000012</v>
      </c>
      <c r="L43" s="23">
        <f t="shared" si="5"/>
        <v>5912.82</v>
      </c>
      <c r="M43" s="28">
        <f>Accounts!K38</f>
        <v>29365.18</v>
      </c>
      <c r="O43" s="23">
        <f t="shared" si="8"/>
        <v>4609.3300000000745</v>
      </c>
      <c r="P43" s="35">
        <f t="shared" si="9"/>
        <v>5500.8277375567286</v>
      </c>
    </row>
    <row r="44" spans="1:16" x14ac:dyDescent="0.25">
      <c r="A44" s="22">
        <f t="shared" si="4"/>
        <v>42349</v>
      </c>
      <c r="B44" s="23">
        <f>Accounts!L39</f>
        <v>790245.54000000015</v>
      </c>
      <c r="C44" s="23">
        <f>Accounts!M39</f>
        <v>14887.519999999999</v>
      </c>
      <c r="D44" s="24">
        <f t="shared" si="6"/>
        <v>775358.02000000014</v>
      </c>
      <c r="E44" s="23">
        <f t="shared" si="2"/>
        <v>9919.8200000001816</v>
      </c>
      <c r="F44" s="23">
        <f t="shared" si="7"/>
        <v>236.18619047619481</v>
      </c>
      <c r="H44" s="23">
        <v>424837</v>
      </c>
      <c r="I44" s="23">
        <f>Accounts!H39</f>
        <v>384478.26</v>
      </c>
      <c r="J44" s="28">
        <f t="shared" si="3"/>
        <v>40358.739999999991</v>
      </c>
      <c r="L44" s="23">
        <f t="shared" si="5"/>
        <v>5912.82</v>
      </c>
      <c r="M44" s="28">
        <f>Accounts!K39</f>
        <v>29365.18</v>
      </c>
      <c r="O44" s="23">
        <f t="shared" si="8"/>
        <v>-341.89000000001397</v>
      </c>
      <c r="P44" s="35">
        <f t="shared" si="9"/>
        <v>-281.16280542968343</v>
      </c>
    </row>
    <row r="45" spans="1:16" x14ac:dyDescent="0.25">
      <c r="A45" s="22">
        <f t="shared" si="4"/>
        <v>42350</v>
      </c>
      <c r="B45" s="23">
        <f>Accounts!L40</f>
        <v>790281.54000000015</v>
      </c>
      <c r="C45" s="23">
        <f>Accounts!M40</f>
        <v>15092.65</v>
      </c>
      <c r="D45" s="24">
        <f t="shared" si="6"/>
        <v>775188.89000000013</v>
      </c>
      <c r="E45" s="23">
        <f t="shared" si="2"/>
        <v>9750.690000000177</v>
      </c>
      <c r="F45" s="23">
        <f t="shared" si="7"/>
        <v>226.76023255814366</v>
      </c>
      <c r="H45" s="23">
        <v>424837</v>
      </c>
      <c r="I45" s="23">
        <f>Accounts!H40</f>
        <v>384478.26</v>
      </c>
      <c r="J45" s="28">
        <f t="shared" si="3"/>
        <v>40358.739999999991</v>
      </c>
      <c r="L45" s="23">
        <f t="shared" si="5"/>
        <v>5912.82</v>
      </c>
      <c r="M45" s="28">
        <f>Accounts!K40</f>
        <v>29365.18</v>
      </c>
      <c r="O45" s="23">
        <f t="shared" si="8"/>
        <v>-133.26999999990221</v>
      </c>
      <c r="P45" s="35">
        <f t="shared" si="9"/>
        <v>-693.1733484161141</v>
      </c>
    </row>
    <row r="46" spans="1:16" x14ac:dyDescent="0.25">
      <c r="A46" s="22">
        <f t="shared" si="4"/>
        <v>42351</v>
      </c>
      <c r="B46" s="23">
        <f>Accounts!L41</f>
        <v>790281.54000000015</v>
      </c>
      <c r="C46" s="23">
        <f>Accounts!M41</f>
        <v>15081.45</v>
      </c>
      <c r="D46" s="24">
        <f t="shared" si="6"/>
        <v>775200.0900000002</v>
      </c>
      <c r="E46" s="23">
        <f t="shared" si="2"/>
        <v>9761.8900000002468</v>
      </c>
      <c r="F46" s="23">
        <f t="shared" si="7"/>
        <v>221.86113636364198</v>
      </c>
      <c r="H46" s="23">
        <v>424837</v>
      </c>
      <c r="I46" s="23">
        <f>Accounts!H41</f>
        <v>384478.26</v>
      </c>
      <c r="J46" s="28">
        <f t="shared" si="3"/>
        <v>40358.739999999991</v>
      </c>
      <c r="L46" s="23">
        <f t="shared" si="5"/>
        <v>5912.82</v>
      </c>
      <c r="M46" s="28">
        <f>Accounts!K41</f>
        <v>29365.18</v>
      </c>
      <c r="O46" s="23">
        <f t="shared" si="8"/>
        <v>-843.19999999983702</v>
      </c>
      <c r="P46" s="35">
        <f t="shared" si="9"/>
        <v>-924.85389140246843</v>
      </c>
    </row>
    <row r="47" spans="1:16" x14ac:dyDescent="0.25">
      <c r="A47" s="22">
        <f t="shared" si="4"/>
        <v>42352</v>
      </c>
      <c r="B47" s="23">
        <f>Accounts!L42</f>
        <v>786173.8600000001</v>
      </c>
      <c r="C47" s="23">
        <f>Accounts!M42</f>
        <v>10847.869999999999</v>
      </c>
      <c r="D47" s="24">
        <f t="shared" si="6"/>
        <v>775325.99000000011</v>
      </c>
      <c r="E47" s="23">
        <f t="shared" si="2"/>
        <v>9887.7900000001537</v>
      </c>
      <c r="F47" s="23">
        <f t="shared" si="7"/>
        <v>219.72866666667008</v>
      </c>
      <c r="H47" s="23">
        <v>424837</v>
      </c>
      <c r="I47" s="23">
        <f>Accounts!H42</f>
        <v>384775.88</v>
      </c>
      <c r="J47" s="28">
        <f t="shared" si="3"/>
        <v>40061.119999999995</v>
      </c>
      <c r="L47" s="23">
        <f t="shared" si="5"/>
        <v>5912.82</v>
      </c>
      <c r="M47" s="28">
        <f>Accounts!K42</f>
        <v>29365.18</v>
      </c>
      <c r="O47" s="23">
        <f t="shared" si="8"/>
        <v>-2.6300000000046566</v>
      </c>
      <c r="P47" s="35">
        <f t="shared" si="9"/>
        <v>-1041.8344343889876</v>
      </c>
    </row>
    <row r="48" spans="1:16" x14ac:dyDescent="0.25">
      <c r="A48" s="22">
        <f t="shared" si="4"/>
        <v>42353</v>
      </c>
      <c r="B48" s="23">
        <f>Accounts!L43</f>
        <v>789536.1100000001</v>
      </c>
      <c r="C48" s="23">
        <f>Accounts!M43</f>
        <v>10935.720000000001</v>
      </c>
      <c r="D48" s="24">
        <f t="shared" si="6"/>
        <v>778600.39000000013</v>
      </c>
      <c r="E48" s="23">
        <f t="shared" si="2"/>
        <v>13162.190000000177</v>
      </c>
      <c r="F48" s="23">
        <f t="shared" si="7"/>
        <v>286.13456521739516</v>
      </c>
      <c r="H48" s="23">
        <v>424837</v>
      </c>
      <c r="I48" s="23">
        <f>Accounts!H43</f>
        <v>388032.19</v>
      </c>
      <c r="J48" s="28">
        <f t="shared" si="3"/>
        <v>36804.81</v>
      </c>
      <c r="L48" s="23">
        <f t="shared" si="5"/>
        <v>5912.82</v>
      </c>
      <c r="M48" s="28">
        <f>Accounts!K43</f>
        <v>29365.18</v>
      </c>
      <c r="O48" s="23">
        <f t="shared" si="8"/>
        <v>3420.6300000000047</v>
      </c>
      <c r="P48" s="35">
        <f t="shared" si="9"/>
        <v>1989.6850226246115</v>
      </c>
    </row>
    <row r="49" spans="1:17" x14ac:dyDescent="0.25">
      <c r="A49" s="22">
        <f t="shared" si="4"/>
        <v>42354</v>
      </c>
      <c r="B49" s="23">
        <f>Accounts!L44</f>
        <v>794286.56</v>
      </c>
      <c r="C49" s="23">
        <f>Accounts!M44</f>
        <v>10758.06</v>
      </c>
      <c r="D49" s="24">
        <f t="shared" si="6"/>
        <v>783528.5</v>
      </c>
      <c r="E49" s="23">
        <f t="shared" si="2"/>
        <v>18090.300000000047</v>
      </c>
      <c r="F49" s="23">
        <f t="shared" si="7"/>
        <v>384.900000000001</v>
      </c>
      <c r="H49" s="23">
        <v>424837</v>
      </c>
      <c r="I49" s="23">
        <f>Accounts!H44</f>
        <v>392992.47</v>
      </c>
      <c r="J49" s="28">
        <f t="shared" si="3"/>
        <v>31844.530000000028</v>
      </c>
      <c r="L49" s="23">
        <f t="shared" si="5"/>
        <v>5912.82</v>
      </c>
      <c r="M49" s="28">
        <f>Accounts!K44</f>
        <v>29365.18</v>
      </c>
      <c r="O49" s="23">
        <f t="shared" si="8"/>
        <v>8414.3699999998789</v>
      </c>
      <c r="P49" s="35">
        <f t="shared" si="9"/>
        <v>6674.9144796380551</v>
      </c>
    </row>
    <row r="50" spans="1:17" x14ac:dyDescent="0.25">
      <c r="A50" s="22">
        <f t="shared" si="4"/>
        <v>42355</v>
      </c>
      <c r="B50" s="23">
        <f>Accounts!L45</f>
        <v>790649.37</v>
      </c>
      <c r="C50" s="23">
        <f>Accounts!M45</f>
        <v>10854.51</v>
      </c>
      <c r="D50" s="24">
        <f t="shared" si="6"/>
        <v>779794.86</v>
      </c>
      <c r="E50" s="23">
        <f t="shared" si="2"/>
        <v>14356.660000000033</v>
      </c>
      <c r="F50" s="23">
        <f t="shared" si="7"/>
        <v>299.09708333333401</v>
      </c>
      <c r="H50" s="23">
        <v>424837</v>
      </c>
      <c r="I50" s="23">
        <f>Accounts!H45</f>
        <v>389500</v>
      </c>
      <c r="J50" s="28">
        <f t="shared" si="3"/>
        <v>35337</v>
      </c>
      <c r="L50" s="23">
        <f t="shared" si="5"/>
        <v>5912.82</v>
      </c>
      <c r="M50" s="28">
        <f>Accounts!K45</f>
        <v>29365.18</v>
      </c>
      <c r="O50" s="23">
        <f t="shared" si="8"/>
        <v>6770.359999999986</v>
      </c>
      <c r="P50" s="35">
        <f t="shared" si="9"/>
        <v>2698.3939366516151</v>
      </c>
      <c r="Q50" s="36"/>
    </row>
    <row r="51" spans="1:17" x14ac:dyDescent="0.25">
      <c r="A51" s="22">
        <f t="shared" si="4"/>
        <v>42356</v>
      </c>
      <c r="B51" s="23">
        <f>Accounts!L46</f>
        <v>790149.37</v>
      </c>
      <c r="C51" s="23">
        <f>Accounts!M46</f>
        <v>11329.28</v>
      </c>
      <c r="D51" s="24">
        <f t="shared" si="6"/>
        <v>778820.09</v>
      </c>
      <c r="E51" s="23">
        <f t="shared" si="2"/>
        <v>13381.890000000014</v>
      </c>
      <c r="F51" s="23">
        <f t="shared" si="7"/>
        <v>273.09979591836765</v>
      </c>
      <c r="H51" s="23">
        <v>424837</v>
      </c>
      <c r="I51" s="23">
        <f>Accounts!H46</f>
        <v>389500</v>
      </c>
      <c r="J51" s="28">
        <f t="shared" si="3"/>
        <v>35337</v>
      </c>
      <c r="L51" s="23">
        <f t="shared" si="5"/>
        <v>5912.82</v>
      </c>
      <c r="M51" s="28">
        <f>Accounts!K46</f>
        <v>29365.18</v>
      </c>
      <c r="O51" s="23">
        <f t="shared" si="8"/>
        <v>2354.3899999998976</v>
      </c>
      <c r="P51" s="35">
        <f t="shared" si="9"/>
        <v>1480.7433936651723</v>
      </c>
    </row>
    <row r="52" spans="1:17" x14ac:dyDescent="0.25">
      <c r="A52" s="22">
        <f t="shared" si="4"/>
        <v>42357</v>
      </c>
      <c r="P52" s="34"/>
    </row>
    <row r="53" spans="1:17" x14ac:dyDescent="0.25">
      <c r="A53" s="22">
        <f t="shared" si="4"/>
        <v>42358</v>
      </c>
      <c r="P53" s="34"/>
    </row>
    <row r="54" spans="1:17" x14ac:dyDescent="0.25">
      <c r="A54" s="22">
        <f t="shared" si="4"/>
        <v>42359</v>
      </c>
      <c r="P54" s="34"/>
    </row>
    <row r="55" spans="1:17" x14ac:dyDescent="0.25">
      <c r="A55" s="22">
        <f t="shared" si="4"/>
        <v>42360</v>
      </c>
      <c r="P55" s="34"/>
    </row>
    <row r="56" spans="1:17" x14ac:dyDescent="0.25">
      <c r="A56" s="22">
        <f t="shared" si="4"/>
        <v>42361</v>
      </c>
      <c r="P56" s="34"/>
    </row>
    <row r="57" spans="1:17" x14ac:dyDescent="0.25">
      <c r="A57" s="22">
        <f t="shared" si="4"/>
        <v>42362</v>
      </c>
      <c r="P57" s="34"/>
    </row>
    <row r="58" spans="1:17" x14ac:dyDescent="0.25">
      <c r="A58" s="22">
        <f t="shared" si="4"/>
        <v>42363</v>
      </c>
      <c r="P58" s="34"/>
    </row>
    <row r="59" spans="1:17" x14ac:dyDescent="0.25">
      <c r="A59" s="22">
        <f t="shared" si="4"/>
        <v>42364</v>
      </c>
      <c r="P59" s="34"/>
    </row>
    <row r="60" spans="1:17" x14ac:dyDescent="0.25">
      <c r="A60" s="22">
        <f t="shared" si="4"/>
        <v>42365</v>
      </c>
      <c r="P60" s="34"/>
    </row>
    <row r="61" spans="1:17" x14ac:dyDescent="0.25">
      <c r="A61" s="22">
        <f t="shared" si="4"/>
        <v>42366</v>
      </c>
      <c r="P61" s="34"/>
    </row>
    <row r="62" spans="1:17" x14ac:dyDescent="0.25">
      <c r="A62" s="22">
        <f t="shared" si="4"/>
        <v>42367</v>
      </c>
      <c r="P62" s="34"/>
    </row>
    <row r="63" spans="1:17" x14ac:dyDescent="0.25">
      <c r="A63" s="22">
        <f t="shared" si="4"/>
        <v>42368</v>
      </c>
      <c r="P63" s="34"/>
    </row>
    <row r="64" spans="1:17" x14ac:dyDescent="0.25">
      <c r="A64" s="22">
        <f t="shared" si="4"/>
        <v>42369</v>
      </c>
      <c r="P64" s="34"/>
    </row>
    <row r="65" spans="1:16" x14ac:dyDescent="0.25">
      <c r="A65" s="22">
        <f t="shared" si="4"/>
        <v>42370</v>
      </c>
      <c r="P65" s="34"/>
    </row>
    <row r="66" spans="1:16" x14ac:dyDescent="0.25">
      <c r="A66" s="22">
        <f t="shared" si="4"/>
        <v>42371</v>
      </c>
      <c r="P66" s="34"/>
    </row>
    <row r="67" spans="1:16" x14ac:dyDescent="0.25">
      <c r="A67" s="22">
        <f t="shared" si="4"/>
        <v>42372</v>
      </c>
      <c r="P67" s="34"/>
    </row>
    <row r="68" spans="1:16" x14ac:dyDescent="0.25">
      <c r="A68" s="22">
        <f t="shared" si="4"/>
        <v>42373</v>
      </c>
      <c r="P68" s="34"/>
    </row>
    <row r="69" spans="1:16" x14ac:dyDescent="0.25">
      <c r="A69" s="22">
        <f t="shared" si="4"/>
        <v>42374</v>
      </c>
      <c r="P69" s="34"/>
    </row>
    <row r="70" spans="1:16" x14ac:dyDescent="0.25">
      <c r="A70" s="22">
        <f t="shared" si="4"/>
        <v>42375</v>
      </c>
      <c r="P70" s="34"/>
    </row>
    <row r="71" spans="1:16" x14ac:dyDescent="0.25">
      <c r="A71" s="22">
        <f t="shared" si="4"/>
        <v>42376</v>
      </c>
      <c r="P71" s="34"/>
    </row>
    <row r="72" spans="1:16" x14ac:dyDescent="0.25">
      <c r="A72" s="22">
        <f t="shared" ref="A72:A135" si="10">A71+1</f>
        <v>42377</v>
      </c>
      <c r="P72" s="34"/>
    </row>
    <row r="73" spans="1:16" x14ac:dyDescent="0.25">
      <c r="A73" s="22">
        <f t="shared" si="10"/>
        <v>42378</v>
      </c>
      <c r="P73" s="34"/>
    </row>
    <row r="74" spans="1:16" x14ac:dyDescent="0.25">
      <c r="A74" s="22">
        <f t="shared" si="10"/>
        <v>42379</v>
      </c>
      <c r="P74" s="34"/>
    </row>
    <row r="75" spans="1:16" x14ac:dyDescent="0.25">
      <c r="A75" s="22">
        <f t="shared" si="10"/>
        <v>42380</v>
      </c>
      <c r="P75" s="34"/>
    </row>
    <row r="76" spans="1:16" x14ac:dyDescent="0.25">
      <c r="A76" s="22">
        <f t="shared" si="10"/>
        <v>42381</v>
      </c>
      <c r="P76" s="34"/>
    </row>
    <row r="77" spans="1:16" x14ac:dyDescent="0.25">
      <c r="A77" s="22">
        <f t="shared" si="10"/>
        <v>42382</v>
      </c>
      <c r="P77" s="34"/>
    </row>
    <row r="78" spans="1:16" x14ac:dyDescent="0.25">
      <c r="A78" s="22">
        <f t="shared" si="10"/>
        <v>42383</v>
      </c>
      <c r="P78" s="34"/>
    </row>
    <row r="79" spans="1:16" x14ac:dyDescent="0.25">
      <c r="A79" s="22">
        <f t="shared" si="10"/>
        <v>42384</v>
      </c>
      <c r="P79" s="34"/>
    </row>
    <row r="80" spans="1:16" x14ac:dyDescent="0.25">
      <c r="A80" s="22">
        <f t="shared" si="10"/>
        <v>42385</v>
      </c>
      <c r="P80" s="34"/>
    </row>
    <row r="81" spans="1:16" x14ac:dyDescent="0.25">
      <c r="A81" s="22">
        <f t="shared" si="10"/>
        <v>42386</v>
      </c>
      <c r="P81" s="34"/>
    </row>
    <row r="82" spans="1:16" x14ac:dyDescent="0.25">
      <c r="A82" s="22">
        <f t="shared" si="10"/>
        <v>42387</v>
      </c>
      <c r="P82" s="34"/>
    </row>
    <row r="83" spans="1:16" x14ac:dyDescent="0.25">
      <c r="A83" s="22">
        <f t="shared" si="10"/>
        <v>42388</v>
      </c>
      <c r="P83" s="34"/>
    </row>
    <row r="84" spans="1:16" x14ac:dyDescent="0.25">
      <c r="A84" s="22">
        <f t="shared" si="10"/>
        <v>42389</v>
      </c>
      <c r="P84" s="34"/>
    </row>
    <row r="85" spans="1:16" x14ac:dyDescent="0.25">
      <c r="A85" s="22">
        <f t="shared" si="10"/>
        <v>42390</v>
      </c>
      <c r="P85" s="34"/>
    </row>
    <row r="86" spans="1:16" x14ac:dyDescent="0.25">
      <c r="A86" s="22">
        <f t="shared" si="10"/>
        <v>42391</v>
      </c>
      <c r="P86" s="34"/>
    </row>
    <row r="87" spans="1:16" x14ac:dyDescent="0.25">
      <c r="A87" s="22">
        <f t="shared" si="10"/>
        <v>42392</v>
      </c>
      <c r="P87" s="34"/>
    </row>
    <row r="88" spans="1:16" x14ac:dyDescent="0.25">
      <c r="A88" s="22">
        <f t="shared" si="10"/>
        <v>42393</v>
      </c>
      <c r="P88" s="34"/>
    </row>
    <row r="89" spans="1:16" x14ac:dyDescent="0.25">
      <c r="A89" s="22">
        <f t="shared" si="10"/>
        <v>42394</v>
      </c>
      <c r="P89" s="34"/>
    </row>
    <row r="90" spans="1:16" x14ac:dyDescent="0.25">
      <c r="A90" s="22">
        <f t="shared" si="10"/>
        <v>42395</v>
      </c>
      <c r="P90" s="34"/>
    </row>
    <row r="91" spans="1:16" x14ac:dyDescent="0.25">
      <c r="A91" s="22">
        <f t="shared" si="10"/>
        <v>42396</v>
      </c>
      <c r="P91" s="34"/>
    </row>
    <row r="92" spans="1:16" x14ac:dyDescent="0.25">
      <c r="A92" s="22">
        <f t="shared" si="10"/>
        <v>42397</v>
      </c>
      <c r="P92" s="34"/>
    </row>
    <row r="93" spans="1:16" x14ac:dyDescent="0.25">
      <c r="A93" s="22">
        <f t="shared" si="10"/>
        <v>42398</v>
      </c>
      <c r="P93" s="34"/>
    </row>
    <row r="94" spans="1:16" x14ac:dyDescent="0.25">
      <c r="A94" s="22">
        <f t="shared" si="10"/>
        <v>42399</v>
      </c>
      <c r="P94" s="34"/>
    </row>
    <row r="95" spans="1:16" x14ac:dyDescent="0.25">
      <c r="A95" s="22">
        <f t="shared" si="10"/>
        <v>42400</v>
      </c>
      <c r="P95" s="34"/>
    </row>
    <row r="96" spans="1:16" x14ac:dyDescent="0.25">
      <c r="A96" s="22">
        <f t="shared" si="10"/>
        <v>42401</v>
      </c>
      <c r="P96" s="34"/>
    </row>
    <row r="97" spans="1:16" x14ac:dyDescent="0.25">
      <c r="A97" s="22">
        <f t="shared" si="10"/>
        <v>42402</v>
      </c>
      <c r="P97" s="34"/>
    </row>
    <row r="98" spans="1:16" x14ac:dyDescent="0.25">
      <c r="A98" s="22">
        <f t="shared" si="10"/>
        <v>42403</v>
      </c>
      <c r="P98" s="34"/>
    </row>
    <row r="99" spans="1:16" x14ac:dyDescent="0.25">
      <c r="A99" s="22">
        <f t="shared" si="10"/>
        <v>42404</v>
      </c>
      <c r="P99" s="34"/>
    </row>
    <row r="100" spans="1:16" x14ac:dyDescent="0.25">
      <c r="A100" s="22">
        <f t="shared" si="10"/>
        <v>42405</v>
      </c>
      <c r="P100" s="34"/>
    </row>
    <row r="101" spans="1:16" x14ac:dyDescent="0.25">
      <c r="A101" s="22">
        <f t="shared" si="10"/>
        <v>42406</v>
      </c>
      <c r="P101" s="34"/>
    </row>
    <row r="102" spans="1:16" x14ac:dyDescent="0.25">
      <c r="A102" s="22">
        <f t="shared" si="10"/>
        <v>42407</v>
      </c>
      <c r="P102" s="34"/>
    </row>
    <row r="103" spans="1:16" x14ac:dyDescent="0.25">
      <c r="A103" s="22">
        <f t="shared" si="10"/>
        <v>42408</v>
      </c>
      <c r="P103" s="34"/>
    </row>
    <row r="104" spans="1:16" x14ac:dyDescent="0.25">
      <c r="A104" s="22">
        <f t="shared" si="10"/>
        <v>42409</v>
      </c>
      <c r="P104" s="34"/>
    </row>
    <row r="105" spans="1:16" x14ac:dyDescent="0.25">
      <c r="A105" s="22">
        <f t="shared" si="10"/>
        <v>42410</v>
      </c>
      <c r="P105" s="34"/>
    </row>
    <row r="106" spans="1:16" x14ac:dyDescent="0.25">
      <c r="A106" s="22">
        <f t="shared" si="10"/>
        <v>42411</v>
      </c>
      <c r="P106" s="34"/>
    </row>
    <row r="107" spans="1:16" x14ac:dyDescent="0.25">
      <c r="A107" s="22">
        <f t="shared" si="10"/>
        <v>42412</v>
      </c>
      <c r="P107" s="34"/>
    </row>
    <row r="108" spans="1:16" x14ac:dyDescent="0.25">
      <c r="A108" s="22">
        <f t="shared" si="10"/>
        <v>42413</v>
      </c>
      <c r="P108" s="34"/>
    </row>
    <row r="109" spans="1:16" x14ac:dyDescent="0.25">
      <c r="A109" s="22">
        <f t="shared" si="10"/>
        <v>42414</v>
      </c>
      <c r="P109" s="34"/>
    </row>
    <row r="110" spans="1:16" x14ac:dyDescent="0.25">
      <c r="A110" s="22">
        <f t="shared" si="10"/>
        <v>42415</v>
      </c>
      <c r="P110" s="34"/>
    </row>
    <row r="111" spans="1:16" x14ac:dyDescent="0.25">
      <c r="A111" s="22">
        <f t="shared" si="10"/>
        <v>42416</v>
      </c>
      <c r="P111" s="34"/>
    </row>
    <row r="112" spans="1:16" x14ac:dyDescent="0.25">
      <c r="A112" s="22">
        <f t="shared" si="10"/>
        <v>42417</v>
      </c>
      <c r="P112" s="34"/>
    </row>
    <row r="113" spans="1:16" x14ac:dyDescent="0.25">
      <c r="A113" s="22">
        <f t="shared" si="10"/>
        <v>42418</v>
      </c>
      <c r="P113" s="34"/>
    </row>
    <row r="114" spans="1:16" x14ac:dyDescent="0.25">
      <c r="A114" s="22">
        <f t="shared" si="10"/>
        <v>42419</v>
      </c>
      <c r="P114" s="34"/>
    </row>
    <row r="115" spans="1:16" x14ac:dyDescent="0.25">
      <c r="A115" s="22">
        <f t="shared" si="10"/>
        <v>42420</v>
      </c>
      <c r="P115" s="34"/>
    </row>
    <row r="116" spans="1:16" x14ac:dyDescent="0.25">
      <c r="A116" s="22">
        <f t="shared" si="10"/>
        <v>42421</v>
      </c>
      <c r="P116" s="34"/>
    </row>
    <row r="117" spans="1:16" x14ac:dyDescent="0.25">
      <c r="A117" s="22">
        <f t="shared" si="10"/>
        <v>42422</v>
      </c>
      <c r="P117" s="34"/>
    </row>
    <row r="118" spans="1:16" x14ac:dyDescent="0.25">
      <c r="A118" s="22">
        <f t="shared" si="10"/>
        <v>42423</v>
      </c>
      <c r="P118" s="34"/>
    </row>
    <row r="119" spans="1:16" x14ac:dyDescent="0.25">
      <c r="A119" s="22">
        <f t="shared" si="10"/>
        <v>42424</v>
      </c>
      <c r="P119" s="34"/>
    </row>
    <row r="120" spans="1:16" x14ac:dyDescent="0.25">
      <c r="A120" s="22">
        <f t="shared" si="10"/>
        <v>42425</v>
      </c>
      <c r="P120" s="34"/>
    </row>
    <row r="121" spans="1:16" x14ac:dyDescent="0.25">
      <c r="A121" s="22">
        <f t="shared" si="10"/>
        <v>42426</v>
      </c>
      <c r="P121" s="34"/>
    </row>
    <row r="122" spans="1:16" x14ac:dyDescent="0.25">
      <c r="A122" s="22">
        <f t="shared" si="10"/>
        <v>42427</v>
      </c>
      <c r="P122" s="34"/>
    </row>
    <row r="123" spans="1:16" x14ac:dyDescent="0.25">
      <c r="A123" s="22">
        <f t="shared" si="10"/>
        <v>42428</v>
      </c>
      <c r="P123" s="34"/>
    </row>
    <row r="124" spans="1:16" x14ac:dyDescent="0.25">
      <c r="A124" s="22">
        <f t="shared" si="10"/>
        <v>42429</v>
      </c>
      <c r="P124" s="34"/>
    </row>
    <row r="125" spans="1:16" x14ac:dyDescent="0.25">
      <c r="A125" s="22">
        <f t="shared" si="10"/>
        <v>42430</v>
      </c>
      <c r="P125" s="34"/>
    </row>
    <row r="126" spans="1:16" x14ac:dyDescent="0.25">
      <c r="A126" s="22">
        <f t="shared" si="10"/>
        <v>42431</v>
      </c>
      <c r="P126" s="34"/>
    </row>
    <row r="127" spans="1:16" x14ac:dyDescent="0.25">
      <c r="A127" s="22">
        <f t="shared" si="10"/>
        <v>42432</v>
      </c>
      <c r="P127" s="34"/>
    </row>
    <row r="128" spans="1:16" x14ac:dyDescent="0.25">
      <c r="A128" s="22">
        <f t="shared" si="10"/>
        <v>42433</v>
      </c>
      <c r="P128" s="34"/>
    </row>
    <row r="129" spans="1:16" x14ac:dyDescent="0.25">
      <c r="A129" s="22">
        <f t="shared" si="10"/>
        <v>42434</v>
      </c>
      <c r="P129" s="34"/>
    </row>
    <row r="130" spans="1:16" x14ac:dyDescent="0.25">
      <c r="A130" s="22">
        <f t="shared" si="10"/>
        <v>42435</v>
      </c>
      <c r="P130" s="34"/>
    </row>
    <row r="131" spans="1:16" x14ac:dyDescent="0.25">
      <c r="A131" s="22">
        <f t="shared" si="10"/>
        <v>42436</v>
      </c>
      <c r="P131" s="34"/>
    </row>
    <row r="132" spans="1:16" x14ac:dyDescent="0.25">
      <c r="A132" s="22">
        <f t="shared" si="10"/>
        <v>42437</v>
      </c>
      <c r="P132" s="34"/>
    </row>
    <row r="133" spans="1:16" x14ac:dyDescent="0.25">
      <c r="A133" s="22">
        <f t="shared" si="10"/>
        <v>42438</v>
      </c>
      <c r="P133" s="34"/>
    </row>
    <row r="134" spans="1:16" x14ac:dyDescent="0.25">
      <c r="A134" s="22">
        <f t="shared" si="10"/>
        <v>42439</v>
      </c>
      <c r="P134" s="34"/>
    </row>
    <row r="135" spans="1:16" x14ac:dyDescent="0.25">
      <c r="A135" s="22">
        <f t="shared" si="10"/>
        <v>42440</v>
      </c>
      <c r="P135" s="34"/>
    </row>
    <row r="136" spans="1:16" x14ac:dyDescent="0.25">
      <c r="A136" s="22">
        <f t="shared" ref="A136:A199" si="11">A135+1</f>
        <v>42441</v>
      </c>
      <c r="P136" s="34"/>
    </row>
    <row r="137" spans="1:16" x14ac:dyDescent="0.25">
      <c r="A137" s="22">
        <f t="shared" si="11"/>
        <v>42442</v>
      </c>
      <c r="P137" s="34"/>
    </row>
    <row r="138" spans="1:16" x14ac:dyDescent="0.25">
      <c r="A138" s="22">
        <f t="shared" si="11"/>
        <v>42443</v>
      </c>
      <c r="P138" s="34"/>
    </row>
    <row r="139" spans="1:16" x14ac:dyDescent="0.25">
      <c r="A139" s="22">
        <f t="shared" si="11"/>
        <v>42444</v>
      </c>
      <c r="P139" s="34"/>
    </row>
    <row r="140" spans="1:16" x14ac:dyDescent="0.25">
      <c r="A140" s="22">
        <f t="shared" si="11"/>
        <v>42445</v>
      </c>
      <c r="P140" s="34"/>
    </row>
    <row r="141" spans="1:16" x14ac:dyDescent="0.25">
      <c r="A141" s="22">
        <f t="shared" si="11"/>
        <v>42446</v>
      </c>
      <c r="P141" s="34"/>
    </row>
    <row r="142" spans="1:16" x14ac:dyDescent="0.25">
      <c r="A142" s="22">
        <f t="shared" si="11"/>
        <v>42447</v>
      </c>
      <c r="P142" s="34"/>
    </row>
    <row r="143" spans="1:16" x14ac:dyDescent="0.25">
      <c r="A143" s="22">
        <f t="shared" si="11"/>
        <v>42448</v>
      </c>
      <c r="P143" s="34"/>
    </row>
    <row r="144" spans="1:16" x14ac:dyDescent="0.25">
      <c r="A144" s="22">
        <f t="shared" si="11"/>
        <v>42449</v>
      </c>
      <c r="P144" s="34"/>
    </row>
    <row r="145" spans="1:16" x14ac:dyDescent="0.25">
      <c r="A145" s="22">
        <f t="shared" si="11"/>
        <v>42450</v>
      </c>
      <c r="P145" s="34"/>
    </row>
    <row r="146" spans="1:16" x14ac:dyDescent="0.25">
      <c r="A146" s="22">
        <f t="shared" si="11"/>
        <v>42451</v>
      </c>
      <c r="P146" s="34"/>
    </row>
    <row r="147" spans="1:16" x14ac:dyDescent="0.25">
      <c r="A147" s="22">
        <f t="shared" si="11"/>
        <v>42452</v>
      </c>
      <c r="P147" s="34"/>
    </row>
    <row r="148" spans="1:16" x14ac:dyDescent="0.25">
      <c r="A148" s="22">
        <f t="shared" si="11"/>
        <v>42453</v>
      </c>
      <c r="P148" s="34"/>
    </row>
    <row r="149" spans="1:16" x14ac:dyDescent="0.25">
      <c r="A149" s="22">
        <f t="shared" si="11"/>
        <v>42454</v>
      </c>
      <c r="P149" s="34"/>
    </row>
    <row r="150" spans="1:16" x14ac:dyDescent="0.25">
      <c r="A150" s="22">
        <f t="shared" si="11"/>
        <v>42455</v>
      </c>
      <c r="P150" s="34"/>
    </row>
    <row r="151" spans="1:16" x14ac:dyDescent="0.25">
      <c r="A151" s="22">
        <f t="shared" si="11"/>
        <v>42456</v>
      </c>
      <c r="P151" s="34"/>
    </row>
    <row r="152" spans="1:16" x14ac:dyDescent="0.25">
      <c r="A152" s="22">
        <f t="shared" si="11"/>
        <v>42457</v>
      </c>
      <c r="P152" s="34"/>
    </row>
    <row r="153" spans="1:16" x14ac:dyDescent="0.25">
      <c r="A153" s="22">
        <f t="shared" si="11"/>
        <v>42458</v>
      </c>
      <c r="P153" s="34"/>
    </row>
    <row r="154" spans="1:16" x14ac:dyDescent="0.25">
      <c r="A154" s="22">
        <f t="shared" si="11"/>
        <v>42459</v>
      </c>
      <c r="P154" s="34"/>
    </row>
    <row r="155" spans="1:16" x14ac:dyDescent="0.25">
      <c r="A155" s="22">
        <f t="shared" si="11"/>
        <v>42460</v>
      </c>
      <c r="P155" s="34"/>
    </row>
    <row r="156" spans="1:16" x14ac:dyDescent="0.25">
      <c r="A156" s="22">
        <f t="shared" si="11"/>
        <v>42461</v>
      </c>
      <c r="P156" s="34"/>
    </row>
    <row r="157" spans="1:16" x14ac:dyDescent="0.25">
      <c r="A157" s="22">
        <f t="shared" si="11"/>
        <v>42462</v>
      </c>
      <c r="P157" s="34"/>
    </row>
    <row r="158" spans="1:16" x14ac:dyDescent="0.25">
      <c r="A158" s="22">
        <f t="shared" si="11"/>
        <v>42463</v>
      </c>
      <c r="P158" s="34"/>
    </row>
    <row r="159" spans="1:16" x14ac:dyDescent="0.25">
      <c r="A159" s="22">
        <f t="shared" si="11"/>
        <v>42464</v>
      </c>
      <c r="P159" s="34"/>
    </row>
    <row r="160" spans="1:16" x14ac:dyDescent="0.25">
      <c r="A160" s="22">
        <f t="shared" si="11"/>
        <v>42465</v>
      </c>
      <c r="P160" s="34"/>
    </row>
    <row r="161" spans="1:16" x14ac:dyDescent="0.25">
      <c r="A161" s="22">
        <f t="shared" si="11"/>
        <v>42466</v>
      </c>
      <c r="P161" s="34"/>
    </row>
    <row r="162" spans="1:16" x14ac:dyDescent="0.25">
      <c r="A162" s="22">
        <f t="shared" si="11"/>
        <v>42467</v>
      </c>
      <c r="P162" s="34"/>
    </row>
    <row r="163" spans="1:16" x14ac:dyDescent="0.25">
      <c r="A163" s="22">
        <f t="shared" si="11"/>
        <v>42468</v>
      </c>
      <c r="P163" s="34"/>
    </row>
    <row r="164" spans="1:16" x14ac:dyDescent="0.25">
      <c r="A164" s="22">
        <f t="shared" si="11"/>
        <v>42469</v>
      </c>
      <c r="P164" s="34"/>
    </row>
    <row r="165" spans="1:16" x14ac:dyDescent="0.25">
      <c r="A165" s="22">
        <f t="shared" si="11"/>
        <v>42470</v>
      </c>
      <c r="P165" s="34"/>
    </row>
    <row r="166" spans="1:16" x14ac:dyDescent="0.25">
      <c r="A166" s="22">
        <f t="shared" si="11"/>
        <v>42471</v>
      </c>
      <c r="P166" s="34"/>
    </row>
    <row r="167" spans="1:16" x14ac:dyDescent="0.25">
      <c r="A167" s="22">
        <f t="shared" si="11"/>
        <v>42472</v>
      </c>
      <c r="P167" s="34"/>
    </row>
    <row r="168" spans="1:16" x14ac:dyDescent="0.25">
      <c r="A168" s="22">
        <f t="shared" si="11"/>
        <v>42473</v>
      </c>
      <c r="P168" s="34"/>
    </row>
    <row r="169" spans="1:16" x14ac:dyDescent="0.25">
      <c r="A169" s="22">
        <f t="shared" si="11"/>
        <v>42474</v>
      </c>
      <c r="P169" s="34"/>
    </row>
    <row r="170" spans="1:16" x14ac:dyDescent="0.25">
      <c r="A170" s="22">
        <f t="shared" si="11"/>
        <v>42475</v>
      </c>
      <c r="P170" s="34"/>
    </row>
    <row r="171" spans="1:16" x14ac:dyDescent="0.25">
      <c r="A171" s="22">
        <f t="shared" si="11"/>
        <v>42476</v>
      </c>
      <c r="P171" s="34"/>
    </row>
    <row r="172" spans="1:16" x14ac:dyDescent="0.25">
      <c r="A172" s="22">
        <f t="shared" si="11"/>
        <v>42477</v>
      </c>
      <c r="P172" s="34"/>
    </row>
    <row r="173" spans="1:16" x14ac:dyDescent="0.25">
      <c r="A173" s="22">
        <f t="shared" si="11"/>
        <v>42478</v>
      </c>
      <c r="P173" s="34"/>
    </row>
    <row r="174" spans="1:16" x14ac:dyDescent="0.25">
      <c r="A174" s="22">
        <f t="shared" si="11"/>
        <v>42479</v>
      </c>
      <c r="P174" s="34"/>
    </row>
    <row r="175" spans="1:16" x14ac:dyDescent="0.25">
      <c r="A175" s="22">
        <f t="shared" si="11"/>
        <v>42480</v>
      </c>
      <c r="P175" s="34"/>
    </row>
    <row r="176" spans="1:16" x14ac:dyDescent="0.25">
      <c r="A176" s="22">
        <f t="shared" si="11"/>
        <v>42481</v>
      </c>
      <c r="P176" s="34"/>
    </row>
    <row r="177" spans="1:16" x14ac:dyDescent="0.25">
      <c r="A177" s="22">
        <f t="shared" si="11"/>
        <v>42482</v>
      </c>
      <c r="P177" s="34"/>
    </row>
    <row r="178" spans="1:16" x14ac:dyDescent="0.25">
      <c r="A178" s="22">
        <f t="shared" si="11"/>
        <v>42483</v>
      </c>
      <c r="P178" s="34"/>
    </row>
    <row r="179" spans="1:16" x14ac:dyDescent="0.25">
      <c r="A179" s="22">
        <f t="shared" si="11"/>
        <v>42484</v>
      </c>
      <c r="P179" s="34"/>
    </row>
    <row r="180" spans="1:16" x14ac:dyDescent="0.25">
      <c r="A180" s="22">
        <f t="shared" si="11"/>
        <v>42485</v>
      </c>
      <c r="P180" s="34"/>
    </row>
    <row r="181" spans="1:16" x14ac:dyDescent="0.25">
      <c r="A181" s="22">
        <f t="shared" si="11"/>
        <v>42486</v>
      </c>
      <c r="P181" s="34"/>
    </row>
    <row r="182" spans="1:16" x14ac:dyDescent="0.25">
      <c r="A182" s="22">
        <f t="shared" si="11"/>
        <v>42487</v>
      </c>
      <c r="P182" s="34"/>
    </row>
    <row r="183" spans="1:16" x14ac:dyDescent="0.25">
      <c r="A183" s="22">
        <f t="shared" si="11"/>
        <v>42488</v>
      </c>
      <c r="P183" s="34"/>
    </row>
    <row r="184" spans="1:16" x14ac:dyDescent="0.25">
      <c r="A184" s="22">
        <f t="shared" si="11"/>
        <v>42489</v>
      </c>
      <c r="P184" s="34"/>
    </row>
    <row r="185" spans="1:16" x14ac:dyDescent="0.25">
      <c r="A185" s="22">
        <f t="shared" si="11"/>
        <v>42490</v>
      </c>
      <c r="P185" s="34"/>
    </row>
    <row r="186" spans="1:16" x14ac:dyDescent="0.25">
      <c r="A186" s="22">
        <f t="shared" si="11"/>
        <v>42491</v>
      </c>
      <c r="P186" s="34"/>
    </row>
    <row r="187" spans="1:16" x14ac:dyDescent="0.25">
      <c r="A187" s="22">
        <f t="shared" si="11"/>
        <v>42492</v>
      </c>
      <c r="P187" s="34"/>
    </row>
    <row r="188" spans="1:16" x14ac:dyDescent="0.25">
      <c r="A188" s="22">
        <f t="shared" si="11"/>
        <v>42493</v>
      </c>
      <c r="P188" s="34"/>
    </row>
    <row r="189" spans="1:16" x14ac:dyDescent="0.25">
      <c r="A189" s="22">
        <f t="shared" si="11"/>
        <v>42494</v>
      </c>
      <c r="P189" s="34"/>
    </row>
    <row r="190" spans="1:16" x14ac:dyDescent="0.25">
      <c r="A190" s="22">
        <f t="shared" si="11"/>
        <v>42495</v>
      </c>
      <c r="P190" s="34"/>
    </row>
    <row r="191" spans="1:16" x14ac:dyDescent="0.25">
      <c r="A191" s="22">
        <f t="shared" si="11"/>
        <v>42496</v>
      </c>
      <c r="P191" s="34"/>
    </row>
    <row r="192" spans="1:16" x14ac:dyDescent="0.25">
      <c r="A192" s="22">
        <f t="shared" si="11"/>
        <v>42497</v>
      </c>
      <c r="P192" s="34"/>
    </row>
    <row r="193" spans="1:16" x14ac:dyDescent="0.25">
      <c r="A193" s="22">
        <f t="shared" si="11"/>
        <v>42498</v>
      </c>
      <c r="P193" s="34"/>
    </row>
    <row r="194" spans="1:16" x14ac:dyDescent="0.25">
      <c r="A194" s="22">
        <f t="shared" si="11"/>
        <v>42499</v>
      </c>
      <c r="P194" s="34"/>
    </row>
    <row r="195" spans="1:16" x14ac:dyDescent="0.25">
      <c r="A195" s="22">
        <f t="shared" si="11"/>
        <v>42500</v>
      </c>
      <c r="P195" s="34"/>
    </row>
    <row r="196" spans="1:16" x14ac:dyDescent="0.25">
      <c r="A196" s="22">
        <f t="shared" si="11"/>
        <v>42501</v>
      </c>
      <c r="P196" s="34"/>
    </row>
    <row r="197" spans="1:16" x14ac:dyDescent="0.25">
      <c r="A197" s="22">
        <f t="shared" si="11"/>
        <v>42502</v>
      </c>
      <c r="P197" s="34"/>
    </row>
    <row r="198" spans="1:16" x14ac:dyDescent="0.25">
      <c r="A198" s="22">
        <f t="shared" si="11"/>
        <v>42503</v>
      </c>
      <c r="P198" s="34"/>
    </row>
    <row r="199" spans="1:16" x14ac:dyDescent="0.25">
      <c r="A199" s="22">
        <f t="shared" si="11"/>
        <v>42504</v>
      </c>
      <c r="P199" s="34"/>
    </row>
    <row r="200" spans="1:16" x14ac:dyDescent="0.25">
      <c r="A200" s="22">
        <f t="shared" ref="A200:A263" si="12">A199+1</f>
        <v>42505</v>
      </c>
      <c r="P200" s="34"/>
    </row>
    <row r="201" spans="1:16" x14ac:dyDescent="0.25">
      <c r="A201" s="22">
        <f t="shared" si="12"/>
        <v>42506</v>
      </c>
      <c r="P201" s="34"/>
    </row>
    <row r="202" spans="1:16" x14ac:dyDescent="0.25">
      <c r="A202" s="22">
        <f t="shared" si="12"/>
        <v>42507</v>
      </c>
      <c r="P202" s="34"/>
    </row>
    <row r="203" spans="1:16" x14ac:dyDescent="0.25">
      <c r="A203" s="22">
        <f t="shared" si="12"/>
        <v>42508</v>
      </c>
      <c r="P203" s="34"/>
    </row>
    <row r="204" spans="1:16" x14ac:dyDescent="0.25">
      <c r="A204" s="22">
        <f t="shared" si="12"/>
        <v>42509</v>
      </c>
      <c r="P204" s="34"/>
    </row>
    <row r="205" spans="1:16" x14ac:dyDescent="0.25">
      <c r="A205" s="22">
        <f t="shared" si="12"/>
        <v>42510</v>
      </c>
      <c r="P205" s="34"/>
    </row>
    <row r="206" spans="1:16" x14ac:dyDescent="0.25">
      <c r="A206" s="22">
        <f t="shared" si="12"/>
        <v>42511</v>
      </c>
      <c r="P206" s="34"/>
    </row>
    <row r="207" spans="1:16" x14ac:dyDescent="0.25">
      <c r="A207" s="22">
        <f t="shared" si="12"/>
        <v>42512</v>
      </c>
      <c r="P207" s="34"/>
    </row>
    <row r="208" spans="1:16" x14ac:dyDescent="0.25">
      <c r="A208" s="22">
        <f t="shared" si="12"/>
        <v>42513</v>
      </c>
      <c r="P208" s="34"/>
    </row>
    <row r="209" spans="1:16" x14ac:dyDescent="0.25">
      <c r="A209" s="22">
        <f t="shared" si="12"/>
        <v>42514</v>
      </c>
      <c r="P209" s="34"/>
    </row>
    <row r="210" spans="1:16" x14ac:dyDescent="0.25">
      <c r="A210" s="22">
        <f t="shared" si="12"/>
        <v>42515</v>
      </c>
      <c r="P210" s="34"/>
    </row>
    <row r="211" spans="1:16" x14ac:dyDescent="0.25">
      <c r="A211" s="22">
        <f t="shared" si="12"/>
        <v>42516</v>
      </c>
      <c r="P211" s="34"/>
    </row>
    <row r="212" spans="1:16" x14ac:dyDescent="0.25">
      <c r="A212" s="22">
        <f t="shared" si="12"/>
        <v>42517</v>
      </c>
      <c r="P212" s="34"/>
    </row>
    <row r="213" spans="1:16" x14ac:dyDescent="0.25">
      <c r="A213" s="22">
        <f t="shared" si="12"/>
        <v>42518</v>
      </c>
      <c r="P213" s="34"/>
    </row>
    <row r="214" spans="1:16" x14ac:dyDescent="0.25">
      <c r="A214" s="22">
        <f t="shared" si="12"/>
        <v>42519</v>
      </c>
      <c r="P214" s="34"/>
    </row>
    <row r="215" spans="1:16" x14ac:dyDescent="0.25">
      <c r="A215" s="22">
        <f t="shared" si="12"/>
        <v>42520</v>
      </c>
      <c r="P215" s="34"/>
    </row>
    <row r="216" spans="1:16" x14ac:dyDescent="0.25">
      <c r="A216" s="22">
        <f t="shared" si="12"/>
        <v>42521</v>
      </c>
      <c r="P216" s="34"/>
    </row>
    <row r="217" spans="1:16" x14ac:dyDescent="0.25">
      <c r="A217" s="22">
        <f t="shared" si="12"/>
        <v>42522</v>
      </c>
      <c r="P217" s="34"/>
    </row>
    <row r="218" spans="1:16" x14ac:dyDescent="0.25">
      <c r="A218" s="22">
        <f t="shared" si="12"/>
        <v>42523</v>
      </c>
      <c r="P218" s="34"/>
    </row>
    <row r="219" spans="1:16" x14ac:dyDescent="0.25">
      <c r="A219" s="22">
        <f t="shared" si="12"/>
        <v>42524</v>
      </c>
      <c r="P219" s="34"/>
    </row>
    <row r="220" spans="1:16" x14ac:dyDescent="0.25">
      <c r="A220" s="22">
        <f t="shared" si="12"/>
        <v>42525</v>
      </c>
      <c r="P220" s="34"/>
    </row>
    <row r="221" spans="1:16" x14ac:dyDescent="0.25">
      <c r="A221" s="22">
        <f t="shared" si="12"/>
        <v>42526</v>
      </c>
      <c r="P221" s="34"/>
    </row>
    <row r="222" spans="1:16" x14ac:dyDescent="0.25">
      <c r="A222" s="22">
        <f t="shared" si="12"/>
        <v>42527</v>
      </c>
      <c r="P222" s="34"/>
    </row>
    <row r="223" spans="1:16" x14ac:dyDescent="0.25">
      <c r="A223" s="22">
        <f t="shared" si="12"/>
        <v>42528</v>
      </c>
      <c r="P223" s="34"/>
    </row>
    <row r="224" spans="1:16" x14ac:dyDescent="0.25">
      <c r="A224" s="22">
        <f t="shared" si="12"/>
        <v>42529</v>
      </c>
      <c r="P224" s="34"/>
    </row>
    <row r="225" spans="1:16" x14ac:dyDescent="0.25">
      <c r="A225" s="22">
        <f t="shared" si="12"/>
        <v>42530</v>
      </c>
      <c r="P225" s="34"/>
    </row>
    <row r="226" spans="1:16" x14ac:dyDescent="0.25">
      <c r="A226" s="22">
        <f t="shared" si="12"/>
        <v>42531</v>
      </c>
      <c r="P226" s="34"/>
    </row>
    <row r="227" spans="1:16" x14ac:dyDescent="0.25">
      <c r="A227" s="22">
        <f t="shared" si="12"/>
        <v>42532</v>
      </c>
      <c r="P227" s="34"/>
    </row>
    <row r="228" spans="1:16" x14ac:dyDescent="0.25">
      <c r="A228" s="22">
        <f t="shared" si="12"/>
        <v>42533</v>
      </c>
      <c r="P228" s="34"/>
    </row>
    <row r="229" spans="1:16" x14ac:dyDescent="0.25">
      <c r="A229" s="22">
        <f t="shared" si="12"/>
        <v>42534</v>
      </c>
      <c r="P229" s="34"/>
    </row>
    <row r="230" spans="1:16" x14ac:dyDescent="0.25">
      <c r="A230" s="22">
        <f t="shared" si="12"/>
        <v>42535</v>
      </c>
      <c r="P230" s="34"/>
    </row>
    <row r="231" spans="1:16" x14ac:dyDescent="0.25">
      <c r="A231" s="22">
        <f t="shared" si="12"/>
        <v>42536</v>
      </c>
      <c r="P231" s="34"/>
    </row>
    <row r="232" spans="1:16" x14ac:dyDescent="0.25">
      <c r="A232" s="22">
        <f t="shared" si="12"/>
        <v>42537</v>
      </c>
      <c r="P232" s="34"/>
    </row>
    <row r="233" spans="1:16" x14ac:dyDescent="0.25">
      <c r="A233" s="22">
        <f t="shared" si="12"/>
        <v>42538</v>
      </c>
      <c r="P233" s="34"/>
    </row>
    <row r="234" spans="1:16" x14ac:dyDescent="0.25">
      <c r="A234" s="22">
        <f t="shared" si="12"/>
        <v>42539</v>
      </c>
      <c r="P234" s="34"/>
    </row>
    <row r="235" spans="1:16" x14ac:dyDescent="0.25">
      <c r="A235" s="22">
        <f t="shared" si="12"/>
        <v>42540</v>
      </c>
      <c r="P235" s="34"/>
    </row>
    <row r="236" spans="1:16" x14ac:dyDescent="0.25">
      <c r="A236" s="22">
        <f t="shared" si="12"/>
        <v>42541</v>
      </c>
      <c r="P236" s="34"/>
    </row>
    <row r="237" spans="1:16" x14ac:dyDescent="0.25">
      <c r="A237" s="22">
        <f t="shared" si="12"/>
        <v>42542</v>
      </c>
      <c r="P237" s="34"/>
    </row>
    <row r="238" spans="1:16" x14ac:dyDescent="0.25">
      <c r="A238" s="22">
        <f t="shared" si="12"/>
        <v>42543</v>
      </c>
      <c r="P238" s="34"/>
    </row>
    <row r="239" spans="1:16" x14ac:dyDescent="0.25">
      <c r="A239" s="22">
        <f t="shared" si="12"/>
        <v>42544</v>
      </c>
      <c r="P239" s="34"/>
    </row>
    <row r="240" spans="1:16" x14ac:dyDescent="0.25">
      <c r="A240" s="22">
        <f t="shared" si="12"/>
        <v>42545</v>
      </c>
      <c r="P240" s="34"/>
    </row>
    <row r="241" spans="1:16" x14ac:dyDescent="0.25">
      <c r="A241" s="22">
        <f t="shared" si="12"/>
        <v>42546</v>
      </c>
      <c r="P241" s="34"/>
    </row>
    <row r="242" spans="1:16" x14ac:dyDescent="0.25">
      <c r="A242" s="22">
        <f t="shared" si="12"/>
        <v>42547</v>
      </c>
      <c r="P242" s="34"/>
    </row>
    <row r="243" spans="1:16" x14ac:dyDescent="0.25">
      <c r="A243" s="22">
        <f t="shared" si="12"/>
        <v>42548</v>
      </c>
      <c r="P243" s="34"/>
    </row>
    <row r="244" spans="1:16" x14ac:dyDescent="0.25">
      <c r="A244" s="22">
        <f t="shared" si="12"/>
        <v>42549</v>
      </c>
      <c r="P244" s="34"/>
    </row>
    <row r="245" spans="1:16" x14ac:dyDescent="0.25">
      <c r="A245" s="22">
        <f t="shared" si="12"/>
        <v>42550</v>
      </c>
      <c r="P245" s="34"/>
    </row>
    <row r="246" spans="1:16" x14ac:dyDescent="0.25">
      <c r="A246" s="22">
        <f t="shared" si="12"/>
        <v>42551</v>
      </c>
      <c r="P246" s="34"/>
    </row>
    <row r="247" spans="1:16" x14ac:dyDescent="0.25">
      <c r="A247" s="22">
        <f t="shared" si="12"/>
        <v>42552</v>
      </c>
      <c r="P247" s="34"/>
    </row>
    <row r="248" spans="1:16" x14ac:dyDescent="0.25">
      <c r="A248" s="22">
        <f t="shared" si="12"/>
        <v>42553</v>
      </c>
      <c r="P248" s="34"/>
    </row>
    <row r="249" spans="1:16" x14ac:dyDescent="0.25">
      <c r="A249" s="22">
        <f t="shared" si="12"/>
        <v>42554</v>
      </c>
      <c r="P249" s="34"/>
    </row>
    <row r="250" spans="1:16" x14ac:dyDescent="0.25">
      <c r="A250" s="22">
        <f t="shared" si="12"/>
        <v>42555</v>
      </c>
      <c r="P250" s="34"/>
    </row>
    <row r="251" spans="1:16" x14ac:dyDescent="0.25">
      <c r="A251" s="22">
        <f t="shared" si="12"/>
        <v>42556</v>
      </c>
      <c r="P251" s="34"/>
    </row>
    <row r="252" spans="1:16" x14ac:dyDescent="0.25">
      <c r="A252" s="22">
        <f t="shared" si="12"/>
        <v>42557</v>
      </c>
      <c r="P252" s="34"/>
    </row>
    <row r="253" spans="1:16" x14ac:dyDescent="0.25">
      <c r="A253" s="22">
        <f t="shared" si="12"/>
        <v>42558</v>
      </c>
      <c r="P253" s="34"/>
    </row>
    <row r="254" spans="1:16" x14ac:dyDescent="0.25">
      <c r="A254" s="22">
        <f t="shared" si="12"/>
        <v>42559</v>
      </c>
      <c r="P254" s="34"/>
    </row>
    <row r="255" spans="1:16" x14ac:dyDescent="0.25">
      <c r="A255" s="22">
        <f t="shared" si="12"/>
        <v>42560</v>
      </c>
      <c r="P255" s="34"/>
    </row>
    <row r="256" spans="1:16" x14ac:dyDescent="0.25">
      <c r="A256" s="22">
        <f t="shared" si="12"/>
        <v>42561</v>
      </c>
      <c r="P256" s="34"/>
    </row>
    <row r="257" spans="1:16" x14ac:dyDescent="0.25">
      <c r="A257" s="22">
        <f t="shared" si="12"/>
        <v>42562</v>
      </c>
      <c r="P257" s="34"/>
    </row>
    <row r="258" spans="1:16" x14ac:dyDescent="0.25">
      <c r="A258" s="22">
        <f t="shared" si="12"/>
        <v>42563</v>
      </c>
      <c r="P258" s="34"/>
    </row>
    <row r="259" spans="1:16" x14ac:dyDescent="0.25">
      <c r="A259" s="22">
        <f t="shared" si="12"/>
        <v>42564</v>
      </c>
      <c r="P259" s="34"/>
    </row>
    <row r="260" spans="1:16" x14ac:dyDescent="0.25">
      <c r="A260" s="22">
        <f t="shared" si="12"/>
        <v>42565</v>
      </c>
      <c r="P260" s="34"/>
    </row>
    <row r="261" spans="1:16" x14ac:dyDescent="0.25">
      <c r="A261" s="22">
        <f t="shared" si="12"/>
        <v>42566</v>
      </c>
      <c r="P261" s="34"/>
    </row>
    <row r="262" spans="1:16" x14ac:dyDescent="0.25">
      <c r="A262" s="22">
        <f t="shared" si="12"/>
        <v>42567</v>
      </c>
      <c r="P262" s="34"/>
    </row>
    <row r="263" spans="1:16" x14ac:dyDescent="0.25">
      <c r="A263" s="22">
        <f t="shared" si="12"/>
        <v>42568</v>
      </c>
      <c r="P263" s="34"/>
    </row>
    <row r="264" spans="1:16" x14ac:dyDescent="0.25">
      <c r="A264" s="22">
        <f t="shared" ref="A264:A305" si="13">A263+1</f>
        <v>42569</v>
      </c>
      <c r="P264" s="34"/>
    </row>
    <row r="265" spans="1:16" x14ac:dyDescent="0.25">
      <c r="A265" s="22">
        <f t="shared" si="13"/>
        <v>42570</v>
      </c>
      <c r="P265" s="34"/>
    </row>
    <row r="266" spans="1:16" x14ac:dyDescent="0.25">
      <c r="A266" s="22">
        <f t="shared" si="13"/>
        <v>42571</v>
      </c>
      <c r="P266" s="34"/>
    </row>
    <row r="267" spans="1:16" x14ac:dyDescent="0.25">
      <c r="A267" s="22">
        <f t="shared" si="13"/>
        <v>42572</v>
      </c>
      <c r="P267" s="34"/>
    </row>
    <row r="268" spans="1:16" x14ac:dyDescent="0.25">
      <c r="A268" s="22">
        <f t="shared" si="13"/>
        <v>42573</v>
      </c>
      <c r="P268" s="34"/>
    </row>
    <row r="269" spans="1:16" x14ac:dyDescent="0.25">
      <c r="A269" s="22">
        <f t="shared" si="13"/>
        <v>42574</v>
      </c>
      <c r="P269" s="34"/>
    </row>
    <row r="270" spans="1:16" x14ac:dyDescent="0.25">
      <c r="A270" s="22">
        <f t="shared" si="13"/>
        <v>42575</v>
      </c>
      <c r="P270" s="34"/>
    </row>
    <row r="271" spans="1:16" x14ac:dyDescent="0.25">
      <c r="A271" s="22">
        <f t="shared" si="13"/>
        <v>42576</v>
      </c>
      <c r="P271" s="34"/>
    </row>
    <row r="272" spans="1:16" x14ac:dyDescent="0.25">
      <c r="A272" s="22">
        <f t="shared" si="13"/>
        <v>42577</v>
      </c>
      <c r="P272" s="34"/>
    </row>
    <row r="273" spans="1:16" x14ac:dyDescent="0.25">
      <c r="A273" s="22">
        <f t="shared" si="13"/>
        <v>42578</v>
      </c>
      <c r="P273" s="34"/>
    </row>
    <row r="274" spans="1:16" x14ac:dyDescent="0.25">
      <c r="A274" s="22">
        <f t="shared" si="13"/>
        <v>42579</v>
      </c>
      <c r="P274" s="34"/>
    </row>
    <row r="275" spans="1:16" x14ac:dyDescent="0.25">
      <c r="A275" s="22">
        <f t="shared" si="13"/>
        <v>42580</v>
      </c>
      <c r="P275" s="34"/>
    </row>
    <row r="276" spans="1:16" x14ac:dyDescent="0.25">
      <c r="A276" s="22">
        <f t="shared" si="13"/>
        <v>42581</v>
      </c>
      <c r="P276" s="34"/>
    </row>
    <row r="277" spans="1:16" x14ac:dyDescent="0.25">
      <c r="A277" s="22">
        <f t="shared" si="13"/>
        <v>42582</v>
      </c>
      <c r="P277" s="34"/>
    </row>
    <row r="278" spans="1:16" x14ac:dyDescent="0.25">
      <c r="A278" s="22">
        <f t="shared" si="13"/>
        <v>42583</v>
      </c>
      <c r="P278" s="34"/>
    </row>
    <row r="279" spans="1:16" x14ac:dyDescent="0.25">
      <c r="A279" s="22">
        <f t="shared" si="13"/>
        <v>42584</v>
      </c>
      <c r="P279" s="34"/>
    </row>
    <row r="280" spans="1:16" x14ac:dyDescent="0.25">
      <c r="A280" s="22">
        <f t="shared" si="13"/>
        <v>42585</v>
      </c>
      <c r="P280" s="34"/>
    </row>
    <row r="281" spans="1:16" x14ac:dyDescent="0.25">
      <c r="A281" s="22">
        <f t="shared" si="13"/>
        <v>42586</v>
      </c>
      <c r="P281" s="34"/>
    </row>
    <row r="282" spans="1:16" x14ac:dyDescent="0.25">
      <c r="A282" s="22">
        <f t="shared" si="13"/>
        <v>42587</v>
      </c>
      <c r="P282" s="34"/>
    </row>
    <row r="283" spans="1:16" x14ac:dyDescent="0.25">
      <c r="A283" s="22">
        <f t="shared" si="13"/>
        <v>42588</v>
      </c>
      <c r="P283" s="34"/>
    </row>
    <row r="284" spans="1:16" x14ac:dyDescent="0.25">
      <c r="A284" s="22">
        <f t="shared" si="13"/>
        <v>42589</v>
      </c>
      <c r="P284" s="34"/>
    </row>
    <row r="285" spans="1:16" x14ac:dyDescent="0.25">
      <c r="A285" s="22">
        <f t="shared" si="13"/>
        <v>42590</v>
      </c>
      <c r="P285" s="34"/>
    </row>
    <row r="286" spans="1:16" x14ac:dyDescent="0.25">
      <c r="A286" s="22">
        <f t="shared" si="13"/>
        <v>42591</v>
      </c>
      <c r="P286" s="34"/>
    </row>
    <row r="287" spans="1:16" x14ac:dyDescent="0.25">
      <c r="A287" s="22">
        <f t="shared" si="13"/>
        <v>42592</v>
      </c>
      <c r="P287" s="34"/>
    </row>
    <row r="288" spans="1:16" x14ac:dyDescent="0.25">
      <c r="A288" s="22">
        <f t="shared" si="13"/>
        <v>42593</v>
      </c>
      <c r="P288" s="34"/>
    </row>
    <row r="289" spans="1:16" x14ac:dyDescent="0.25">
      <c r="A289" s="22">
        <f t="shared" si="13"/>
        <v>42594</v>
      </c>
      <c r="P289" s="34"/>
    </row>
    <row r="290" spans="1:16" x14ac:dyDescent="0.25">
      <c r="A290" s="22">
        <f t="shared" si="13"/>
        <v>42595</v>
      </c>
      <c r="P290" s="34"/>
    </row>
    <row r="291" spans="1:16" x14ac:dyDescent="0.25">
      <c r="A291" s="22">
        <f t="shared" si="13"/>
        <v>42596</v>
      </c>
      <c r="P291" s="34"/>
    </row>
    <row r="292" spans="1:16" x14ac:dyDescent="0.25">
      <c r="A292" s="22">
        <f t="shared" si="13"/>
        <v>42597</v>
      </c>
      <c r="P292" s="34"/>
    </row>
    <row r="293" spans="1:16" x14ac:dyDescent="0.25">
      <c r="A293" s="22">
        <f t="shared" si="13"/>
        <v>42598</v>
      </c>
      <c r="P293" s="34"/>
    </row>
    <row r="294" spans="1:16" x14ac:dyDescent="0.25">
      <c r="A294" s="22">
        <f t="shared" si="13"/>
        <v>42599</v>
      </c>
      <c r="P294" s="34"/>
    </row>
    <row r="295" spans="1:16" x14ac:dyDescent="0.25">
      <c r="A295" s="22">
        <f t="shared" si="13"/>
        <v>42600</v>
      </c>
      <c r="P295" s="34"/>
    </row>
    <row r="296" spans="1:16" x14ac:dyDescent="0.25">
      <c r="A296" s="22">
        <f t="shared" si="13"/>
        <v>42601</v>
      </c>
      <c r="P296" s="34"/>
    </row>
    <row r="297" spans="1:16" x14ac:dyDescent="0.25">
      <c r="A297" s="22">
        <f t="shared" si="13"/>
        <v>42602</v>
      </c>
      <c r="P297" s="34"/>
    </row>
    <row r="298" spans="1:16" x14ac:dyDescent="0.25">
      <c r="A298" s="22">
        <f t="shared" si="13"/>
        <v>42603</v>
      </c>
      <c r="P298" s="34"/>
    </row>
    <row r="299" spans="1:16" x14ac:dyDescent="0.25">
      <c r="A299" s="22">
        <f t="shared" si="13"/>
        <v>42604</v>
      </c>
      <c r="P299" s="34"/>
    </row>
    <row r="300" spans="1:16" x14ac:dyDescent="0.25">
      <c r="A300" s="22">
        <f t="shared" si="13"/>
        <v>42605</v>
      </c>
      <c r="P300" s="34"/>
    </row>
    <row r="301" spans="1:16" x14ac:dyDescent="0.25">
      <c r="A301" s="22">
        <f t="shared" si="13"/>
        <v>42606</v>
      </c>
      <c r="P301" s="34"/>
    </row>
    <row r="302" spans="1:16" x14ac:dyDescent="0.25">
      <c r="A302" s="22">
        <f t="shared" si="13"/>
        <v>42607</v>
      </c>
      <c r="P302" s="34"/>
    </row>
    <row r="303" spans="1:16" x14ac:dyDescent="0.25">
      <c r="A303" s="22">
        <f t="shared" si="13"/>
        <v>42608</v>
      </c>
      <c r="P303" s="34"/>
    </row>
    <row r="304" spans="1:16" x14ac:dyDescent="0.25">
      <c r="A304" s="22">
        <f t="shared" si="13"/>
        <v>42609</v>
      </c>
      <c r="P304" s="34"/>
    </row>
    <row r="305" spans="1:16" x14ac:dyDescent="0.25">
      <c r="A305" s="22">
        <f t="shared" si="13"/>
        <v>42610</v>
      </c>
      <c r="P305" s="34"/>
    </row>
  </sheetData>
  <conditionalFormatting sqref="F1:F1048576">
    <cfRule type="cellIs" dxfId="0" priority="2" operator="greaterThan">
      <formula>243</formula>
    </cfRule>
  </conditionalFormatting>
  <conditionalFormatting sqref="P39:P3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Normal="100" workbookViewId="0">
      <selection activeCell="A34" sqref="A34"/>
    </sheetView>
  </sheetViews>
  <sheetFormatPr defaultRowHeight="14.25" x14ac:dyDescent="0.2"/>
  <cols>
    <col min="1" max="1" width="17.25"/>
    <col min="2" max="2" width="11.875"/>
    <col min="3" max="12" width="10.625"/>
    <col min="13" max="13" width="14.625"/>
    <col min="14" max="1025" width="8.625"/>
  </cols>
  <sheetData>
    <row r="1" spans="1:5" x14ac:dyDescent="0.2">
      <c r="A1" t="s">
        <v>33</v>
      </c>
      <c r="C1" t="s">
        <v>34</v>
      </c>
      <c r="D1" t="s">
        <v>35</v>
      </c>
      <c r="E1" t="s">
        <v>36</v>
      </c>
    </row>
    <row r="2" spans="1:5" x14ac:dyDescent="0.2">
      <c r="A2" t="s">
        <v>37</v>
      </c>
      <c r="C2">
        <f>3787*2</f>
        <v>7574</v>
      </c>
      <c r="D2">
        <f>C35</f>
        <v>100344.8</v>
      </c>
      <c r="E2" t="b">
        <f>TRUE()</f>
        <v>1</v>
      </c>
    </row>
    <row r="3" spans="1:5" x14ac:dyDescent="0.2">
      <c r="A3" t="s">
        <v>38</v>
      </c>
    </row>
    <row r="4" spans="1:5" x14ac:dyDescent="0.2">
      <c r="B4" t="s">
        <v>39</v>
      </c>
      <c r="C4">
        <v>550</v>
      </c>
      <c r="D4">
        <f>C4*12</f>
        <v>6600</v>
      </c>
      <c r="E4" t="b">
        <f>TRUE()</f>
        <v>1</v>
      </c>
    </row>
    <row r="5" spans="1:5" x14ac:dyDescent="0.2">
      <c r="B5" t="s">
        <v>40</v>
      </c>
      <c r="C5">
        <v>366</v>
      </c>
      <c r="D5">
        <f>C5*12</f>
        <v>4392</v>
      </c>
      <c r="E5" t="b">
        <f>TRUE()</f>
        <v>1</v>
      </c>
    </row>
    <row r="6" spans="1:5" x14ac:dyDescent="0.2">
      <c r="B6" t="s">
        <v>41</v>
      </c>
      <c r="C6">
        <v>225</v>
      </c>
      <c r="D6">
        <f>C6*12</f>
        <v>2700</v>
      </c>
      <c r="E6" t="b">
        <f>TRUE()</f>
        <v>1</v>
      </c>
    </row>
    <row r="7" spans="1:5" x14ac:dyDescent="0.2">
      <c r="B7" t="s">
        <v>42</v>
      </c>
      <c r="C7">
        <v>220</v>
      </c>
      <c r="D7">
        <f>C7*12</f>
        <v>2640</v>
      </c>
      <c r="E7" t="b">
        <f>TRUE()</f>
        <v>1</v>
      </c>
    </row>
    <row r="8" spans="1:5" x14ac:dyDescent="0.2">
      <c r="B8" t="s">
        <v>43</v>
      </c>
      <c r="C8">
        <v>400</v>
      </c>
      <c r="D8">
        <f>C8*12</f>
        <v>4800</v>
      </c>
      <c r="E8" t="b">
        <f>TRUE()</f>
        <v>1</v>
      </c>
    </row>
    <row r="9" spans="1:5" x14ac:dyDescent="0.2">
      <c r="B9" t="s">
        <v>44</v>
      </c>
      <c r="C9">
        <f>SUM(C4:C8)</f>
        <v>1761</v>
      </c>
      <c r="D9">
        <f>SUM(D4:D8)</f>
        <v>21132</v>
      </c>
    </row>
    <row r="11" spans="1:5" x14ac:dyDescent="0.2">
      <c r="A11" t="s">
        <v>45</v>
      </c>
      <c r="C11">
        <f>C2-C9</f>
        <v>5813</v>
      </c>
      <c r="D11">
        <f>C11*12</f>
        <v>69756</v>
      </c>
    </row>
    <row r="14" spans="1:5" x14ac:dyDescent="0.2">
      <c r="A14" t="s">
        <v>46</v>
      </c>
    </row>
    <row r="15" spans="1:5" x14ac:dyDescent="0.2">
      <c r="B15" t="s">
        <v>47</v>
      </c>
      <c r="C15">
        <f>200*4</f>
        <v>800</v>
      </c>
      <c r="D15">
        <f t="shared" ref="D15:D20" si="0">C15*12</f>
        <v>9600</v>
      </c>
      <c r="E15" t="b">
        <f>TRUE()</f>
        <v>1</v>
      </c>
    </row>
    <row r="16" spans="1:5" x14ac:dyDescent="0.2">
      <c r="B16" t="s">
        <v>48</v>
      </c>
      <c r="C16">
        <v>800</v>
      </c>
      <c r="D16">
        <f t="shared" si="0"/>
        <v>9600</v>
      </c>
    </row>
    <row r="17" spans="1:13" x14ac:dyDescent="0.2">
      <c r="B17" t="s">
        <v>49</v>
      </c>
      <c r="C17">
        <f>40*4</f>
        <v>160</v>
      </c>
      <c r="D17">
        <f t="shared" si="0"/>
        <v>1920</v>
      </c>
      <c r="E17" t="b">
        <f>TRUE()</f>
        <v>1</v>
      </c>
    </row>
    <row r="18" spans="1:13" x14ac:dyDescent="0.2">
      <c r="B18" t="s">
        <v>50</v>
      </c>
      <c r="C18">
        <f>50*4</f>
        <v>200</v>
      </c>
      <c r="D18">
        <f t="shared" si="0"/>
        <v>2400</v>
      </c>
      <c r="E18" t="b">
        <f>TRUE()</f>
        <v>1</v>
      </c>
    </row>
    <row r="19" spans="1:13" x14ac:dyDescent="0.2">
      <c r="B19" t="s">
        <v>8</v>
      </c>
      <c r="C19">
        <v>500</v>
      </c>
      <c r="D19">
        <f t="shared" si="0"/>
        <v>6000</v>
      </c>
    </row>
    <row r="20" spans="1:13" x14ac:dyDescent="0.2">
      <c r="B20" t="s">
        <v>51</v>
      </c>
      <c r="C20">
        <f>200*4</f>
        <v>800</v>
      </c>
      <c r="D20">
        <f t="shared" si="0"/>
        <v>9600</v>
      </c>
      <c r="J20">
        <v>401</v>
      </c>
      <c r="K20" t="s">
        <v>52</v>
      </c>
      <c r="L20" t="s">
        <v>53</v>
      </c>
    </row>
    <row r="21" spans="1:13" x14ac:dyDescent="0.2">
      <c r="B21" t="s">
        <v>44</v>
      </c>
      <c r="C21">
        <f>SUM(C15:C20)</f>
        <v>3260</v>
      </c>
      <c r="D21">
        <f>SUM(D15:D20)</f>
        <v>39120</v>
      </c>
      <c r="J21" s="37">
        <v>425000</v>
      </c>
      <c r="K21">
        <v>0.05</v>
      </c>
      <c r="L21">
        <v>13</v>
      </c>
      <c r="M21" s="37">
        <f>J21*EXP(K21*L21)</f>
        <v>814104.85233090585</v>
      </c>
    </row>
    <row r="22" spans="1:13" x14ac:dyDescent="0.2">
      <c r="J22" s="37">
        <f>C36+40000-D30</f>
        <v>49648</v>
      </c>
      <c r="L22">
        <v>12</v>
      </c>
      <c r="M22" s="37">
        <f t="shared" ref="M22:M33" si="1">J22*EXP($K$21*L22)</f>
        <v>90464.554201787992</v>
      </c>
    </row>
    <row r="23" spans="1:13" x14ac:dyDescent="0.2">
      <c r="J23" s="37">
        <f t="shared" ref="J23:J30" si="2">J22</f>
        <v>49648</v>
      </c>
      <c r="L23">
        <v>11</v>
      </c>
      <c r="M23" s="37">
        <f t="shared" si="1"/>
        <v>86052.545831080439</v>
      </c>
    </row>
    <row r="24" spans="1:13" x14ac:dyDescent="0.2">
      <c r="A24" t="s">
        <v>54</v>
      </c>
      <c r="C24">
        <f>C11-C21</f>
        <v>2553</v>
      </c>
      <c r="D24">
        <f>D11-D21</f>
        <v>30636</v>
      </c>
      <c r="J24" s="37">
        <f t="shared" si="2"/>
        <v>49648</v>
      </c>
      <c r="L24">
        <v>10</v>
      </c>
      <c r="M24" s="37">
        <f t="shared" si="1"/>
        <v>81855.713647719967</v>
      </c>
    </row>
    <row r="25" spans="1:13" x14ac:dyDescent="0.2">
      <c r="A25" t="s">
        <v>55</v>
      </c>
      <c r="C25">
        <f>747.7*2</f>
        <v>1495.4</v>
      </c>
      <c r="D25">
        <v>0</v>
      </c>
      <c r="J25" s="37">
        <f t="shared" si="2"/>
        <v>49648</v>
      </c>
      <c r="L25">
        <v>9</v>
      </c>
      <c r="M25" s="37">
        <f t="shared" si="1"/>
        <v>77863.563385215908</v>
      </c>
    </row>
    <row r="26" spans="1:13" x14ac:dyDescent="0.2">
      <c r="A26" t="s">
        <v>56</v>
      </c>
      <c r="C26">
        <f>C24+C25</f>
        <v>4048.4</v>
      </c>
      <c r="D26">
        <f>D24+D25</f>
        <v>30636</v>
      </c>
      <c r="J26" s="37">
        <f t="shared" si="2"/>
        <v>49648</v>
      </c>
      <c r="L26">
        <v>8</v>
      </c>
      <c r="M26" s="37">
        <f t="shared" si="1"/>
        <v>74066.112588493794</v>
      </c>
    </row>
    <row r="27" spans="1:13" x14ac:dyDescent="0.2">
      <c r="J27" s="37">
        <f t="shared" si="2"/>
        <v>49648</v>
      </c>
      <c r="L27">
        <v>7</v>
      </c>
      <c r="M27" s="37">
        <f t="shared" si="1"/>
        <v>70453.865652558045</v>
      </c>
    </row>
    <row r="28" spans="1:13" x14ac:dyDescent="0.2">
      <c r="A28" t="s">
        <v>57</v>
      </c>
      <c r="G28" s="37"/>
      <c r="J28" s="37">
        <f t="shared" si="2"/>
        <v>49648</v>
      </c>
      <c r="L28">
        <v>6</v>
      </c>
      <c r="M28" s="37">
        <f t="shared" si="1"/>
        <v>67017.790078533406</v>
      </c>
    </row>
    <row r="29" spans="1:13" x14ac:dyDescent="0.2">
      <c r="A29" t="s">
        <v>58</v>
      </c>
      <c r="C29">
        <v>5000</v>
      </c>
      <c r="D29">
        <f>C29</f>
        <v>5000</v>
      </c>
      <c r="J29" s="37">
        <f t="shared" si="2"/>
        <v>49648</v>
      </c>
      <c r="L29">
        <v>5</v>
      </c>
      <c r="M29" s="37">
        <f t="shared" si="1"/>
        <v>63749.293887712985</v>
      </c>
    </row>
    <row r="30" spans="1:13" x14ac:dyDescent="0.2">
      <c r="A30" t="s">
        <v>7</v>
      </c>
      <c r="C30">
        <v>9000</v>
      </c>
      <c r="D30">
        <f>C30</f>
        <v>9000</v>
      </c>
      <c r="H30" s="37"/>
      <c r="J30" s="37">
        <f t="shared" si="2"/>
        <v>49648</v>
      </c>
      <c r="L30">
        <v>4</v>
      </c>
      <c r="M30" s="37">
        <f t="shared" si="1"/>
        <v>60640.204137136112</v>
      </c>
    </row>
    <row r="31" spans="1:13" x14ac:dyDescent="0.2">
      <c r="A31" t="s">
        <v>59</v>
      </c>
      <c r="C31">
        <v>3000</v>
      </c>
      <c r="D31">
        <f>C31</f>
        <v>3000</v>
      </c>
      <c r="J31" s="37">
        <v>300000</v>
      </c>
      <c r="L31">
        <v>3</v>
      </c>
      <c r="M31" s="37">
        <f t="shared" si="1"/>
        <v>348550.27281848493</v>
      </c>
    </row>
    <row r="32" spans="1:13" x14ac:dyDescent="0.2">
      <c r="A32" t="s">
        <v>60</v>
      </c>
      <c r="C32">
        <f>C24*12</f>
        <v>30636</v>
      </c>
      <c r="D32">
        <f>C32</f>
        <v>30636</v>
      </c>
      <c r="J32" s="37">
        <v>0</v>
      </c>
      <c r="L32">
        <v>2</v>
      </c>
      <c r="M32" s="37">
        <f t="shared" si="1"/>
        <v>0</v>
      </c>
    </row>
    <row r="33" spans="1:13" x14ac:dyDescent="0.2">
      <c r="A33" t="s">
        <v>61</v>
      </c>
      <c r="C33">
        <f>SUM(C29:C32)</f>
        <v>47636</v>
      </c>
      <c r="D33">
        <f>C33</f>
        <v>47636</v>
      </c>
      <c r="E33" s="38">
        <f>D33/C35</f>
        <v>0.47472315456306652</v>
      </c>
      <c r="J33" s="37">
        <v>0</v>
      </c>
      <c r="L33">
        <v>1</v>
      </c>
      <c r="M33" s="37">
        <f t="shared" si="1"/>
        <v>0</v>
      </c>
    </row>
    <row r="34" spans="1:13" x14ac:dyDescent="0.2">
      <c r="M34" s="37">
        <f>SUM(M21:M33)</f>
        <v>1834818.7685596296</v>
      </c>
    </row>
    <row r="35" spans="1:13" x14ac:dyDescent="0.2">
      <c r="A35" t="s">
        <v>62</v>
      </c>
      <c r="C35">
        <f>3300*16+3700*8+C25*12</f>
        <v>100344.8</v>
      </c>
      <c r="D35" s="38">
        <f>C35/G35</f>
        <v>0.59165538129463147</v>
      </c>
      <c r="F35" t="s">
        <v>63</v>
      </c>
      <c r="G35">
        <f>7066.67*24</f>
        <v>169600.08000000002</v>
      </c>
    </row>
    <row r="36" spans="1:13" x14ac:dyDescent="0.2">
      <c r="A36" t="s">
        <v>64</v>
      </c>
      <c r="C36">
        <f>(353+424)*2*12</f>
        <v>18648</v>
      </c>
      <c r="D36" s="38">
        <f>C36/G35</f>
        <v>0.10995277832416116</v>
      </c>
    </row>
    <row r="37" spans="1:13" x14ac:dyDescent="0.2">
      <c r="A37" t="s">
        <v>48</v>
      </c>
      <c r="C37">
        <f>40456/10*11.5</f>
        <v>46524.4</v>
      </c>
      <c r="D37" s="38">
        <f>C37/G35</f>
        <v>0.27431826683100619</v>
      </c>
    </row>
    <row r="38" spans="1:13" x14ac:dyDescent="0.2">
      <c r="A38" t="s">
        <v>65</v>
      </c>
      <c r="C38">
        <f>3341/10*12</f>
        <v>4009.2000000000003</v>
      </c>
      <c r="D38" s="38">
        <f>C38/G35</f>
        <v>2.3639139792858588E-2</v>
      </c>
    </row>
    <row r="39" spans="1:13" x14ac:dyDescent="0.2">
      <c r="C39">
        <f>SUM(C35:C38)</f>
        <v>169526.40000000002</v>
      </c>
      <c r="D39" s="38">
        <f>SUM(D35:D38)</f>
        <v>0.99956556624265747</v>
      </c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7" sqref="A27"/>
    </sheetView>
  </sheetViews>
  <sheetFormatPr defaultRowHeight="14.25" x14ac:dyDescent="0.2"/>
  <cols>
    <col min="1" max="1025" width="10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opLeftCell="A13" zoomScaleNormal="100" workbookViewId="0">
      <pane ySplit="1" topLeftCell="A151" activePane="bottomLeft" state="frozen"/>
      <selection activeCell="A13" sqref="A13"/>
      <selection pane="bottomLeft" activeCell="A151" sqref="A151"/>
    </sheetView>
  </sheetViews>
  <sheetFormatPr defaultRowHeight="14.25" x14ac:dyDescent="0.2"/>
  <cols>
    <col min="1" max="1" width="9.875"/>
    <col min="2" max="2" width="15.625"/>
    <col min="3" max="3" width="9.875"/>
    <col min="4" max="4" width="2"/>
    <col min="5" max="5" width="9.875"/>
    <col min="6" max="6" width="2"/>
    <col min="7" max="7" width="12.75"/>
    <col min="8" max="8" width="1.625"/>
    <col min="9" max="9" width="16.625"/>
    <col min="10" max="10" width="1.5"/>
    <col min="11" max="11" width="11.25"/>
    <col min="12" max="12" width="2.875"/>
    <col min="13" max="13" width="18.25"/>
    <col min="14" max="1025" width="8.625"/>
  </cols>
  <sheetData>
    <row r="1" spans="1:14" hidden="1" x14ac:dyDescent="0.2">
      <c r="E1" t="s">
        <v>8</v>
      </c>
      <c r="G1" t="s">
        <v>14</v>
      </c>
    </row>
    <row r="2" spans="1:14" hidden="1" x14ac:dyDescent="0.2">
      <c r="C2">
        <v>2000000</v>
      </c>
      <c r="D2" s="34" t="s">
        <v>66</v>
      </c>
      <c r="E2">
        <f>Accounts!J2</f>
        <v>362476</v>
      </c>
      <c r="F2" s="34" t="s">
        <v>67</v>
      </c>
      <c r="G2">
        <f>Accounts!P2</f>
        <v>430598.1</v>
      </c>
      <c r="H2" s="34" t="s">
        <v>68</v>
      </c>
      <c r="I2" t="s">
        <v>69</v>
      </c>
      <c r="J2" t="s">
        <v>70</v>
      </c>
      <c r="K2" s="26">
        <f ca="1">'Net Worth'!P4</f>
        <v>13.791780821917808</v>
      </c>
      <c r="L2" s="34" t="s">
        <v>71</v>
      </c>
    </row>
    <row r="3" spans="1:14" hidden="1" x14ac:dyDescent="0.2">
      <c r="C3" t="s">
        <v>70</v>
      </c>
      <c r="D3" s="34" t="s">
        <v>66</v>
      </c>
      <c r="E3" t="s">
        <v>72</v>
      </c>
      <c r="F3" s="34" t="s">
        <v>73</v>
      </c>
      <c r="G3">
        <f>C2-E2</f>
        <v>1637524</v>
      </c>
      <c r="H3" s="34" t="s">
        <v>74</v>
      </c>
      <c r="I3">
        <f>G2</f>
        <v>430598.1</v>
      </c>
      <c r="J3" s="34" t="s">
        <v>71</v>
      </c>
      <c r="K3" s="34" t="s">
        <v>74</v>
      </c>
      <c r="M3" s="26">
        <f ca="1">K2</f>
        <v>13.791780821917808</v>
      </c>
    </row>
    <row r="4" spans="1:14" hidden="1" x14ac:dyDescent="0.2">
      <c r="C4" t="s">
        <v>70</v>
      </c>
      <c r="D4" s="34" t="s">
        <v>66</v>
      </c>
      <c r="E4">
        <f ca="1">LN(G3/I3)/M3</f>
        <v>9.6852282432953185E-2</v>
      </c>
    </row>
    <row r="7" spans="1:14" hidden="1" x14ac:dyDescent="0.2">
      <c r="B7" t="s">
        <v>75</v>
      </c>
      <c r="C7">
        <v>7600</v>
      </c>
    </row>
    <row r="8" spans="1:14" hidden="1" x14ac:dyDescent="0.2">
      <c r="B8" t="s">
        <v>76</v>
      </c>
      <c r="C8">
        <f>C7/24</f>
        <v>316.66666666666669</v>
      </c>
    </row>
    <row r="9" spans="1:14" hidden="1" x14ac:dyDescent="0.2">
      <c r="B9" t="s">
        <v>77</v>
      </c>
      <c r="C9">
        <f>C8*2</f>
        <v>633.33333333333337</v>
      </c>
    </row>
    <row r="10" spans="1:14" hidden="1" x14ac:dyDescent="0.2">
      <c r="B10" t="s">
        <v>78</v>
      </c>
      <c r="C10">
        <f>C9*0.72</f>
        <v>456</v>
      </c>
    </row>
    <row r="13" spans="1:14" x14ac:dyDescent="0.2">
      <c r="A13" t="s">
        <v>0</v>
      </c>
      <c r="B13" t="s">
        <v>79</v>
      </c>
      <c r="C13" t="s">
        <v>80</v>
      </c>
      <c r="E13" t="s">
        <v>3</v>
      </c>
      <c r="G13" t="s">
        <v>81</v>
      </c>
      <c r="I13" t="s">
        <v>82</v>
      </c>
      <c r="K13" t="s">
        <v>83</v>
      </c>
      <c r="M13" t="s">
        <v>84</v>
      </c>
      <c r="N13" t="s">
        <v>85</v>
      </c>
    </row>
    <row r="14" spans="1:14" s="21" customFormat="1" ht="15" x14ac:dyDescent="0.25">
      <c r="B14" s="21" t="s">
        <v>86</v>
      </c>
      <c r="C14" s="39">
        <f>Accounts!$D$23</f>
        <v>13362.87</v>
      </c>
      <c r="E14" s="21">
        <f>Accounts!$D$23</f>
        <v>13362.87</v>
      </c>
      <c r="G14" s="21">
        <f>Accounts!G23</f>
        <v>1550</v>
      </c>
      <c r="I14" s="21">
        <v>0</v>
      </c>
      <c r="K14" s="21">
        <v>1500</v>
      </c>
      <c r="M14" s="21">
        <f>Accounts!I23</f>
        <v>4723.3999999999996</v>
      </c>
      <c r="N14" s="21">
        <f>Accounts!K23</f>
        <v>30079.15</v>
      </c>
    </row>
    <row r="15" spans="1:14" ht="15" x14ac:dyDescent="0.25">
      <c r="A15" s="40">
        <v>42336</v>
      </c>
      <c r="B15" s="21" t="s">
        <v>87</v>
      </c>
      <c r="C15" s="39">
        <v>880.65</v>
      </c>
      <c r="E15" s="21">
        <f>Accounts!D26</f>
        <v>12570.63</v>
      </c>
      <c r="G15" s="21">
        <f>775*3</f>
        <v>2325</v>
      </c>
      <c r="I15" s="21">
        <f t="shared" ref="I15:I26" si="0">I14</f>
        <v>0</v>
      </c>
      <c r="K15" s="21">
        <f>K14+750</f>
        <v>2250</v>
      </c>
      <c r="M15" s="21">
        <f ca="1">IF(TODAY()&gt;=A15,LOOKUP(A15,Accounts!A2:A237,Accounts!I2:I237),"")</f>
        <v>4728.24</v>
      </c>
    </row>
    <row r="16" spans="1:14" ht="15" x14ac:dyDescent="0.25">
      <c r="A16" s="40">
        <v>42345</v>
      </c>
      <c r="B16" s="21" t="s">
        <v>58</v>
      </c>
      <c r="C16" s="39">
        <v>9264.4</v>
      </c>
      <c r="E16" s="21">
        <f>E15-C16</f>
        <v>3306.2299999999996</v>
      </c>
      <c r="G16" s="21">
        <f>G15</f>
        <v>2325</v>
      </c>
      <c r="I16" s="21">
        <f t="shared" si="0"/>
        <v>0</v>
      </c>
      <c r="K16" s="21">
        <f>K15</f>
        <v>2250</v>
      </c>
      <c r="M16" s="21">
        <f ca="1">IF(TODAY()&gt;=A16,LOOKUP(A16,Accounts!A4:A238,Accounts!I4:I238),"")</f>
        <v>4793.3599999999997</v>
      </c>
    </row>
    <row r="17" spans="1:14" ht="15" x14ac:dyDescent="0.25">
      <c r="A17" s="40">
        <v>42346</v>
      </c>
      <c r="B17" s="21" t="s">
        <v>30</v>
      </c>
      <c r="C17" s="39">
        <f>C10/2</f>
        <v>228</v>
      </c>
      <c r="E17" s="21">
        <f>Accounts!D36</f>
        <v>3078.23</v>
      </c>
      <c r="G17" s="21">
        <f>G16</f>
        <v>2325</v>
      </c>
      <c r="I17" s="21">
        <f t="shared" si="0"/>
        <v>0</v>
      </c>
      <c r="K17" s="21">
        <f>K16</f>
        <v>2250</v>
      </c>
      <c r="M17" s="21">
        <f ca="1">IF(TODAY()&gt;=A17,LOOKUP(A17,Accounts!A5:A239,Accounts!I5:I239),"")</f>
        <v>4792.04</v>
      </c>
      <c r="N17" s="21">
        <f>Accounts!K36</f>
        <v>29365.18</v>
      </c>
    </row>
    <row r="18" spans="1:14" ht="15" x14ac:dyDescent="0.25">
      <c r="A18" s="40">
        <v>42353</v>
      </c>
      <c r="B18" s="21" t="s">
        <v>88</v>
      </c>
      <c r="C18" s="39">
        <v>150</v>
      </c>
      <c r="E18" s="21">
        <f>Accounts!D44</f>
        <v>2898.23</v>
      </c>
      <c r="G18" s="21">
        <f>G17</f>
        <v>2325</v>
      </c>
      <c r="I18" s="21">
        <f t="shared" si="0"/>
        <v>0</v>
      </c>
      <c r="K18" s="21">
        <f>K17</f>
        <v>2250</v>
      </c>
      <c r="M18" s="21">
        <f ca="1">IF(TODAY()&gt;=A18,LOOKUP(A18,Accounts!A6:A240,Accounts!I6:I240),"")</f>
        <v>4695.78</v>
      </c>
      <c r="N18">
        <f>N19</f>
        <v>28652.170000000002</v>
      </c>
    </row>
    <row r="19" spans="1:14" ht="15" x14ac:dyDescent="0.25">
      <c r="A19" s="41">
        <v>42360</v>
      </c>
      <c r="B19" t="s">
        <v>30</v>
      </c>
      <c r="C19" s="42">
        <f>$C$17</f>
        <v>228</v>
      </c>
      <c r="E19">
        <f t="shared" ref="E19:E27" si="1">E18-C19</f>
        <v>2670.23</v>
      </c>
      <c r="G19" s="34">
        <f>G18</f>
        <v>2325</v>
      </c>
      <c r="I19" s="21">
        <f t="shared" si="0"/>
        <v>0</v>
      </c>
      <c r="K19" s="21">
        <f>K18</f>
        <v>2250</v>
      </c>
      <c r="M19" t="str">
        <f ca="1">IF(TODAY()&gt;=A19,LOOKUP(A19,Accounts!A7:A241,Accounts!I7:I241),"")</f>
        <v/>
      </c>
      <c r="N19">
        <f>N17-(Accounts!$K$6-Accounts!$K$18)</f>
        <v>28652.170000000002</v>
      </c>
    </row>
    <row r="20" spans="1:14" ht="15" x14ac:dyDescent="0.25">
      <c r="A20" s="25">
        <v>42370</v>
      </c>
      <c r="B20" t="s">
        <v>87</v>
      </c>
      <c r="C20" s="42">
        <v>775</v>
      </c>
      <c r="E20">
        <f t="shared" si="1"/>
        <v>1895.23</v>
      </c>
      <c r="G20">
        <f>G15+C20</f>
        <v>3100</v>
      </c>
      <c r="I20" s="21">
        <f t="shared" si="0"/>
        <v>0</v>
      </c>
      <c r="K20">
        <f>K15+750</f>
        <v>3000</v>
      </c>
      <c r="M20" t="str">
        <f ca="1">IF(TODAY()&gt;=A20,LOOKUP(A20,Accounts!A8:A242,Accounts!I8:I242),"")</f>
        <v/>
      </c>
      <c r="N20">
        <f>N19</f>
        <v>28652.170000000002</v>
      </c>
    </row>
    <row r="21" spans="1:14" ht="15" x14ac:dyDescent="0.25">
      <c r="A21" s="25">
        <f>A20+7</f>
        <v>42377</v>
      </c>
      <c r="B21" t="s">
        <v>30</v>
      </c>
      <c r="C21" s="42">
        <f>$C$17</f>
        <v>228</v>
      </c>
      <c r="E21">
        <f t="shared" si="1"/>
        <v>1667.23</v>
      </c>
      <c r="G21" s="21">
        <f>G20</f>
        <v>3100</v>
      </c>
      <c r="I21" s="21">
        <f t="shared" si="0"/>
        <v>0</v>
      </c>
      <c r="K21" s="21">
        <f>K20</f>
        <v>3000</v>
      </c>
      <c r="M21" t="str">
        <f ca="1">IF(TODAY()&gt;=A21,LOOKUP(A21,Accounts!A9:A243,Accounts!I9:I243),"")</f>
        <v/>
      </c>
      <c r="N21">
        <f>N19-(Accounts!$K$6-Accounts!$K$18)</f>
        <v>27939.160000000003</v>
      </c>
    </row>
    <row r="22" spans="1:14" ht="15" x14ac:dyDescent="0.25">
      <c r="A22" s="25">
        <f>A21+7</f>
        <v>42384</v>
      </c>
      <c r="B22" t="s">
        <v>88</v>
      </c>
      <c r="C22" s="42">
        <f>$C$18</f>
        <v>150</v>
      </c>
      <c r="E22">
        <f t="shared" si="1"/>
        <v>1517.23</v>
      </c>
      <c r="G22" s="21">
        <f>G21</f>
        <v>3100</v>
      </c>
      <c r="I22" s="21">
        <f t="shared" si="0"/>
        <v>0</v>
      </c>
      <c r="K22" s="21">
        <f>K21</f>
        <v>3000</v>
      </c>
      <c r="M22" t="str">
        <f ca="1">IF(TODAY()&gt;=A22,LOOKUP(A22,Accounts!A10:A244,Accounts!I10:I244),"")</f>
        <v/>
      </c>
      <c r="N22">
        <f>N21</f>
        <v>27939.160000000003</v>
      </c>
    </row>
    <row r="23" spans="1:14" ht="15" x14ac:dyDescent="0.25">
      <c r="A23" s="25">
        <f>A22+7</f>
        <v>42391</v>
      </c>
      <c r="B23" t="s">
        <v>30</v>
      </c>
      <c r="C23" s="42">
        <f>$C$17</f>
        <v>228</v>
      </c>
      <c r="E23">
        <f t="shared" si="1"/>
        <v>1289.23</v>
      </c>
      <c r="G23" s="21">
        <f>G22</f>
        <v>3100</v>
      </c>
      <c r="I23" s="21">
        <f t="shared" si="0"/>
        <v>0</v>
      </c>
      <c r="K23" s="21">
        <f>K22</f>
        <v>3000</v>
      </c>
      <c r="M23" t="str">
        <f ca="1">IF(TODAY()&gt;=A23,LOOKUP(A23,Accounts!A11:A245,Accounts!I11:I245),"")</f>
        <v/>
      </c>
      <c r="N23">
        <f>N21-(Accounts!$K$6-Accounts!$K$18)</f>
        <v>27226.150000000005</v>
      </c>
    </row>
    <row r="24" spans="1:14" ht="15" x14ac:dyDescent="0.25">
      <c r="A24" s="25">
        <f>A20+31</f>
        <v>42401</v>
      </c>
      <c r="B24" t="s">
        <v>87</v>
      </c>
      <c r="C24" s="42">
        <v>750</v>
      </c>
      <c r="E24">
        <f t="shared" si="1"/>
        <v>539.23</v>
      </c>
      <c r="G24">
        <f>G20+C24</f>
        <v>3850</v>
      </c>
      <c r="I24" s="21">
        <f t="shared" si="0"/>
        <v>0</v>
      </c>
      <c r="K24">
        <f>K20+750</f>
        <v>3750</v>
      </c>
      <c r="M24" t="str">
        <f ca="1">IF(TODAY()&gt;=A24,LOOKUP(A24,Accounts!A12:A246,Accounts!I12:I246),"")</f>
        <v/>
      </c>
      <c r="N24">
        <f>N23</f>
        <v>27226.150000000005</v>
      </c>
    </row>
    <row r="25" spans="1:14" ht="15" x14ac:dyDescent="0.25">
      <c r="A25" s="25">
        <f>A24+7</f>
        <v>42408</v>
      </c>
      <c r="B25" t="s">
        <v>30</v>
      </c>
      <c r="C25" s="42">
        <f>$C$17</f>
        <v>228</v>
      </c>
      <c r="E25">
        <f t="shared" si="1"/>
        <v>311.23</v>
      </c>
      <c r="G25">
        <f>G24</f>
        <v>3850</v>
      </c>
      <c r="I25" s="21">
        <f t="shared" si="0"/>
        <v>0</v>
      </c>
      <c r="K25">
        <f>K24</f>
        <v>3750</v>
      </c>
      <c r="M25" t="str">
        <f ca="1">IF(TODAY()&gt;=A25,LOOKUP(A25,Accounts!A13:A247,Accounts!I13:I247),"")</f>
        <v/>
      </c>
      <c r="N25">
        <f>N23-(Accounts!$K$6-Accounts!$K$18)</f>
        <v>26513.140000000007</v>
      </c>
    </row>
    <row r="26" spans="1:14" ht="15" x14ac:dyDescent="0.25">
      <c r="A26" s="25">
        <f>A25+7</f>
        <v>42415</v>
      </c>
      <c r="B26" t="s">
        <v>88</v>
      </c>
      <c r="C26" s="42">
        <f>$C$18</f>
        <v>150</v>
      </c>
      <c r="E26">
        <f t="shared" si="1"/>
        <v>161.23000000000002</v>
      </c>
      <c r="G26">
        <f>G25</f>
        <v>3850</v>
      </c>
      <c r="I26" s="21">
        <f t="shared" si="0"/>
        <v>0</v>
      </c>
      <c r="K26">
        <f>K25</f>
        <v>3750</v>
      </c>
      <c r="M26" t="str">
        <f ca="1">IF(TODAY()&gt;=A26,LOOKUP(A26,Accounts!A14:A248,Accounts!I14:I248),"")</f>
        <v/>
      </c>
      <c r="N26">
        <f>N25</f>
        <v>26513.140000000007</v>
      </c>
    </row>
    <row r="27" spans="1:14" x14ac:dyDescent="0.2">
      <c r="A27" s="25">
        <f>A26+7</f>
        <v>42422</v>
      </c>
      <c r="B27" t="s">
        <v>30</v>
      </c>
      <c r="C27" s="42">
        <f>$C$17</f>
        <v>228</v>
      </c>
      <c r="E27">
        <f t="shared" si="1"/>
        <v>-66.769999999999982</v>
      </c>
      <c r="G27">
        <f>G24+E27</f>
        <v>3783.23</v>
      </c>
      <c r="I27">
        <f>-E27</f>
        <v>66.769999999999982</v>
      </c>
      <c r="K27">
        <f>K26</f>
        <v>3750</v>
      </c>
      <c r="M27" t="str">
        <f ca="1">IF(TODAY()&gt;=A27,LOOKUP(A27,Accounts!A15:A249,Accounts!I15:I249),"")</f>
        <v/>
      </c>
      <c r="N27">
        <f>N25-(Accounts!$K$6-Accounts!$K$18)</f>
        <v>25800.130000000008</v>
      </c>
    </row>
    <row r="28" spans="1:14" x14ac:dyDescent="0.2">
      <c r="A28" s="25">
        <v>42428</v>
      </c>
      <c r="B28" t="s">
        <v>59</v>
      </c>
      <c r="C28" s="42">
        <v>3000</v>
      </c>
      <c r="G28">
        <f>G27-C28</f>
        <v>783.23</v>
      </c>
      <c r="I28">
        <f t="shared" ref="I28:I49" si="2">I27+C28</f>
        <v>3066.77</v>
      </c>
      <c r="K28">
        <f>K27</f>
        <v>3750</v>
      </c>
      <c r="M28" t="str">
        <f ca="1">IF(TODAY()&gt;=A28,LOOKUP(A28,Accounts!A16:A250,Accounts!I16:I250),"")</f>
        <v/>
      </c>
      <c r="N28">
        <f>N27</f>
        <v>25800.130000000008</v>
      </c>
    </row>
    <row r="29" spans="1:14" x14ac:dyDescent="0.2">
      <c r="A29" s="25">
        <f>A24+29</f>
        <v>42430</v>
      </c>
      <c r="B29" t="s">
        <v>87</v>
      </c>
      <c r="C29" s="42">
        <f>$C$20</f>
        <v>775</v>
      </c>
      <c r="G29">
        <f>G28-C29</f>
        <v>8.2300000000000182</v>
      </c>
      <c r="I29">
        <f t="shared" si="2"/>
        <v>3841.77</v>
      </c>
      <c r="K29">
        <f>K24+750</f>
        <v>4500</v>
      </c>
      <c r="M29" t="str">
        <f ca="1">IF(TODAY()&gt;=A29,LOOKUP(A29,Accounts!A17:A251,Accounts!I17:I251),"")</f>
        <v/>
      </c>
      <c r="N29">
        <f>N28</f>
        <v>25800.130000000008</v>
      </c>
    </row>
    <row r="30" spans="1:14" x14ac:dyDescent="0.2">
      <c r="A30" s="25">
        <f>A29+7</f>
        <v>42437</v>
      </c>
      <c r="B30" t="s">
        <v>30</v>
      </c>
      <c r="C30" s="42">
        <f>$C$17</f>
        <v>228</v>
      </c>
      <c r="I30">
        <f t="shared" si="2"/>
        <v>4069.77</v>
      </c>
      <c r="K30">
        <f>K29</f>
        <v>4500</v>
      </c>
      <c r="M30" t="str">
        <f ca="1">IF(TODAY()&gt;=A30,LOOKUP(A30,Accounts!A18:A252,Accounts!I18:I252),"")</f>
        <v/>
      </c>
      <c r="N30">
        <f>N27-(Accounts!$K$6-Accounts!$K$18)</f>
        <v>25087.12000000001</v>
      </c>
    </row>
    <row r="31" spans="1:14" x14ac:dyDescent="0.2">
      <c r="A31" s="25">
        <f>A30+7</f>
        <v>42444</v>
      </c>
      <c r="B31" t="s">
        <v>88</v>
      </c>
      <c r="C31" s="42">
        <f>$C$18</f>
        <v>150</v>
      </c>
      <c r="I31">
        <f t="shared" si="2"/>
        <v>4219.7700000000004</v>
      </c>
      <c r="K31">
        <f>K30</f>
        <v>4500</v>
      </c>
      <c r="M31" t="str">
        <f ca="1">IF(TODAY()&gt;=A31,LOOKUP(A31,Accounts!A19:A253,Accounts!I19:I253),"")</f>
        <v/>
      </c>
      <c r="N31">
        <f>N30</f>
        <v>25087.12000000001</v>
      </c>
    </row>
    <row r="32" spans="1:14" x14ac:dyDescent="0.2">
      <c r="A32" s="25">
        <f>A31+7</f>
        <v>42451</v>
      </c>
      <c r="B32" t="s">
        <v>30</v>
      </c>
      <c r="C32" s="42">
        <f>$C$17</f>
        <v>228</v>
      </c>
      <c r="I32">
        <f t="shared" si="2"/>
        <v>4447.7700000000004</v>
      </c>
      <c r="K32">
        <f>K31</f>
        <v>4500</v>
      </c>
      <c r="M32" t="str">
        <f ca="1">IF(TODAY()&gt;=A32,LOOKUP(A32,Accounts!A20:A254,Accounts!I20:I254),"")</f>
        <v/>
      </c>
      <c r="N32">
        <f>N30-(Accounts!$K$6-Accounts!$K$18)</f>
        <v>24374.110000000011</v>
      </c>
    </row>
    <row r="33" spans="1:14" x14ac:dyDescent="0.2">
      <c r="A33" s="25">
        <f>A29+31</f>
        <v>42461</v>
      </c>
      <c r="B33" s="34" t="s">
        <v>87</v>
      </c>
      <c r="C33" s="42">
        <v>750</v>
      </c>
      <c r="I33">
        <f t="shared" si="2"/>
        <v>5197.7700000000004</v>
      </c>
      <c r="K33">
        <f>K29+750</f>
        <v>5250</v>
      </c>
      <c r="M33" t="str">
        <f ca="1">IF(TODAY()&gt;=A33,LOOKUP(A33,Accounts!A21:A255,Accounts!I21:I255),"")</f>
        <v/>
      </c>
      <c r="N33">
        <f>N32</f>
        <v>24374.110000000011</v>
      </c>
    </row>
    <row r="34" spans="1:14" x14ac:dyDescent="0.2">
      <c r="A34" s="25">
        <f>A33+7</f>
        <v>42468</v>
      </c>
      <c r="B34" t="s">
        <v>30</v>
      </c>
      <c r="C34" s="42">
        <f>$C$17</f>
        <v>228</v>
      </c>
      <c r="I34">
        <f t="shared" si="2"/>
        <v>5425.77</v>
      </c>
      <c r="K34">
        <f>K33</f>
        <v>5250</v>
      </c>
      <c r="M34" t="str">
        <f ca="1">IF(TODAY()&gt;=A34,LOOKUP(A34,Accounts!A22:A256,Accounts!I22:I256),"")</f>
        <v/>
      </c>
      <c r="N34">
        <f>N32-(Accounts!$K$6-Accounts!$K$18)</f>
        <v>23661.100000000013</v>
      </c>
    </row>
    <row r="35" spans="1:14" x14ac:dyDescent="0.2">
      <c r="A35" s="25">
        <f>A34+7</f>
        <v>42475</v>
      </c>
      <c r="B35" t="s">
        <v>88</v>
      </c>
      <c r="C35" s="42">
        <f>$C$18</f>
        <v>150</v>
      </c>
      <c r="I35">
        <f t="shared" si="2"/>
        <v>5575.77</v>
      </c>
      <c r="K35">
        <f>K34</f>
        <v>5250</v>
      </c>
      <c r="M35" t="str">
        <f ca="1">IF(TODAY()&gt;=A35,LOOKUP(A35,Accounts!A23:A257,Accounts!I23:I257),"")</f>
        <v/>
      </c>
      <c r="N35">
        <f>N34</f>
        <v>23661.100000000013</v>
      </c>
    </row>
    <row r="36" spans="1:14" x14ac:dyDescent="0.2">
      <c r="A36" s="25">
        <f>A35+7</f>
        <v>42482</v>
      </c>
      <c r="B36" t="s">
        <v>30</v>
      </c>
      <c r="C36" s="42">
        <f>$C$17</f>
        <v>228</v>
      </c>
      <c r="I36">
        <f t="shared" si="2"/>
        <v>5803.77</v>
      </c>
      <c r="K36">
        <f>K35</f>
        <v>5250</v>
      </c>
      <c r="M36" t="str">
        <f ca="1">IF(TODAY()&gt;=A36,LOOKUP(A36,Accounts!A24:A258,Accounts!I24:I258),"")</f>
        <v/>
      </c>
      <c r="N36">
        <f>N34-(Accounts!$K$6-Accounts!$K$18)</f>
        <v>22948.090000000015</v>
      </c>
    </row>
    <row r="37" spans="1:14" x14ac:dyDescent="0.2">
      <c r="A37" s="25">
        <f>A33+30</f>
        <v>42491</v>
      </c>
      <c r="B37" t="s">
        <v>87</v>
      </c>
      <c r="C37" s="42">
        <f>$C$20</f>
        <v>775</v>
      </c>
      <c r="I37">
        <f t="shared" si="2"/>
        <v>6578.77</v>
      </c>
      <c r="K37">
        <f>K33+750</f>
        <v>6000</v>
      </c>
      <c r="M37">
        <f>M14+(1865.59+8/12*(177200*0.05/2))</f>
        <v>9542.3233333333337</v>
      </c>
      <c r="N37">
        <f>N36</f>
        <v>22948.090000000015</v>
      </c>
    </row>
    <row r="38" spans="1:14" x14ac:dyDescent="0.2">
      <c r="A38" s="25">
        <f>A37+7</f>
        <v>42498</v>
      </c>
      <c r="B38" t="s">
        <v>30</v>
      </c>
      <c r="C38" s="42"/>
      <c r="I38">
        <f t="shared" si="2"/>
        <v>6578.77</v>
      </c>
      <c r="K38">
        <f>K37</f>
        <v>6000</v>
      </c>
      <c r="N38">
        <f>N36-(Accounts!$K$6-Accounts!$K$18)</f>
        <v>22235.080000000016</v>
      </c>
    </row>
    <row r="39" spans="1:14" x14ac:dyDescent="0.2">
      <c r="A39" s="25">
        <f>A38+7</f>
        <v>42505</v>
      </c>
      <c r="B39" t="s">
        <v>88</v>
      </c>
      <c r="C39" s="42"/>
      <c r="I39">
        <f t="shared" si="2"/>
        <v>6578.77</v>
      </c>
      <c r="K39">
        <f>K38</f>
        <v>6000</v>
      </c>
      <c r="N39">
        <f>N38</f>
        <v>22235.080000000016</v>
      </c>
    </row>
    <row r="40" spans="1:14" x14ac:dyDescent="0.2">
      <c r="A40" s="25">
        <f>A39+7</f>
        <v>42512</v>
      </c>
      <c r="B40" t="s">
        <v>30</v>
      </c>
      <c r="C40" s="42">
        <f>$C$17</f>
        <v>228</v>
      </c>
      <c r="I40">
        <f t="shared" si="2"/>
        <v>6806.77</v>
      </c>
      <c r="K40">
        <f>K39</f>
        <v>6000</v>
      </c>
      <c r="N40">
        <f>N38-(Accounts!$K$6-Accounts!$K$18)</f>
        <v>21522.070000000018</v>
      </c>
    </row>
    <row r="41" spans="1:14" x14ac:dyDescent="0.2">
      <c r="A41" s="25">
        <f>A37+31</f>
        <v>42522</v>
      </c>
      <c r="B41" t="s">
        <v>87</v>
      </c>
      <c r="C41" s="42">
        <f>$C$20</f>
        <v>775</v>
      </c>
      <c r="I41">
        <f t="shared" si="2"/>
        <v>7581.77</v>
      </c>
      <c r="K41">
        <f>K37+750</f>
        <v>6750</v>
      </c>
      <c r="N41">
        <f>N40</f>
        <v>21522.070000000018</v>
      </c>
    </row>
    <row r="42" spans="1:14" x14ac:dyDescent="0.2">
      <c r="A42" s="25">
        <f>A41+7</f>
        <v>42529</v>
      </c>
      <c r="B42" t="s">
        <v>30</v>
      </c>
      <c r="C42" s="42"/>
      <c r="I42">
        <f t="shared" si="2"/>
        <v>7581.77</v>
      </c>
      <c r="K42">
        <f>K41</f>
        <v>6750</v>
      </c>
      <c r="N42">
        <f>N40-(Accounts!$K$6-Accounts!$K$18)</f>
        <v>20809.060000000019</v>
      </c>
    </row>
    <row r="43" spans="1:14" x14ac:dyDescent="0.2">
      <c r="A43" s="25">
        <f>A42+7</f>
        <v>42536</v>
      </c>
      <c r="B43" t="s">
        <v>88</v>
      </c>
      <c r="C43" s="42"/>
      <c r="I43">
        <f t="shared" si="2"/>
        <v>7581.77</v>
      </c>
      <c r="K43">
        <f>K42</f>
        <v>6750</v>
      </c>
      <c r="N43">
        <f>N42</f>
        <v>20809.060000000019</v>
      </c>
    </row>
    <row r="44" spans="1:14" x14ac:dyDescent="0.2">
      <c r="A44" s="25">
        <f>A43+7</f>
        <v>42543</v>
      </c>
      <c r="B44" t="s">
        <v>30</v>
      </c>
      <c r="C44" s="42">
        <f>$C$17</f>
        <v>228</v>
      </c>
      <c r="I44">
        <f t="shared" si="2"/>
        <v>7809.77</v>
      </c>
      <c r="K44">
        <f>K43</f>
        <v>6750</v>
      </c>
      <c r="N44">
        <f>N42-(Accounts!$K$6-Accounts!$K$18)</f>
        <v>20096.050000000021</v>
      </c>
    </row>
    <row r="45" spans="1:14" x14ac:dyDescent="0.2">
      <c r="A45" s="25">
        <f>A41+30</f>
        <v>42552</v>
      </c>
      <c r="B45" t="s">
        <v>87</v>
      </c>
      <c r="C45" s="42">
        <v>750</v>
      </c>
      <c r="I45">
        <f t="shared" si="2"/>
        <v>8559.77</v>
      </c>
      <c r="K45">
        <f>K41+750</f>
        <v>7500</v>
      </c>
      <c r="N45">
        <f>N44</f>
        <v>20096.050000000021</v>
      </c>
    </row>
    <row r="46" spans="1:14" x14ac:dyDescent="0.2">
      <c r="A46" s="25">
        <f>A45+7</f>
        <v>42559</v>
      </c>
      <c r="B46" t="s">
        <v>30</v>
      </c>
      <c r="C46" s="42"/>
      <c r="I46">
        <f t="shared" si="2"/>
        <v>8559.77</v>
      </c>
      <c r="K46">
        <f>K45</f>
        <v>7500</v>
      </c>
      <c r="N46">
        <f>N44-(Accounts!$K$6-Accounts!$K$18)</f>
        <v>19383.040000000023</v>
      </c>
    </row>
    <row r="47" spans="1:14" x14ac:dyDescent="0.2">
      <c r="A47" s="25">
        <f>A46+7</f>
        <v>42566</v>
      </c>
      <c r="B47" t="s">
        <v>88</v>
      </c>
      <c r="C47" s="42"/>
      <c r="I47">
        <f t="shared" si="2"/>
        <v>8559.77</v>
      </c>
      <c r="K47">
        <f>K46</f>
        <v>7500</v>
      </c>
      <c r="N47">
        <f>N46</f>
        <v>19383.040000000023</v>
      </c>
    </row>
    <row r="48" spans="1:14" x14ac:dyDescent="0.2">
      <c r="A48" s="25">
        <f>A47+7</f>
        <v>42573</v>
      </c>
      <c r="B48" t="s">
        <v>30</v>
      </c>
      <c r="C48" s="42">
        <f>$C$17</f>
        <v>228</v>
      </c>
      <c r="I48">
        <f t="shared" si="2"/>
        <v>8787.77</v>
      </c>
      <c r="K48">
        <f>K47</f>
        <v>7500</v>
      </c>
      <c r="N48">
        <f>N46-(Accounts!$K$6-Accounts!$K$18)</f>
        <v>18670.030000000024</v>
      </c>
    </row>
    <row r="49" spans="1:16" x14ac:dyDescent="0.2">
      <c r="A49" s="25">
        <f>A45+31</f>
        <v>42583</v>
      </c>
      <c r="B49" t="s">
        <v>87</v>
      </c>
      <c r="C49" s="42">
        <f>$C$20</f>
        <v>775</v>
      </c>
      <c r="I49">
        <f t="shared" si="2"/>
        <v>9562.77</v>
      </c>
      <c r="K49">
        <f>K45+750</f>
        <v>8250</v>
      </c>
      <c r="M49">
        <f>M37+I49-K53</f>
        <v>10105.093333333334</v>
      </c>
      <c r="N49">
        <f>N48</f>
        <v>18670.030000000024</v>
      </c>
    </row>
    <row r="50" spans="1:16" x14ac:dyDescent="0.2">
      <c r="A50" s="25">
        <f>A49+7</f>
        <v>42590</v>
      </c>
      <c r="B50" t="s">
        <v>30</v>
      </c>
      <c r="C50" s="42"/>
      <c r="K50">
        <f>K49</f>
        <v>8250</v>
      </c>
      <c r="M50">
        <f t="shared" ref="M50:M59" si="3">M49+C50</f>
        <v>10105.093333333334</v>
      </c>
      <c r="N50">
        <f>N48-(Accounts!$K$6-Accounts!$K$18)</f>
        <v>17957.020000000026</v>
      </c>
    </row>
    <row r="51" spans="1:16" x14ac:dyDescent="0.2">
      <c r="A51" s="25">
        <f>A50+7</f>
        <v>42597</v>
      </c>
      <c r="B51" t="s">
        <v>88</v>
      </c>
      <c r="C51" s="42"/>
      <c r="K51">
        <f>K50</f>
        <v>8250</v>
      </c>
      <c r="M51">
        <f t="shared" si="3"/>
        <v>10105.093333333334</v>
      </c>
      <c r="N51">
        <f>N50</f>
        <v>17957.020000000026</v>
      </c>
    </row>
    <row r="52" spans="1:16" x14ac:dyDescent="0.2">
      <c r="A52" s="25">
        <f>A51+7</f>
        <v>42604</v>
      </c>
      <c r="B52" t="s">
        <v>30</v>
      </c>
      <c r="C52" s="42">
        <f>$C$17</f>
        <v>228</v>
      </c>
      <c r="K52">
        <f>K51</f>
        <v>8250</v>
      </c>
      <c r="M52">
        <f t="shared" si="3"/>
        <v>10333.093333333334</v>
      </c>
      <c r="N52">
        <f>N50-(Accounts!$K$6-Accounts!$K$18)</f>
        <v>17244.010000000028</v>
      </c>
      <c r="P52">
        <f>18000/185000</f>
        <v>9.7297297297297303E-2</v>
      </c>
    </row>
    <row r="53" spans="1:16" x14ac:dyDescent="0.2">
      <c r="A53" s="25">
        <f>A50+31</f>
        <v>42621</v>
      </c>
      <c r="B53" t="s">
        <v>30</v>
      </c>
      <c r="C53" s="42"/>
      <c r="K53">
        <v>9000</v>
      </c>
      <c r="M53">
        <f t="shared" si="3"/>
        <v>10333.093333333334</v>
      </c>
      <c r="N53">
        <f>N52-(Accounts!$K$6-Accounts!$K$18)</f>
        <v>16531.000000000029</v>
      </c>
      <c r="P53">
        <f>18000/24</f>
        <v>750</v>
      </c>
    </row>
    <row r="54" spans="1:16" x14ac:dyDescent="0.2">
      <c r="A54" s="25">
        <f>A51+31</f>
        <v>42628</v>
      </c>
      <c r="B54" t="s">
        <v>88</v>
      </c>
      <c r="C54" s="42"/>
      <c r="M54">
        <f t="shared" si="3"/>
        <v>10333.093333333334</v>
      </c>
      <c r="N54">
        <f>N52-(Accounts!$K$6-Accounts!$K$18)</f>
        <v>16531.000000000029</v>
      </c>
      <c r="P54">
        <f>425*24</f>
        <v>10200</v>
      </c>
    </row>
    <row r="55" spans="1:16" x14ac:dyDescent="0.2">
      <c r="A55" s="25">
        <f>A52+31</f>
        <v>42635</v>
      </c>
      <c r="B55" t="s">
        <v>30</v>
      </c>
      <c r="C55" s="42">
        <f>$C$17</f>
        <v>228</v>
      </c>
      <c r="M55">
        <f t="shared" si="3"/>
        <v>10561.093333333334</v>
      </c>
      <c r="N55">
        <f>N53-(Accounts!$K$6-Accounts!$K$18)</f>
        <v>15817.990000000031</v>
      </c>
    </row>
    <row r="56" spans="1:16" x14ac:dyDescent="0.2">
      <c r="A56" s="25">
        <f>A53+30</f>
        <v>42651</v>
      </c>
      <c r="B56" t="s">
        <v>30</v>
      </c>
      <c r="C56" s="42"/>
      <c r="M56">
        <f t="shared" si="3"/>
        <v>10561.093333333334</v>
      </c>
      <c r="N56">
        <f>N55-(Accounts!$K$6-Accounts!$K$18)</f>
        <v>15104.980000000032</v>
      </c>
    </row>
    <row r="57" spans="1:16" x14ac:dyDescent="0.2">
      <c r="A57" s="25">
        <f>A54+30</f>
        <v>42658</v>
      </c>
      <c r="B57" t="s">
        <v>88</v>
      </c>
      <c r="C57" s="42"/>
      <c r="M57">
        <f t="shared" si="3"/>
        <v>10561.093333333334</v>
      </c>
      <c r="N57">
        <f>N55-(Accounts!$K$6-Accounts!$K$18)</f>
        <v>15104.980000000032</v>
      </c>
    </row>
    <row r="58" spans="1:16" ht="15" x14ac:dyDescent="0.25">
      <c r="A58" s="25">
        <f>A55+30</f>
        <v>42665</v>
      </c>
      <c r="B58" t="s">
        <v>30</v>
      </c>
      <c r="C58" s="42">
        <f>$C$17</f>
        <v>228</v>
      </c>
      <c r="M58">
        <f t="shared" si="3"/>
        <v>10789.093333333334</v>
      </c>
      <c r="N58">
        <f>N56-(Accounts!$K$6-Accounts!$K$18)</f>
        <v>14391.970000000034</v>
      </c>
      <c r="P58" s="21" t="s">
        <v>89</v>
      </c>
    </row>
    <row r="59" spans="1:16" ht="15" x14ac:dyDescent="0.25">
      <c r="A59" s="25">
        <v>42675</v>
      </c>
      <c r="B59" t="s">
        <v>7</v>
      </c>
      <c r="C59" s="42">
        <f>177200*0.1/2*1.15</f>
        <v>10189</v>
      </c>
      <c r="M59">
        <f t="shared" si="3"/>
        <v>20978.093333333334</v>
      </c>
      <c r="N59">
        <v>0</v>
      </c>
      <c r="O59">
        <f>C59-(N58-M58)</f>
        <v>6586.1233333333003</v>
      </c>
      <c r="P59" s="21">
        <v>3137.46</v>
      </c>
    </row>
    <row r="60" spans="1:16" x14ac:dyDescent="0.2">
      <c r="A60" t="s">
        <v>0</v>
      </c>
      <c r="B60" t="s">
        <v>90</v>
      </c>
      <c r="C60" t="s">
        <v>91</v>
      </c>
      <c r="E60" t="s">
        <v>92</v>
      </c>
      <c r="G60" t="s">
        <v>93</v>
      </c>
      <c r="I60" t="s">
        <v>94</v>
      </c>
      <c r="K60" t="s">
        <v>95</v>
      </c>
    </row>
    <row r="61" spans="1:16" x14ac:dyDescent="0.2">
      <c r="A61" s="25">
        <v>42675</v>
      </c>
      <c r="B61" t="s">
        <v>7</v>
      </c>
      <c r="C61" s="42">
        <f>O59</f>
        <v>6586.1233333333003</v>
      </c>
      <c r="D61" s="42"/>
      <c r="E61" s="42">
        <f>C61</f>
        <v>6586.1233333333003</v>
      </c>
      <c r="F61" s="42"/>
      <c r="G61" s="42">
        <f>C61</f>
        <v>6586.1233333333003</v>
      </c>
      <c r="H61" s="42"/>
      <c r="I61" s="42">
        <f>C61*EXP(Budget!$K$21*('Net Worth'!$O$3-WIP!A61)/365)</f>
        <v>12564.248011449263</v>
      </c>
      <c r="J61" s="42"/>
      <c r="K61" s="42">
        <f>I61</f>
        <v>12564.248011449263</v>
      </c>
    </row>
    <row r="62" spans="1:16" x14ac:dyDescent="0.2">
      <c r="A62" s="25">
        <f>A59+7</f>
        <v>42682</v>
      </c>
      <c r="B62" t="s">
        <v>30</v>
      </c>
      <c r="C62" s="42">
        <f>($N$42-$N$44)</f>
        <v>713.0099999999984</v>
      </c>
      <c r="D62" s="42"/>
      <c r="E62" s="42">
        <f t="shared" ref="E62:E100" si="4">E61+C62</f>
        <v>7299.1333333332987</v>
      </c>
      <c r="F62" s="42"/>
      <c r="G62" s="42">
        <f>E62</f>
        <v>7299.1333333332987</v>
      </c>
      <c r="H62" s="42"/>
      <c r="I62" s="42">
        <f>C62*EXP(Budget!$K$21*('Net Worth'!$O$3-WIP!A62)/365)</f>
        <v>1358.8947335718469</v>
      </c>
      <c r="J62" s="42"/>
      <c r="K62" s="42">
        <f t="shared" ref="K62:K93" si="5">I62+K61</f>
        <v>13923.14274502111</v>
      </c>
      <c r="M62" s="42">
        <f>12*(C62+C64)</f>
        <v>19848.239999999962</v>
      </c>
    </row>
    <row r="63" spans="1:16" x14ac:dyDescent="0.2">
      <c r="A63" s="25">
        <f>A62+7</f>
        <v>42689</v>
      </c>
      <c r="B63" t="s">
        <v>88</v>
      </c>
      <c r="C63" s="42">
        <v>0</v>
      </c>
      <c r="D63" s="42"/>
      <c r="E63" s="42">
        <f t="shared" si="4"/>
        <v>7299.1333333332987</v>
      </c>
      <c r="F63" s="42"/>
      <c r="G63" s="42">
        <f t="shared" ref="G63:G94" si="6">G62+C63</f>
        <v>7299.1333333332987</v>
      </c>
      <c r="H63" s="42"/>
      <c r="I63" s="42">
        <f>C63*EXP(Budget!$K$21*('Net Worth'!$O$3-WIP!A63)/365)</f>
        <v>0</v>
      </c>
      <c r="J63" s="42"/>
      <c r="K63" s="42">
        <f t="shared" si="5"/>
        <v>13923.14274502111</v>
      </c>
    </row>
    <row r="64" spans="1:16" x14ac:dyDescent="0.2">
      <c r="A64" s="25">
        <f>A63+7</f>
        <v>42696</v>
      </c>
      <c r="B64" t="s">
        <v>30</v>
      </c>
      <c r="C64" s="42">
        <f>$C$58+($N$42-$N$44)</f>
        <v>941.0099999999984</v>
      </c>
      <c r="D64" s="42"/>
      <c r="E64" s="42">
        <f t="shared" si="4"/>
        <v>8240.1433333332971</v>
      </c>
      <c r="F64" s="42"/>
      <c r="G64" s="42">
        <f t="shared" si="6"/>
        <v>8240.1433333332971</v>
      </c>
      <c r="H64" s="42"/>
      <c r="I64" s="42">
        <f>C64*EXP(Budget!$K$21*('Net Worth'!$O$3-WIP!A64)/365)</f>
        <v>1789.9938537176408</v>
      </c>
      <c r="J64" s="42"/>
      <c r="K64" s="42">
        <f t="shared" si="5"/>
        <v>15713.136598738751</v>
      </c>
    </row>
    <row r="65" spans="1:13" x14ac:dyDescent="0.2">
      <c r="A65" s="25">
        <v>42711</v>
      </c>
      <c r="B65" t="s">
        <v>58</v>
      </c>
      <c r="C65" s="42">
        <f>$C$16</f>
        <v>9264.4</v>
      </c>
      <c r="D65" s="42"/>
      <c r="E65" s="42">
        <f t="shared" si="4"/>
        <v>17504.543333333299</v>
      </c>
      <c r="F65" s="42"/>
      <c r="G65" s="42">
        <f t="shared" si="6"/>
        <v>17504.543333333299</v>
      </c>
      <c r="H65" s="42"/>
      <c r="I65" s="42">
        <f>C65*EXP(Budget!$K$21*('Net Worth'!$O$3-WIP!A65)/365)</f>
        <v>17586.613251116934</v>
      </c>
      <c r="J65" s="42"/>
      <c r="K65" s="42">
        <f t="shared" si="5"/>
        <v>33299.749849855682</v>
      </c>
    </row>
    <row r="66" spans="1:13" x14ac:dyDescent="0.2">
      <c r="A66" s="25">
        <f>A62+30</f>
        <v>42712</v>
      </c>
      <c r="B66" t="s">
        <v>30</v>
      </c>
      <c r="C66" s="42">
        <f>($N$42-$N$44)</f>
        <v>713.0099999999984</v>
      </c>
      <c r="D66" s="42"/>
      <c r="E66" s="42">
        <f t="shared" si="4"/>
        <v>18217.553333333297</v>
      </c>
      <c r="F66" s="42"/>
      <c r="G66" s="42">
        <f t="shared" si="6"/>
        <v>18217.553333333297</v>
      </c>
      <c r="H66" s="42"/>
      <c r="I66" s="42">
        <f>C66*EXP(Budget!$K$21*('Net Worth'!$O$3-WIP!A66)/365)</f>
        <v>1353.3216939614688</v>
      </c>
      <c r="J66" s="42"/>
      <c r="K66" s="42">
        <f t="shared" si="5"/>
        <v>34653.071543817154</v>
      </c>
    </row>
    <row r="67" spans="1:13" x14ac:dyDescent="0.2">
      <c r="A67" s="25">
        <f>A66+7</f>
        <v>42719</v>
      </c>
      <c r="B67" t="s">
        <v>88</v>
      </c>
      <c r="C67" s="42">
        <v>0</v>
      </c>
      <c r="D67" s="42"/>
      <c r="E67" s="42">
        <f t="shared" si="4"/>
        <v>18217.553333333297</v>
      </c>
      <c r="F67" s="42"/>
      <c r="G67" s="42">
        <f t="shared" si="6"/>
        <v>18217.553333333297</v>
      </c>
      <c r="H67" s="42"/>
      <c r="I67" s="42">
        <f>C67*EXP(Budget!$K$21*('Net Worth'!$O$3-WIP!A67)/365)</f>
        <v>0</v>
      </c>
      <c r="J67" s="42"/>
      <c r="K67" s="42">
        <f t="shared" si="5"/>
        <v>34653.071543817154</v>
      </c>
    </row>
    <row r="68" spans="1:13" x14ac:dyDescent="0.2">
      <c r="A68" s="25">
        <f>A67+7</f>
        <v>42726</v>
      </c>
      <c r="B68" t="s">
        <v>30</v>
      </c>
      <c r="C68" s="42">
        <f>$C$58+($N$42-$N$44)</f>
        <v>941.0099999999984</v>
      </c>
      <c r="D68" s="42"/>
      <c r="E68" s="42">
        <f t="shared" si="4"/>
        <v>19158.563333333295</v>
      </c>
      <c r="F68" s="42"/>
      <c r="G68" s="42">
        <f t="shared" si="6"/>
        <v>19158.563333333295</v>
      </c>
      <c r="H68" s="42"/>
      <c r="I68" s="42">
        <f>C68*EXP(Budget!$K$21*('Net Worth'!$O$3-WIP!A68)/365)</f>
        <v>1782.6528092624308</v>
      </c>
      <c r="J68" s="42"/>
      <c r="K68" s="42">
        <f t="shared" si="5"/>
        <v>36435.724353079582</v>
      </c>
      <c r="M68">
        <f>K68-K28</f>
        <v>32685.724353079582</v>
      </c>
    </row>
    <row r="69" spans="1:13" x14ac:dyDescent="0.2">
      <c r="A69" s="25">
        <f>A66+30</f>
        <v>42742</v>
      </c>
      <c r="B69" t="s">
        <v>30</v>
      </c>
      <c r="C69" s="42">
        <f>($N$42-$N$44)</f>
        <v>713.0099999999984</v>
      </c>
      <c r="D69" s="42"/>
      <c r="E69" s="42">
        <f t="shared" si="4"/>
        <v>19871.573333333294</v>
      </c>
      <c r="F69" s="42"/>
      <c r="G69" s="42">
        <f t="shared" si="6"/>
        <v>19871.573333333294</v>
      </c>
      <c r="H69" s="42"/>
      <c r="I69" s="42">
        <f>C69*EXP(Budget!$K$21*('Net Worth'!$O$3-WIP!A69)/365)</f>
        <v>1347.7715102572413</v>
      </c>
      <c r="J69" s="42"/>
      <c r="K69" s="42">
        <f t="shared" si="5"/>
        <v>37783.495863336822</v>
      </c>
    </row>
    <row r="70" spans="1:13" x14ac:dyDescent="0.2">
      <c r="A70" s="25">
        <f>A69+7</f>
        <v>42749</v>
      </c>
      <c r="B70" t="s">
        <v>88</v>
      </c>
      <c r="C70" s="42">
        <v>0</v>
      </c>
      <c r="D70" s="42"/>
      <c r="E70" s="42">
        <f t="shared" si="4"/>
        <v>19871.573333333294</v>
      </c>
      <c r="F70" s="42"/>
      <c r="G70" s="42">
        <f t="shared" si="6"/>
        <v>19871.573333333294</v>
      </c>
      <c r="H70" s="42"/>
      <c r="I70" s="42">
        <f>C70*EXP(Budget!$K$21*('Net Worth'!$O$3-WIP!A70)/365)</f>
        <v>0</v>
      </c>
      <c r="J70" s="42"/>
      <c r="K70" s="42">
        <f t="shared" si="5"/>
        <v>37783.495863336822</v>
      </c>
    </row>
    <row r="71" spans="1:13" x14ac:dyDescent="0.2">
      <c r="A71" s="25">
        <f>A70+7</f>
        <v>42756</v>
      </c>
      <c r="B71" t="s">
        <v>30</v>
      </c>
      <c r="C71" s="42">
        <f>$C$58+($N$42-$N$44)</f>
        <v>941.0099999999984</v>
      </c>
      <c r="D71" s="42"/>
      <c r="E71" s="42">
        <f t="shared" si="4"/>
        <v>20812.583333333292</v>
      </c>
      <c r="F71" s="42"/>
      <c r="G71" s="42">
        <f t="shared" si="6"/>
        <v>20812.583333333292</v>
      </c>
      <c r="H71" s="42"/>
      <c r="I71" s="42">
        <f>C71*EXP(Budget!$K$21*('Net Worth'!$O$3-WIP!A71)/365)</f>
        <v>1775.3418715774658</v>
      </c>
      <c r="J71" s="42"/>
      <c r="K71" s="42">
        <f t="shared" si="5"/>
        <v>39558.83773491429</v>
      </c>
    </row>
    <row r="72" spans="1:13" x14ac:dyDescent="0.2">
      <c r="A72" s="25">
        <v>42767</v>
      </c>
      <c r="B72" t="s">
        <v>59</v>
      </c>
      <c r="C72" s="42">
        <v>3000</v>
      </c>
      <c r="D72" s="42"/>
      <c r="E72" s="42">
        <f t="shared" si="4"/>
        <v>23812.583333333292</v>
      </c>
      <c r="F72" s="42"/>
      <c r="G72" s="42">
        <f t="shared" si="6"/>
        <v>23812.583333333292</v>
      </c>
      <c r="H72" s="42"/>
      <c r="I72" s="42">
        <f>C72*EXP(Budget!$K$21*('Net Worth'!$O$3-WIP!A72)/365)</f>
        <v>5651.3811120710989</v>
      </c>
      <c r="J72" s="42"/>
      <c r="K72" s="42">
        <f t="shared" si="5"/>
        <v>45210.218846985386</v>
      </c>
    </row>
    <row r="73" spans="1:13" x14ac:dyDescent="0.2">
      <c r="A73" s="25">
        <f>A69+31</f>
        <v>42773</v>
      </c>
      <c r="B73" t="s">
        <v>30</v>
      </c>
      <c r="C73" s="42">
        <f>($N$42-$N$44)</f>
        <v>713.0099999999984</v>
      </c>
      <c r="D73" s="42"/>
      <c r="E73" s="42">
        <f t="shared" si="4"/>
        <v>24525.593333333291</v>
      </c>
      <c r="F73" s="42"/>
      <c r="G73" s="42">
        <f t="shared" si="6"/>
        <v>24525.593333333291</v>
      </c>
      <c r="H73" s="42"/>
      <c r="I73" s="42">
        <f>C73*EXP(Budget!$K$21*('Net Worth'!$O$3-WIP!A73)/365)</f>
        <v>1342.0602322634682</v>
      </c>
      <c r="J73" s="42"/>
      <c r="K73" s="42">
        <f t="shared" si="5"/>
        <v>46552.279079248852</v>
      </c>
    </row>
    <row r="74" spans="1:13" x14ac:dyDescent="0.2">
      <c r="A74" s="25">
        <f>A73+7</f>
        <v>42780</v>
      </c>
      <c r="B74" t="s">
        <v>88</v>
      </c>
      <c r="C74" s="42">
        <v>0</v>
      </c>
      <c r="D74" s="42"/>
      <c r="E74" s="42">
        <f t="shared" si="4"/>
        <v>24525.593333333291</v>
      </c>
      <c r="F74" s="42"/>
      <c r="G74" s="42">
        <f t="shared" si="6"/>
        <v>24525.593333333291</v>
      </c>
      <c r="H74" s="42"/>
      <c r="I74" s="42">
        <f>C74*EXP(Budget!$K$21*('Net Worth'!$O$3-WIP!A74)/365)</f>
        <v>0</v>
      </c>
      <c r="J74" s="42"/>
      <c r="K74" s="42">
        <f t="shared" si="5"/>
        <v>46552.279079248852</v>
      </c>
    </row>
    <row r="75" spans="1:13" x14ac:dyDescent="0.2">
      <c r="A75" s="25">
        <f>A74+7</f>
        <v>42787</v>
      </c>
      <c r="B75" t="s">
        <v>30</v>
      </c>
      <c r="C75" s="42">
        <f>$C$58+($N$42-$N$44)</f>
        <v>941.0099999999984</v>
      </c>
      <c r="D75" s="42"/>
      <c r="E75" s="42">
        <f t="shared" si="4"/>
        <v>25466.603333333289</v>
      </c>
      <c r="F75" s="42"/>
      <c r="G75" s="42">
        <f t="shared" si="6"/>
        <v>25466.603333333289</v>
      </c>
      <c r="H75" s="42"/>
      <c r="I75" s="42">
        <f>C75*EXP(Budget!$K$21*('Net Worth'!$O$3-WIP!A75)/365)</f>
        <v>1767.8187336528265</v>
      </c>
      <c r="J75" s="42"/>
      <c r="K75" s="42">
        <f t="shared" si="5"/>
        <v>48320.09781290168</v>
      </c>
    </row>
    <row r="76" spans="1:13" x14ac:dyDescent="0.2">
      <c r="A76" s="25">
        <f>A73+29</f>
        <v>42802</v>
      </c>
      <c r="B76" t="s">
        <v>30</v>
      </c>
      <c r="C76" s="42">
        <f>($N$42-$N$44)</f>
        <v>713.0099999999984</v>
      </c>
      <c r="D76" s="42"/>
      <c r="E76" s="42">
        <f t="shared" si="4"/>
        <v>26179.613333333287</v>
      </c>
      <c r="F76" s="42"/>
      <c r="G76" s="42">
        <f t="shared" si="6"/>
        <v>26179.613333333287</v>
      </c>
      <c r="H76" s="42"/>
      <c r="I76" s="42">
        <f>C76*EXP(Budget!$K$21*('Net Worth'!$O$3-WIP!A76)/365)</f>
        <v>1336.7393360090937</v>
      </c>
      <c r="J76" s="42"/>
      <c r="K76" s="42">
        <f t="shared" si="5"/>
        <v>49656.837148910774</v>
      </c>
    </row>
    <row r="77" spans="1:13" x14ac:dyDescent="0.2">
      <c r="A77" s="25">
        <f>A76+7</f>
        <v>42809</v>
      </c>
      <c r="B77" t="s">
        <v>88</v>
      </c>
      <c r="C77" s="42">
        <v>0</v>
      </c>
      <c r="D77" s="42"/>
      <c r="E77" s="42">
        <f t="shared" si="4"/>
        <v>26179.613333333287</v>
      </c>
      <c r="F77" s="42"/>
      <c r="G77" s="42">
        <f t="shared" si="6"/>
        <v>26179.613333333287</v>
      </c>
      <c r="H77" s="42"/>
      <c r="I77" s="42">
        <f>C77*EXP(Budget!$K$21*('Net Worth'!$O$3-WIP!A77)/365)</f>
        <v>0</v>
      </c>
      <c r="J77" s="42"/>
      <c r="K77" s="42">
        <f t="shared" si="5"/>
        <v>49656.837148910774</v>
      </c>
    </row>
    <row r="78" spans="1:13" x14ac:dyDescent="0.2">
      <c r="A78" s="25">
        <f>A77+7</f>
        <v>42816</v>
      </c>
      <c r="B78" t="s">
        <v>30</v>
      </c>
      <c r="C78" s="42">
        <f>$C$58+($N$42-$N$44)</f>
        <v>941.0099999999984</v>
      </c>
      <c r="D78" s="42"/>
      <c r="E78" s="42">
        <f t="shared" si="4"/>
        <v>27120.623333333286</v>
      </c>
      <c r="F78" s="42"/>
      <c r="G78" s="42">
        <f t="shared" si="6"/>
        <v>27120.623333333286</v>
      </c>
      <c r="H78" s="42"/>
      <c r="I78" s="42">
        <f>C78*EXP(Budget!$K$21*('Net Worth'!$O$3-WIP!A78)/365)</f>
        <v>1760.8098231343758</v>
      </c>
      <c r="J78" s="42"/>
      <c r="K78" s="42">
        <f t="shared" si="5"/>
        <v>51417.64697204515</v>
      </c>
    </row>
    <row r="79" spans="1:13" x14ac:dyDescent="0.2">
      <c r="A79" s="25">
        <f>A76+31</f>
        <v>42833</v>
      </c>
      <c r="B79" t="s">
        <v>30</v>
      </c>
      <c r="C79" s="42">
        <f>($N$42-$N$44)</f>
        <v>713.0099999999984</v>
      </c>
      <c r="D79" s="42"/>
      <c r="E79" s="42">
        <f t="shared" si="4"/>
        <v>27833.633333333284</v>
      </c>
      <c r="F79" s="42"/>
      <c r="G79" s="42">
        <f t="shared" si="6"/>
        <v>27833.633333333284</v>
      </c>
      <c r="H79" s="42"/>
      <c r="I79" s="42">
        <f>C79*EXP(Budget!$K$21*('Net Worth'!$O$3-WIP!A79)/365)</f>
        <v>1331.0748076412976</v>
      </c>
      <c r="J79" s="42"/>
      <c r="K79" s="42">
        <f t="shared" si="5"/>
        <v>52748.72177968645</v>
      </c>
    </row>
    <row r="80" spans="1:13" x14ac:dyDescent="0.2">
      <c r="A80" s="25">
        <f>A79+7</f>
        <v>42840</v>
      </c>
      <c r="B80" t="s">
        <v>88</v>
      </c>
      <c r="C80" s="42">
        <v>0</v>
      </c>
      <c r="D80" s="42"/>
      <c r="E80" s="42">
        <f t="shared" si="4"/>
        <v>27833.633333333284</v>
      </c>
      <c r="F80" s="42"/>
      <c r="G80" s="42">
        <f t="shared" si="6"/>
        <v>27833.633333333284</v>
      </c>
      <c r="H80" s="42"/>
      <c r="I80" s="42">
        <f>C80*EXP(Budget!$K$21*('Net Worth'!$O$3-WIP!A80)/365)</f>
        <v>0</v>
      </c>
      <c r="J80" s="42"/>
      <c r="K80" s="42">
        <f t="shared" si="5"/>
        <v>52748.72177968645</v>
      </c>
    </row>
    <row r="81" spans="1:15" x14ac:dyDescent="0.2">
      <c r="A81" s="25">
        <f>A80+7</f>
        <v>42847</v>
      </c>
      <c r="B81" t="s">
        <v>30</v>
      </c>
      <c r="C81" s="42">
        <f>$C$58+($N$42-$N$44)</f>
        <v>941.0099999999984</v>
      </c>
      <c r="D81" s="42"/>
      <c r="E81" s="42">
        <f t="shared" si="4"/>
        <v>28774.643333333282</v>
      </c>
      <c r="F81" s="42"/>
      <c r="G81" s="42">
        <f t="shared" si="6"/>
        <v>28774.643333333282</v>
      </c>
      <c r="H81" s="42"/>
      <c r="I81" s="42">
        <f>C81*EXP(Budget!$K$21*('Net Worth'!$O$3-WIP!A81)/365)</f>
        <v>1753.3482658024745</v>
      </c>
      <c r="J81" s="42"/>
      <c r="K81" s="42">
        <f t="shared" si="5"/>
        <v>54502.070045488923</v>
      </c>
    </row>
    <row r="82" spans="1:15" ht="15" x14ac:dyDescent="0.25">
      <c r="A82" s="43">
        <v>42856</v>
      </c>
      <c r="B82" s="21" t="s">
        <v>7</v>
      </c>
      <c r="C82" s="39">
        <f>$C$59</f>
        <v>10189</v>
      </c>
      <c r="D82" s="42"/>
      <c r="E82" s="42">
        <f t="shared" si="4"/>
        <v>38963.643333333282</v>
      </c>
      <c r="F82" s="42"/>
      <c r="G82" s="42">
        <f t="shared" si="6"/>
        <v>38963.643333333282</v>
      </c>
      <c r="H82" s="42"/>
      <c r="I82" s="42">
        <f>C82*EXP(Budget!$K$21*('Net Worth'!$O$3-WIP!A82)/365)</f>
        <v>18961.386037584805</v>
      </c>
      <c r="J82" s="42"/>
      <c r="K82" s="42">
        <f t="shared" si="5"/>
        <v>73463.456083073732</v>
      </c>
    </row>
    <row r="83" spans="1:15" x14ac:dyDescent="0.2">
      <c r="A83" s="25">
        <f>A79+30</f>
        <v>42863</v>
      </c>
      <c r="B83" t="s">
        <v>30</v>
      </c>
      <c r="C83" s="42">
        <f>($N$42-$N$44)</f>
        <v>713.0099999999984</v>
      </c>
      <c r="D83" s="42"/>
      <c r="E83" s="42">
        <f t="shared" si="4"/>
        <v>39676.653333333277</v>
      </c>
      <c r="F83" s="42"/>
      <c r="G83" s="42">
        <f t="shared" si="6"/>
        <v>39676.653333333277</v>
      </c>
      <c r="H83" s="42"/>
      <c r="I83" s="42">
        <f>C83*EXP(Budget!$K$21*('Net Worth'!$O$3-WIP!A83)/365)</f>
        <v>1325.615861893629</v>
      </c>
      <c r="J83" s="42"/>
      <c r="K83" s="42">
        <f t="shared" si="5"/>
        <v>74789.071944967363</v>
      </c>
    </row>
    <row r="84" spans="1:15" x14ac:dyDescent="0.2">
      <c r="A84" s="25">
        <f>A83+7</f>
        <v>42870</v>
      </c>
      <c r="B84" t="s">
        <v>88</v>
      </c>
      <c r="C84" s="42">
        <v>0</v>
      </c>
      <c r="D84" s="42"/>
      <c r="E84" s="42">
        <f t="shared" si="4"/>
        <v>39676.653333333277</v>
      </c>
      <c r="F84" s="42"/>
      <c r="G84" s="42">
        <f t="shared" si="6"/>
        <v>39676.653333333277</v>
      </c>
      <c r="H84" s="42"/>
      <c r="I84" s="42">
        <f>C84*EXP(Budget!$K$21*('Net Worth'!$O$3-WIP!A84)/365)</f>
        <v>0</v>
      </c>
      <c r="J84" s="42"/>
      <c r="K84" s="42">
        <f t="shared" si="5"/>
        <v>74789.071944967363</v>
      </c>
    </row>
    <row r="85" spans="1:15" x14ac:dyDescent="0.2">
      <c r="A85" s="25">
        <f>A84+7</f>
        <v>42877</v>
      </c>
      <c r="B85" t="s">
        <v>30</v>
      </c>
      <c r="C85" s="42">
        <f>$C$58+($N$42-$N$44)</f>
        <v>941.0099999999984</v>
      </c>
      <c r="D85" s="42"/>
      <c r="E85" s="42">
        <f t="shared" si="4"/>
        <v>40617.663333333272</v>
      </c>
      <c r="F85" s="42"/>
      <c r="G85" s="42">
        <f t="shared" si="6"/>
        <v>40617.663333333272</v>
      </c>
      <c r="H85" s="42"/>
      <c r="I85" s="42">
        <f>C85*EXP(Budget!$K$21*('Net Worth'!$O$3-WIP!A85)/365)</f>
        <v>1746.1575106286573</v>
      </c>
      <c r="J85" s="42"/>
      <c r="K85" s="42">
        <f t="shared" si="5"/>
        <v>76535.229455596025</v>
      </c>
    </row>
    <row r="86" spans="1:15" x14ac:dyDescent="0.2">
      <c r="A86" s="25">
        <f>A83+31</f>
        <v>42894</v>
      </c>
      <c r="B86" t="s">
        <v>30</v>
      </c>
      <c r="C86" s="42">
        <f>($N$42-$N$44)</f>
        <v>713.0099999999984</v>
      </c>
      <c r="D86" s="42"/>
      <c r="E86" s="42">
        <f t="shared" si="4"/>
        <v>41330.673333333267</v>
      </c>
      <c r="F86" s="42"/>
      <c r="G86" s="42">
        <f t="shared" si="6"/>
        <v>41330.673333333267</v>
      </c>
      <c r="H86" s="42"/>
      <c r="I86" s="42">
        <f>C86*EXP(Budget!$K$21*('Net Worth'!$O$3-WIP!A86)/365)</f>
        <v>1319.9984700415155</v>
      </c>
      <c r="J86" s="42"/>
      <c r="K86" s="42">
        <f t="shared" si="5"/>
        <v>77855.227925637548</v>
      </c>
    </row>
    <row r="87" spans="1:15" x14ac:dyDescent="0.2">
      <c r="A87" s="25">
        <f>A86+7</f>
        <v>42901</v>
      </c>
      <c r="B87" t="s">
        <v>88</v>
      </c>
      <c r="C87" s="42">
        <v>0</v>
      </c>
      <c r="D87" s="42"/>
      <c r="E87" s="42">
        <f t="shared" si="4"/>
        <v>41330.673333333267</v>
      </c>
      <c r="F87" s="42"/>
      <c r="G87" s="42">
        <f t="shared" si="6"/>
        <v>41330.673333333267</v>
      </c>
      <c r="H87" s="42"/>
      <c r="I87" s="42">
        <f>C87*EXP(Budget!$K$21*('Net Worth'!$O$3-WIP!A87)/365)</f>
        <v>0</v>
      </c>
      <c r="J87" s="42"/>
      <c r="K87" s="42">
        <f t="shared" si="5"/>
        <v>77855.227925637548</v>
      </c>
    </row>
    <row r="88" spans="1:15" x14ac:dyDescent="0.2">
      <c r="A88" s="25">
        <f>A87+7</f>
        <v>42908</v>
      </c>
      <c r="B88" t="s">
        <v>30</v>
      </c>
      <c r="C88" s="42">
        <f>$C$58+($N$42-$N$44)</f>
        <v>941.0099999999984</v>
      </c>
      <c r="D88" s="42"/>
      <c r="E88" s="42">
        <f t="shared" si="4"/>
        <v>42271.683333333262</v>
      </c>
      <c r="F88" s="42"/>
      <c r="G88" s="42">
        <f t="shared" si="6"/>
        <v>42271.683333333262</v>
      </c>
      <c r="H88" s="42"/>
      <c r="I88" s="42">
        <f>C88*EXP(Budget!$K$21*('Net Worth'!$O$3-WIP!A88)/365)</f>
        <v>1738.758043517046</v>
      </c>
      <c r="J88" s="42"/>
      <c r="K88" s="42">
        <f t="shared" si="5"/>
        <v>79593.985969154601</v>
      </c>
    </row>
    <row r="89" spans="1:15" x14ac:dyDescent="0.2">
      <c r="A89" s="25">
        <f>A86+30</f>
        <v>42924</v>
      </c>
      <c r="B89" t="s">
        <v>30</v>
      </c>
      <c r="C89" s="42">
        <f>($N$42-$N$44)</f>
        <v>713.0099999999984</v>
      </c>
      <c r="D89" s="42"/>
      <c r="E89" s="42">
        <f t="shared" si="4"/>
        <v>42984.693333333256</v>
      </c>
      <c r="F89" s="42"/>
      <c r="G89" s="42">
        <f t="shared" si="6"/>
        <v>42984.693333333256</v>
      </c>
      <c r="H89" s="42"/>
      <c r="I89" s="42">
        <f>C89*EXP(Budget!$K$21*('Net Worth'!$O$3-WIP!A89)/365)</f>
        <v>1314.584950084864</v>
      </c>
      <c r="J89" s="42"/>
      <c r="K89" s="42">
        <f t="shared" si="5"/>
        <v>80908.570919239472</v>
      </c>
    </row>
    <row r="90" spans="1:15" x14ac:dyDescent="0.2">
      <c r="A90" s="25">
        <f>A89+7</f>
        <v>42931</v>
      </c>
      <c r="B90" t="s">
        <v>88</v>
      </c>
      <c r="C90" s="42">
        <v>0</v>
      </c>
      <c r="D90" s="42"/>
      <c r="E90" s="42">
        <f t="shared" si="4"/>
        <v>42984.693333333256</v>
      </c>
      <c r="F90" s="42"/>
      <c r="G90" s="42">
        <f t="shared" si="6"/>
        <v>42984.693333333256</v>
      </c>
      <c r="H90" s="42"/>
      <c r="I90" s="42">
        <f>C90*EXP(Budget!$K$21*('Net Worth'!$O$3-WIP!A90)/365)</f>
        <v>0</v>
      </c>
      <c r="J90" s="42"/>
      <c r="K90" s="42">
        <f t="shared" si="5"/>
        <v>80908.570919239472</v>
      </c>
    </row>
    <row r="91" spans="1:15" x14ac:dyDescent="0.2">
      <c r="A91" s="25">
        <f>A90+7</f>
        <v>42938</v>
      </c>
      <c r="B91" t="s">
        <v>30</v>
      </c>
      <c r="C91" s="42">
        <f>$C$58+($N$42-$N$44)</f>
        <v>941.0099999999984</v>
      </c>
      <c r="D91" s="42"/>
      <c r="E91" s="42">
        <f t="shared" si="4"/>
        <v>43925.703333333251</v>
      </c>
      <c r="F91" s="42"/>
      <c r="G91" s="42">
        <f t="shared" si="6"/>
        <v>43925.703333333251</v>
      </c>
      <c r="H91" s="42"/>
      <c r="I91" s="42">
        <f>C91*EXP(Budget!$K$21*('Net Worth'!$O$3-WIP!A91)/365)</f>
        <v>1731.6271251243361</v>
      </c>
      <c r="J91" s="42"/>
      <c r="K91" s="42">
        <f t="shared" si="5"/>
        <v>82640.198044363802</v>
      </c>
    </row>
    <row r="92" spans="1:15" x14ac:dyDescent="0.2">
      <c r="A92" s="25">
        <f>A89+31</f>
        <v>42955</v>
      </c>
      <c r="B92" t="s">
        <v>30</v>
      </c>
      <c r="C92" s="42">
        <f>($N$42-$N$44)</f>
        <v>713.0099999999984</v>
      </c>
      <c r="D92" s="42"/>
      <c r="E92" s="42">
        <f t="shared" si="4"/>
        <v>44638.713333333246</v>
      </c>
      <c r="F92" s="42"/>
      <c r="G92" s="42">
        <f t="shared" si="6"/>
        <v>44638.713333333246</v>
      </c>
      <c r="H92" s="42"/>
      <c r="I92" s="42">
        <f>C92*EXP(Budget!$K$21*('Net Worth'!$O$3-WIP!A92)/365)</f>
        <v>1309.0143025090504</v>
      </c>
      <c r="J92" s="42"/>
      <c r="K92" s="42">
        <f t="shared" si="5"/>
        <v>83949.212346872853</v>
      </c>
      <c r="O92">
        <f>0.135*24</f>
        <v>3.24</v>
      </c>
    </row>
    <row r="93" spans="1:15" x14ac:dyDescent="0.2">
      <c r="A93" s="25">
        <f>A92+7</f>
        <v>42962</v>
      </c>
      <c r="B93" t="s">
        <v>88</v>
      </c>
      <c r="C93" s="42">
        <v>0</v>
      </c>
      <c r="D93" s="42"/>
      <c r="E93" s="42">
        <f t="shared" si="4"/>
        <v>44638.713333333246</v>
      </c>
      <c r="F93" s="42"/>
      <c r="G93" s="42">
        <f t="shared" si="6"/>
        <v>44638.713333333246</v>
      </c>
      <c r="H93" s="42"/>
      <c r="I93" s="42">
        <f>C93*EXP(Budget!$K$21*('Net Worth'!$O$3-WIP!A93)/365)</f>
        <v>0</v>
      </c>
      <c r="J93" s="42"/>
      <c r="K93" s="42">
        <f t="shared" si="5"/>
        <v>83949.212346872853</v>
      </c>
      <c r="O93">
        <f>0.68*4</f>
        <v>2.72</v>
      </c>
    </row>
    <row r="94" spans="1:15" x14ac:dyDescent="0.2">
      <c r="A94" s="25">
        <f>A93+7</f>
        <v>42969</v>
      </c>
      <c r="B94" t="s">
        <v>30</v>
      </c>
      <c r="C94" s="42">
        <f>$C$58+($N$42-$N$44)</f>
        <v>941.0099999999984</v>
      </c>
      <c r="D94" s="42"/>
      <c r="E94" s="42">
        <f t="shared" si="4"/>
        <v>45579.723333333241</v>
      </c>
      <c r="F94" s="42"/>
      <c r="G94" s="42">
        <f t="shared" si="6"/>
        <v>45579.723333333241</v>
      </c>
      <c r="H94" s="42"/>
      <c r="I94" s="42">
        <f>C94*EXP(Budget!$K$21*('Net Worth'!$O$3-WIP!A94)/365)</f>
        <v>1724.2892315586414</v>
      </c>
      <c r="J94" s="42"/>
      <c r="K94" s="42">
        <f t="shared" ref="K94:K113" si="7">I94+K93</f>
        <v>85673.501578431489</v>
      </c>
    </row>
    <row r="95" spans="1:15" x14ac:dyDescent="0.2">
      <c r="A95" s="25">
        <f>A92+31</f>
        <v>42986</v>
      </c>
      <c r="B95" t="s">
        <v>30</v>
      </c>
      <c r="C95" s="42">
        <f>($N$42-$N$44)</f>
        <v>713.0099999999984</v>
      </c>
      <c r="D95" s="42"/>
      <c r="E95" s="42">
        <f t="shared" si="4"/>
        <v>46292.733333333235</v>
      </c>
      <c r="F95" s="42"/>
      <c r="G95" s="42">
        <f t="shared" ref="G95:G113" si="8">G94+C95</f>
        <v>46292.733333333235</v>
      </c>
      <c r="H95" s="42"/>
      <c r="I95" s="42">
        <f>C95*EXP(Budget!$K$21*('Net Worth'!$O$3-WIP!A95)/365)</f>
        <v>1303.4672609500344</v>
      </c>
      <c r="J95" s="42"/>
      <c r="K95" s="42">
        <f t="shared" si="7"/>
        <v>86976.96883938153</v>
      </c>
      <c r="M95">
        <f>325*24</f>
        <v>7800</v>
      </c>
    </row>
    <row r="96" spans="1:15" x14ac:dyDescent="0.2">
      <c r="A96" s="25">
        <f>A95+7</f>
        <v>42993</v>
      </c>
      <c r="B96" t="s">
        <v>88</v>
      </c>
      <c r="C96" s="42">
        <v>0</v>
      </c>
      <c r="D96" s="42"/>
      <c r="E96" s="42">
        <f t="shared" si="4"/>
        <v>46292.733333333235</v>
      </c>
      <c r="F96" s="42"/>
      <c r="G96" s="42">
        <f t="shared" si="8"/>
        <v>46292.733333333235</v>
      </c>
      <c r="H96" s="42"/>
      <c r="I96" s="42">
        <f>C96*EXP(Budget!$K$21*('Net Worth'!$O$3-WIP!A96)/365)</f>
        <v>0</v>
      </c>
      <c r="J96" s="42"/>
      <c r="K96" s="42">
        <f t="shared" si="7"/>
        <v>86976.96883938153</v>
      </c>
    </row>
    <row r="97" spans="1:17" x14ac:dyDescent="0.2">
      <c r="A97" s="25">
        <f>A96+7</f>
        <v>43000</v>
      </c>
      <c r="B97" t="s">
        <v>30</v>
      </c>
      <c r="C97" s="42">
        <f>$C$58+($N$42-$N$44)</f>
        <v>941.0099999999984</v>
      </c>
      <c r="D97" s="42"/>
      <c r="E97" s="42">
        <f t="shared" si="4"/>
        <v>47233.74333333323</v>
      </c>
      <c r="F97" s="42"/>
      <c r="G97" s="42">
        <f t="shared" si="8"/>
        <v>47233.74333333323</v>
      </c>
      <c r="H97" s="42"/>
      <c r="I97" s="42">
        <f>C97*EXP(Budget!$K$21*('Net Worth'!$O$3-WIP!A97)/365)</f>
        <v>1716.9824328407924</v>
      </c>
      <c r="J97" s="42"/>
      <c r="K97" s="42">
        <f t="shared" si="7"/>
        <v>88693.95127222233</v>
      </c>
    </row>
    <row r="98" spans="1:17" x14ac:dyDescent="0.2">
      <c r="A98" s="25">
        <f>A95+30</f>
        <v>43016</v>
      </c>
      <c r="B98" t="s">
        <v>30</v>
      </c>
      <c r="C98" s="42">
        <f>($N$42-$N$44)</f>
        <v>713.0099999999984</v>
      </c>
      <c r="D98" s="42"/>
      <c r="E98" s="42">
        <f t="shared" si="4"/>
        <v>47946.753333333225</v>
      </c>
      <c r="F98" s="42"/>
      <c r="G98" s="42">
        <f t="shared" si="8"/>
        <v>47946.753333333225</v>
      </c>
      <c r="H98" s="42"/>
      <c r="I98" s="42">
        <f>C98*EXP(Budget!$K$21*('Net Worth'!$O$3-WIP!A98)/365)</f>
        <v>1298.1215380646338</v>
      </c>
      <c r="J98" s="42"/>
      <c r="K98" s="42">
        <f t="shared" si="7"/>
        <v>89992.072810286962</v>
      </c>
    </row>
    <row r="99" spans="1:17" x14ac:dyDescent="0.2">
      <c r="A99" s="25">
        <f>A98+7</f>
        <v>43023</v>
      </c>
      <c r="B99" t="s">
        <v>88</v>
      </c>
      <c r="C99" s="42">
        <v>0</v>
      </c>
      <c r="D99" s="42"/>
      <c r="E99" s="42">
        <f t="shared" si="4"/>
        <v>47946.753333333225</v>
      </c>
      <c r="F99" s="42"/>
      <c r="G99" s="42">
        <f t="shared" si="8"/>
        <v>47946.753333333225</v>
      </c>
      <c r="H99" s="42"/>
      <c r="I99" s="42">
        <f>C99*EXP(Budget!$K$21*('Net Worth'!$O$3-WIP!A99)/365)</f>
        <v>0</v>
      </c>
      <c r="J99" s="42"/>
      <c r="K99" s="42">
        <f t="shared" si="7"/>
        <v>89992.072810286962</v>
      </c>
    </row>
    <row r="100" spans="1:17" x14ac:dyDescent="0.2">
      <c r="A100" s="25">
        <f>A99+7</f>
        <v>43030</v>
      </c>
      <c r="B100" t="s">
        <v>30</v>
      </c>
      <c r="C100" s="42">
        <f>$C$58+($N$42-$N$44)</f>
        <v>941.0099999999984</v>
      </c>
      <c r="D100" s="42"/>
      <c r="E100" s="42">
        <f t="shared" si="4"/>
        <v>48887.76333333322</v>
      </c>
      <c r="F100" s="42"/>
      <c r="G100" s="42">
        <f t="shared" si="8"/>
        <v>48887.76333333322</v>
      </c>
      <c r="H100" s="42"/>
      <c r="I100" s="42">
        <f>C100*EXP(Budget!$K$21*('Net Worth'!$O$3-WIP!A100)/365)</f>
        <v>1709.9408196295956</v>
      </c>
      <c r="J100" s="42"/>
      <c r="K100" s="42">
        <f t="shared" si="7"/>
        <v>91702.013629916561</v>
      </c>
    </row>
    <row r="101" spans="1:17" ht="15" x14ac:dyDescent="0.25">
      <c r="A101" s="43">
        <v>43040</v>
      </c>
      <c r="B101" s="21" t="s">
        <v>7</v>
      </c>
      <c r="C101" s="39">
        <f>$C$59</f>
        <v>10189</v>
      </c>
      <c r="D101" s="39"/>
      <c r="E101" s="39">
        <f>C101</f>
        <v>10189</v>
      </c>
      <c r="F101" s="42"/>
      <c r="G101" s="42">
        <f t="shared" si="8"/>
        <v>59076.76333333322</v>
      </c>
      <c r="H101" s="42"/>
      <c r="I101" s="42">
        <f>C101*EXP(Budget!$K$21*('Net Worth'!$O$3-WIP!A101)/365)</f>
        <v>18489.428160329648</v>
      </c>
      <c r="J101" s="42"/>
      <c r="K101" s="42">
        <f t="shared" si="7"/>
        <v>110191.4417902462</v>
      </c>
      <c r="P101" t="s">
        <v>96</v>
      </c>
      <c r="Q101">
        <v>177200</v>
      </c>
    </row>
    <row r="102" spans="1:17" x14ac:dyDescent="0.2">
      <c r="A102" s="25">
        <f>A98+31</f>
        <v>43047</v>
      </c>
      <c r="B102" t="s">
        <v>30</v>
      </c>
      <c r="C102" s="42">
        <f>($N$42-$N$44)</f>
        <v>713.0099999999984</v>
      </c>
      <c r="D102" s="42"/>
      <c r="E102" s="42">
        <f t="shared" ref="E102:E113" si="9">E101+C102</f>
        <v>10902.009999999998</v>
      </c>
      <c r="F102" s="42"/>
      <c r="G102" s="42">
        <f t="shared" si="8"/>
        <v>59789.773333333214</v>
      </c>
      <c r="H102" s="42"/>
      <c r="I102" s="42">
        <f>C102*EXP(Budget!$K$21*('Net Worth'!$O$3-WIP!A102)/365)</f>
        <v>1292.620655372599</v>
      </c>
      <c r="J102" s="42"/>
      <c r="K102" s="42">
        <f t="shared" si="7"/>
        <v>111484.06244561879</v>
      </c>
      <c r="M102">
        <f>C102*2+C103</f>
        <v>1426.0199999999968</v>
      </c>
      <c r="N102">
        <f>Q108</f>
        <v>111126.39999999999</v>
      </c>
      <c r="P102" t="s">
        <v>48</v>
      </c>
      <c r="Q102">
        <f>N103*0.3</f>
        <v>57993.599999999999</v>
      </c>
    </row>
    <row r="103" spans="1:17" ht="15" x14ac:dyDescent="0.25">
      <c r="A103" s="25">
        <f>A102+7</f>
        <v>43054</v>
      </c>
      <c r="B103" t="s">
        <v>88</v>
      </c>
      <c r="C103" s="42">
        <v>0</v>
      </c>
      <c r="D103" s="42"/>
      <c r="E103" s="42">
        <f t="shared" si="9"/>
        <v>10902.009999999998</v>
      </c>
      <c r="F103" s="42"/>
      <c r="G103" s="42">
        <f t="shared" si="8"/>
        <v>59789.773333333214</v>
      </c>
      <c r="H103" s="42"/>
      <c r="I103" s="42">
        <f>C103*EXP(Budget!$K$21*('Net Worth'!$O$3-WIP!A103)/365)</f>
        <v>0</v>
      </c>
      <c r="J103" s="42"/>
      <c r="K103" s="42">
        <f t="shared" si="7"/>
        <v>111484.06244561879</v>
      </c>
      <c r="M103">
        <f>M102*12</f>
        <v>17112.239999999962</v>
      </c>
      <c r="N103" s="21">
        <f>Analysis!B2</f>
        <v>193312</v>
      </c>
      <c r="O103">
        <f>N102/N103</f>
        <v>0.57485515643105445</v>
      </c>
      <c r="P103" t="s">
        <v>15</v>
      </c>
      <c r="Q103">
        <f>Q101*0.06</f>
        <v>10632</v>
      </c>
    </row>
    <row r="104" spans="1:17" x14ac:dyDescent="0.2">
      <c r="A104" s="25">
        <f>A103+7</f>
        <v>43061</v>
      </c>
      <c r="B104" t="s">
        <v>30</v>
      </c>
      <c r="C104" s="42">
        <f>$C$58+($N$42-$N$44)</f>
        <v>941.0099999999984</v>
      </c>
      <c r="D104" s="42"/>
      <c r="E104" s="42">
        <f t="shared" si="9"/>
        <v>11843.019999999997</v>
      </c>
      <c r="F104" s="42"/>
      <c r="G104" s="42">
        <f t="shared" si="8"/>
        <v>60730.783333333209</v>
      </c>
      <c r="H104" s="42"/>
      <c r="I104" s="42">
        <f>C104*EXP(Budget!$K$21*('Net Worth'!$O$3-WIP!A104)/365)</f>
        <v>1702.6948233316468</v>
      </c>
      <c r="J104" s="42"/>
      <c r="K104" s="42">
        <f t="shared" si="7"/>
        <v>113186.75726895044</v>
      </c>
      <c r="M104" t="s">
        <v>97</v>
      </c>
      <c r="N104" t="s">
        <v>98</v>
      </c>
      <c r="P104" t="s">
        <v>7</v>
      </c>
      <c r="Q104">
        <f>Q101*0.05</f>
        <v>8860</v>
      </c>
    </row>
    <row r="105" spans="1:17" x14ac:dyDescent="0.2">
      <c r="A105" s="25">
        <v>43076</v>
      </c>
      <c r="B105" t="s">
        <v>30</v>
      </c>
      <c r="C105" s="42">
        <f>($N$42-$N$44)</f>
        <v>713.0099999999984</v>
      </c>
      <c r="D105" s="42"/>
      <c r="E105" s="42">
        <f t="shared" si="9"/>
        <v>12556.029999999995</v>
      </c>
      <c r="F105" s="42"/>
      <c r="G105" s="42">
        <f t="shared" si="8"/>
        <v>61443.793333333204</v>
      </c>
      <c r="H105" s="42"/>
      <c r="I105" s="42">
        <f>C105*EXP(Budget!$K$21*('Net Worth'!$O$3-WIP!A105)/365)</f>
        <v>1287.4957733157789</v>
      </c>
      <c r="J105" s="42"/>
      <c r="K105" s="42">
        <f t="shared" si="7"/>
        <v>114474.25304226622</v>
      </c>
      <c r="M105">
        <f>N102-N105-Q104</f>
        <v>85154.160000000033</v>
      </c>
      <c r="N105">
        <f>M103</f>
        <v>17112.239999999962</v>
      </c>
      <c r="P105" t="s">
        <v>99</v>
      </c>
      <c r="Q105">
        <v>4700</v>
      </c>
    </row>
    <row r="106" spans="1:17" x14ac:dyDescent="0.2">
      <c r="A106" s="25">
        <v>43077</v>
      </c>
      <c r="B106" s="25" t="s">
        <v>58</v>
      </c>
      <c r="C106" s="42">
        <f>$C$16</f>
        <v>9264.4</v>
      </c>
      <c r="D106" s="42"/>
      <c r="E106" s="42">
        <f t="shared" si="9"/>
        <v>21820.429999999993</v>
      </c>
      <c r="F106" s="42"/>
      <c r="G106" s="42">
        <f t="shared" si="8"/>
        <v>70708.193333333198</v>
      </c>
      <c r="H106" s="42"/>
      <c r="I106" s="42">
        <f>C106*EXP(Budget!$K$21*('Net Worth'!$O$3-WIP!A106)/365)</f>
        <v>16726.612528045258</v>
      </c>
      <c r="J106" s="42"/>
      <c r="K106" s="42">
        <f t="shared" si="7"/>
        <v>131200.86557031149</v>
      </c>
      <c r="M106">
        <f>M105/12</f>
        <v>7096.180000000003</v>
      </c>
      <c r="Q106">
        <f>Q105+Q104+Q103+Q102</f>
        <v>82185.600000000006</v>
      </c>
    </row>
    <row r="107" spans="1:17" x14ac:dyDescent="0.2">
      <c r="A107" s="25">
        <f>A105+7</f>
        <v>43083</v>
      </c>
      <c r="B107" t="s">
        <v>88</v>
      </c>
      <c r="C107" s="42">
        <v>0</v>
      </c>
      <c r="D107" s="42"/>
      <c r="E107" s="42">
        <f t="shared" si="9"/>
        <v>21820.429999999993</v>
      </c>
      <c r="F107" s="42"/>
      <c r="G107" s="42">
        <f t="shared" si="8"/>
        <v>70708.193333333198</v>
      </c>
      <c r="H107" s="42"/>
      <c r="I107" s="42">
        <f>C107*EXP(Budget!$K$21*('Net Worth'!$O$3-WIP!A107)/365)</f>
        <v>0</v>
      </c>
      <c r="J107" s="42"/>
      <c r="K107" s="42">
        <f t="shared" si="7"/>
        <v>131200.86557031149</v>
      </c>
    </row>
    <row r="108" spans="1:17" x14ac:dyDescent="0.2">
      <c r="A108" s="25">
        <f>A107+7</f>
        <v>43090</v>
      </c>
      <c r="B108" t="s">
        <v>30</v>
      </c>
      <c r="C108" s="42">
        <f>$C$58+($N$42-$N$44)</f>
        <v>941.0099999999984</v>
      </c>
      <c r="D108" s="42"/>
      <c r="E108" s="42">
        <f t="shared" si="9"/>
        <v>22761.439999999991</v>
      </c>
      <c r="F108" s="42"/>
      <c r="G108" s="42">
        <f t="shared" si="8"/>
        <v>71649.203333333193</v>
      </c>
      <c r="H108" s="42"/>
      <c r="I108" s="42">
        <f>C108*EXP(Budget!$K$21*('Net Worth'!$O$3-WIP!A108)/365)</f>
        <v>1695.9441110387063</v>
      </c>
      <c r="J108" s="42"/>
      <c r="K108" s="42">
        <f t="shared" si="7"/>
        <v>132896.80968135019</v>
      </c>
      <c r="M108" s="44">
        <f>K108-K68</f>
        <v>96461.085328270608</v>
      </c>
      <c r="P108" t="s">
        <v>100</v>
      </c>
      <c r="Q108">
        <f>N103-Q106</f>
        <v>111126.39999999999</v>
      </c>
    </row>
    <row r="109" spans="1:17" ht="15" x14ac:dyDescent="0.25">
      <c r="A109" s="25">
        <f>A106+31</f>
        <v>43108</v>
      </c>
      <c r="B109" t="s">
        <v>30</v>
      </c>
      <c r="C109" s="42">
        <f>($N$42-$N$44)</f>
        <v>713.0099999999984</v>
      </c>
      <c r="D109" s="42"/>
      <c r="E109" s="42">
        <f t="shared" si="9"/>
        <v>23474.44999999999</v>
      </c>
      <c r="F109" s="42"/>
      <c r="G109" s="42">
        <f t="shared" si="8"/>
        <v>72362.213333333188</v>
      </c>
      <c r="H109" s="42"/>
      <c r="I109" s="42">
        <f>C109*EXP(Budget!$K$21*('Net Worth'!$O$3-WIP!A109)/365)</f>
        <v>1281.8643081822188</v>
      </c>
      <c r="J109" s="42"/>
      <c r="K109" s="42">
        <f t="shared" si="7"/>
        <v>134178.6739895324</v>
      </c>
      <c r="M109" s="39">
        <f>G108-G68</f>
        <v>52490.639999999898</v>
      </c>
      <c r="N109" t="s">
        <v>101</v>
      </c>
    </row>
    <row r="110" spans="1:17" x14ac:dyDescent="0.2">
      <c r="A110" s="25">
        <f>A109+7</f>
        <v>43115</v>
      </c>
      <c r="B110" t="s">
        <v>88</v>
      </c>
      <c r="C110" s="42">
        <v>0</v>
      </c>
      <c r="D110" s="42"/>
      <c r="E110" s="42">
        <f t="shared" si="9"/>
        <v>23474.44999999999</v>
      </c>
      <c r="F110" s="42"/>
      <c r="G110" s="42">
        <f t="shared" si="8"/>
        <v>72362.213333333188</v>
      </c>
      <c r="H110" s="42"/>
      <c r="I110" s="42">
        <f>C110*EXP(Budget!$K$21*('Net Worth'!$O$3-WIP!A110)/365)</f>
        <v>0</v>
      </c>
      <c r="J110" s="42"/>
      <c r="K110" s="42">
        <f t="shared" si="7"/>
        <v>134178.6739895324</v>
      </c>
      <c r="N110">
        <f>N102-N105</f>
        <v>94014.160000000033</v>
      </c>
    </row>
    <row r="111" spans="1:17" x14ac:dyDescent="0.2">
      <c r="A111" s="25">
        <f>A110+7</f>
        <v>43122</v>
      </c>
      <c r="B111" t="s">
        <v>30</v>
      </c>
      <c r="C111" s="42">
        <f>$C$58+($N$42-$N$44)</f>
        <v>941.0099999999984</v>
      </c>
      <c r="D111" s="42"/>
      <c r="E111" s="42">
        <f t="shared" si="9"/>
        <v>24415.459999999988</v>
      </c>
      <c r="F111" s="42"/>
      <c r="G111" s="42">
        <f t="shared" si="8"/>
        <v>73303.223333333182</v>
      </c>
      <c r="H111" s="42"/>
      <c r="I111" s="42">
        <f>C111*EXP(Budget!$K$21*('Net Worth'!$O$3-WIP!A111)/365)</f>
        <v>1688.5261060030973</v>
      </c>
      <c r="J111" s="42"/>
      <c r="K111" s="42">
        <f t="shared" si="7"/>
        <v>135867.20009553549</v>
      </c>
      <c r="N111">
        <f>N110/N103</f>
        <v>0.48633380235060436</v>
      </c>
    </row>
    <row r="112" spans="1:17" x14ac:dyDescent="0.2">
      <c r="A112" s="25">
        <v>43132</v>
      </c>
      <c r="B112" t="s">
        <v>59</v>
      </c>
      <c r="C112" s="42">
        <v>3000</v>
      </c>
      <c r="D112" s="42"/>
      <c r="E112" s="42">
        <f t="shared" si="9"/>
        <v>27415.459999999988</v>
      </c>
      <c r="F112" s="42"/>
      <c r="G112" s="42">
        <f t="shared" si="8"/>
        <v>76303.223333333182</v>
      </c>
      <c r="H112" s="42"/>
      <c r="I112" s="42">
        <f>C112*EXP(Budget!$K$21*('Net Worth'!$O$3-WIP!A112)/365)</f>
        <v>5375.7600028695961</v>
      </c>
      <c r="J112" s="42"/>
      <c r="K112" s="42">
        <f t="shared" si="7"/>
        <v>141242.96009840508</v>
      </c>
    </row>
    <row r="113" spans="1:21" x14ac:dyDescent="0.2">
      <c r="A113" s="25">
        <f>A109+31</f>
        <v>43139</v>
      </c>
      <c r="B113" t="s">
        <v>30</v>
      </c>
      <c r="C113" s="42">
        <f>($N$42-$N$44)</f>
        <v>713.0099999999984</v>
      </c>
      <c r="D113" s="42"/>
      <c r="E113" s="42">
        <f t="shared" si="9"/>
        <v>28128.469999999987</v>
      </c>
      <c r="F113" s="42"/>
      <c r="G113" s="42">
        <f t="shared" si="8"/>
        <v>77016.233333333177</v>
      </c>
      <c r="H113" s="42"/>
      <c r="I113" s="42">
        <f>C113*EXP(Budget!$K$21*('Net Worth'!$O$3-WIP!A113)/365)</f>
        <v>1276.4323166624342</v>
      </c>
      <c r="J113" s="42"/>
      <c r="K113" s="42">
        <f t="shared" si="7"/>
        <v>142519.3924150675</v>
      </c>
      <c r="N113" t="s">
        <v>48</v>
      </c>
      <c r="O113">
        <f>Q102</f>
        <v>57993.599999999999</v>
      </c>
      <c r="P113" s="38">
        <f t="shared" ref="P113:P118" si="10">O113/$O$119</f>
        <v>0.22189680568020553</v>
      </c>
      <c r="S113" t="s">
        <v>48</v>
      </c>
      <c r="T113">
        <f>O113</f>
        <v>57993.599999999999</v>
      </c>
      <c r="U113" s="38">
        <f>T113/$O$119</f>
        <v>0.22189680568020553</v>
      </c>
    </row>
    <row r="114" spans="1:21" x14ac:dyDescent="0.2">
      <c r="A114" s="25"/>
      <c r="C114" s="42"/>
      <c r="D114" s="42"/>
      <c r="E114" s="42"/>
      <c r="F114" s="42"/>
      <c r="G114" s="42"/>
      <c r="H114" s="42"/>
      <c r="I114" s="42"/>
      <c r="J114" s="42"/>
      <c r="K114" s="42"/>
      <c r="N114" t="s">
        <v>40</v>
      </c>
      <c r="O114">
        <f>Q105</f>
        <v>4700</v>
      </c>
      <c r="P114" s="38">
        <f t="shared" si="10"/>
        <v>1.798327723571163E-2</v>
      </c>
      <c r="S114" t="s">
        <v>102</v>
      </c>
      <c r="T114">
        <f>O114+O115</f>
        <v>89854.160000000033</v>
      </c>
      <c r="U114" s="38">
        <f>T114/$O$119</f>
        <v>0.34380261065148748</v>
      </c>
    </row>
    <row r="115" spans="1:21" x14ac:dyDescent="0.2">
      <c r="A115" s="25">
        <f>A113+7</f>
        <v>43146</v>
      </c>
      <c r="B115" t="s">
        <v>88</v>
      </c>
      <c r="C115" s="42">
        <v>0</v>
      </c>
      <c r="D115" s="42"/>
      <c r="E115" s="42">
        <f>E113+C115</f>
        <v>28128.469999999987</v>
      </c>
      <c r="F115" s="42"/>
      <c r="G115" s="42">
        <f>G113+C115</f>
        <v>77016.233333333177</v>
      </c>
      <c r="H115" s="42"/>
      <c r="I115" s="42">
        <f>C115*EXP(Budget!$K$21*('Net Worth'!$O$3-WIP!A115)/365)</f>
        <v>0</v>
      </c>
      <c r="J115" s="42"/>
      <c r="K115" s="42">
        <f>I115+K113</f>
        <v>142519.3924150675</v>
      </c>
      <c r="N115" t="s">
        <v>103</v>
      </c>
      <c r="O115">
        <f>M105</f>
        <v>85154.160000000033</v>
      </c>
      <c r="P115" s="38">
        <f t="shared" si="10"/>
        <v>0.32581933341577585</v>
      </c>
      <c r="S115" t="s">
        <v>14</v>
      </c>
      <c r="T115">
        <f>O116+O117+O118</f>
        <v>113506.16000000003</v>
      </c>
      <c r="U115" s="38">
        <f>T115/$O$119</f>
        <v>0.43430058366830693</v>
      </c>
    </row>
    <row r="116" spans="1:21" x14ac:dyDescent="0.2">
      <c r="A116" s="25"/>
      <c r="C116" s="42"/>
      <c r="D116" s="42"/>
      <c r="E116" s="42"/>
      <c r="F116" s="42"/>
      <c r="G116" s="42"/>
      <c r="H116" s="42"/>
      <c r="I116" s="42"/>
      <c r="J116" s="42"/>
      <c r="K116" s="42"/>
      <c r="N116" t="s">
        <v>15</v>
      </c>
      <c r="O116">
        <f>Q103</f>
        <v>10632</v>
      </c>
      <c r="P116" s="38">
        <f t="shared" si="10"/>
        <v>4.0680468844699162E-2</v>
      </c>
    </row>
    <row r="117" spans="1:21" x14ac:dyDescent="0.2">
      <c r="A117" s="25"/>
      <c r="C117" s="42"/>
      <c r="D117" s="42"/>
      <c r="E117" s="42"/>
      <c r="F117" s="42"/>
      <c r="G117" s="42"/>
      <c r="H117" s="42"/>
      <c r="I117" s="42"/>
      <c r="J117" s="42"/>
      <c r="K117" s="42"/>
      <c r="N117" t="s">
        <v>7</v>
      </c>
      <c r="O117">
        <f>Q104</f>
        <v>8860</v>
      </c>
      <c r="P117" s="38">
        <f t="shared" si="10"/>
        <v>3.390039070391597E-2</v>
      </c>
    </row>
    <row r="118" spans="1:21" x14ac:dyDescent="0.2">
      <c r="A118" s="25">
        <f>A115+7</f>
        <v>43153</v>
      </c>
      <c r="B118" t="s">
        <v>30</v>
      </c>
      <c r="C118" s="42">
        <f>$C$58+($N$42-$N$44)</f>
        <v>941.0099999999984</v>
      </c>
      <c r="D118" s="42"/>
      <c r="E118" s="42">
        <f>E115+C118</f>
        <v>29069.479999999985</v>
      </c>
      <c r="F118" s="42"/>
      <c r="G118" s="42">
        <f>G115+C118</f>
        <v>77957.243333333172</v>
      </c>
      <c r="H118" s="42"/>
      <c r="I118" s="42">
        <f>C118*EXP(Budget!$K$21*('Net Worth'!$O$3-WIP!A118)/365)</f>
        <v>1681.3708560829634</v>
      </c>
      <c r="J118" s="42"/>
      <c r="K118" s="42">
        <f>I118+K115</f>
        <v>144200.76327115047</v>
      </c>
      <c r="N118" t="s">
        <v>104</v>
      </c>
      <c r="O118">
        <f>N110</f>
        <v>94014.160000000033</v>
      </c>
      <c r="P118" s="38">
        <f t="shared" si="10"/>
        <v>0.35971972411969183</v>
      </c>
    </row>
    <row r="119" spans="1:21" x14ac:dyDescent="0.2">
      <c r="A119" s="25">
        <f>A113+28</f>
        <v>43167</v>
      </c>
      <c r="B119" t="s">
        <v>30</v>
      </c>
      <c r="C119" s="42">
        <f>($N$42-$N$44)</f>
        <v>713.0099999999984</v>
      </c>
      <c r="D119" s="42"/>
      <c r="E119" s="42">
        <f t="shared" ref="E119:E143" si="11">E118+C119</f>
        <v>29782.489999999983</v>
      </c>
      <c r="F119" s="42"/>
      <c r="G119" s="42">
        <f t="shared" ref="G119:G150" si="12">G118+C119</f>
        <v>78670.253333333167</v>
      </c>
      <c r="H119" s="42"/>
      <c r="I119" s="42">
        <f>C119*EXP(Budget!$K$21*('Net Worth'!$O$3-WIP!A119)/365)</f>
        <v>1271.545789299397</v>
      </c>
      <c r="J119" s="42"/>
      <c r="K119" s="42">
        <f t="shared" ref="K119:K150" si="13">I119+K118</f>
        <v>145472.30906044986</v>
      </c>
      <c r="O119">
        <f>SUM(O113:O118)</f>
        <v>261353.92000000007</v>
      </c>
      <c r="T119">
        <f>SUM(T113:T118)</f>
        <v>261353.92000000007</v>
      </c>
    </row>
    <row r="120" spans="1:21" x14ac:dyDescent="0.2">
      <c r="A120" s="25">
        <f>A119+7</f>
        <v>43174</v>
      </c>
      <c r="B120" t="s">
        <v>88</v>
      </c>
      <c r="C120" s="42">
        <v>0</v>
      </c>
      <c r="D120" s="42"/>
      <c r="E120" s="42">
        <f t="shared" si="11"/>
        <v>29782.489999999983</v>
      </c>
      <c r="F120" s="42"/>
      <c r="G120" s="42">
        <f t="shared" si="12"/>
        <v>78670.253333333167</v>
      </c>
      <c r="H120" s="42"/>
      <c r="I120" s="42">
        <f>C120*EXP(Budget!$K$21*('Net Worth'!$O$3-WIP!A120)/365)</f>
        <v>0</v>
      </c>
      <c r="J120" s="42"/>
      <c r="K120" s="42">
        <f t="shared" si="13"/>
        <v>145472.30906044986</v>
      </c>
    </row>
    <row r="121" spans="1:21" x14ac:dyDescent="0.2">
      <c r="A121" s="25">
        <f>A120+7</f>
        <v>43181</v>
      </c>
      <c r="B121" t="s">
        <v>30</v>
      </c>
      <c r="C121" s="42">
        <f>$C$58+($N$42-$N$44)</f>
        <v>941.0099999999984</v>
      </c>
      <c r="D121" s="42"/>
      <c r="E121" s="42">
        <f t="shared" si="11"/>
        <v>30723.499999999982</v>
      </c>
      <c r="F121" s="42"/>
      <c r="G121" s="42">
        <f t="shared" si="12"/>
        <v>79611.263333333161</v>
      </c>
      <c r="H121" s="42"/>
      <c r="I121" s="42">
        <f>C121*EXP(Budget!$K$21*('Net Worth'!$O$3-WIP!A121)/365)</f>
        <v>1674.9341147153161</v>
      </c>
      <c r="J121" s="42"/>
      <c r="K121" s="42">
        <f t="shared" si="13"/>
        <v>147147.24317516517</v>
      </c>
    </row>
    <row r="122" spans="1:21" x14ac:dyDescent="0.2">
      <c r="A122" s="25">
        <f>A119+31</f>
        <v>43198</v>
      </c>
      <c r="B122" t="s">
        <v>30</v>
      </c>
      <c r="C122" s="42">
        <f>($N$42-$N$44)</f>
        <v>713.0099999999984</v>
      </c>
      <c r="D122" s="42"/>
      <c r="E122" s="42">
        <f t="shared" si="11"/>
        <v>31436.50999999998</v>
      </c>
      <c r="F122" s="42"/>
      <c r="G122" s="42">
        <f t="shared" si="12"/>
        <v>80324.273333333156</v>
      </c>
      <c r="H122" s="42"/>
      <c r="I122" s="42">
        <f>C122*EXP(Budget!$K$21*('Net Worth'!$O$3-WIP!A122)/365)</f>
        <v>1266.1575232400301</v>
      </c>
      <c r="J122" s="42"/>
      <c r="K122" s="42">
        <f t="shared" si="13"/>
        <v>148413.4006984052</v>
      </c>
    </row>
    <row r="123" spans="1:21" x14ac:dyDescent="0.2">
      <c r="A123" s="25">
        <f>A122+7</f>
        <v>43205</v>
      </c>
      <c r="B123" t="s">
        <v>88</v>
      </c>
      <c r="C123" s="42">
        <v>0</v>
      </c>
      <c r="D123" s="42"/>
      <c r="E123" s="42">
        <f t="shared" si="11"/>
        <v>31436.50999999998</v>
      </c>
      <c r="F123" s="42"/>
      <c r="G123" s="42">
        <f t="shared" si="12"/>
        <v>80324.273333333156</v>
      </c>
      <c r="H123" s="42"/>
      <c r="I123" s="42">
        <f>C123*EXP(Budget!$K$21*('Net Worth'!$O$3-WIP!A123)/365)</f>
        <v>0</v>
      </c>
      <c r="J123" s="42"/>
      <c r="K123" s="42">
        <f t="shared" si="13"/>
        <v>148413.4006984052</v>
      </c>
    </row>
    <row r="124" spans="1:21" x14ac:dyDescent="0.2">
      <c r="A124" s="25">
        <f>A123+7</f>
        <v>43212</v>
      </c>
      <c r="B124" t="s">
        <v>30</v>
      </c>
      <c r="C124" s="42">
        <f>$C$58+($N$42-$N$44)</f>
        <v>941.0099999999984</v>
      </c>
      <c r="D124" s="42"/>
      <c r="E124" s="42">
        <f t="shared" si="11"/>
        <v>32377.519999999979</v>
      </c>
      <c r="F124" s="42"/>
      <c r="G124" s="42">
        <f t="shared" si="12"/>
        <v>81265.283333333151</v>
      </c>
      <c r="H124" s="42"/>
      <c r="I124" s="42">
        <f>C124*EXP(Budget!$K$21*('Net Worth'!$O$3-WIP!A124)/365)</f>
        <v>1667.8364618286128</v>
      </c>
      <c r="J124" s="42"/>
      <c r="K124" s="42">
        <f t="shared" si="13"/>
        <v>150081.23716023381</v>
      </c>
    </row>
    <row r="125" spans="1:21" ht="15" x14ac:dyDescent="0.25">
      <c r="A125" s="43">
        <v>43221</v>
      </c>
      <c r="B125" s="21" t="s">
        <v>7</v>
      </c>
      <c r="C125" s="39">
        <f>$C$59</f>
        <v>10189</v>
      </c>
      <c r="D125" s="42"/>
      <c r="E125" s="42">
        <f t="shared" si="11"/>
        <v>42566.519999999975</v>
      </c>
      <c r="F125" s="42"/>
      <c r="G125" s="42">
        <f t="shared" si="12"/>
        <v>91454.283333333151</v>
      </c>
      <c r="H125" s="42"/>
      <c r="I125" s="42">
        <f>C125*EXP(Budget!$K$21*('Net Worth'!$O$3-WIP!A125)/365)</f>
        <v>18036.628328267667</v>
      </c>
      <c r="J125" s="42"/>
      <c r="K125" s="42">
        <f t="shared" si="13"/>
        <v>168117.86548850147</v>
      </c>
    </row>
    <row r="126" spans="1:21" x14ac:dyDescent="0.2">
      <c r="A126" s="25">
        <f>A122+30</f>
        <v>43228</v>
      </c>
      <c r="B126" t="s">
        <v>30</v>
      </c>
      <c r="C126" s="42">
        <f>($N$42-$N$44)</f>
        <v>713.0099999999984</v>
      </c>
      <c r="D126" s="42"/>
      <c r="E126" s="42">
        <f t="shared" si="11"/>
        <v>43279.52999999997</v>
      </c>
      <c r="F126" s="42"/>
      <c r="G126" s="42">
        <f t="shared" si="12"/>
        <v>92167.293333333146</v>
      </c>
      <c r="H126" s="42"/>
      <c r="I126" s="42">
        <f>C126*EXP(Budget!$K$21*('Net Worth'!$O$3-WIP!A126)/365)</f>
        <v>1260.9648134180945</v>
      </c>
      <c r="J126" s="42"/>
      <c r="K126" s="42">
        <f t="shared" si="13"/>
        <v>169378.83030191957</v>
      </c>
    </row>
    <row r="127" spans="1:21" x14ac:dyDescent="0.2">
      <c r="A127" s="25">
        <f>A126+7</f>
        <v>43235</v>
      </c>
      <c r="B127" t="s">
        <v>88</v>
      </c>
      <c r="C127" s="42">
        <v>0</v>
      </c>
      <c r="D127" s="42"/>
      <c r="E127" s="42">
        <f t="shared" si="11"/>
        <v>43279.52999999997</v>
      </c>
      <c r="F127" s="42"/>
      <c r="G127" s="42">
        <f t="shared" si="12"/>
        <v>92167.293333333146</v>
      </c>
      <c r="H127" s="42"/>
      <c r="I127" s="42">
        <f>C127*EXP(Budget!$K$21*('Net Worth'!$O$3-WIP!A127)/365)</f>
        <v>0</v>
      </c>
      <c r="J127" s="42"/>
      <c r="K127" s="42">
        <f t="shared" si="13"/>
        <v>169378.83030191957</v>
      </c>
    </row>
    <row r="128" spans="1:21" x14ac:dyDescent="0.2">
      <c r="A128" s="25">
        <f>A127+7</f>
        <v>43242</v>
      </c>
      <c r="B128" t="s">
        <v>30</v>
      </c>
      <c r="C128" s="42">
        <f>$C$58+($N$42-$N$44)</f>
        <v>941.0099999999984</v>
      </c>
      <c r="D128" s="42"/>
      <c r="E128" s="42">
        <f t="shared" si="11"/>
        <v>44220.539999999964</v>
      </c>
      <c r="F128" s="42"/>
      <c r="G128" s="42">
        <f t="shared" si="12"/>
        <v>93108.30333333314</v>
      </c>
      <c r="H128" s="42"/>
      <c r="I128" s="42">
        <f>C128*EXP(Budget!$K$21*('Net Worth'!$O$3-WIP!A128)/365)</f>
        <v>1660.9964039228971</v>
      </c>
      <c r="J128" s="42"/>
      <c r="K128" s="42">
        <f t="shared" si="13"/>
        <v>171039.82670584248</v>
      </c>
    </row>
    <row r="129" spans="1:11" x14ac:dyDescent="0.2">
      <c r="A129" s="25">
        <f>A126+31</f>
        <v>43259</v>
      </c>
      <c r="B129" t="s">
        <v>30</v>
      </c>
      <c r="C129" s="42">
        <f>($N$42-$N$44)</f>
        <v>713.0099999999984</v>
      </c>
      <c r="D129" s="42"/>
      <c r="E129" s="42">
        <f t="shared" si="11"/>
        <v>44933.549999999959</v>
      </c>
      <c r="F129" s="42"/>
      <c r="G129" s="42">
        <f t="shared" si="12"/>
        <v>93821.313333333135</v>
      </c>
      <c r="H129" s="42"/>
      <c r="I129" s="42">
        <f>C129*EXP(Budget!$K$21*('Net Worth'!$O$3-WIP!A129)/365)</f>
        <v>1255.6213849994135</v>
      </c>
      <c r="J129" s="42"/>
      <c r="K129" s="42">
        <f t="shared" si="13"/>
        <v>172295.44809084191</v>
      </c>
    </row>
    <row r="130" spans="1:11" x14ac:dyDescent="0.2">
      <c r="A130" s="25">
        <f>A129+7</f>
        <v>43266</v>
      </c>
      <c r="B130" t="s">
        <v>88</v>
      </c>
      <c r="C130" s="42">
        <v>0</v>
      </c>
      <c r="D130" s="42"/>
      <c r="E130" s="42">
        <f t="shared" si="11"/>
        <v>44933.549999999959</v>
      </c>
      <c r="F130" s="42"/>
      <c r="G130" s="42">
        <f t="shared" si="12"/>
        <v>93821.313333333135</v>
      </c>
      <c r="H130" s="42"/>
      <c r="I130" s="42">
        <f>C130*EXP(Budget!$K$21*('Net Worth'!$O$3-WIP!A130)/365)</f>
        <v>0</v>
      </c>
      <c r="J130" s="42"/>
      <c r="K130" s="42">
        <f t="shared" si="13"/>
        <v>172295.44809084191</v>
      </c>
    </row>
    <row r="131" spans="1:11" x14ac:dyDescent="0.2">
      <c r="A131" s="25">
        <f>A130+7</f>
        <v>43273</v>
      </c>
      <c r="B131" t="s">
        <v>30</v>
      </c>
      <c r="C131" s="42">
        <f>$C$58+($N$42-$N$44)</f>
        <v>941.0099999999984</v>
      </c>
      <c r="D131" s="42"/>
      <c r="E131" s="42">
        <f t="shared" si="11"/>
        <v>45874.559999999954</v>
      </c>
      <c r="F131" s="42"/>
      <c r="G131" s="42">
        <f t="shared" si="12"/>
        <v>94762.32333333313</v>
      </c>
      <c r="H131" s="42"/>
      <c r="I131" s="42">
        <f>C131*EXP(Budget!$K$21*('Net Worth'!$O$3-WIP!A131)/365)</f>
        <v>1653.9578130807072</v>
      </c>
      <c r="J131" s="42"/>
      <c r="K131" s="42">
        <f t="shared" si="13"/>
        <v>173949.40590392263</v>
      </c>
    </row>
    <row r="132" spans="1:11" x14ac:dyDescent="0.2">
      <c r="A132" s="25">
        <f>A129+30</f>
        <v>43289</v>
      </c>
      <c r="B132" t="s">
        <v>30</v>
      </c>
      <c r="C132" s="42">
        <f>($N$42-$N$44)</f>
        <v>713.0099999999984</v>
      </c>
      <c r="D132" s="42"/>
      <c r="E132" s="42">
        <f t="shared" si="11"/>
        <v>46587.569999999949</v>
      </c>
      <c r="F132" s="42"/>
      <c r="G132" s="42">
        <f t="shared" si="12"/>
        <v>95475.333333333125</v>
      </c>
      <c r="H132" s="42"/>
      <c r="I132" s="42">
        <f>C132*EXP(Budget!$K$21*('Net Worth'!$O$3-WIP!A132)/365)</f>
        <v>1250.4718855265248</v>
      </c>
      <c r="J132" s="42"/>
      <c r="K132" s="42">
        <f t="shared" si="13"/>
        <v>175199.87778944915</v>
      </c>
    </row>
    <row r="133" spans="1:11" x14ac:dyDescent="0.2">
      <c r="A133" s="25">
        <f>A132+7</f>
        <v>43296</v>
      </c>
      <c r="B133" t="s">
        <v>88</v>
      </c>
      <c r="C133" s="42">
        <v>0</v>
      </c>
      <c r="D133" s="42"/>
      <c r="E133" s="42">
        <f t="shared" si="11"/>
        <v>46587.569999999949</v>
      </c>
      <c r="F133" s="42"/>
      <c r="G133" s="42">
        <f t="shared" si="12"/>
        <v>95475.333333333125</v>
      </c>
      <c r="H133" s="42"/>
      <c r="I133" s="42">
        <f>C133*EXP(Budget!$K$21*('Net Worth'!$O$3-WIP!A133)/365)</f>
        <v>0</v>
      </c>
      <c r="J133" s="42"/>
      <c r="K133" s="42">
        <f t="shared" si="13"/>
        <v>175199.87778944915</v>
      </c>
    </row>
    <row r="134" spans="1:11" x14ac:dyDescent="0.2">
      <c r="A134" s="25">
        <f>A133+7</f>
        <v>43303</v>
      </c>
      <c r="B134" t="s">
        <v>30</v>
      </c>
      <c r="C134" s="42">
        <f>$C$58+($N$42-$N$44)</f>
        <v>941.0099999999984</v>
      </c>
      <c r="D134" s="42"/>
      <c r="E134" s="42">
        <f t="shared" si="11"/>
        <v>47528.579999999944</v>
      </c>
      <c r="F134" s="42"/>
      <c r="G134" s="42">
        <f t="shared" si="12"/>
        <v>96416.34333333312</v>
      </c>
      <c r="H134" s="42"/>
      <c r="I134" s="42">
        <f>C134*EXP(Budget!$K$21*('Net Worth'!$O$3-WIP!A134)/365)</f>
        <v>1647.1746736818484</v>
      </c>
      <c r="J134" s="42"/>
      <c r="K134" s="42">
        <f t="shared" si="13"/>
        <v>176847.052463131</v>
      </c>
    </row>
    <row r="135" spans="1:11" x14ac:dyDescent="0.2">
      <c r="A135" s="25">
        <f>A132+31</f>
        <v>43320</v>
      </c>
      <c r="B135" t="s">
        <v>30</v>
      </c>
      <c r="C135" s="42">
        <f>($N$42-$N$44)</f>
        <v>713.0099999999984</v>
      </c>
      <c r="D135" s="42"/>
      <c r="E135" s="42">
        <f t="shared" si="11"/>
        <v>48241.589999999938</v>
      </c>
      <c r="F135" s="42"/>
      <c r="G135" s="42">
        <f t="shared" si="12"/>
        <v>97129.353333333114</v>
      </c>
      <c r="H135" s="42"/>
      <c r="I135" s="42">
        <f>C135*EXP(Budget!$K$21*('Net Worth'!$O$3-WIP!A135)/365)</f>
        <v>1245.1729216388874</v>
      </c>
      <c r="J135" s="42"/>
      <c r="K135" s="42">
        <f t="shared" si="13"/>
        <v>178092.22538476987</v>
      </c>
    </row>
    <row r="136" spans="1:11" x14ac:dyDescent="0.2">
      <c r="A136" s="25">
        <f>A135+7</f>
        <v>43327</v>
      </c>
      <c r="B136" t="s">
        <v>88</v>
      </c>
      <c r="C136" s="42">
        <v>0</v>
      </c>
      <c r="D136" s="42"/>
      <c r="E136" s="42">
        <f t="shared" si="11"/>
        <v>48241.589999999938</v>
      </c>
      <c r="F136" s="42"/>
      <c r="G136" s="42">
        <f t="shared" si="12"/>
        <v>97129.353333333114</v>
      </c>
      <c r="H136" s="42"/>
      <c r="I136" s="42">
        <f>C136*EXP(Budget!$K$21*('Net Worth'!$O$3-WIP!A136)/365)</f>
        <v>0</v>
      </c>
      <c r="J136" s="42"/>
      <c r="K136" s="42">
        <f t="shared" si="13"/>
        <v>178092.22538476987</v>
      </c>
    </row>
    <row r="137" spans="1:11" x14ac:dyDescent="0.2">
      <c r="A137" s="25">
        <f>A136+7</f>
        <v>43334</v>
      </c>
      <c r="B137" t="s">
        <v>30</v>
      </c>
      <c r="C137" s="42">
        <f>$C$58+($N$42-$N$44)</f>
        <v>941.0099999999984</v>
      </c>
      <c r="D137" s="42"/>
      <c r="E137" s="42">
        <f t="shared" si="11"/>
        <v>49182.599999999933</v>
      </c>
      <c r="F137" s="42"/>
      <c r="G137" s="42">
        <f t="shared" si="12"/>
        <v>98070.363333333109</v>
      </c>
      <c r="H137" s="42"/>
      <c r="I137" s="42">
        <f>C137*EXP(Budget!$K$21*('Net Worth'!$O$3-WIP!A137)/365)</f>
        <v>1640.1946534083047</v>
      </c>
      <c r="J137" s="42"/>
      <c r="K137" s="42">
        <f t="shared" si="13"/>
        <v>179732.42003817818</v>
      </c>
    </row>
    <row r="138" spans="1:11" x14ac:dyDescent="0.2">
      <c r="A138" s="25">
        <f>A135+31</f>
        <v>43351</v>
      </c>
      <c r="B138" t="s">
        <v>30</v>
      </c>
      <c r="C138" s="42">
        <f>($N$42-$N$44)</f>
        <v>713.0099999999984</v>
      </c>
      <c r="D138" s="42"/>
      <c r="E138" s="42">
        <f t="shared" si="11"/>
        <v>49895.609999999928</v>
      </c>
      <c r="F138" s="42"/>
      <c r="G138" s="42">
        <f t="shared" si="12"/>
        <v>98783.373333333104</v>
      </c>
      <c r="H138" s="42"/>
      <c r="I138" s="42">
        <f>C138*EXP(Budget!$K$21*('Net Worth'!$O$3-WIP!A138)/365)</f>
        <v>1239.8964124890233</v>
      </c>
      <c r="J138" s="42"/>
      <c r="K138" s="42">
        <f t="shared" si="13"/>
        <v>180972.31645066722</v>
      </c>
    </row>
    <row r="139" spans="1:11" x14ac:dyDescent="0.2">
      <c r="A139" s="25">
        <f>A138+7</f>
        <v>43358</v>
      </c>
      <c r="B139" t="s">
        <v>88</v>
      </c>
      <c r="C139" s="42">
        <v>0</v>
      </c>
      <c r="D139" s="42"/>
      <c r="E139" s="42">
        <f t="shared" si="11"/>
        <v>49895.609999999928</v>
      </c>
      <c r="F139" s="42"/>
      <c r="G139" s="42">
        <f t="shared" si="12"/>
        <v>98783.373333333104</v>
      </c>
      <c r="H139" s="42"/>
      <c r="I139" s="42">
        <f>C139*EXP(Budget!$K$21*('Net Worth'!$O$3-WIP!A139)/365)</f>
        <v>0</v>
      </c>
      <c r="J139" s="42"/>
      <c r="K139" s="42">
        <f t="shared" si="13"/>
        <v>180972.31645066722</v>
      </c>
    </row>
    <row r="140" spans="1:11" x14ac:dyDescent="0.2">
      <c r="A140" s="25">
        <f>A139+7</f>
        <v>43365</v>
      </c>
      <c r="B140" t="s">
        <v>30</v>
      </c>
      <c r="C140" s="42">
        <f>$C$58+($N$42-$N$44)</f>
        <v>941.0099999999984</v>
      </c>
      <c r="D140" s="42"/>
      <c r="E140" s="42">
        <f t="shared" si="11"/>
        <v>50836.619999999923</v>
      </c>
      <c r="F140" s="42"/>
      <c r="G140" s="42">
        <f t="shared" si="12"/>
        <v>99724.383333333099</v>
      </c>
      <c r="H140" s="42"/>
      <c r="I140" s="42">
        <f>C140*EXP(Budget!$K$21*('Net Worth'!$O$3-WIP!A140)/365)</f>
        <v>1633.2442114689827</v>
      </c>
      <c r="J140" s="42"/>
      <c r="K140" s="42">
        <f t="shared" si="13"/>
        <v>182605.56066213621</v>
      </c>
    </row>
    <row r="141" spans="1:11" x14ac:dyDescent="0.2">
      <c r="A141" s="25">
        <f>A138+30</f>
        <v>43381</v>
      </c>
      <c r="B141" t="s">
        <v>30</v>
      </c>
      <c r="C141" s="42">
        <f>($N$42-$N$44)</f>
        <v>713.0099999999984</v>
      </c>
      <c r="D141" s="42"/>
      <c r="E141" s="42">
        <f t="shared" si="11"/>
        <v>51549.629999999917</v>
      </c>
      <c r="F141" s="42"/>
      <c r="G141" s="42">
        <f t="shared" si="12"/>
        <v>100437.39333333309</v>
      </c>
      <c r="H141" s="42"/>
      <c r="I141" s="42">
        <f>C141*EXP(Budget!$K$21*('Net Worth'!$O$3-WIP!A141)/365)</f>
        <v>1234.8114035852034</v>
      </c>
      <c r="J141" s="42"/>
      <c r="K141" s="42">
        <f t="shared" si="13"/>
        <v>183840.3720657214</v>
      </c>
    </row>
    <row r="142" spans="1:11" x14ac:dyDescent="0.2">
      <c r="A142" s="25">
        <f>A141+7</f>
        <v>43388</v>
      </c>
      <c r="B142" t="s">
        <v>88</v>
      </c>
      <c r="C142" s="42">
        <v>0</v>
      </c>
      <c r="D142" s="42"/>
      <c r="E142" s="42">
        <f t="shared" si="11"/>
        <v>51549.629999999917</v>
      </c>
      <c r="F142" s="42"/>
      <c r="G142" s="42">
        <f t="shared" si="12"/>
        <v>100437.39333333309</v>
      </c>
      <c r="H142" s="42"/>
      <c r="I142" s="42">
        <f>C142*EXP(Budget!$K$21*('Net Worth'!$O$3-WIP!A142)/365)</f>
        <v>0</v>
      </c>
      <c r="J142" s="42"/>
      <c r="K142" s="42">
        <f t="shared" si="13"/>
        <v>183840.3720657214</v>
      </c>
    </row>
    <row r="143" spans="1:11" x14ac:dyDescent="0.2">
      <c r="A143" s="25">
        <f>A142+7</f>
        <v>43395</v>
      </c>
      <c r="B143" t="s">
        <v>30</v>
      </c>
      <c r="C143" s="42">
        <f>$C$58+($N$42-$N$44)</f>
        <v>941.0099999999984</v>
      </c>
      <c r="D143" s="42"/>
      <c r="E143" s="42">
        <f t="shared" si="11"/>
        <v>52490.639999999912</v>
      </c>
      <c r="F143" s="42"/>
      <c r="G143" s="42">
        <f t="shared" si="12"/>
        <v>101378.40333333309</v>
      </c>
      <c r="H143" s="42"/>
      <c r="I143" s="42">
        <f>C143*EXP(Budget!$K$21*('Net Worth'!$O$3-WIP!A143)/365)</f>
        <v>1626.5460217865395</v>
      </c>
      <c r="J143" s="42"/>
      <c r="K143" s="42">
        <f t="shared" si="13"/>
        <v>185466.91808750795</v>
      </c>
    </row>
    <row r="144" spans="1:11" ht="15" x14ac:dyDescent="0.25">
      <c r="A144" s="43">
        <v>43405</v>
      </c>
      <c r="B144" s="21" t="s">
        <v>7</v>
      </c>
      <c r="C144" s="39">
        <f>$C$59</f>
        <v>10189</v>
      </c>
      <c r="D144" s="39"/>
      <c r="E144" s="39">
        <f>C144</f>
        <v>10189</v>
      </c>
      <c r="F144" s="42"/>
      <c r="G144" s="42">
        <f t="shared" si="12"/>
        <v>111567.40333333309</v>
      </c>
      <c r="H144" s="42"/>
      <c r="I144" s="42">
        <f>C144*EXP(Budget!$K$21*('Net Worth'!$O$3-WIP!A144)/365)</f>
        <v>17587.688108297665</v>
      </c>
      <c r="J144" s="42"/>
      <c r="K144" s="42">
        <f t="shared" si="13"/>
        <v>203054.60619580562</v>
      </c>
    </row>
    <row r="145" spans="1:13" x14ac:dyDescent="0.2">
      <c r="A145" s="25">
        <f>A141+31</f>
        <v>43412</v>
      </c>
      <c r="B145" t="s">
        <v>30</v>
      </c>
      <c r="C145" s="42">
        <f>($N$42-$N$44)</f>
        <v>713.0099999999984</v>
      </c>
      <c r="D145" s="42"/>
      <c r="E145" s="42">
        <f t="shared" ref="E145:E183" si="14">E144+C145</f>
        <v>10902.009999999998</v>
      </c>
      <c r="F145" s="42"/>
      <c r="G145" s="42">
        <f t="shared" si="12"/>
        <v>112280.41333333308</v>
      </c>
      <c r="H145" s="42"/>
      <c r="I145" s="42">
        <f>C145*EXP(Budget!$K$21*('Net Worth'!$O$3-WIP!A145)/365)</f>
        <v>1229.5788021078133</v>
      </c>
      <c r="J145" s="42"/>
      <c r="K145" s="42">
        <f t="shared" si="13"/>
        <v>204284.18499791343</v>
      </c>
    </row>
    <row r="146" spans="1:13" x14ac:dyDescent="0.2">
      <c r="A146" s="25">
        <f>A145+7</f>
        <v>43419</v>
      </c>
      <c r="B146" t="s">
        <v>88</v>
      </c>
      <c r="C146" s="42">
        <v>0</v>
      </c>
      <c r="D146" s="42"/>
      <c r="E146" s="42">
        <f t="shared" si="14"/>
        <v>10902.009999999998</v>
      </c>
      <c r="F146" s="42"/>
      <c r="G146" s="42">
        <f t="shared" si="12"/>
        <v>112280.41333333308</v>
      </c>
      <c r="H146" s="42"/>
      <c r="I146" s="42">
        <f>C146*EXP(Budget!$K$21*('Net Worth'!$O$3-WIP!A146)/365)</f>
        <v>0</v>
      </c>
      <c r="J146" s="42"/>
      <c r="K146" s="42">
        <f t="shared" si="13"/>
        <v>204284.18499791343</v>
      </c>
    </row>
    <row r="147" spans="1:13" x14ac:dyDescent="0.2">
      <c r="A147" s="25">
        <f>A146+7</f>
        <v>43426</v>
      </c>
      <c r="B147" t="s">
        <v>30</v>
      </c>
      <c r="C147" s="42">
        <f>$C$58+($N$42-$N$44)</f>
        <v>941.0099999999984</v>
      </c>
      <c r="D147" s="42"/>
      <c r="E147" s="42">
        <f t="shared" si="14"/>
        <v>11843.019999999997</v>
      </c>
      <c r="F147" s="42"/>
      <c r="G147" s="42">
        <f t="shared" si="12"/>
        <v>113221.42333333308</v>
      </c>
      <c r="H147" s="42"/>
      <c r="I147" s="42">
        <f>C147*EXP(Budget!$K$21*('Net Worth'!$O$3-WIP!A147)/365)</f>
        <v>1619.6534168981075</v>
      </c>
      <c r="J147" s="42"/>
      <c r="K147" s="42">
        <f t="shared" si="13"/>
        <v>205903.83841481153</v>
      </c>
    </row>
    <row r="148" spans="1:13" x14ac:dyDescent="0.2">
      <c r="A148" s="25">
        <v>43441</v>
      </c>
      <c r="B148" t="s">
        <v>30</v>
      </c>
      <c r="C148" s="42">
        <f>($N$42-$N$44)</f>
        <v>713.0099999999984</v>
      </c>
      <c r="D148" s="42"/>
      <c r="E148" s="42">
        <f t="shared" si="14"/>
        <v>12556.029999999995</v>
      </c>
      <c r="F148" s="42"/>
      <c r="G148" s="42">
        <f t="shared" si="12"/>
        <v>113934.43333333307</v>
      </c>
      <c r="H148" s="42"/>
      <c r="I148" s="42">
        <f>C148*EXP(Budget!$K$21*('Net Worth'!$O$3-WIP!A148)/365)</f>
        <v>1224.7038634982703</v>
      </c>
      <c r="J148" s="42"/>
      <c r="K148" s="42">
        <f t="shared" si="13"/>
        <v>207128.54227830979</v>
      </c>
    </row>
    <row r="149" spans="1:13" x14ac:dyDescent="0.2">
      <c r="A149" s="25">
        <v>43442</v>
      </c>
      <c r="B149" s="25" t="s">
        <v>58</v>
      </c>
      <c r="C149" s="42">
        <f>$C$16</f>
        <v>9264.4</v>
      </c>
      <c r="D149" s="42"/>
      <c r="E149" s="42">
        <f t="shared" si="14"/>
        <v>21820.429999999993</v>
      </c>
      <c r="F149" s="42"/>
      <c r="G149" s="42">
        <f t="shared" si="12"/>
        <v>123198.83333333307</v>
      </c>
      <c r="H149" s="42"/>
      <c r="I149" s="42">
        <f>C149*EXP(Budget!$K$21*('Net Worth'!$O$3-WIP!A149)/365)</f>
        <v>15910.846008898925</v>
      </c>
      <c r="J149" s="42"/>
      <c r="K149" s="42">
        <f t="shared" si="13"/>
        <v>223039.38828720871</v>
      </c>
    </row>
    <row r="150" spans="1:13" x14ac:dyDescent="0.2">
      <c r="A150" s="25">
        <f>A148+7</f>
        <v>43448</v>
      </c>
      <c r="B150" t="s">
        <v>88</v>
      </c>
      <c r="C150" s="42">
        <v>0</v>
      </c>
      <c r="D150" s="42"/>
      <c r="E150" s="42">
        <f t="shared" si="14"/>
        <v>21820.429999999993</v>
      </c>
      <c r="F150" s="42"/>
      <c r="G150" s="42">
        <f t="shared" si="12"/>
        <v>123198.83333333307</v>
      </c>
      <c r="H150" s="42"/>
      <c r="I150" s="42">
        <f>C150*EXP(Budget!$K$21*('Net Worth'!$O$3-WIP!A150)/365)</f>
        <v>0</v>
      </c>
      <c r="J150" s="42"/>
      <c r="K150" s="42">
        <f t="shared" si="13"/>
        <v>223039.38828720871</v>
      </c>
    </row>
    <row r="151" spans="1:13" x14ac:dyDescent="0.2">
      <c r="A151" s="25">
        <f>A150+7</f>
        <v>43455</v>
      </c>
      <c r="B151" t="s">
        <v>30</v>
      </c>
      <c r="C151" s="42">
        <f>$C$58+($N$42-$N$44)</f>
        <v>941.0099999999984</v>
      </c>
      <c r="D151" s="42"/>
      <c r="E151" s="42">
        <f t="shared" si="14"/>
        <v>22761.439999999991</v>
      </c>
      <c r="F151" s="42"/>
      <c r="G151" s="42">
        <f t="shared" ref="G151:G182" si="15">G150+C151</f>
        <v>124139.84333333306</v>
      </c>
      <c r="H151" s="42"/>
      <c r="I151" s="42">
        <f>C151*EXP(Budget!$K$21*('Net Worth'!$O$3-WIP!A151)/365)</f>
        <v>1613.2319407287232</v>
      </c>
      <c r="J151" s="42"/>
      <c r="K151" s="42">
        <f t="shared" ref="K151:K182" si="16">I151+K150</f>
        <v>224652.62022793744</v>
      </c>
      <c r="M151">
        <f>K151-K108</f>
        <v>91755.81054658725</v>
      </c>
    </row>
    <row r="152" spans="1:13" x14ac:dyDescent="0.2">
      <c r="A152" s="25">
        <f>A149+31</f>
        <v>43473</v>
      </c>
      <c r="B152" t="s">
        <v>30</v>
      </c>
      <c r="C152" s="42">
        <f>($N$42-$N$44)</f>
        <v>713.0099999999984</v>
      </c>
      <c r="D152" s="42"/>
      <c r="E152" s="42">
        <f t="shared" si="14"/>
        <v>23474.44999999999</v>
      </c>
      <c r="F152" s="42"/>
      <c r="G152" s="42">
        <f t="shared" si="15"/>
        <v>124852.85333333306</v>
      </c>
      <c r="H152" s="42"/>
      <c r="I152" s="42">
        <f>C152*EXP(Budget!$K$21*('Net Worth'!$O$3-WIP!A152)/365)</f>
        <v>1219.3470481601778</v>
      </c>
      <c r="J152" s="42"/>
      <c r="K152" s="42">
        <f t="shared" si="16"/>
        <v>225871.96727609762</v>
      </c>
    </row>
    <row r="153" spans="1:13" x14ac:dyDescent="0.2">
      <c r="A153" s="25">
        <f>A152+7</f>
        <v>43480</v>
      </c>
      <c r="B153" t="s">
        <v>88</v>
      </c>
      <c r="C153" s="42">
        <v>0</v>
      </c>
      <c r="D153" s="42"/>
      <c r="E153" s="42">
        <f t="shared" si="14"/>
        <v>23474.44999999999</v>
      </c>
      <c r="F153" s="42"/>
      <c r="G153" s="42">
        <f t="shared" si="15"/>
        <v>124852.85333333306</v>
      </c>
      <c r="H153" s="42"/>
      <c r="I153" s="42">
        <f>C153*EXP(Budget!$K$21*('Net Worth'!$O$3-WIP!A153)/365)</f>
        <v>0</v>
      </c>
      <c r="J153" s="42"/>
      <c r="K153" s="42">
        <f t="shared" si="16"/>
        <v>225871.96727609762</v>
      </c>
    </row>
    <row r="154" spans="1:13" x14ac:dyDescent="0.2">
      <c r="A154" s="25">
        <f>A153+7</f>
        <v>43487</v>
      </c>
      <c r="B154" t="s">
        <v>30</v>
      </c>
      <c r="C154" s="42">
        <f>$C$58+($N$42-$N$44)</f>
        <v>941.0099999999984</v>
      </c>
      <c r="D154" s="42"/>
      <c r="E154" s="42">
        <f t="shared" si="14"/>
        <v>24415.459999999988</v>
      </c>
      <c r="F154" s="42"/>
      <c r="G154" s="42">
        <f t="shared" si="15"/>
        <v>125793.86333333305</v>
      </c>
      <c r="H154" s="42"/>
      <c r="I154" s="42">
        <f>C154*EXP(Budget!$K$21*('Net Worth'!$O$3-WIP!A154)/365)</f>
        <v>1606.175716067758</v>
      </c>
      <c r="J154" s="42"/>
      <c r="K154" s="42">
        <f t="shared" si="16"/>
        <v>227478.14299216538</v>
      </c>
    </row>
    <row r="155" spans="1:13" x14ac:dyDescent="0.2">
      <c r="A155" s="25">
        <f>A154+9</f>
        <v>43496</v>
      </c>
      <c r="B155" t="s">
        <v>59</v>
      </c>
      <c r="C155" s="42">
        <v>3000</v>
      </c>
      <c r="D155" s="42"/>
      <c r="E155" s="42">
        <f t="shared" si="14"/>
        <v>27415.459999999988</v>
      </c>
      <c r="F155" s="42"/>
      <c r="G155" s="42">
        <f t="shared" si="15"/>
        <v>128793.86333333305</v>
      </c>
      <c r="H155" s="42"/>
      <c r="I155" s="42">
        <f>C155*EXP(Budget!$K$21*('Net Worth'!$O$3-WIP!A155)/365)</f>
        <v>5114.2816323253919</v>
      </c>
      <c r="J155" s="42"/>
      <c r="K155" s="42">
        <f t="shared" si="16"/>
        <v>232592.42462449076</v>
      </c>
    </row>
    <row r="156" spans="1:13" x14ac:dyDescent="0.2">
      <c r="A156" s="25">
        <f>A152+31</f>
        <v>43504</v>
      </c>
      <c r="B156" t="s">
        <v>30</v>
      </c>
      <c r="C156" s="42">
        <f>($N$42-$N$44)</f>
        <v>713.0099999999984</v>
      </c>
      <c r="D156" s="42"/>
      <c r="E156" s="42">
        <f t="shared" si="14"/>
        <v>28128.469999999987</v>
      </c>
      <c r="F156" s="42"/>
      <c r="G156" s="42">
        <f t="shared" si="15"/>
        <v>129506.87333333305</v>
      </c>
      <c r="H156" s="42"/>
      <c r="I156" s="42">
        <f>C156*EXP(Budget!$K$21*('Net Worth'!$O$3-WIP!A156)/365)</f>
        <v>1214.1799779929204</v>
      </c>
      <c r="J156" s="42"/>
      <c r="K156" s="42">
        <f t="shared" si="16"/>
        <v>233806.60460248368</v>
      </c>
    </row>
    <row r="157" spans="1:13" x14ac:dyDescent="0.2">
      <c r="A157" s="25">
        <f>A156+7</f>
        <v>43511</v>
      </c>
      <c r="B157" t="s">
        <v>88</v>
      </c>
      <c r="C157" s="42">
        <v>0</v>
      </c>
      <c r="D157" s="42"/>
      <c r="E157" s="42">
        <f t="shared" si="14"/>
        <v>28128.469999999987</v>
      </c>
      <c r="F157" s="42"/>
      <c r="G157" s="42">
        <f t="shared" si="15"/>
        <v>129506.87333333305</v>
      </c>
      <c r="H157" s="42"/>
      <c r="I157" s="42">
        <f>C157*EXP(Budget!$K$21*('Net Worth'!$O$3-WIP!A157)/365)</f>
        <v>0</v>
      </c>
      <c r="J157" s="42"/>
      <c r="K157" s="42">
        <f t="shared" si="16"/>
        <v>233806.60460248368</v>
      </c>
    </row>
    <row r="158" spans="1:13" x14ac:dyDescent="0.2">
      <c r="A158" s="25">
        <f>A157+7</f>
        <v>43518</v>
      </c>
      <c r="B158" t="s">
        <v>30</v>
      </c>
      <c r="C158" s="42">
        <f>$C$58+($N$42-$N$44)</f>
        <v>941.0099999999984</v>
      </c>
      <c r="D158" s="42"/>
      <c r="E158" s="42">
        <f t="shared" si="14"/>
        <v>29069.479999999985</v>
      </c>
      <c r="F158" s="42"/>
      <c r="G158" s="42">
        <f t="shared" si="15"/>
        <v>130447.88333333304</v>
      </c>
      <c r="H158" s="42"/>
      <c r="I158" s="42">
        <f>C158*EXP(Budget!$K$21*('Net Worth'!$O$3-WIP!A158)/365)</f>
        <v>1599.36943180407</v>
      </c>
      <c r="J158" s="42"/>
      <c r="K158" s="42">
        <f t="shared" si="16"/>
        <v>235405.97403428776</v>
      </c>
    </row>
    <row r="159" spans="1:13" x14ac:dyDescent="0.2">
      <c r="A159" s="25">
        <f>A156+28</f>
        <v>43532</v>
      </c>
      <c r="B159" t="s">
        <v>30</v>
      </c>
      <c r="C159" s="42">
        <f>($N$42-$N$44)</f>
        <v>713.0099999999984</v>
      </c>
      <c r="D159" s="42"/>
      <c r="E159" s="42">
        <f t="shared" si="14"/>
        <v>29782.489999999983</v>
      </c>
      <c r="F159" s="42"/>
      <c r="G159" s="42">
        <f t="shared" si="15"/>
        <v>131160.89333333305</v>
      </c>
      <c r="H159" s="42"/>
      <c r="I159" s="42">
        <f>C159*EXP(Budget!$K$21*('Net Worth'!$O$3-WIP!A159)/365)</f>
        <v>1209.5317693815714</v>
      </c>
      <c r="J159" s="42"/>
      <c r="K159" s="42">
        <f t="shared" si="16"/>
        <v>236615.50580366934</v>
      </c>
    </row>
    <row r="160" spans="1:13" x14ac:dyDescent="0.2">
      <c r="A160" s="25">
        <f>A159+7</f>
        <v>43539</v>
      </c>
      <c r="B160" t="s">
        <v>88</v>
      </c>
      <c r="C160" s="42">
        <v>0</v>
      </c>
      <c r="D160" s="42"/>
      <c r="E160" s="42">
        <f t="shared" si="14"/>
        <v>29782.489999999983</v>
      </c>
      <c r="F160" s="42"/>
      <c r="G160" s="42">
        <f t="shared" si="15"/>
        <v>131160.89333333305</v>
      </c>
      <c r="H160" s="42"/>
      <c r="I160" s="42">
        <f>C160*EXP(Budget!$K$21*('Net Worth'!$O$3-WIP!A160)/365)</f>
        <v>0</v>
      </c>
      <c r="J160" s="42"/>
      <c r="K160" s="42">
        <f t="shared" si="16"/>
        <v>236615.50580366934</v>
      </c>
    </row>
    <row r="161" spans="1:11" x14ac:dyDescent="0.2">
      <c r="A161" s="25">
        <f>A160+7</f>
        <v>43546</v>
      </c>
      <c r="B161" t="s">
        <v>30</v>
      </c>
      <c r="C161" s="42">
        <f>$C$58+($N$42-$N$44)</f>
        <v>941.0099999999984</v>
      </c>
      <c r="D161" s="42"/>
      <c r="E161" s="42">
        <f t="shared" si="14"/>
        <v>30723.499999999982</v>
      </c>
      <c r="F161" s="42"/>
      <c r="G161" s="42">
        <f t="shared" si="15"/>
        <v>132101.90333333306</v>
      </c>
      <c r="H161" s="42"/>
      <c r="I161" s="42">
        <f>C161*EXP(Budget!$K$21*('Net Worth'!$O$3-WIP!A161)/365)</f>
        <v>1593.246614017263</v>
      </c>
      <c r="J161" s="42"/>
      <c r="K161" s="42">
        <f t="shared" si="16"/>
        <v>238208.7524176866</v>
      </c>
    </row>
    <row r="162" spans="1:11" x14ac:dyDescent="0.2">
      <c r="A162" s="25">
        <f>A159+31</f>
        <v>43563</v>
      </c>
      <c r="B162" t="s">
        <v>30</v>
      </c>
      <c r="C162" s="42">
        <f>($N$42-$N$44)</f>
        <v>713.0099999999984</v>
      </c>
      <c r="D162" s="42"/>
      <c r="E162" s="42">
        <f t="shared" si="14"/>
        <v>31436.50999999998</v>
      </c>
      <c r="F162" s="42"/>
      <c r="G162" s="42">
        <f t="shared" si="15"/>
        <v>132814.91333333307</v>
      </c>
      <c r="H162" s="42"/>
      <c r="I162" s="42">
        <f>C162*EXP(Budget!$K$21*('Net Worth'!$O$3-WIP!A162)/365)</f>
        <v>1204.4062921588634</v>
      </c>
      <c r="J162" s="42"/>
      <c r="K162" s="42">
        <f t="shared" si="16"/>
        <v>239413.15870984548</v>
      </c>
    </row>
    <row r="163" spans="1:11" x14ac:dyDescent="0.2">
      <c r="A163" s="25">
        <f>A162+7</f>
        <v>43570</v>
      </c>
      <c r="B163" t="s">
        <v>88</v>
      </c>
      <c r="C163" s="42">
        <v>0</v>
      </c>
      <c r="D163" s="42"/>
      <c r="E163" s="42">
        <f t="shared" si="14"/>
        <v>31436.50999999998</v>
      </c>
      <c r="F163" s="42"/>
      <c r="G163" s="42">
        <f t="shared" si="15"/>
        <v>132814.91333333307</v>
      </c>
      <c r="H163" s="42"/>
      <c r="I163" s="42">
        <f>C163*EXP(Budget!$K$21*('Net Worth'!$O$3-WIP!A163)/365)</f>
        <v>0</v>
      </c>
      <c r="J163" s="42"/>
      <c r="K163" s="42">
        <f t="shared" si="16"/>
        <v>239413.15870984548</v>
      </c>
    </row>
    <row r="164" spans="1:11" x14ac:dyDescent="0.2">
      <c r="A164" s="25">
        <f>A163+7</f>
        <v>43577</v>
      </c>
      <c r="B164" t="s">
        <v>30</v>
      </c>
      <c r="C164" s="42">
        <f>$C$58+($N$42-$N$44)</f>
        <v>941.0099999999984</v>
      </c>
      <c r="D164" s="42"/>
      <c r="E164" s="42">
        <f t="shared" si="14"/>
        <v>32377.519999999979</v>
      </c>
      <c r="F164" s="42"/>
      <c r="G164" s="42">
        <f t="shared" si="15"/>
        <v>133755.92333333308</v>
      </c>
      <c r="H164" s="42"/>
      <c r="I164" s="42">
        <f>C164*EXP(Budget!$K$21*('Net Worth'!$O$3-WIP!A164)/365)</f>
        <v>1586.4951177465387</v>
      </c>
      <c r="J164" s="42"/>
      <c r="K164" s="42">
        <f t="shared" si="16"/>
        <v>240999.653827592</v>
      </c>
    </row>
    <row r="165" spans="1:11" ht="15" x14ac:dyDescent="0.25">
      <c r="A165" s="43">
        <f>A164+9</f>
        <v>43586</v>
      </c>
      <c r="B165" s="21" t="s">
        <v>7</v>
      </c>
      <c r="C165" s="39">
        <f>$C$59</f>
        <v>10189</v>
      </c>
      <c r="D165" s="42"/>
      <c r="E165" s="42">
        <f t="shared" si="14"/>
        <v>42566.519999999975</v>
      </c>
      <c r="F165" s="42"/>
      <c r="G165" s="42">
        <f t="shared" si="15"/>
        <v>143944.92333333308</v>
      </c>
      <c r="H165" s="42"/>
      <c r="I165" s="42">
        <f>C165*EXP(Budget!$K$21*('Net Worth'!$O$3-WIP!A165)/365)</f>
        <v>17156.97158463133</v>
      </c>
      <c r="J165" s="42"/>
      <c r="K165" s="42">
        <f t="shared" si="16"/>
        <v>258156.62541222334</v>
      </c>
    </row>
    <row r="166" spans="1:11" x14ac:dyDescent="0.2">
      <c r="A166" s="25">
        <f>A162+30</f>
        <v>43593</v>
      </c>
      <c r="B166" t="s">
        <v>30</v>
      </c>
      <c r="C166" s="42">
        <f>$C$58+($N$42-$N$44)</f>
        <v>941.0099999999984</v>
      </c>
      <c r="D166" s="42"/>
      <c r="E166" s="42">
        <f t="shared" si="14"/>
        <v>43507.52999999997</v>
      </c>
      <c r="F166" s="42"/>
      <c r="G166" s="42">
        <f t="shared" si="15"/>
        <v>144885.93333333309</v>
      </c>
      <c r="H166" s="42"/>
      <c r="I166" s="42">
        <f>C166*EXP(Budget!$K$21*('Net Worth'!$O$3-WIP!A166)/365)</f>
        <v>1583.0216760753224</v>
      </c>
      <c r="J166" s="42"/>
      <c r="K166" s="42">
        <f t="shared" si="16"/>
        <v>259739.64708829866</v>
      </c>
    </row>
    <row r="167" spans="1:11" x14ac:dyDescent="0.2">
      <c r="A167" s="25">
        <f>A166+7</f>
        <v>43600</v>
      </c>
      <c r="B167" t="s">
        <v>88</v>
      </c>
      <c r="C167" s="42">
        <f>$C$18</f>
        <v>150</v>
      </c>
      <c r="D167" s="42"/>
      <c r="E167" s="42">
        <f t="shared" si="14"/>
        <v>43657.52999999997</v>
      </c>
      <c r="F167" s="42"/>
      <c r="G167" s="42">
        <f t="shared" si="15"/>
        <v>145035.93333333309</v>
      </c>
      <c r="H167" s="42"/>
      <c r="I167" s="42">
        <f>C167*EXP(Budget!$K$21*('Net Worth'!$O$3-WIP!A167)/365)</f>
        <v>252.09685938150116</v>
      </c>
      <c r="J167" s="42"/>
      <c r="K167" s="42">
        <f t="shared" si="16"/>
        <v>259991.74394768017</v>
      </c>
    </row>
    <row r="168" spans="1:11" x14ac:dyDescent="0.2">
      <c r="A168" s="25">
        <f>A167+7</f>
        <v>43607</v>
      </c>
      <c r="B168" t="s">
        <v>30</v>
      </c>
      <c r="C168" s="42">
        <f>$C$58+($N$42-$N$44)</f>
        <v>941.0099999999984</v>
      </c>
      <c r="D168" s="42"/>
      <c r="E168" s="42">
        <f t="shared" si="14"/>
        <v>44598.539999999964</v>
      </c>
      <c r="F168" s="42"/>
      <c r="G168" s="42">
        <f t="shared" si="15"/>
        <v>145976.9433333331</v>
      </c>
      <c r="H168" s="42"/>
      <c r="I168" s="42">
        <f>C168*EXP(Budget!$K$21*('Net Worth'!$O$3-WIP!A168)/365)</f>
        <v>1579.9886534013331</v>
      </c>
      <c r="J168" s="42"/>
      <c r="K168" s="42">
        <f t="shared" si="16"/>
        <v>261571.73260108149</v>
      </c>
    </row>
    <row r="169" spans="1:11" x14ac:dyDescent="0.2">
      <c r="A169" s="25">
        <f>A166+31</f>
        <v>43624</v>
      </c>
      <c r="B169" t="s">
        <v>30</v>
      </c>
      <c r="C169" s="42">
        <f>$C$58+($N$42-$N$44)</f>
        <v>941.0099999999984</v>
      </c>
      <c r="D169" s="42"/>
      <c r="E169" s="42">
        <f t="shared" si="14"/>
        <v>45539.549999999959</v>
      </c>
      <c r="F169" s="42"/>
      <c r="G169" s="42">
        <f t="shared" si="15"/>
        <v>146917.95333333311</v>
      </c>
      <c r="H169" s="42"/>
      <c r="I169" s="42">
        <f>C169*EXP(Budget!$K$21*('Net Worth'!$O$3-WIP!A169)/365)</f>
        <v>1576.3135087090975</v>
      </c>
      <c r="J169" s="42"/>
      <c r="K169" s="42">
        <f t="shared" si="16"/>
        <v>263148.04610979056</v>
      </c>
    </row>
    <row r="170" spans="1:11" x14ac:dyDescent="0.2">
      <c r="A170" s="25">
        <f>A169+7</f>
        <v>43631</v>
      </c>
      <c r="B170" t="s">
        <v>88</v>
      </c>
      <c r="C170" s="42">
        <f>$C$18</f>
        <v>150</v>
      </c>
      <c r="D170" s="42"/>
      <c r="E170" s="42">
        <f t="shared" si="14"/>
        <v>45689.549999999959</v>
      </c>
      <c r="F170" s="42"/>
      <c r="G170" s="42">
        <f t="shared" si="15"/>
        <v>147067.95333333311</v>
      </c>
      <c r="H170" s="42"/>
      <c r="I170" s="42">
        <f>C170*EXP(Budget!$K$21*('Net Worth'!$O$3-WIP!A170)/365)</f>
        <v>251.02858094236862</v>
      </c>
      <c r="J170" s="42"/>
      <c r="K170" s="42">
        <f t="shared" si="16"/>
        <v>263399.07469073293</v>
      </c>
    </row>
    <row r="171" spans="1:11" x14ac:dyDescent="0.2">
      <c r="A171" s="25">
        <f>A170+7</f>
        <v>43638</v>
      </c>
      <c r="B171" t="s">
        <v>30</v>
      </c>
      <c r="C171" s="42">
        <f>$C$58+($N$42-$N$44)</f>
        <v>941.0099999999984</v>
      </c>
      <c r="D171" s="42"/>
      <c r="E171" s="42">
        <f t="shared" si="14"/>
        <v>46630.559999999954</v>
      </c>
      <c r="F171" s="42"/>
      <c r="G171" s="42">
        <f t="shared" si="15"/>
        <v>148008.96333333311</v>
      </c>
      <c r="H171" s="42"/>
      <c r="I171" s="42">
        <f>C171*EXP(Budget!$K$21*('Net Worth'!$O$3-WIP!A171)/365)</f>
        <v>1573.2933386852205</v>
      </c>
      <c r="J171" s="42"/>
      <c r="K171" s="42">
        <f t="shared" si="16"/>
        <v>264972.36802941817</v>
      </c>
    </row>
    <row r="172" spans="1:11" x14ac:dyDescent="0.2">
      <c r="A172" s="25">
        <f>A169+30</f>
        <v>43654</v>
      </c>
      <c r="B172" t="s">
        <v>30</v>
      </c>
      <c r="C172" s="42">
        <f>$C$58+($N$42-$N$44)</f>
        <v>941.0099999999984</v>
      </c>
      <c r="D172" s="42"/>
      <c r="E172" s="42">
        <f t="shared" si="14"/>
        <v>47571.569999999949</v>
      </c>
      <c r="F172" s="42"/>
      <c r="G172" s="42">
        <f t="shared" si="15"/>
        <v>148949.97333333312</v>
      </c>
      <c r="H172" s="42"/>
      <c r="I172" s="42">
        <f>C172*EXP(Budget!$K$21*('Net Worth'!$O$3-WIP!A172)/365)</f>
        <v>1569.8488007332865</v>
      </c>
      <c r="J172" s="42"/>
      <c r="K172" s="42">
        <f t="shared" si="16"/>
        <v>266542.21683015145</v>
      </c>
    </row>
    <row r="173" spans="1:11" x14ac:dyDescent="0.2">
      <c r="A173" s="25">
        <f>A172+7</f>
        <v>43661</v>
      </c>
      <c r="B173" t="s">
        <v>88</v>
      </c>
      <c r="C173" s="42">
        <f>$C$18</f>
        <v>150</v>
      </c>
      <c r="D173" s="42"/>
      <c r="E173" s="42">
        <f t="shared" si="14"/>
        <v>47721.569999999949</v>
      </c>
      <c r="F173" s="42"/>
      <c r="G173" s="42">
        <f t="shared" si="15"/>
        <v>149099.97333333312</v>
      </c>
      <c r="H173" s="42"/>
      <c r="I173" s="42">
        <f>C173*EXP(Budget!$K$21*('Net Worth'!$O$3-WIP!A173)/365)</f>
        <v>249.99907351227387</v>
      </c>
      <c r="J173" s="42"/>
      <c r="K173" s="42">
        <f t="shared" si="16"/>
        <v>266792.21590366372</v>
      </c>
    </row>
    <row r="174" spans="1:11" x14ac:dyDescent="0.2">
      <c r="A174" s="25">
        <f>A173+7</f>
        <v>43668</v>
      </c>
      <c r="B174" t="s">
        <v>30</v>
      </c>
      <c r="C174" s="42">
        <f>$C$58+($N$42-$N$44)</f>
        <v>941.0099999999984</v>
      </c>
      <c r="D174" s="42"/>
      <c r="E174" s="42">
        <f t="shared" si="14"/>
        <v>48662.579999999944</v>
      </c>
      <c r="F174" s="42"/>
      <c r="G174" s="42">
        <f t="shared" si="15"/>
        <v>150040.98333333313</v>
      </c>
      <c r="H174" s="42"/>
      <c r="I174" s="42">
        <f>C174*EXP(Budget!$K$21*('Net Worth'!$O$3-WIP!A174)/365)</f>
        <v>1566.8410168985358</v>
      </c>
      <c r="J174" s="42"/>
      <c r="K174" s="42">
        <f t="shared" si="16"/>
        <v>268359.05692056223</v>
      </c>
    </row>
    <row r="175" spans="1:11" x14ac:dyDescent="0.2">
      <c r="A175" s="25">
        <f>A172+31</f>
        <v>43685</v>
      </c>
      <c r="B175" t="s">
        <v>30</v>
      </c>
      <c r="C175" s="42">
        <f>$C$58+($N$42-$N$44)</f>
        <v>941.0099999999984</v>
      </c>
      <c r="D175" s="42"/>
      <c r="E175" s="42">
        <f t="shared" si="14"/>
        <v>49603.589999999938</v>
      </c>
      <c r="F175" s="42"/>
      <c r="G175" s="42">
        <f t="shared" si="15"/>
        <v>150981.99333333314</v>
      </c>
      <c r="H175" s="42"/>
      <c r="I175" s="42">
        <f>C175*EXP(Budget!$K$21*('Net Worth'!$O$3-WIP!A175)/365)</f>
        <v>1563.1964543667514</v>
      </c>
      <c r="J175" s="42"/>
      <c r="K175" s="42">
        <f t="shared" si="16"/>
        <v>269922.25337492896</v>
      </c>
    </row>
    <row r="176" spans="1:11" x14ac:dyDescent="0.2">
      <c r="A176" s="25">
        <f>A175+7</f>
        <v>43692</v>
      </c>
      <c r="B176" t="s">
        <v>88</v>
      </c>
      <c r="C176" s="42">
        <f>$C$18</f>
        <v>150</v>
      </c>
      <c r="D176" s="42"/>
      <c r="E176" s="42">
        <f t="shared" si="14"/>
        <v>49753.589999999938</v>
      </c>
      <c r="F176" s="42"/>
      <c r="G176" s="42">
        <f t="shared" si="15"/>
        <v>151131.99333333314</v>
      </c>
      <c r="H176" s="42"/>
      <c r="I176" s="42">
        <f>C176*EXP(Budget!$K$21*('Net Worth'!$O$3-WIP!A176)/365)</f>
        <v>248.9396845905257</v>
      </c>
      <c r="J176" s="42"/>
      <c r="K176" s="42">
        <f t="shared" si="16"/>
        <v>270171.19305951946</v>
      </c>
    </row>
    <row r="177" spans="1:13" x14ac:dyDescent="0.2">
      <c r="A177" s="25">
        <f>A176+7</f>
        <v>43699</v>
      </c>
      <c r="B177" t="s">
        <v>30</v>
      </c>
      <c r="C177" s="42">
        <f>$C$58+($N$42-$N$44)</f>
        <v>941.0099999999984</v>
      </c>
      <c r="D177" s="42"/>
      <c r="E177" s="42">
        <f t="shared" si="14"/>
        <v>50694.599999999933</v>
      </c>
      <c r="F177" s="42"/>
      <c r="G177" s="42">
        <f t="shared" si="15"/>
        <v>152073.00333333315</v>
      </c>
      <c r="H177" s="42"/>
      <c r="I177" s="42">
        <f>C177*EXP(Budget!$K$21*('Net Worth'!$O$3-WIP!A177)/365)</f>
        <v>1560.20141623073</v>
      </c>
      <c r="J177" s="42"/>
      <c r="K177" s="42">
        <f t="shared" si="16"/>
        <v>271731.39447575016</v>
      </c>
    </row>
    <row r="178" spans="1:13" x14ac:dyDescent="0.2">
      <c r="A178" s="25">
        <f>A175+31</f>
        <v>43716</v>
      </c>
      <c r="B178" t="s">
        <v>30</v>
      </c>
      <c r="C178" s="42">
        <f>$C$58+($N$42-$N$44)</f>
        <v>941.0099999999984</v>
      </c>
      <c r="D178" s="42"/>
      <c r="E178" s="42">
        <f t="shared" si="14"/>
        <v>51635.609999999928</v>
      </c>
      <c r="F178" s="42"/>
      <c r="G178" s="42">
        <f t="shared" si="15"/>
        <v>153014.01333333316</v>
      </c>
      <c r="H178" s="42"/>
      <c r="I178" s="42">
        <f>C178*EXP(Budget!$K$21*('Net Worth'!$O$3-WIP!A178)/365)</f>
        <v>1556.5722977928635</v>
      </c>
      <c r="J178" s="42"/>
      <c r="K178" s="42">
        <f t="shared" si="16"/>
        <v>273287.96677354304</v>
      </c>
    </row>
    <row r="179" spans="1:13" x14ac:dyDescent="0.2">
      <c r="A179" s="25">
        <f>A178+7</f>
        <v>43723</v>
      </c>
      <c r="B179" t="s">
        <v>88</v>
      </c>
      <c r="C179" s="42">
        <f>$C$18</f>
        <v>150</v>
      </c>
      <c r="D179" s="42"/>
      <c r="E179" s="42">
        <f t="shared" si="14"/>
        <v>51785.609999999928</v>
      </c>
      <c r="F179" s="42"/>
      <c r="G179" s="42">
        <f t="shared" si="15"/>
        <v>153164.01333333316</v>
      </c>
      <c r="H179" s="42"/>
      <c r="I179" s="42">
        <f>C179*EXP(Budget!$K$21*('Net Worth'!$O$3-WIP!A179)/365)</f>
        <v>247.8847849049645</v>
      </c>
      <c r="J179" s="42"/>
      <c r="K179" s="42">
        <f t="shared" si="16"/>
        <v>273535.85155844799</v>
      </c>
    </row>
    <row r="180" spans="1:13" x14ac:dyDescent="0.2">
      <c r="A180" s="25">
        <f>A179+7</f>
        <v>43730</v>
      </c>
      <c r="B180" t="s">
        <v>30</v>
      </c>
      <c r="C180" s="42">
        <f>$C$58+($N$42-$N$44)</f>
        <v>941.0099999999984</v>
      </c>
      <c r="D180" s="42"/>
      <c r="E180" s="42">
        <f t="shared" si="14"/>
        <v>52726.619999999923</v>
      </c>
      <c r="F180" s="42"/>
      <c r="G180" s="42">
        <f t="shared" si="15"/>
        <v>154105.02333333317</v>
      </c>
      <c r="H180" s="42"/>
      <c r="I180" s="42">
        <f>C180*EXP(Budget!$K$21*('Net Worth'!$O$3-WIP!A180)/365)</f>
        <v>1553.589951344763</v>
      </c>
      <c r="J180" s="42"/>
      <c r="K180" s="42">
        <f t="shared" si="16"/>
        <v>275089.44150979276</v>
      </c>
    </row>
    <row r="181" spans="1:13" x14ac:dyDescent="0.2">
      <c r="A181" s="25">
        <f>A178+30</f>
        <v>43746</v>
      </c>
      <c r="B181" t="s">
        <v>30</v>
      </c>
      <c r="C181" s="42">
        <f>$C$58+($N$42-$N$44)</f>
        <v>941.0099999999984</v>
      </c>
      <c r="D181" s="42"/>
      <c r="E181" s="42">
        <f t="shared" si="14"/>
        <v>53667.629999999917</v>
      </c>
      <c r="F181" s="42"/>
      <c r="G181" s="42">
        <f t="shared" si="15"/>
        <v>155046.03333333318</v>
      </c>
      <c r="H181" s="42"/>
      <c r="I181" s="42">
        <f>C181*EXP(Budget!$K$21*('Net Worth'!$O$3-WIP!A181)/365)</f>
        <v>1550.1885516073035</v>
      </c>
      <c r="J181" s="42"/>
      <c r="K181" s="42">
        <f t="shared" si="16"/>
        <v>276639.63006140006</v>
      </c>
    </row>
    <row r="182" spans="1:13" x14ac:dyDescent="0.2">
      <c r="A182" s="25">
        <f>A181+7</f>
        <v>43753</v>
      </c>
      <c r="B182" t="s">
        <v>88</v>
      </c>
      <c r="C182" s="42">
        <f>$C$18</f>
        <v>150</v>
      </c>
      <c r="D182" s="42"/>
      <c r="E182" s="42">
        <f t="shared" si="14"/>
        <v>53817.629999999917</v>
      </c>
      <c r="F182" s="42"/>
      <c r="G182" s="42">
        <f t="shared" si="15"/>
        <v>155196.03333333318</v>
      </c>
      <c r="H182" s="42"/>
      <c r="I182" s="42">
        <f>C182*EXP(Budget!$K$21*('Net Worth'!$O$3-WIP!A182)/365)</f>
        <v>246.86817067359263</v>
      </c>
      <c r="J182" s="42"/>
      <c r="K182" s="42">
        <f t="shared" si="16"/>
        <v>276886.49823207367</v>
      </c>
    </row>
    <row r="183" spans="1:13" x14ac:dyDescent="0.2">
      <c r="A183" s="25">
        <f>A182+7</f>
        <v>43760</v>
      </c>
      <c r="B183" t="s">
        <v>30</v>
      </c>
      <c r="C183" s="42">
        <f>$C$58+($N$42-$N$44)</f>
        <v>941.0099999999984</v>
      </c>
      <c r="D183" s="42"/>
      <c r="E183" s="42">
        <f t="shared" si="14"/>
        <v>54758.639999999912</v>
      </c>
      <c r="F183" s="42"/>
      <c r="G183" s="42">
        <f t="shared" ref="G183:G214" si="17">G182+C183</f>
        <v>156137.04333333319</v>
      </c>
      <c r="H183" s="42"/>
      <c r="I183" s="42">
        <f>C183*EXP(Budget!$K$21*('Net Worth'!$O$3-WIP!A183)/365)</f>
        <v>1547.2184362279359</v>
      </c>
      <c r="J183" s="42"/>
      <c r="K183" s="42">
        <f t="shared" ref="K183:K214" si="18">I183+K182</f>
        <v>278433.71666830161</v>
      </c>
    </row>
    <row r="184" spans="1:13" ht="15" x14ac:dyDescent="0.25">
      <c r="A184" s="43">
        <f>A183+10</f>
        <v>43770</v>
      </c>
      <c r="B184" s="21" t="s">
        <v>7</v>
      </c>
      <c r="C184" s="39">
        <f>$M$14</f>
        <v>4723.3999999999996</v>
      </c>
      <c r="D184" s="39"/>
      <c r="E184" s="39">
        <f>C184</f>
        <v>4723.3999999999996</v>
      </c>
      <c r="F184" s="42"/>
      <c r="G184" s="42">
        <f t="shared" si="17"/>
        <v>160860.44333333318</v>
      </c>
      <c r="H184" s="42"/>
      <c r="I184" s="42">
        <f>C184*EXP(Budget!$K$21*('Net Worth'!$O$3-WIP!A184)/365)</f>
        <v>7755.6320085526295</v>
      </c>
      <c r="J184" s="42"/>
      <c r="K184" s="42">
        <f t="shared" si="18"/>
        <v>286189.34867685422</v>
      </c>
    </row>
    <row r="185" spans="1:13" x14ac:dyDescent="0.2">
      <c r="A185" s="25">
        <f>A181+31</f>
        <v>43777</v>
      </c>
      <c r="B185" t="s">
        <v>30</v>
      </c>
      <c r="C185" s="42">
        <f>$C$58+($N$42-$N$44)</f>
        <v>941.0099999999984</v>
      </c>
      <c r="D185" s="42"/>
      <c r="E185" s="42">
        <f t="shared" ref="E185:E223" si="19">E184+C185</f>
        <v>5664.409999999998</v>
      </c>
      <c r="F185" s="42"/>
      <c r="G185" s="42">
        <f t="shared" si="17"/>
        <v>161801.45333333319</v>
      </c>
      <c r="H185" s="42"/>
      <c r="I185" s="42">
        <f>C185*EXP(Budget!$K$21*('Net Worth'!$O$3-WIP!A185)/365)</f>
        <v>1543.619516950009</v>
      </c>
      <c r="J185" s="42"/>
      <c r="K185" s="42">
        <f t="shared" si="18"/>
        <v>287732.9681938042</v>
      </c>
    </row>
    <row r="186" spans="1:13" x14ac:dyDescent="0.2">
      <c r="A186" s="25">
        <f>A185+7</f>
        <v>43784</v>
      </c>
      <c r="B186" t="s">
        <v>88</v>
      </c>
      <c r="C186" s="42">
        <f>$C$18</f>
        <v>150</v>
      </c>
      <c r="D186" s="42"/>
      <c r="E186" s="42">
        <f t="shared" si="19"/>
        <v>5814.409999999998</v>
      </c>
      <c r="F186" s="42"/>
      <c r="G186" s="42">
        <f t="shared" si="17"/>
        <v>161951.45333333319</v>
      </c>
      <c r="H186" s="42"/>
      <c r="I186" s="42">
        <f>C186*EXP(Budget!$K$21*('Net Worth'!$O$3-WIP!A186)/365)</f>
        <v>245.82204917614234</v>
      </c>
      <c r="J186" s="42"/>
      <c r="K186" s="42">
        <f t="shared" si="18"/>
        <v>287978.79024298035</v>
      </c>
    </row>
    <row r="187" spans="1:13" x14ac:dyDescent="0.2">
      <c r="A187" s="25">
        <f>A186+7</f>
        <v>43791</v>
      </c>
      <c r="B187" t="s">
        <v>30</v>
      </c>
      <c r="C187" s="42">
        <f>$C$58+($N$42-$N$44)</f>
        <v>941.0099999999984</v>
      </c>
      <c r="D187" s="42"/>
      <c r="E187" s="42">
        <f t="shared" si="19"/>
        <v>6755.4199999999964</v>
      </c>
      <c r="F187" s="42"/>
      <c r="G187" s="42">
        <f t="shared" si="17"/>
        <v>162892.4633333332</v>
      </c>
      <c r="H187" s="42"/>
      <c r="I187" s="42">
        <f>C187*EXP(Budget!$K$21*('Net Worth'!$O$3-WIP!A187)/365)</f>
        <v>1540.6619876466016</v>
      </c>
      <c r="J187" s="42"/>
      <c r="K187" s="42">
        <f t="shared" si="18"/>
        <v>289519.45223062695</v>
      </c>
    </row>
    <row r="188" spans="1:13" x14ac:dyDescent="0.2">
      <c r="A188" s="25">
        <v>43806</v>
      </c>
      <c r="B188" t="s">
        <v>30</v>
      </c>
      <c r="C188" s="42">
        <f>$C$58+($N$42-$N$44)</f>
        <v>941.0099999999984</v>
      </c>
      <c r="D188" s="42"/>
      <c r="E188" s="42">
        <f t="shared" si="19"/>
        <v>7696.4299999999948</v>
      </c>
      <c r="F188" s="42"/>
      <c r="G188" s="42">
        <f t="shared" si="17"/>
        <v>163833.47333333321</v>
      </c>
      <c r="H188" s="42"/>
      <c r="I188" s="42">
        <f>C188*EXP(Budget!$K$21*('Net Worth'!$O$3-WIP!A188)/365)</f>
        <v>1537.4994940863064</v>
      </c>
      <c r="J188" s="42"/>
      <c r="K188" s="42">
        <f t="shared" si="18"/>
        <v>291056.95172471326</v>
      </c>
    </row>
    <row r="189" spans="1:13" x14ac:dyDescent="0.2">
      <c r="A189" s="25">
        <v>43807</v>
      </c>
      <c r="B189" s="25" t="s">
        <v>58</v>
      </c>
      <c r="C189" s="42">
        <f>$C$16</f>
        <v>9264.4</v>
      </c>
      <c r="D189" s="42"/>
      <c r="E189" s="42">
        <f t="shared" si="19"/>
        <v>16960.829999999994</v>
      </c>
      <c r="F189" s="42"/>
      <c r="G189" s="42">
        <f t="shared" si="17"/>
        <v>173097.87333333321</v>
      </c>
      <c r="H189" s="42"/>
      <c r="I189" s="42">
        <f>C189*EXP(Budget!$K$21*('Net Worth'!$O$3-WIP!A189)/365)</f>
        <v>15134.864892364407</v>
      </c>
      <c r="J189" s="42"/>
      <c r="K189" s="42">
        <f t="shared" si="18"/>
        <v>306191.81661707768</v>
      </c>
    </row>
    <row r="190" spans="1:13" x14ac:dyDescent="0.2">
      <c r="A190" s="25">
        <f>A188+7</f>
        <v>43813</v>
      </c>
      <c r="B190" t="s">
        <v>88</v>
      </c>
      <c r="C190" s="42">
        <f>$C$18</f>
        <v>150</v>
      </c>
      <c r="D190" s="42"/>
      <c r="E190" s="42">
        <f t="shared" si="19"/>
        <v>17110.829999999994</v>
      </c>
      <c r="F190" s="42"/>
      <c r="G190" s="42">
        <f t="shared" si="17"/>
        <v>173247.87333333321</v>
      </c>
      <c r="H190" s="42"/>
      <c r="I190" s="42">
        <f>C190*EXP(Budget!$K$21*('Net Worth'!$O$3-WIP!A190)/365)</f>
        <v>244.84743299330688</v>
      </c>
      <c r="J190" s="42"/>
      <c r="K190" s="42">
        <f t="shared" si="18"/>
        <v>306436.66405007098</v>
      </c>
    </row>
    <row r="191" spans="1:13" x14ac:dyDescent="0.2">
      <c r="A191" s="25">
        <f>A190+7</f>
        <v>43820</v>
      </c>
      <c r="B191" t="s">
        <v>30</v>
      </c>
      <c r="C191" s="42">
        <f>$C$58+($N$42-$N$44)</f>
        <v>941.0099999999984</v>
      </c>
      <c r="D191" s="42"/>
      <c r="E191" s="42">
        <f t="shared" si="19"/>
        <v>18051.839999999993</v>
      </c>
      <c r="F191" s="42"/>
      <c r="G191" s="42">
        <f t="shared" si="17"/>
        <v>174188.88333333321</v>
      </c>
      <c r="H191" s="42"/>
      <c r="I191" s="42">
        <f>C191*EXP(Budget!$K$21*('Net Worth'!$O$3-WIP!A191)/365)</f>
        <v>1534.5536905655536</v>
      </c>
      <c r="J191" s="42"/>
      <c r="K191" s="42">
        <f t="shared" si="18"/>
        <v>307971.21774063655</v>
      </c>
      <c r="M191">
        <f>K191-K151</f>
        <v>83318.597512699111</v>
      </c>
    </row>
    <row r="192" spans="1:13" x14ac:dyDescent="0.2">
      <c r="A192" s="25">
        <f>A189+31</f>
        <v>43838</v>
      </c>
      <c r="B192" t="s">
        <v>30</v>
      </c>
      <c r="C192" s="42">
        <f>$C$58+($N$42-$N$44)</f>
        <v>941.0099999999984</v>
      </c>
      <c r="D192" s="42"/>
      <c r="E192" s="42">
        <f t="shared" si="19"/>
        <v>18992.849999999991</v>
      </c>
      <c r="F192" s="42"/>
      <c r="G192" s="42">
        <f t="shared" si="17"/>
        <v>175129.89333333322</v>
      </c>
      <c r="H192" s="42"/>
      <c r="I192" s="42">
        <f>C192*EXP(Budget!$K$21*('Net Worth'!$O$3-WIP!A192)/365)</f>
        <v>1530.7745207129842</v>
      </c>
      <c r="J192" s="42"/>
      <c r="K192" s="42">
        <f t="shared" si="18"/>
        <v>309501.99226134951</v>
      </c>
    </row>
    <row r="193" spans="1:11" x14ac:dyDescent="0.2">
      <c r="A193" s="25">
        <f>A192+7</f>
        <v>43845</v>
      </c>
      <c r="B193" t="s">
        <v>88</v>
      </c>
      <c r="C193" s="42">
        <f>$C$18</f>
        <v>150</v>
      </c>
      <c r="D193" s="42"/>
      <c r="E193" s="42">
        <f t="shared" si="19"/>
        <v>19142.849999999991</v>
      </c>
      <c r="F193" s="42"/>
      <c r="G193" s="42">
        <f t="shared" si="17"/>
        <v>175279.89333333322</v>
      </c>
      <c r="H193" s="42"/>
      <c r="I193" s="42">
        <f>C193*EXP(Budget!$K$21*('Net Worth'!$O$3-WIP!A193)/365)</f>
        <v>243.77647819056409</v>
      </c>
      <c r="J193" s="42"/>
      <c r="K193" s="42">
        <f t="shared" si="18"/>
        <v>309745.76873954007</v>
      </c>
    </row>
    <row r="194" spans="1:11" x14ac:dyDescent="0.2">
      <c r="A194" s="25">
        <f>A193+7</f>
        <v>43852</v>
      </c>
      <c r="B194" t="s">
        <v>30</v>
      </c>
      <c r="C194" s="42">
        <f>$C$58+($N$42-$N$44)</f>
        <v>941.0099999999984</v>
      </c>
      <c r="D194" s="42"/>
      <c r="E194" s="42">
        <f t="shared" si="19"/>
        <v>20083.85999999999</v>
      </c>
      <c r="F194" s="42"/>
      <c r="G194" s="42">
        <f t="shared" si="17"/>
        <v>176220.90333333323</v>
      </c>
      <c r="H194" s="42"/>
      <c r="I194" s="42">
        <f>C194*EXP(Budget!$K$21*('Net Worth'!$O$3-WIP!A194)/365)</f>
        <v>1527.8416020421555</v>
      </c>
      <c r="J194" s="42"/>
      <c r="K194" s="42">
        <f t="shared" si="18"/>
        <v>311273.61034158221</v>
      </c>
    </row>
    <row r="195" spans="1:11" x14ac:dyDescent="0.2">
      <c r="A195" s="25">
        <f>A194+9</f>
        <v>43861</v>
      </c>
      <c r="B195" t="s">
        <v>59</v>
      </c>
      <c r="C195" s="42">
        <v>3000</v>
      </c>
      <c r="D195" s="42"/>
      <c r="E195" s="42">
        <f t="shared" si="19"/>
        <v>23083.85999999999</v>
      </c>
      <c r="F195" s="42"/>
      <c r="G195" s="42">
        <f t="shared" si="17"/>
        <v>179220.90333333323</v>
      </c>
      <c r="H195" s="42"/>
      <c r="I195" s="42">
        <f>C195*EXP(Budget!$K$21*('Net Worth'!$O$3-WIP!A195)/365)</f>
        <v>4864.8551738514543</v>
      </c>
      <c r="J195" s="42"/>
      <c r="K195" s="42">
        <f t="shared" si="18"/>
        <v>316138.46551543369</v>
      </c>
    </row>
    <row r="196" spans="1:11" x14ac:dyDescent="0.2">
      <c r="A196" s="25">
        <f>A192+31</f>
        <v>43869</v>
      </c>
      <c r="B196" t="s">
        <v>30</v>
      </c>
      <c r="C196" s="42">
        <f>$C$58+($N$42-$N$44)</f>
        <v>941.0099999999984</v>
      </c>
      <c r="D196" s="42"/>
      <c r="E196" s="42">
        <f t="shared" si="19"/>
        <v>24024.869999999988</v>
      </c>
      <c r="F196" s="42"/>
      <c r="G196" s="42">
        <f t="shared" si="17"/>
        <v>180161.91333333324</v>
      </c>
      <c r="H196" s="42"/>
      <c r="I196" s="42">
        <f>C196*EXP(Budget!$K$21*('Net Worth'!$O$3-WIP!A196)/365)</f>
        <v>1524.2877543975958</v>
      </c>
      <c r="J196" s="42"/>
      <c r="K196" s="42">
        <f t="shared" si="18"/>
        <v>317662.7532698313</v>
      </c>
    </row>
    <row r="197" spans="1:11" x14ac:dyDescent="0.2">
      <c r="A197" s="25">
        <f>A196+7</f>
        <v>43876</v>
      </c>
      <c r="B197" t="s">
        <v>88</v>
      </c>
      <c r="C197" s="42">
        <f>$C$18</f>
        <v>150</v>
      </c>
      <c r="D197" s="42"/>
      <c r="E197" s="42">
        <f t="shared" si="19"/>
        <v>24174.869999999988</v>
      </c>
      <c r="F197" s="42"/>
      <c r="G197" s="42">
        <f t="shared" si="17"/>
        <v>180311.91333333324</v>
      </c>
      <c r="H197" s="42"/>
      <c r="I197" s="42">
        <f>C197*EXP(Budget!$K$21*('Net Worth'!$O$3-WIP!A197)/365)</f>
        <v>242.74345796073032</v>
      </c>
      <c r="J197" s="42"/>
      <c r="K197" s="42">
        <f t="shared" si="18"/>
        <v>317905.49672779202</v>
      </c>
    </row>
    <row r="198" spans="1:11" x14ac:dyDescent="0.2">
      <c r="A198" s="25">
        <f>A197+7</f>
        <v>43883</v>
      </c>
      <c r="B198" t="s">
        <v>30</v>
      </c>
      <c r="C198" s="42">
        <f>$C$58+($N$42-$N$44)</f>
        <v>941.0099999999984</v>
      </c>
      <c r="D198" s="42"/>
      <c r="E198" s="42">
        <f t="shared" si="19"/>
        <v>25115.879999999986</v>
      </c>
      <c r="F198" s="42"/>
      <c r="G198" s="42">
        <f t="shared" si="17"/>
        <v>181252.92333333325</v>
      </c>
      <c r="H198" s="42"/>
      <c r="I198" s="42">
        <f>C198*EXP(Budget!$K$21*('Net Worth'!$O$3-WIP!A198)/365)</f>
        <v>1521.3672641790197</v>
      </c>
      <c r="J198" s="42"/>
      <c r="K198" s="42">
        <f t="shared" si="18"/>
        <v>319426.86399197107</v>
      </c>
    </row>
    <row r="199" spans="1:11" x14ac:dyDescent="0.2">
      <c r="A199" s="25">
        <f>A196+29</f>
        <v>43898</v>
      </c>
      <c r="B199" t="s">
        <v>30</v>
      </c>
      <c r="C199" s="42">
        <f>$C$58+($N$42-$N$44)</f>
        <v>941.0099999999984</v>
      </c>
      <c r="D199" s="42"/>
      <c r="E199" s="42">
        <f t="shared" si="19"/>
        <v>26056.889999999985</v>
      </c>
      <c r="F199" s="42"/>
      <c r="G199" s="42">
        <f t="shared" si="17"/>
        <v>182193.93333333326</v>
      </c>
      <c r="H199" s="42"/>
      <c r="I199" s="42">
        <f>C199*EXP(Budget!$K$21*('Net Worth'!$O$3-WIP!A199)/365)</f>
        <v>1518.2443766057631</v>
      </c>
      <c r="J199" s="42"/>
      <c r="K199" s="42">
        <f t="shared" si="18"/>
        <v>320945.10836857685</v>
      </c>
    </row>
    <row r="200" spans="1:11" x14ac:dyDescent="0.2">
      <c r="A200" s="25">
        <f>A199+7</f>
        <v>43905</v>
      </c>
      <c r="B200" t="s">
        <v>88</v>
      </c>
      <c r="C200" s="42">
        <f>$C$18</f>
        <v>150</v>
      </c>
      <c r="D200" s="42"/>
      <c r="E200" s="42">
        <f t="shared" si="19"/>
        <v>26206.889999999985</v>
      </c>
      <c r="F200" s="42"/>
      <c r="G200" s="42">
        <f t="shared" si="17"/>
        <v>182343.93333333326</v>
      </c>
      <c r="H200" s="42"/>
      <c r="I200" s="42">
        <f>C200*EXP(Budget!$K$21*('Net Worth'!$O$3-WIP!A200)/365)</f>
        <v>241.78104753742267</v>
      </c>
      <c r="J200" s="42"/>
      <c r="K200" s="42">
        <f t="shared" si="18"/>
        <v>321186.88941611425</v>
      </c>
    </row>
    <row r="201" spans="1:11" x14ac:dyDescent="0.2">
      <c r="A201" s="25">
        <f>A200+7</f>
        <v>43912</v>
      </c>
      <c r="B201" t="s">
        <v>30</v>
      </c>
      <c r="C201" s="42">
        <f>$C$58+($N$42-$N$44)</f>
        <v>941.0099999999984</v>
      </c>
      <c r="D201" s="42"/>
      <c r="E201" s="42">
        <f t="shared" si="19"/>
        <v>27147.899999999983</v>
      </c>
      <c r="F201" s="42"/>
      <c r="G201" s="42">
        <f t="shared" si="17"/>
        <v>183284.94333333327</v>
      </c>
      <c r="H201" s="42"/>
      <c r="I201" s="42">
        <f>C201*EXP(Budget!$K$21*('Net Worth'!$O$3-WIP!A201)/365)</f>
        <v>1515.3354653201525</v>
      </c>
      <c r="J201" s="42"/>
      <c r="K201" s="42">
        <f t="shared" si="18"/>
        <v>322702.22488143441</v>
      </c>
    </row>
    <row r="202" spans="1:11" x14ac:dyDescent="0.2">
      <c r="A202" s="25">
        <f>A199+31</f>
        <v>43929</v>
      </c>
      <c r="B202" t="s">
        <v>30</v>
      </c>
      <c r="C202" s="42">
        <f>$C$58+($N$42-$N$44)</f>
        <v>941.0099999999984</v>
      </c>
      <c r="D202" s="42"/>
      <c r="E202" s="42">
        <f t="shared" si="19"/>
        <v>28088.909999999982</v>
      </c>
      <c r="F202" s="42"/>
      <c r="G202" s="42">
        <f t="shared" si="17"/>
        <v>184225.95333333328</v>
      </c>
      <c r="H202" s="42"/>
      <c r="I202" s="42">
        <f>C202*EXP(Budget!$K$21*('Net Worth'!$O$3-WIP!A202)/365)</f>
        <v>1511.8107076705714</v>
      </c>
      <c r="J202" s="42"/>
      <c r="K202" s="42">
        <f t="shared" si="18"/>
        <v>324214.03558910498</v>
      </c>
    </row>
    <row r="203" spans="1:11" x14ac:dyDescent="0.2">
      <c r="A203" s="25">
        <f>A202+7</f>
        <v>43936</v>
      </c>
      <c r="B203" t="s">
        <v>88</v>
      </c>
      <c r="C203" s="42">
        <f>$C$18</f>
        <v>150</v>
      </c>
      <c r="D203" s="42"/>
      <c r="E203" s="42">
        <f t="shared" si="19"/>
        <v>28238.909999999982</v>
      </c>
      <c r="F203" s="42"/>
      <c r="G203" s="42">
        <f t="shared" si="17"/>
        <v>184375.95333333328</v>
      </c>
      <c r="H203" s="42"/>
      <c r="I203" s="42">
        <f>C203*EXP(Budget!$K$21*('Net Worth'!$O$3-WIP!A203)/365)</f>
        <v>240.75648308743783</v>
      </c>
      <c r="J203" s="42"/>
      <c r="K203" s="42">
        <f t="shared" si="18"/>
        <v>324454.79207219242</v>
      </c>
    </row>
    <row r="204" spans="1:11" x14ac:dyDescent="0.2">
      <c r="A204" s="25">
        <f>A203+7</f>
        <v>43943</v>
      </c>
      <c r="B204" t="s">
        <v>30</v>
      </c>
      <c r="C204" s="42">
        <f>$C$58+($N$42-$N$44)</f>
        <v>941.0099999999984</v>
      </c>
      <c r="D204" s="42"/>
      <c r="E204" s="42">
        <f t="shared" si="19"/>
        <v>29179.91999999998</v>
      </c>
      <c r="F204" s="42"/>
      <c r="G204" s="42">
        <f t="shared" si="17"/>
        <v>185316.96333333329</v>
      </c>
      <c r="H204" s="42"/>
      <c r="I204" s="42">
        <f>C204*EXP(Budget!$K$21*('Net Worth'!$O$3-WIP!A204)/365)</f>
        <v>1508.9141231042042</v>
      </c>
      <c r="J204" s="42"/>
      <c r="K204" s="42">
        <f t="shared" si="18"/>
        <v>325963.7061952966</v>
      </c>
    </row>
    <row r="205" spans="1:11" x14ac:dyDescent="0.2">
      <c r="A205" s="25">
        <f>A204+9</f>
        <v>43952</v>
      </c>
      <c r="B205" t="s">
        <v>7</v>
      </c>
      <c r="C205" s="42">
        <f>$M$14</f>
        <v>4723.3999999999996</v>
      </c>
      <c r="D205" s="42"/>
      <c r="E205" s="42">
        <f t="shared" si="19"/>
        <v>33903.319999999978</v>
      </c>
      <c r="F205" s="42"/>
      <c r="G205" s="42">
        <f t="shared" si="17"/>
        <v>190040.36333333328</v>
      </c>
      <c r="H205" s="42"/>
      <c r="I205" s="42">
        <f>C205*EXP(Budget!$K$21*('Net Worth'!$O$3-WIP!A205)/365)</f>
        <v>7564.6628818365416</v>
      </c>
      <c r="J205" s="42"/>
      <c r="K205" s="42">
        <f t="shared" si="18"/>
        <v>333528.36907713313</v>
      </c>
    </row>
    <row r="206" spans="1:11" x14ac:dyDescent="0.2">
      <c r="A206" s="25">
        <f>A202+30</f>
        <v>43959</v>
      </c>
      <c r="B206" t="s">
        <v>30</v>
      </c>
      <c r="C206" s="42">
        <f>$C$58+($N$42-$N$44)</f>
        <v>941.0099999999984</v>
      </c>
      <c r="D206" s="42"/>
      <c r="E206" s="42">
        <f t="shared" si="19"/>
        <v>34844.329999999973</v>
      </c>
      <c r="F206" s="42"/>
      <c r="G206" s="42">
        <f t="shared" si="17"/>
        <v>190981.37333333329</v>
      </c>
      <c r="H206" s="42"/>
      <c r="I206" s="42">
        <f>C206*EXP(Budget!$K$21*('Net Worth'!$O$3-WIP!A206)/365)</f>
        <v>1505.6105357594656</v>
      </c>
      <c r="J206" s="42"/>
      <c r="K206" s="42">
        <f t="shared" si="18"/>
        <v>335033.97961289261</v>
      </c>
    </row>
    <row r="207" spans="1:11" x14ac:dyDescent="0.2">
      <c r="A207" s="25">
        <f>A206+7</f>
        <v>43966</v>
      </c>
      <c r="B207" t="s">
        <v>88</v>
      </c>
      <c r="C207" s="42">
        <f>$C$18</f>
        <v>150</v>
      </c>
      <c r="D207" s="42"/>
      <c r="E207" s="42">
        <f t="shared" si="19"/>
        <v>34994.329999999973</v>
      </c>
      <c r="F207" s="42"/>
      <c r="G207" s="42">
        <f t="shared" si="17"/>
        <v>191131.37333333329</v>
      </c>
      <c r="H207" s="42"/>
      <c r="I207" s="42">
        <f>C207*EXP(Budget!$K$21*('Net Worth'!$O$3-WIP!A207)/365)</f>
        <v>239.76910313551556</v>
      </c>
      <c r="J207" s="42"/>
      <c r="K207" s="42">
        <f t="shared" si="18"/>
        <v>335273.74871602812</v>
      </c>
    </row>
    <row r="208" spans="1:11" x14ac:dyDescent="0.2">
      <c r="A208" s="25">
        <f>A207+7</f>
        <v>43973</v>
      </c>
      <c r="B208" t="s">
        <v>30</v>
      </c>
      <c r="C208" s="42">
        <f>$C$58+($N$42-$N$44)</f>
        <v>941.0099999999984</v>
      </c>
      <c r="D208" s="42"/>
      <c r="E208" s="42">
        <f t="shared" si="19"/>
        <v>35935.339999999967</v>
      </c>
      <c r="F208" s="42"/>
      <c r="G208" s="42">
        <f t="shared" si="17"/>
        <v>192072.3833333333</v>
      </c>
      <c r="H208" s="42"/>
      <c r="I208" s="42">
        <f>C208*EXP(Budget!$K$21*('Net Worth'!$O$3-WIP!A208)/365)</f>
        <v>1502.7258305389553</v>
      </c>
      <c r="J208" s="42"/>
      <c r="K208" s="42">
        <f t="shared" si="18"/>
        <v>336776.47454656707</v>
      </c>
    </row>
    <row r="209" spans="1:11" x14ac:dyDescent="0.2">
      <c r="A209" s="25">
        <f>A206+31</f>
        <v>43990</v>
      </c>
      <c r="B209" t="s">
        <v>30</v>
      </c>
      <c r="C209" s="42">
        <f>$C$58+($N$42-$N$44)</f>
        <v>941.0099999999984</v>
      </c>
      <c r="D209" s="42"/>
      <c r="E209" s="42">
        <f t="shared" si="19"/>
        <v>36876.349999999962</v>
      </c>
      <c r="F209" s="42"/>
      <c r="G209" s="42">
        <f t="shared" si="17"/>
        <v>193013.39333333331</v>
      </c>
      <c r="H209" s="42"/>
      <c r="I209" s="42">
        <f>C209*EXP(Budget!$K$21*('Net Worth'!$O$3-WIP!A209)/365)</f>
        <v>1499.2304036268054</v>
      </c>
      <c r="J209" s="42"/>
      <c r="K209" s="42">
        <f t="shared" si="18"/>
        <v>338275.70495019387</v>
      </c>
    </row>
    <row r="210" spans="1:11" x14ac:dyDescent="0.2">
      <c r="A210" s="25">
        <f>A209+7</f>
        <v>43997</v>
      </c>
      <c r="B210" t="s">
        <v>88</v>
      </c>
      <c r="C210" s="42">
        <f>$C$18</f>
        <v>150</v>
      </c>
      <c r="D210" s="42"/>
      <c r="E210" s="42">
        <f t="shared" si="19"/>
        <v>37026.349999999962</v>
      </c>
      <c r="F210" s="42"/>
      <c r="G210" s="42">
        <f t="shared" si="17"/>
        <v>193163.39333333331</v>
      </c>
      <c r="H210" s="42"/>
      <c r="I210" s="42">
        <f>C210*EXP(Budget!$K$21*('Net Worth'!$O$3-WIP!A210)/365)</f>
        <v>238.75306444356897</v>
      </c>
      <c r="J210" s="42"/>
      <c r="K210" s="42">
        <f t="shared" si="18"/>
        <v>338514.45801463746</v>
      </c>
    </row>
    <row r="211" spans="1:11" x14ac:dyDescent="0.2">
      <c r="A211" s="25">
        <f>A210+7</f>
        <v>44004</v>
      </c>
      <c r="B211" t="s">
        <v>30</v>
      </c>
      <c r="C211" s="42">
        <f>$C$58+($N$42-$N$44)</f>
        <v>941.0099999999984</v>
      </c>
      <c r="D211" s="42"/>
      <c r="E211" s="42">
        <f t="shared" si="19"/>
        <v>37967.359999999957</v>
      </c>
      <c r="F211" s="42"/>
      <c r="G211" s="42">
        <f t="shared" si="17"/>
        <v>194104.40333333332</v>
      </c>
      <c r="H211" s="42"/>
      <c r="I211" s="42">
        <f>C211*EXP(Budget!$K$21*('Net Worth'!$O$3-WIP!A211)/365)</f>
        <v>1496.3579225506096</v>
      </c>
      <c r="J211" s="42"/>
      <c r="K211" s="42">
        <f t="shared" si="18"/>
        <v>340010.81593718805</v>
      </c>
    </row>
    <row r="212" spans="1:11" x14ac:dyDescent="0.2">
      <c r="A212" s="25">
        <f>A209+30</f>
        <v>44020</v>
      </c>
      <c r="B212" t="s">
        <v>30</v>
      </c>
      <c r="C212" s="42">
        <f>$C$58+($N$42-$N$44)</f>
        <v>941.0099999999984</v>
      </c>
      <c r="D212" s="42"/>
      <c r="E212" s="42">
        <f t="shared" si="19"/>
        <v>38908.369999999952</v>
      </c>
      <c r="F212" s="42"/>
      <c r="G212" s="42">
        <f t="shared" si="17"/>
        <v>195045.41333333333</v>
      </c>
      <c r="H212" s="42"/>
      <c r="I212" s="42">
        <f>C212*EXP(Budget!$K$21*('Net Worth'!$O$3-WIP!A212)/365)</f>
        <v>1493.0818255080769</v>
      </c>
      <c r="J212" s="42"/>
      <c r="K212" s="42">
        <f t="shared" si="18"/>
        <v>341503.89776269614</v>
      </c>
    </row>
    <row r="213" spans="1:11" x14ac:dyDescent="0.2">
      <c r="A213" s="25">
        <f>A212+7</f>
        <v>44027</v>
      </c>
      <c r="B213" t="s">
        <v>88</v>
      </c>
      <c r="C213" s="42">
        <f>$C$18</f>
        <v>150</v>
      </c>
      <c r="D213" s="42"/>
      <c r="E213" s="42">
        <f t="shared" si="19"/>
        <v>39058.369999999952</v>
      </c>
      <c r="F213" s="42"/>
      <c r="G213" s="42">
        <f t="shared" si="17"/>
        <v>195195.41333333333</v>
      </c>
      <c r="H213" s="42"/>
      <c r="I213" s="42">
        <f>C213*EXP(Budget!$K$21*('Net Worth'!$O$3-WIP!A213)/365)</f>
        <v>237.77390082451089</v>
      </c>
      <c r="J213" s="42"/>
      <c r="K213" s="42">
        <f t="shared" si="18"/>
        <v>341741.67166352062</v>
      </c>
    </row>
    <row r="214" spans="1:11" x14ac:dyDescent="0.2">
      <c r="A214" s="25">
        <f>A213+7</f>
        <v>44034</v>
      </c>
      <c r="B214" t="s">
        <v>30</v>
      </c>
      <c r="C214" s="42">
        <f>$C$58+($N$42-$N$44)</f>
        <v>941.0099999999984</v>
      </c>
      <c r="D214" s="42"/>
      <c r="E214" s="42">
        <f t="shared" si="19"/>
        <v>39999.379999999946</v>
      </c>
      <c r="F214" s="42"/>
      <c r="G214" s="42">
        <f t="shared" si="17"/>
        <v>196136.42333333334</v>
      </c>
      <c r="H214" s="42"/>
      <c r="I214" s="42">
        <f>C214*EXP(Budget!$K$21*('Net Worth'!$O$3-WIP!A214)/365)</f>
        <v>1490.221124925559</v>
      </c>
      <c r="J214" s="42"/>
      <c r="K214" s="42">
        <f t="shared" si="18"/>
        <v>343231.89278844616</v>
      </c>
    </row>
    <row r="215" spans="1:11" x14ac:dyDescent="0.2">
      <c r="A215" s="25">
        <f>A212+31</f>
        <v>44051</v>
      </c>
      <c r="B215" t="s">
        <v>30</v>
      </c>
      <c r="C215" s="42">
        <f>$C$58+($N$42-$N$44)</f>
        <v>941.0099999999984</v>
      </c>
      <c r="D215" s="42"/>
      <c r="E215" s="42">
        <f t="shared" si="19"/>
        <v>40940.389999999941</v>
      </c>
      <c r="F215" s="42"/>
      <c r="G215" s="42">
        <f t="shared" ref="G215:G246" si="20">G214+C215</f>
        <v>197077.43333333335</v>
      </c>
      <c r="H215" s="42"/>
      <c r="I215" s="42">
        <f>C215*EXP(Budget!$K$21*('Net Worth'!$O$3-WIP!A215)/365)</f>
        <v>1486.7547846795469</v>
      </c>
      <c r="J215" s="42"/>
      <c r="K215" s="42">
        <f t="shared" ref="K215:K246" si="21">I215+K214</f>
        <v>344718.64757312572</v>
      </c>
    </row>
    <row r="216" spans="1:11" x14ac:dyDescent="0.2">
      <c r="A216" s="25">
        <f>A215+7</f>
        <v>44058</v>
      </c>
      <c r="B216" t="s">
        <v>88</v>
      </c>
      <c r="C216" s="42">
        <f>$C$18</f>
        <v>150</v>
      </c>
      <c r="D216" s="42"/>
      <c r="E216" s="42">
        <f t="shared" si="19"/>
        <v>41090.389999999941</v>
      </c>
      <c r="F216" s="42"/>
      <c r="G216" s="42">
        <f t="shared" si="20"/>
        <v>197227.43333333335</v>
      </c>
      <c r="H216" s="42"/>
      <c r="I216" s="42">
        <f>C216*EXP(Budget!$K$21*('Net Worth'!$O$3-WIP!A216)/365)</f>
        <v>236.76631694479718</v>
      </c>
      <c r="J216" s="42"/>
      <c r="K216" s="42">
        <f t="shared" si="21"/>
        <v>344955.41389007051</v>
      </c>
    </row>
    <row r="217" spans="1:11" x14ac:dyDescent="0.2">
      <c r="A217" s="25">
        <f>A216+7</f>
        <v>44065</v>
      </c>
      <c r="B217" t="s">
        <v>30</v>
      </c>
      <c r="C217" s="42">
        <f>$C$58+($N$42-$N$44)</f>
        <v>941.0099999999984</v>
      </c>
      <c r="D217" s="42"/>
      <c r="E217" s="42">
        <f t="shared" si="19"/>
        <v>42031.399999999936</v>
      </c>
      <c r="F217" s="42"/>
      <c r="G217" s="42">
        <f t="shared" si="20"/>
        <v>198168.44333333336</v>
      </c>
      <c r="H217" s="42"/>
      <c r="I217" s="42">
        <f>C217*EXP(Budget!$K$21*('Net Worth'!$O$3-WIP!A217)/365)</f>
        <v>1483.9062065199762</v>
      </c>
      <c r="J217" s="42"/>
      <c r="K217" s="42">
        <f t="shared" si="21"/>
        <v>346439.3200965905</v>
      </c>
    </row>
    <row r="218" spans="1:11" x14ac:dyDescent="0.2">
      <c r="A218" s="25">
        <f>A215+31</f>
        <v>44082</v>
      </c>
      <c r="B218" t="s">
        <v>30</v>
      </c>
      <c r="C218" s="42">
        <f>$C$58+($N$42-$N$44)</f>
        <v>941.0099999999984</v>
      </c>
      <c r="D218" s="42"/>
      <c r="E218" s="42">
        <f t="shared" si="19"/>
        <v>42972.409999999931</v>
      </c>
      <c r="F218" s="42"/>
      <c r="G218" s="42">
        <f t="shared" si="20"/>
        <v>199109.45333333337</v>
      </c>
      <c r="H218" s="42"/>
      <c r="I218" s="42">
        <f>C218*EXP(Budget!$K$21*('Net Worth'!$O$3-WIP!A218)/365)</f>
        <v>1480.454555138223</v>
      </c>
      <c r="J218" s="42"/>
      <c r="K218" s="42">
        <f t="shared" si="21"/>
        <v>347919.77465172875</v>
      </c>
    </row>
    <row r="219" spans="1:11" x14ac:dyDescent="0.2">
      <c r="A219" s="25">
        <f>A218+7</f>
        <v>44089</v>
      </c>
      <c r="B219" t="s">
        <v>88</v>
      </c>
      <c r="C219" s="42">
        <f>$C$18</f>
        <v>150</v>
      </c>
      <c r="D219" s="42"/>
      <c r="E219" s="42">
        <f t="shared" si="19"/>
        <v>43122.409999999931</v>
      </c>
      <c r="F219" s="42"/>
      <c r="G219" s="42">
        <f t="shared" si="20"/>
        <v>199259.45333333337</v>
      </c>
      <c r="H219" s="42"/>
      <c r="I219" s="42">
        <f>C219*EXP(Budget!$K$21*('Net Worth'!$O$3-WIP!A219)/365)</f>
        <v>235.76300277370638</v>
      </c>
      <c r="J219" s="42"/>
      <c r="K219" s="42">
        <f t="shared" si="21"/>
        <v>348155.53765450243</v>
      </c>
    </row>
    <row r="220" spans="1:11" x14ac:dyDescent="0.2">
      <c r="A220" s="25">
        <f>A219+7</f>
        <v>44096</v>
      </c>
      <c r="B220" t="s">
        <v>30</v>
      </c>
      <c r="C220" s="42">
        <f>$C$58+($N$42-$N$44)</f>
        <v>941.0099999999984</v>
      </c>
      <c r="D220" s="42"/>
      <c r="E220" s="42">
        <f t="shared" si="19"/>
        <v>44063.419999999925</v>
      </c>
      <c r="F220" s="42"/>
      <c r="G220" s="42">
        <f t="shared" si="20"/>
        <v>200200.46333333338</v>
      </c>
      <c r="H220" s="42"/>
      <c r="I220" s="42">
        <f>C220*EXP(Budget!$K$21*('Net Worth'!$O$3-WIP!A220)/365)</f>
        <v>1477.618048031967</v>
      </c>
      <c r="J220" s="42"/>
      <c r="K220" s="42">
        <f t="shared" si="21"/>
        <v>349633.15570253442</v>
      </c>
    </row>
    <row r="221" spans="1:11" x14ac:dyDescent="0.2">
      <c r="A221" s="25">
        <f>A218+30</f>
        <v>44112</v>
      </c>
      <c r="B221" t="s">
        <v>30</v>
      </c>
      <c r="C221" s="42">
        <f>$C$58+($N$42-$N$44)</f>
        <v>941.0099999999984</v>
      </c>
      <c r="D221" s="42"/>
      <c r="E221" s="42">
        <f t="shared" si="19"/>
        <v>45004.42999999992</v>
      </c>
      <c r="F221" s="42"/>
      <c r="G221" s="42">
        <f t="shared" si="20"/>
        <v>201141.47333333339</v>
      </c>
      <c r="H221" s="42"/>
      <c r="I221" s="42">
        <f>C221*EXP(Budget!$K$21*('Net Worth'!$O$3-WIP!A221)/365)</f>
        <v>1474.3829797076057</v>
      </c>
      <c r="J221" s="42"/>
      <c r="K221" s="42">
        <f t="shared" si="21"/>
        <v>351107.53868224204</v>
      </c>
    </row>
    <row r="222" spans="1:11" x14ac:dyDescent="0.2">
      <c r="A222" s="25">
        <f>A221+7</f>
        <v>44119</v>
      </c>
      <c r="B222" t="s">
        <v>88</v>
      </c>
      <c r="C222" s="42">
        <f>$C$18</f>
        <v>150</v>
      </c>
      <c r="D222" s="42"/>
      <c r="E222" s="42">
        <f t="shared" si="19"/>
        <v>45154.42999999992</v>
      </c>
      <c r="F222" s="42"/>
      <c r="G222" s="42">
        <f t="shared" si="20"/>
        <v>201291.47333333339</v>
      </c>
      <c r="H222" s="42"/>
      <c r="I222" s="42">
        <f>C222*EXP(Budget!$K$21*('Net Worth'!$O$3-WIP!A222)/365)</f>
        <v>234.79610186471106</v>
      </c>
      <c r="J222" s="42"/>
      <c r="K222" s="42">
        <f t="shared" si="21"/>
        <v>351342.33478410676</v>
      </c>
    </row>
    <row r="223" spans="1:11" x14ac:dyDescent="0.2">
      <c r="A223" s="25">
        <f>A222+7</f>
        <v>44126</v>
      </c>
      <c r="B223" t="s">
        <v>30</v>
      </c>
      <c r="C223" s="42">
        <f>$C$58+($N$42-$N$44)</f>
        <v>941.0099999999984</v>
      </c>
      <c r="D223" s="42"/>
      <c r="E223" s="42">
        <f t="shared" si="19"/>
        <v>46095.439999999915</v>
      </c>
      <c r="F223" s="42"/>
      <c r="G223" s="42">
        <f t="shared" si="20"/>
        <v>202232.4833333334</v>
      </c>
      <c r="H223" s="42"/>
      <c r="I223" s="42">
        <f>C223*EXP(Budget!$K$21*('Net Worth'!$O$3-WIP!A223)/365)</f>
        <v>1471.5581055601565</v>
      </c>
      <c r="J223" s="42"/>
      <c r="K223" s="42">
        <f t="shared" si="21"/>
        <v>352813.89288966689</v>
      </c>
    </row>
    <row r="224" spans="1:11" ht="15" x14ac:dyDescent="0.25">
      <c r="A224" s="43">
        <f>A223+10</f>
        <v>44136</v>
      </c>
      <c r="B224" s="21" t="s">
        <v>7</v>
      </c>
      <c r="C224" s="39">
        <f>$M$14</f>
        <v>4723.3999999999996</v>
      </c>
      <c r="D224" s="39"/>
      <c r="E224" s="39">
        <f>C224</f>
        <v>4723.3999999999996</v>
      </c>
      <c r="F224" s="42"/>
      <c r="G224" s="42">
        <f t="shared" si="20"/>
        <v>206955.88333333339</v>
      </c>
      <c r="H224" s="42"/>
      <c r="I224" s="42">
        <f>C224*EXP(Budget!$K$21*('Net Worth'!$O$3-WIP!A224)/365)</f>
        <v>7376.3748406149944</v>
      </c>
      <c r="J224" s="42"/>
      <c r="K224" s="42">
        <f t="shared" si="21"/>
        <v>360190.26773028186</v>
      </c>
    </row>
    <row r="225" spans="1:13" x14ac:dyDescent="0.2">
      <c r="A225" s="25">
        <f>A221+31</f>
        <v>44143</v>
      </c>
      <c r="B225" t="s">
        <v>30</v>
      </c>
      <c r="C225" s="42">
        <f>$C$58+($N$42-$N$44)</f>
        <v>941.0099999999984</v>
      </c>
      <c r="D225" s="42"/>
      <c r="E225" s="42">
        <f t="shared" ref="E225:E263" si="22">E224+C225</f>
        <v>5664.409999999998</v>
      </c>
      <c r="F225" s="42"/>
      <c r="G225" s="42">
        <f t="shared" si="20"/>
        <v>207896.8933333334</v>
      </c>
      <c r="H225" s="42"/>
      <c r="I225" s="42">
        <f>C225*EXP(Budget!$K$21*('Net Worth'!$O$3-WIP!A225)/365)</f>
        <v>1468.135176573089</v>
      </c>
      <c r="J225" s="42"/>
      <c r="K225" s="42">
        <f t="shared" si="21"/>
        <v>361658.40290685493</v>
      </c>
    </row>
    <row r="226" spans="1:13" x14ac:dyDescent="0.2">
      <c r="A226" s="25">
        <f>A225+7</f>
        <v>44150</v>
      </c>
      <c r="B226" t="s">
        <v>88</v>
      </c>
      <c r="C226" s="42">
        <f>$C$18</f>
        <v>150</v>
      </c>
      <c r="D226" s="42"/>
      <c r="E226" s="42">
        <f t="shared" si="22"/>
        <v>5814.409999999998</v>
      </c>
      <c r="F226" s="42"/>
      <c r="G226" s="42">
        <f t="shared" si="20"/>
        <v>208046.8933333334</v>
      </c>
      <c r="H226" s="42"/>
      <c r="I226" s="42">
        <f>C226*EXP(Budget!$K$21*('Net Worth'!$O$3-WIP!A226)/365)</f>
        <v>233.80113662067816</v>
      </c>
      <c r="J226" s="42"/>
      <c r="K226" s="42">
        <f t="shared" si="21"/>
        <v>361892.20404347562</v>
      </c>
    </row>
    <row r="227" spans="1:13" x14ac:dyDescent="0.2">
      <c r="A227" s="25">
        <f>A226+7</f>
        <v>44157</v>
      </c>
      <c r="B227" t="s">
        <v>30</v>
      </c>
      <c r="C227" s="42">
        <f>$C$58+($N$42-$N$44)</f>
        <v>941.0099999999984</v>
      </c>
      <c r="D227" s="42"/>
      <c r="E227" s="42">
        <f t="shared" si="22"/>
        <v>6755.4199999999964</v>
      </c>
      <c r="F227" s="42"/>
      <c r="G227" s="42">
        <f t="shared" si="20"/>
        <v>208987.90333333341</v>
      </c>
      <c r="H227" s="42"/>
      <c r="I227" s="42">
        <f>C227*EXP(Budget!$K$21*('Net Worth'!$O$3-WIP!A227)/365)</f>
        <v>1465.3222730315106</v>
      </c>
      <c r="J227" s="42"/>
      <c r="K227" s="42">
        <f t="shared" si="21"/>
        <v>363357.52631650714</v>
      </c>
    </row>
    <row r="228" spans="1:13" x14ac:dyDescent="0.2">
      <c r="A228" s="25">
        <v>44172</v>
      </c>
      <c r="B228" t="s">
        <v>30</v>
      </c>
      <c r="C228" s="42">
        <f>$C$58+($N$42-$N$44)</f>
        <v>941.0099999999984</v>
      </c>
      <c r="D228" s="42"/>
      <c r="E228" s="42">
        <f t="shared" si="22"/>
        <v>7696.4299999999948</v>
      </c>
      <c r="F228" s="42"/>
      <c r="G228" s="42">
        <f t="shared" si="20"/>
        <v>209928.91333333342</v>
      </c>
      <c r="H228" s="42"/>
      <c r="I228" s="42">
        <f>C228*EXP(Budget!$K$21*('Net Worth'!$O$3-WIP!A228)/365)</f>
        <v>1462.3144281639302</v>
      </c>
      <c r="J228" s="42"/>
      <c r="K228" s="42">
        <f t="shared" si="21"/>
        <v>364819.84074467106</v>
      </c>
    </row>
    <row r="229" spans="1:13" x14ac:dyDescent="0.2">
      <c r="A229" s="25">
        <v>44173</v>
      </c>
      <c r="B229" s="25" t="s">
        <v>58</v>
      </c>
      <c r="C229" s="42">
        <f>$C$16</f>
        <v>9264.4</v>
      </c>
      <c r="D229" s="42"/>
      <c r="E229" s="42">
        <f t="shared" si="22"/>
        <v>16960.829999999994</v>
      </c>
      <c r="F229" s="42"/>
      <c r="G229" s="42">
        <f t="shared" si="20"/>
        <v>219193.31333333341</v>
      </c>
      <c r="H229" s="42"/>
      <c r="I229" s="42">
        <f>C229*EXP(Budget!$K$21*('Net Worth'!$O$3-WIP!A229)/365)</f>
        <v>14394.756801899694</v>
      </c>
      <c r="J229" s="42"/>
      <c r="K229" s="42">
        <f t="shared" si="21"/>
        <v>379214.59754657076</v>
      </c>
    </row>
    <row r="230" spans="1:13" x14ac:dyDescent="0.2">
      <c r="A230" s="25">
        <f>A228+7</f>
        <v>44179</v>
      </c>
      <c r="B230" t="s">
        <v>88</v>
      </c>
      <c r="C230" s="42">
        <f>$C$18</f>
        <v>150</v>
      </c>
      <c r="D230" s="42"/>
      <c r="E230" s="42">
        <f t="shared" si="22"/>
        <v>17110.829999999994</v>
      </c>
      <c r="F230" s="42"/>
      <c r="G230" s="42">
        <f t="shared" si="20"/>
        <v>219343.31333333341</v>
      </c>
      <c r="H230" s="42"/>
      <c r="I230" s="42">
        <f>C230*EXP(Budget!$K$21*('Net Worth'!$O$3-WIP!A230)/365)</f>
        <v>232.87418001902458</v>
      </c>
      <c r="J230" s="42"/>
      <c r="K230" s="42">
        <f t="shared" si="21"/>
        <v>379447.47172658978</v>
      </c>
    </row>
    <row r="231" spans="1:13" x14ac:dyDescent="0.2">
      <c r="A231" s="25">
        <f>A230+7</f>
        <v>44186</v>
      </c>
      <c r="B231" t="s">
        <v>30</v>
      </c>
      <c r="C231" s="42">
        <f>$C$58+($N$42-$N$44)</f>
        <v>941.0099999999984</v>
      </c>
      <c r="D231" s="42"/>
      <c r="E231" s="42">
        <f t="shared" si="22"/>
        <v>18051.839999999993</v>
      </c>
      <c r="F231" s="42"/>
      <c r="G231" s="42">
        <f t="shared" si="20"/>
        <v>220284.32333333342</v>
      </c>
      <c r="H231" s="42"/>
      <c r="I231" s="42">
        <f>C231*EXP(Budget!$K$21*('Net Worth'!$O$3-WIP!A231)/365)</f>
        <v>1459.5126770040099</v>
      </c>
      <c r="J231" s="42"/>
      <c r="K231" s="42">
        <f t="shared" si="21"/>
        <v>380906.98440359381</v>
      </c>
      <c r="M231">
        <f>K231-K191</f>
        <v>72935.766662957263</v>
      </c>
    </row>
    <row r="232" spans="1:13" x14ac:dyDescent="0.2">
      <c r="A232" s="25">
        <f>A229+30</f>
        <v>44203</v>
      </c>
      <c r="B232" t="s">
        <v>30</v>
      </c>
      <c r="C232" s="42">
        <f>$C$58+($N$42-$N$44)</f>
        <v>941.0099999999984</v>
      </c>
      <c r="D232" s="42"/>
      <c r="E232" s="42">
        <f t="shared" si="22"/>
        <v>18992.849999999991</v>
      </c>
      <c r="F232" s="42"/>
      <c r="G232" s="42">
        <f t="shared" si="20"/>
        <v>221225.33333333343</v>
      </c>
      <c r="H232" s="42"/>
      <c r="I232" s="42">
        <f>C232*EXP(Budget!$K$21*('Net Worth'!$O$3-WIP!A232)/365)</f>
        <v>1456.1177663781684</v>
      </c>
      <c r="J232" s="42"/>
      <c r="K232" s="42">
        <f t="shared" si="21"/>
        <v>382363.10216997197</v>
      </c>
    </row>
    <row r="233" spans="1:13" x14ac:dyDescent="0.2">
      <c r="A233" s="25">
        <f>A232+7</f>
        <v>44210</v>
      </c>
      <c r="B233" t="s">
        <v>88</v>
      </c>
      <c r="C233" s="42">
        <f>$C$18</f>
        <v>150</v>
      </c>
      <c r="D233" s="42"/>
      <c r="E233" s="42">
        <f t="shared" si="22"/>
        <v>19142.849999999991</v>
      </c>
      <c r="F233" s="42"/>
      <c r="G233" s="42">
        <f t="shared" si="20"/>
        <v>221375.33333333343</v>
      </c>
      <c r="H233" s="42"/>
      <c r="I233" s="42">
        <f>C233*EXP(Budget!$K$21*('Net Worth'!$O$3-WIP!A233)/365)</f>
        <v>231.88735905602113</v>
      </c>
      <c r="J233" s="42"/>
      <c r="K233" s="42">
        <f t="shared" si="21"/>
        <v>382594.98952902801</v>
      </c>
    </row>
    <row r="234" spans="1:13" x14ac:dyDescent="0.2">
      <c r="A234" s="25">
        <f>A233+7</f>
        <v>44217</v>
      </c>
      <c r="B234" t="s">
        <v>30</v>
      </c>
      <c r="C234" s="42">
        <f>$C$58+($N$42-$N$44)</f>
        <v>941.0099999999984</v>
      </c>
      <c r="D234" s="42"/>
      <c r="E234" s="42">
        <f t="shared" si="22"/>
        <v>20083.85999999999</v>
      </c>
      <c r="F234" s="42"/>
      <c r="G234" s="42">
        <f t="shared" si="20"/>
        <v>222316.34333333344</v>
      </c>
      <c r="H234" s="42"/>
      <c r="I234" s="42">
        <f>C234*EXP(Budget!$K$21*('Net Worth'!$O$3-WIP!A234)/365)</f>
        <v>1453.3278878388087</v>
      </c>
      <c r="J234" s="42"/>
      <c r="K234" s="42">
        <f t="shared" si="21"/>
        <v>384048.31741686683</v>
      </c>
    </row>
    <row r="235" spans="1:13" x14ac:dyDescent="0.2">
      <c r="A235" s="25">
        <v>44228</v>
      </c>
      <c r="B235" t="s">
        <v>59</v>
      </c>
      <c r="C235" s="42">
        <v>3000</v>
      </c>
      <c r="D235" s="42"/>
      <c r="E235" s="42">
        <f t="shared" si="22"/>
        <v>23083.85999999999</v>
      </c>
      <c r="F235" s="42"/>
      <c r="G235" s="42">
        <f t="shared" si="20"/>
        <v>225316.34333333344</v>
      </c>
      <c r="H235" s="42"/>
      <c r="I235" s="42">
        <f>C235*EXP(Budget!$K$21*('Net Worth'!$O$3-WIP!A235)/365)</f>
        <v>4626.3257271573038</v>
      </c>
      <c r="J235" s="42"/>
      <c r="K235" s="42">
        <f t="shared" si="21"/>
        <v>388674.64314402413</v>
      </c>
    </row>
    <row r="236" spans="1:13" x14ac:dyDescent="0.2">
      <c r="A236" s="25">
        <f>A232+31</f>
        <v>44234</v>
      </c>
      <c r="B236" t="s">
        <v>30</v>
      </c>
      <c r="C236" s="42">
        <f>$C$58+($N$42-$N$44)</f>
        <v>941.0099999999984</v>
      </c>
      <c r="D236" s="42"/>
      <c r="E236" s="42">
        <f t="shared" si="22"/>
        <v>24024.869999999988</v>
      </c>
      <c r="F236" s="42"/>
      <c r="G236" s="42">
        <f t="shared" si="20"/>
        <v>226257.35333333345</v>
      </c>
      <c r="H236" s="42"/>
      <c r="I236" s="42">
        <f>C236*EXP(Budget!$K$21*('Net Worth'!$O$3-WIP!A236)/365)</f>
        <v>1449.9473633891107</v>
      </c>
      <c r="J236" s="42"/>
      <c r="K236" s="42">
        <f t="shared" si="21"/>
        <v>390124.59050741326</v>
      </c>
    </row>
    <row r="237" spans="1:13" x14ac:dyDescent="0.2">
      <c r="A237" s="25">
        <f>A236+7</f>
        <v>44241</v>
      </c>
      <c r="B237" t="s">
        <v>88</v>
      </c>
      <c r="C237" s="42">
        <f>$C$18</f>
        <v>150</v>
      </c>
      <c r="D237" s="42"/>
      <c r="E237" s="42">
        <f t="shared" si="22"/>
        <v>24174.869999999988</v>
      </c>
      <c r="F237" s="42"/>
      <c r="G237" s="42">
        <f t="shared" si="20"/>
        <v>226407.35333333345</v>
      </c>
      <c r="H237" s="42"/>
      <c r="I237" s="42">
        <f>C237*EXP(Budget!$K$21*('Net Worth'!$O$3-WIP!A237)/365)</f>
        <v>230.90471981729877</v>
      </c>
      <c r="J237" s="42"/>
      <c r="K237" s="42">
        <f t="shared" si="21"/>
        <v>390355.49522723054</v>
      </c>
    </row>
    <row r="238" spans="1:13" x14ac:dyDescent="0.2">
      <c r="A238" s="25">
        <f>A237+7</f>
        <v>44248</v>
      </c>
      <c r="B238" t="s">
        <v>30</v>
      </c>
      <c r="C238" s="42">
        <f>$C$58+($N$42-$N$44)</f>
        <v>941.0099999999984</v>
      </c>
      <c r="D238" s="42"/>
      <c r="E238" s="42">
        <f t="shared" si="22"/>
        <v>25115.879999999986</v>
      </c>
      <c r="F238" s="42"/>
      <c r="G238" s="42">
        <f t="shared" si="20"/>
        <v>227348.36333333346</v>
      </c>
      <c r="H238" s="42"/>
      <c r="I238" s="42">
        <f>C238*EXP(Budget!$K$21*('Net Worth'!$O$3-WIP!A238)/365)</f>
        <v>1447.1693071592344</v>
      </c>
      <c r="J238" s="42"/>
      <c r="K238" s="42">
        <f t="shared" si="21"/>
        <v>391802.6645343898</v>
      </c>
    </row>
    <row r="239" spans="1:13" x14ac:dyDescent="0.2">
      <c r="A239" s="25">
        <f>A236+29</f>
        <v>44263</v>
      </c>
      <c r="B239" t="s">
        <v>30</v>
      </c>
      <c r="C239" s="42">
        <f>$C$58+($N$42-$N$44)</f>
        <v>941.0099999999984</v>
      </c>
      <c r="D239" s="42"/>
      <c r="E239" s="42">
        <f t="shared" si="22"/>
        <v>26056.889999999985</v>
      </c>
      <c r="F239" s="42"/>
      <c r="G239" s="42">
        <f t="shared" si="20"/>
        <v>228289.37333333347</v>
      </c>
      <c r="H239" s="42"/>
      <c r="I239" s="42">
        <f>C239*EXP(Budget!$K$21*('Net Worth'!$O$3-WIP!A239)/365)</f>
        <v>1444.1987246101453</v>
      </c>
      <c r="J239" s="42"/>
      <c r="K239" s="42">
        <f t="shared" si="21"/>
        <v>393246.86325899995</v>
      </c>
    </row>
    <row r="240" spans="1:13" x14ac:dyDescent="0.2">
      <c r="A240" s="25">
        <f>A239+7</f>
        <v>44270</v>
      </c>
      <c r="B240" t="s">
        <v>88</v>
      </c>
      <c r="C240" s="42">
        <f>$C$18</f>
        <v>150</v>
      </c>
      <c r="D240" s="42"/>
      <c r="E240" s="42">
        <f t="shared" si="22"/>
        <v>26206.889999999985</v>
      </c>
      <c r="F240" s="42"/>
      <c r="G240" s="42">
        <f t="shared" si="20"/>
        <v>228439.37333333347</v>
      </c>
      <c r="H240" s="42"/>
      <c r="I240" s="42">
        <f>C240*EXP(Budget!$K$21*('Net Worth'!$O$3-WIP!A240)/365)</f>
        <v>229.98924670420232</v>
      </c>
      <c r="J240" s="42"/>
      <c r="K240" s="42">
        <f t="shared" si="21"/>
        <v>393476.85250570416</v>
      </c>
    </row>
    <row r="241" spans="1:11" x14ac:dyDescent="0.2">
      <c r="A241" s="25">
        <f>A240+7</f>
        <v>44277</v>
      </c>
      <c r="B241" t="s">
        <v>30</v>
      </c>
      <c r="C241" s="42">
        <f>$C$58+($N$42-$N$44)</f>
        <v>941.0099999999984</v>
      </c>
      <c r="D241" s="42"/>
      <c r="E241" s="42">
        <f t="shared" si="22"/>
        <v>27147.899999999983</v>
      </c>
      <c r="F241" s="42"/>
      <c r="G241" s="42">
        <f t="shared" si="20"/>
        <v>229380.38333333348</v>
      </c>
      <c r="H241" s="42"/>
      <c r="I241" s="42">
        <f>C241*EXP(Budget!$K$21*('Net Worth'!$O$3-WIP!A241)/365)</f>
        <v>1441.4316826020101</v>
      </c>
      <c r="J241" s="42"/>
      <c r="K241" s="42">
        <f t="shared" si="21"/>
        <v>394918.28418830619</v>
      </c>
    </row>
    <row r="242" spans="1:11" x14ac:dyDescent="0.2">
      <c r="A242" s="25">
        <f>A239+31</f>
        <v>44294</v>
      </c>
      <c r="B242" t="s">
        <v>30</v>
      </c>
      <c r="C242" s="42">
        <f>$C$58+($N$42-$N$44)</f>
        <v>941.0099999999984</v>
      </c>
      <c r="D242" s="42"/>
      <c r="E242" s="42">
        <f t="shared" si="22"/>
        <v>28088.909999999982</v>
      </c>
      <c r="F242" s="42"/>
      <c r="G242" s="42">
        <f t="shared" si="20"/>
        <v>230321.39333333349</v>
      </c>
      <c r="H242" s="42"/>
      <c r="I242" s="42">
        <f>C242*EXP(Budget!$K$21*('Net Worth'!$O$3-WIP!A242)/365)</f>
        <v>1438.0788294114948</v>
      </c>
      <c r="J242" s="42"/>
      <c r="K242" s="42">
        <f t="shared" si="21"/>
        <v>396356.36301771767</v>
      </c>
    </row>
    <row r="243" spans="1:11" x14ac:dyDescent="0.2">
      <c r="A243" s="25">
        <f>A242+7</f>
        <v>44301</v>
      </c>
      <c r="B243" t="s">
        <v>88</v>
      </c>
      <c r="C243" s="42">
        <f>$C$18</f>
        <v>150</v>
      </c>
      <c r="D243" s="42"/>
      <c r="E243" s="42">
        <f t="shared" si="22"/>
        <v>28238.909999999982</v>
      </c>
      <c r="F243" s="42"/>
      <c r="G243" s="42">
        <f t="shared" si="20"/>
        <v>230471.39333333349</v>
      </c>
      <c r="H243" s="42"/>
      <c r="I243" s="42">
        <f>C243*EXP(Budget!$K$21*('Net Worth'!$O$3-WIP!A243)/365)</f>
        <v>229.01465085207934</v>
      </c>
      <c r="J243" s="42"/>
      <c r="K243" s="42">
        <f t="shared" si="21"/>
        <v>396585.37766856974</v>
      </c>
    </row>
    <row r="244" spans="1:11" x14ac:dyDescent="0.2">
      <c r="A244" s="25">
        <f>A243+7</f>
        <v>44308</v>
      </c>
      <c r="B244" t="s">
        <v>30</v>
      </c>
      <c r="C244" s="42">
        <f>$C$58+($N$42-$N$44)</f>
        <v>941.0099999999984</v>
      </c>
      <c r="D244" s="42"/>
      <c r="E244" s="42">
        <f t="shared" si="22"/>
        <v>29179.91999999998</v>
      </c>
      <c r="F244" s="42"/>
      <c r="G244" s="42">
        <f t="shared" si="20"/>
        <v>231412.4033333335</v>
      </c>
      <c r="H244" s="42"/>
      <c r="I244" s="42">
        <f>C244*EXP(Budget!$K$21*('Net Worth'!$O$3-WIP!A244)/365)</f>
        <v>1435.3235129414118</v>
      </c>
      <c r="J244" s="42"/>
      <c r="K244" s="42">
        <f t="shared" si="21"/>
        <v>398020.70118151116</v>
      </c>
    </row>
    <row r="245" spans="1:11" x14ac:dyDescent="0.2">
      <c r="A245" s="25">
        <v>44317</v>
      </c>
      <c r="B245" t="s">
        <v>7</v>
      </c>
      <c r="C245" s="42">
        <f>$M$14</f>
        <v>4723.3999999999996</v>
      </c>
      <c r="D245" s="42"/>
      <c r="E245" s="42">
        <f t="shared" si="22"/>
        <v>33903.319999999978</v>
      </c>
      <c r="F245" s="42"/>
      <c r="G245" s="42">
        <f t="shared" si="20"/>
        <v>236135.80333333349</v>
      </c>
      <c r="H245" s="42"/>
      <c r="I245" s="42">
        <f>C245*EXP(Budget!$K$21*('Net Worth'!$O$3-WIP!A245)/365)</f>
        <v>7195.729919631287</v>
      </c>
      <c r="J245" s="42"/>
      <c r="K245" s="42">
        <f t="shared" si="21"/>
        <v>405216.43110114243</v>
      </c>
    </row>
    <row r="246" spans="1:11" x14ac:dyDescent="0.2">
      <c r="A246" s="25">
        <f>A242+30</f>
        <v>44324</v>
      </c>
      <c r="B246" t="s">
        <v>30</v>
      </c>
      <c r="C246" s="42">
        <f>$C$58+($N$42-$N$44)</f>
        <v>941.0099999999984</v>
      </c>
      <c r="D246" s="42"/>
      <c r="E246" s="42">
        <f t="shared" si="22"/>
        <v>34844.329999999973</v>
      </c>
      <c r="F246" s="42"/>
      <c r="G246" s="42">
        <f t="shared" si="20"/>
        <v>237076.8133333335</v>
      </c>
      <c r="H246" s="42"/>
      <c r="I246" s="42">
        <f>C246*EXP(Budget!$K$21*('Net Worth'!$O$3-WIP!A246)/365)</f>
        <v>1432.1810434526883</v>
      </c>
      <c r="J246" s="42"/>
      <c r="K246" s="42">
        <f t="shared" si="21"/>
        <v>406648.61214459513</v>
      </c>
    </row>
    <row r="247" spans="1:11" x14ac:dyDescent="0.2">
      <c r="A247" s="25">
        <f>A246+7</f>
        <v>44331</v>
      </c>
      <c r="B247" t="s">
        <v>88</v>
      </c>
      <c r="C247" s="42">
        <f>$C$18</f>
        <v>150</v>
      </c>
      <c r="D247" s="42"/>
      <c r="E247" s="42">
        <f t="shared" si="22"/>
        <v>34994.329999999973</v>
      </c>
      <c r="F247" s="42"/>
      <c r="G247" s="42">
        <f t="shared" ref="G247:G271" si="23">G246+C247</f>
        <v>237226.8133333335</v>
      </c>
      <c r="H247" s="42"/>
      <c r="I247" s="42">
        <f>C247*EXP(Budget!$K$21*('Net Worth'!$O$3-WIP!A247)/365)</f>
        <v>228.07542598864882</v>
      </c>
      <c r="J247" s="42"/>
      <c r="K247" s="42">
        <f t="shared" ref="K247:K271" si="24">I247+K246</f>
        <v>406876.68757058377</v>
      </c>
    </row>
    <row r="248" spans="1:11" x14ac:dyDescent="0.2">
      <c r="A248" s="25">
        <f>A247+7</f>
        <v>44338</v>
      </c>
      <c r="B248" t="s">
        <v>30</v>
      </c>
      <c r="C248" s="42">
        <f>$C$58+($N$42-$N$44)</f>
        <v>941.0099999999984</v>
      </c>
      <c r="D248" s="42"/>
      <c r="E248" s="42">
        <f t="shared" si="22"/>
        <v>35935.339999999967</v>
      </c>
      <c r="F248" s="42"/>
      <c r="G248" s="42">
        <f t="shared" si="23"/>
        <v>238167.82333333351</v>
      </c>
      <c r="H248" s="42"/>
      <c r="I248" s="42">
        <f>C248*EXP(Budget!$K$21*('Net Worth'!$O$3-WIP!A248)/365)</f>
        <v>1429.4370269659278</v>
      </c>
      <c r="J248" s="42"/>
      <c r="K248" s="42">
        <f t="shared" si="24"/>
        <v>408306.12459754973</v>
      </c>
    </row>
    <row r="249" spans="1:11" x14ac:dyDescent="0.2">
      <c r="A249" s="25">
        <f>A246+31</f>
        <v>44355</v>
      </c>
      <c r="B249" t="s">
        <v>30</v>
      </c>
      <c r="C249" s="42">
        <f>$C$58+($N$42-$N$44)</f>
        <v>941.0099999999984</v>
      </c>
      <c r="D249" s="42"/>
      <c r="E249" s="42">
        <f t="shared" si="22"/>
        <v>36876.349999999962</v>
      </c>
      <c r="F249" s="42"/>
      <c r="G249" s="42">
        <f t="shared" si="23"/>
        <v>239108.83333333352</v>
      </c>
      <c r="H249" s="42"/>
      <c r="I249" s="42">
        <f>C249*EXP(Budget!$K$21*('Net Worth'!$O$3-WIP!A249)/365)</f>
        <v>1426.1120740358992</v>
      </c>
      <c r="J249" s="42"/>
      <c r="K249" s="42">
        <f t="shared" si="24"/>
        <v>409732.23667158565</v>
      </c>
    </row>
    <row r="250" spans="1:11" x14ac:dyDescent="0.2">
      <c r="A250" s="25">
        <f>A249+7</f>
        <v>44362</v>
      </c>
      <c r="B250" t="s">
        <v>88</v>
      </c>
      <c r="C250" s="42">
        <f>$C$18</f>
        <v>150</v>
      </c>
      <c r="D250" s="42"/>
      <c r="E250" s="42">
        <f t="shared" si="22"/>
        <v>37026.349999999962</v>
      </c>
      <c r="F250" s="42"/>
      <c r="G250" s="42">
        <f t="shared" si="23"/>
        <v>239258.83333333352</v>
      </c>
      <c r="H250" s="42"/>
      <c r="I250" s="42">
        <f>C250*EXP(Budget!$K$21*('Net Worth'!$O$3-WIP!A250)/365)</f>
        <v>227.108940088438</v>
      </c>
      <c r="J250" s="42"/>
      <c r="K250" s="42">
        <f t="shared" si="24"/>
        <v>409959.34561167407</v>
      </c>
    </row>
    <row r="251" spans="1:11" x14ac:dyDescent="0.2">
      <c r="A251" s="25">
        <f>A250+7</f>
        <v>44369</v>
      </c>
      <c r="B251" t="s">
        <v>30</v>
      </c>
      <c r="C251" s="42">
        <f>$C$58+($N$42-$N$44)</f>
        <v>941.0099999999984</v>
      </c>
      <c r="D251" s="42"/>
      <c r="E251" s="42">
        <f t="shared" si="22"/>
        <v>37967.359999999957</v>
      </c>
      <c r="F251" s="42"/>
      <c r="G251" s="42">
        <f t="shared" si="23"/>
        <v>240199.84333333353</v>
      </c>
      <c r="H251" s="42"/>
      <c r="I251" s="42">
        <f>C251*EXP(Budget!$K$21*('Net Worth'!$O$3-WIP!A251)/365)</f>
        <v>1423.3796855149005</v>
      </c>
      <c r="J251" s="42"/>
      <c r="K251" s="42">
        <f t="shared" si="24"/>
        <v>411382.72529718897</v>
      </c>
    </row>
    <row r="252" spans="1:11" x14ac:dyDescent="0.2">
      <c r="A252" s="25">
        <f>A249+30</f>
        <v>44385</v>
      </c>
      <c r="B252" t="s">
        <v>30</v>
      </c>
      <c r="C252" s="42">
        <f>$C$58+($N$42-$N$44)</f>
        <v>941.0099999999984</v>
      </c>
      <c r="D252" s="42"/>
      <c r="E252" s="42">
        <f t="shared" si="22"/>
        <v>38908.369999999952</v>
      </c>
      <c r="F252" s="42"/>
      <c r="G252" s="42">
        <f t="shared" si="23"/>
        <v>241140.85333333354</v>
      </c>
      <c r="H252" s="42"/>
      <c r="I252" s="42">
        <f>C252*EXP(Budget!$K$21*('Net Worth'!$O$3-WIP!A252)/365)</f>
        <v>1420.2633656105236</v>
      </c>
      <c r="J252" s="42"/>
      <c r="K252" s="42">
        <f t="shared" si="24"/>
        <v>412802.98866279947</v>
      </c>
    </row>
    <row r="253" spans="1:11" x14ac:dyDescent="0.2">
      <c r="A253" s="25">
        <f>A252+7</f>
        <v>44392</v>
      </c>
      <c r="B253" t="s">
        <v>88</v>
      </c>
      <c r="C253" s="42">
        <f>$C$18</f>
        <v>150</v>
      </c>
      <c r="D253" s="42"/>
      <c r="E253" s="42">
        <f t="shared" si="22"/>
        <v>39058.369999999952</v>
      </c>
      <c r="F253" s="42"/>
      <c r="G253" s="42">
        <f t="shared" si="23"/>
        <v>241290.85333333354</v>
      </c>
      <c r="H253" s="42"/>
      <c r="I253" s="42">
        <f>C253*EXP(Budget!$K$21*('Net Worth'!$O$3-WIP!A253)/365)</f>
        <v>226.17753084258936</v>
      </c>
      <c r="J253" s="42"/>
      <c r="K253" s="42">
        <f t="shared" si="24"/>
        <v>413029.16619364207</v>
      </c>
    </row>
    <row r="254" spans="1:11" x14ac:dyDescent="0.2">
      <c r="A254" s="25">
        <f>A253+7</f>
        <v>44399</v>
      </c>
      <c r="B254" t="s">
        <v>30</v>
      </c>
      <c r="C254" s="42">
        <f>$C$58+($N$42-$N$44)</f>
        <v>941.0099999999984</v>
      </c>
      <c r="D254" s="42"/>
      <c r="E254" s="42">
        <f t="shared" si="22"/>
        <v>39999.379999999946</v>
      </c>
      <c r="F254" s="42"/>
      <c r="G254" s="42">
        <f t="shared" si="23"/>
        <v>242231.86333333355</v>
      </c>
      <c r="H254" s="42"/>
      <c r="I254" s="42">
        <f>C254*EXP(Budget!$K$21*('Net Worth'!$O$3-WIP!A254)/365)</f>
        <v>1417.5421830417463</v>
      </c>
      <c r="J254" s="42"/>
      <c r="K254" s="42">
        <f t="shared" si="24"/>
        <v>414446.70837668382</v>
      </c>
    </row>
    <row r="255" spans="1:11" x14ac:dyDescent="0.2">
      <c r="A255" s="25">
        <f>A252+31</f>
        <v>44416</v>
      </c>
      <c r="B255" t="s">
        <v>30</v>
      </c>
      <c r="C255" s="42">
        <f>$C$58+($N$42-$N$44)</f>
        <v>941.0099999999984</v>
      </c>
      <c r="D255" s="42"/>
      <c r="E255" s="42">
        <f t="shared" si="22"/>
        <v>40940.389999999941</v>
      </c>
      <c r="F255" s="42"/>
      <c r="G255" s="42">
        <f t="shared" si="23"/>
        <v>243172.87333333355</v>
      </c>
      <c r="H255" s="42"/>
      <c r="I255" s="42">
        <f>C255*EXP(Budget!$K$21*('Net Worth'!$O$3-WIP!A255)/365)</f>
        <v>1414.2448982044084</v>
      </c>
      <c r="J255" s="42"/>
      <c r="K255" s="42">
        <f t="shared" si="24"/>
        <v>415860.95327488822</v>
      </c>
    </row>
    <row r="256" spans="1:11" x14ac:dyDescent="0.2">
      <c r="A256" s="25">
        <f>A255+7</f>
        <v>44423</v>
      </c>
      <c r="B256" t="s">
        <v>88</v>
      </c>
      <c r="C256" s="42">
        <f>$C$18</f>
        <v>150</v>
      </c>
      <c r="D256" s="42"/>
      <c r="E256" s="42">
        <f t="shared" si="22"/>
        <v>41090.389999999941</v>
      </c>
      <c r="F256" s="42"/>
      <c r="G256" s="42">
        <f t="shared" si="23"/>
        <v>243322.87333333355</v>
      </c>
      <c r="H256" s="42"/>
      <c r="I256" s="42">
        <f>C256*EXP(Budget!$K$21*('Net Worth'!$O$3-WIP!A256)/365)</f>
        <v>225.21908740855307</v>
      </c>
      <c r="J256" s="42"/>
      <c r="K256" s="42">
        <f t="shared" si="24"/>
        <v>416086.17236229678</v>
      </c>
    </row>
    <row r="257" spans="1:13" x14ac:dyDescent="0.2">
      <c r="A257" s="25">
        <f>A256+7</f>
        <v>44430</v>
      </c>
      <c r="B257" t="s">
        <v>30</v>
      </c>
      <c r="C257" s="42">
        <f>$C$58+($N$42-$N$44)</f>
        <v>941.0099999999984</v>
      </c>
      <c r="D257" s="42"/>
      <c r="E257" s="42">
        <f t="shared" si="22"/>
        <v>42031.399999999936</v>
      </c>
      <c r="F257" s="42"/>
      <c r="G257" s="42">
        <f t="shared" si="23"/>
        <v>244263.88333333356</v>
      </c>
      <c r="H257" s="42"/>
      <c r="I257" s="42">
        <f>C257*EXP(Budget!$K$21*('Net Worth'!$O$3-WIP!A257)/365)</f>
        <v>1411.5352468410347</v>
      </c>
      <c r="J257" s="42"/>
      <c r="K257" s="42">
        <f t="shared" si="24"/>
        <v>417497.70760913781</v>
      </c>
    </row>
    <row r="258" spans="1:13" x14ac:dyDescent="0.2">
      <c r="A258" s="25">
        <f>A255+31</f>
        <v>44447</v>
      </c>
      <c r="B258" t="s">
        <v>30</v>
      </c>
      <c r="C258" s="42">
        <f>$C$58+($N$42-$N$44)</f>
        <v>941.0099999999984</v>
      </c>
      <c r="D258" s="42"/>
      <c r="E258" s="42">
        <f t="shared" si="22"/>
        <v>42972.409999999931</v>
      </c>
      <c r="F258" s="42"/>
      <c r="G258" s="42">
        <f t="shared" si="23"/>
        <v>245204.89333333357</v>
      </c>
      <c r="H258" s="42"/>
      <c r="I258" s="42">
        <f>C258*EXP(Budget!$K$21*('Net Worth'!$O$3-WIP!A258)/365)</f>
        <v>1408.2519344835925</v>
      </c>
      <c r="J258" s="42"/>
      <c r="K258" s="42">
        <f t="shared" si="24"/>
        <v>418905.9595436214</v>
      </c>
    </row>
    <row r="259" spans="1:13" x14ac:dyDescent="0.2">
      <c r="A259" s="25">
        <f>A258+7</f>
        <v>44454</v>
      </c>
      <c r="B259" t="s">
        <v>88</v>
      </c>
      <c r="C259" s="42">
        <f>$C$18</f>
        <v>150</v>
      </c>
      <c r="D259" s="42"/>
      <c r="E259" s="42">
        <f t="shared" si="22"/>
        <v>43122.409999999931</v>
      </c>
      <c r="F259" s="42"/>
      <c r="G259" s="42">
        <f t="shared" si="23"/>
        <v>245354.89333333357</v>
      </c>
      <c r="H259" s="42"/>
      <c r="I259" s="42">
        <f>C259*EXP(Budget!$K$21*('Net Worth'!$O$3-WIP!A259)/365)</f>
        <v>224.26470544699293</v>
      </c>
      <c r="J259" s="42"/>
      <c r="K259" s="42">
        <f t="shared" si="24"/>
        <v>419130.22424906841</v>
      </c>
    </row>
    <row r="260" spans="1:13" x14ac:dyDescent="0.2">
      <c r="A260" s="25">
        <f>A259+7</f>
        <v>44461</v>
      </c>
      <c r="B260" t="s">
        <v>30</v>
      </c>
      <c r="C260" s="42">
        <f>$C$58+($N$42-$N$44)</f>
        <v>941.0099999999984</v>
      </c>
      <c r="D260" s="42"/>
      <c r="E260" s="42">
        <f t="shared" si="22"/>
        <v>44063.419999999925</v>
      </c>
      <c r="F260" s="42"/>
      <c r="G260" s="42">
        <f t="shared" si="23"/>
        <v>246295.90333333358</v>
      </c>
      <c r="H260" s="42"/>
      <c r="I260" s="42">
        <f>C260*EXP(Budget!$K$21*('Net Worth'!$O$3-WIP!A260)/365)</f>
        <v>1405.5537654613165</v>
      </c>
      <c r="J260" s="42"/>
      <c r="K260" s="42">
        <f t="shared" si="24"/>
        <v>420535.77801452973</v>
      </c>
    </row>
    <row r="261" spans="1:13" x14ac:dyDescent="0.2">
      <c r="A261" s="25">
        <f>A258+30</f>
        <v>44477</v>
      </c>
      <c r="B261" t="s">
        <v>30</v>
      </c>
      <c r="C261" s="42">
        <f>$C$58+($N$42-$N$44)</f>
        <v>941.0099999999984</v>
      </c>
      <c r="D261" s="42"/>
      <c r="E261" s="42">
        <f t="shared" si="22"/>
        <v>45004.42999999992</v>
      </c>
      <c r="F261" s="42"/>
      <c r="G261" s="42">
        <f t="shared" si="23"/>
        <v>247236.91333333359</v>
      </c>
      <c r="H261" s="42"/>
      <c r="I261" s="42">
        <f>C261*EXP(Budget!$K$21*('Net Worth'!$O$3-WIP!A261)/365)</f>
        <v>1402.4764732809138</v>
      </c>
      <c r="J261" s="42"/>
      <c r="K261" s="42">
        <f t="shared" si="24"/>
        <v>421938.25448781066</v>
      </c>
    </row>
    <row r="262" spans="1:13" x14ac:dyDescent="0.2">
      <c r="A262" s="25">
        <f>A261+7</f>
        <v>44484</v>
      </c>
      <c r="B262" t="s">
        <v>88</v>
      </c>
      <c r="C262" s="42">
        <f>$C$18</f>
        <v>150</v>
      </c>
      <c r="D262" s="42"/>
      <c r="E262" s="42">
        <f t="shared" si="22"/>
        <v>45154.42999999992</v>
      </c>
      <c r="F262" s="42"/>
      <c r="G262" s="42">
        <f t="shared" si="23"/>
        <v>247386.91333333359</v>
      </c>
      <c r="H262" s="42"/>
      <c r="I262" s="42">
        <f>C262*EXP(Budget!$K$21*('Net Worth'!$O$3-WIP!A262)/365)</f>
        <v>223.34496085178012</v>
      </c>
      <c r="J262" s="42"/>
      <c r="K262" s="42">
        <f t="shared" si="24"/>
        <v>422161.59944866243</v>
      </c>
    </row>
    <row r="263" spans="1:13" x14ac:dyDescent="0.2">
      <c r="A263" s="25">
        <f>A262+7</f>
        <v>44491</v>
      </c>
      <c r="B263" t="s">
        <v>30</v>
      </c>
      <c r="C263" s="42">
        <f>$C$58+($N$42-$N$44)</f>
        <v>941.0099999999984</v>
      </c>
      <c r="D263" s="42"/>
      <c r="E263" s="42">
        <f t="shared" si="22"/>
        <v>46095.439999999915</v>
      </c>
      <c r="F263" s="42"/>
      <c r="G263" s="42">
        <f t="shared" si="23"/>
        <v>248327.9233333336</v>
      </c>
      <c r="H263" s="42"/>
      <c r="I263" s="42">
        <f>C263*EXP(Budget!$K$21*('Net Worth'!$O$3-WIP!A263)/365)</f>
        <v>1399.789369871349</v>
      </c>
      <c r="J263" s="42"/>
      <c r="K263" s="42">
        <f t="shared" si="24"/>
        <v>423561.3888185338</v>
      </c>
    </row>
    <row r="264" spans="1:13" ht="15" x14ac:dyDescent="0.25">
      <c r="A264" s="43">
        <f>A263+10</f>
        <v>44501</v>
      </c>
      <c r="B264" s="21" t="s">
        <v>7</v>
      </c>
      <c r="C264" s="39">
        <f>$M$14</f>
        <v>4723.3999999999996</v>
      </c>
      <c r="D264" s="39"/>
      <c r="E264" s="39">
        <f>C264</f>
        <v>4723.3999999999996</v>
      </c>
      <c r="F264" s="42"/>
      <c r="G264" s="42">
        <f t="shared" si="23"/>
        <v>253051.3233333336</v>
      </c>
      <c r="H264" s="42"/>
      <c r="I264" s="42">
        <f>C264*EXP(Budget!$K$21*('Net Worth'!$O$3-WIP!A264)/365)</f>
        <v>7016.6247945397463</v>
      </c>
      <c r="J264" s="42"/>
      <c r="K264" s="42">
        <f t="shared" si="24"/>
        <v>430578.01361307356</v>
      </c>
    </row>
    <row r="265" spans="1:13" x14ac:dyDescent="0.2">
      <c r="A265" s="25">
        <f>A261+31</f>
        <v>44508</v>
      </c>
      <c r="B265" t="s">
        <v>30</v>
      </c>
      <c r="C265" s="42">
        <f>$C$58+($N$42-$N$44)</f>
        <v>941.0099999999984</v>
      </c>
      <c r="D265" s="42"/>
      <c r="E265" s="42">
        <f t="shared" ref="E265:E271" si="25">E264+C265</f>
        <v>5664.409999999998</v>
      </c>
      <c r="F265" s="42"/>
      <c r="G265" s="42">
        <f t="shared" si="23"/>
        <v>253992.3333333336</v>
      </c>
      <c r="H265" s="42"/>
      <c r="I265" s="42">
        <f>C265*EXP(Budget!$K$21*('Net Worth'!$O$3-WIP!A265)/365)</f>
        <v>1396.5333791008734</v>
      </c>
      <c r="J265" s="42"/>
      <c r="K265" s="42">
        <f t="shared" si="24"/>
        <v>431974.54699217441</v>
      </c>
    </row>
    <row r="266" spans="1:13" x14ac:dyDescent="0.2">
      <c r="A266" s="25">
        <f>A265+7</f>
        <v>44515</v>
      </c>
      <c r="B266" t="s">
        <v>88</v>
      </c>
      <c r="C266" s="42">
        <f>$C$18</f>
        <v>150</v>
      </c>
      <c r="D266" s="42"/>
      <c r="E266" s="42">
        <f t="shared" si="25"/>
        <v>5814.409999999998</v>
      </c>
      <c r="F266" s="42"/>
      <c r="G266" s="42">
        <f t="shared" si="23"/>
        <v>254142.3333333336</v>
      </c>
      <c r="H266" s="42"/>
      <c r="I266" s="42">
        <f>C266*EXP(Budget!$K$21*('Net Worth'!$O$3-WIP!A266)/365)</f>
        <v>222.39852063530051</v>
      </c>
      <c r="J266" s="42"/>
      <c r="K266" s="42">
        <f t="shared" si="24"/>
        <v>432196.94551280973</v>
      </c>
    </row>
    <row r="267" spans="1:13" x14ac:dyDescent="0.2">
      <c r="A267" s="25">
        <f>A266+7</f>
        <v>44522</v>
      </c>
      <c r="B267" t="s">
        <v>30</v>
      </c>
      <c r="C267" s="42">
        <f>$C$58+($N$42-$N$44)</f>
        <v>941.0099999999984</v>
      </c>
      <c r="D267" s="42"/>
      <c r="E267" s="42">
        <f t="shared" si="25"/>
        <v>6755.4199999999964</v>
      </c>
      <c r="F267" s="42"/>
      <c r="G267" s="42">
        <f t="shared" si="23"/>
        <v>255083.34333333361</v>
      </c>
      <c r="H267" s="42"/>
      <c r="I267" s="42">
        <f>C267*EXP(Budget!$K$21*('Net Worth'!$O$3-WIP!A267)/365)</f>
        <v>1393.857662483842</v>
      </c>
      <c r="J267" s="42"/>
      <c r="K267" s="42">
        <f t="shared" si="24"/>
        <v>433590.80317529355</v>
      </c>
    </row>
    <row r="268" spans="1:13" x14ac:dyDescent="0.2">
      <c r="A268" s="25">
        <v>44537</v>
      </c>
      <c r="B268" t="s">
        <v>30</v>
      </c>
      <c r="C268" s="42">
        <f>$C$58+($N$42-$N$44)</f>
        <v>941.0099999999984</v>
      </c>
      <c r="D268" s="42"/>
      <c r="E268" s="42">
        <f t="shared" si="25"/>
        <v>7696.4299999999948</v>
      </c>
      <c r="F268" s="42"/>
      <c r="G268" s="42">
        <f t="shared" si="23"/>
        <v>256024.35333333362</v>
      </c>
      <c r="H268" s="42"/>
      <c r="I268" s="42">
        <f>C268*EXP(Budget!$K$21*('Net Worth'!$O$3-WIP!A268)/365)</f>
        <v>1390.996511941466</v>
      </c>
      <c r="J268" s="42"/>
      <c r="K268" s="42">
        <f t="shared" si="24"/>
        <v>434981.79968723503</v>
      </c>
    </row>
    <row r="269" spans="1:13" x14ac:dyDescent="0.2">
      <c r="A269" s="25">
        <v>44538</v>
      </c>
      <c r="B269" s="25" t="s">
        <v>58</v>
      </c>
      <c r="C269" s="42">
        <f>$C$16</f>
        <v>9264.4</v>
      </c>
      <c r="D269" s="42"/>
      <c r="E269" s="42">
        <f t="shared" si="25"/>
        <v>16960.829999999994</v>
      </c>
      <c r="F269" s="42"/>
      <c r="G269" s="42">
        <f t="shared" si="23"/>
        <v>265288.75333333365</v>
      </c>
      <c r="H269" s="42"/>
      <c r="I269" s="42">
        <f>C269*EXP(Budget!$K$21*('Net Worth'!$O$3-WIP!A269)/365)</f>
        <v>13692.716228498783</v>
      </c>
      <c r="J269" s="42"/>
      <c r="K269" s="42">
        <f t="shared" si="24"/>
        <v>448674.51591573382</v>
      </c>
    </row>
    <row r="270" spans="1:13" x14ac:dyDescent="0.2">
      <c r="A270" s="25">
        <f>A268+7</f>
        <v>44544</v>
      </c>
      <c r="B270" t="s">
        <v>88</v>
      </c>
      <c r="C270" s="42">
        <f>$C$18</f>
        <v>150</v>
      </c>
      <c r="D270" s="42"/>
      <c r="E270" s="42">
        <f t="shared" si="25"/>
        <v>17110.829999999994</v>
      </c>
      <c r="F270" s="42"/>
      <c r="G270" s="42">
        <f t="shared" si="23"/>
        <v>265438.75333333365</v>
      </c>
      <c r="H270" s="42"/>
      <c r="I270" s="42">
        <f>C270*EXP(Budget!$K$21*('Net Worth'!$O$3-WIP!A270)/365)</f>
        <v>221.51677224057241</v>
      </c>
      <c r="J270" s="42"/>
      <c r="K270" s="42">
        <f t="shared" si="24"/>
        <v>448896.0326879744</v>
      </c>
    </row>
    <row r="271" spans="1:13" x14ac:dyDescent="0.2">
      <c r="A271" s="25">
        <f>A270+7</f>
        <v>44551</v>
      </c>
      <c r="B271" t="s">
        <v>30</v>
      </c>
      <c r="C271" s="42">
        <f>$C$58+($N$42-$N$44)</f>
        <v>941.0099999999984</v>
      </c>
      <c r="D271" s="42"/>
      <c r="E271" s="42">
        <f t="shared" si="25"/>
        <v>18051.839999999993</v>
      </c>
      <c r="F271" s="42"/>
      <c r="G271" s="42">
        <f t="shared" si="23"/>
        <v>266379.76333333366</v>
      </c>
      <c r="H271" s="42"/>
      <c r="I271" s="42">
        <f>C271*EXP(Budget!$K$21*('Net Worth'!$O$3-WIP!A271)/365)</f>
        <v>1388.331403798021</v>
      </c>
      <c r="J271" s="42"/>
      <c r="K271" s="42">
        <f t="shared" si="24"/>
        <v>450284.36409177241</v>
      </c>
      <c r="M271">
        <f>K271-K231</f>
        <v>69377.379688178597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activeCell="B12" sqref="B12"/>
    </sheetView>
  </sheetViews>
  <sheetFormatPr defaultRowHeight="14.25" x14ac:dyDescent="0.2"/>
  <cols>
    <col min="1" max="1" width="25.875"/>
    <col min="2" max="2" width="10.875" style="42"/>
    <col min="3" max="10" width="8.625"/>
    <col min="11" max="11" width="10.875"/>
    <col min="12" max="1025" width="8.625"/>
  </cols>
  <sheetData>
    <row r="1" spans="1:11" x14ac:dyDescent="0.2">
      <c r="B1"/>
    </row>
    <row r="2" spans="1:11" x14ac:dyDescent="0.2">
      <c r="A2" t="s">
        <v>105</v>
      </c>
      <c r="B2" s="42">
        <v>193312</v>
      </c>
    </row>
    <row r="4" spans="1:11" x14ac:dyDescent="0.2">
      <c r="A4" t="str">
        <f>WIP!P102</f>
        <v>Taxes</v>
      </c>
      <c r="B4" s="42">
        <f>B2*0.3</f>
        <v>57993.599999999999</v>
      </c>
      <c r="C4" s="45">
        <f t="shared" ref="C4:C10" si="0">B4/$B$2</f>
        <v>0.3</v>
      </c>
    </row>
    <row r="5" spans="1:11" x14ac:dyDescent="0.2">
      <c r="A5" t="str">
        <f>WIP!P103</f>
        <v>401k</v>
      </c>
      <c r="B5" s="42">
        <f>B2*0.06</f>
        <v>11598.72</v>
      </c>
      <c r="C5" s="45">
        <f t="shared" si="0"/>
        <v>0.06</v>
      </c>
    </row>
    <row r="6" spans="1:11" x14ac:dyDescent="0.2">
      <c r="A6" t="str">
        <f>WIP!P104</f>
        <v>ESPP</v>
      </c>
      <c r="B6" s="42">
        <f>WIP!Q104</f>
        <v>8860</v>
      </c>
      <c r="C6" s="45">
        <f t="shared" si="0"/>
        <v>4.5832643602052643E-2</v>
      </c>
    </row>
    <row r="7" spans="1:11" x14ac:dyDescent="0.2">
      <c r="A7" t="str">
        <f>WIP!P105</f>
        <v>Health Insurance</v>
      </c>
      <c r="B7" s="42">
        <f>WIP!Q105</f>
        <v>4700</v>
      </c>
      <c r="C7" s="45">
        <f t="shared" si="0"/>
        <v>2.4313027644429729E-2</v>
      </c>
    </row>
    <row r="8" spans="1:11" ht="15" x14ac:dyDescent="0.25">
      <c r="A8" s="21" t="str">
        <f>WIP!M104</f>
        <v>Expenses (non-housing)</v>
      </c>
      <c r="B8" s="39">
        <f>WIP!M105</f>
        <v>85154.160000000033</v>
      </c>
      <c r="C8" s="46">
        <f t="shared" si="0"/>
        <v>0.44050115874855172</v>
      </c>
    </row>
    <row r="9" spans="1:11" x14ac:dyDescent="0.2">
      <c r="A9" t="str">
        <f>WIP!N104</f>
        <v>Housing</v>
      </c>
      <c r="B9" s="42">
        <f>WIP!N105</f>
        <v>17112.239999999962</v>
      </c>
      <c r="C9" s="45">
        <f t="shared" si="0"/>
        <v>8.852135408045006E-2</v>
      </c>
    </row>
    <row r="10" spans="1:11" x14ac:dyDescent="0.2">
      <c r="A10" t="s">
        <v>58</v>
      </c>
      <c r="B10" s="42">
        <f>WIP!$C$106</f>
        <v>9264.4</v>
      </c>
      <c r="C10" s="45">
        <f t="shared" si="0"/>
        <v>4.7924598576394632E-2</v>
      </c>
    </row>
    <row r="12" spans="1:11" ht="15" x14ac:dyDescent="0.25">
      <c r="A12" s="21" t="s">
        <v>106</v>
      </c>
      <c r="B12" s="39">
        <f>B8+B7</f>
        <v>89854.160000000033</v>
      </c>
      <c r="C12" s="46">
        <f>B12/$B$15</f>
        <v>0.42934523129192687</v>
      </c>
      <c r="E12" t="s">
        <v>107</v>
      </c>
      <c r="G12" s="42">
        <f>B12/12</f>
        <v>7487.8466666666691</v>
      </c>
      <c r="H12" t="s">
        <v>108</v>
      </c>
    </row>
    <row r="13" spans="1:11" x14ac:dyDescent="0.2">
      <c r="A13" t="s">
        <v>14</v>
      </c>
      <c r="B13" s="42">
        <f>B5*2+B6+B9+B10+WIP!$C$112</f>
        <v>61434.079999999965</v>
      </c>
      <c r="C13" s="45">
        <f>B13/$B$15</f>
        <v>0.29354711330901889</v>
      </c>
      <c r="G13" s="42">
        <f>G12+1750</f>
        <v>9237.8466666666682</v>
      </c>
      <c r="H13" t="s">
        <v>109</v>
      </c>
      <c r="K13" s="42">
        <f>G13*12</f>
        <v>110854.16000000002</v>
      </c>
    </row>
    <row r="14" spans="1:11" x14ac:dyDescent="0.2">
      <c r="A14" t="s">
        <v>48</v>
      </c>
      <c r="B14" s="42">
        <f>B4</f>
        <v>57993.599999999999</v>
      </c>
      <c r="C14" s="45">
        <f>B14/$B$15</f>
        <v>0.27710765539905419</v>
      </c>
    </row>
    <row r="15" spans="1:11" x14ac:dyDescent="0.2">
      <c r="A15" t="s">
        <v>110</v>
      </c>
      <c r="B15" s="42">
        <f>SUM(B12:B14)</f>
        <v>209281.84</v>
      </c>
      <c r="E15" t="s">
        <v>111</v>
      </c>
    </row>
    <row r="17" spans="1:5" x14ac:dyDescent="0.2">
      <c r="A17" t="s">
        <v>112</v>
      </c>
      <c r="B17" s="42">
        <f>B13</f>
        <v>61434.079999999965</v>
      </c>
    </row>
    <row r="18" spans="1:5" x14ac:dyDescent="0.2">
      <c r="A18" t="s">
        <v>113</v>
      </c>
      <c r="B18" s="42">
        <f>B9+B6+B10+WIP!$C$112</f>
        <v>38236.639999999963</v>
      </c>
      <c r="C18" s="45">
        <f>B18/$B$17</f>
        <v>0.62240111677427223</v>
      </c>
      <c r="E18" s="34" t="s">
        <v>114</v>
      </c>
    </row>
    <row r="19" spans="1:5" x14ac:dyDescent="0.2">
      <c r="A19" t="s">
        <v>15</v>
      </c>
      <c r="B19" s="42">
        <f>B5*2</f>
        <v>23197.439999999999</v>
      </c>
      <c r="C19" s="45">
        <f>B19/$B$17</f>
        <v>0.37759888322572766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6"/>
  <sheetViews>
    <sheetView zoomScaleNormal="100" workbookViewId="0">
      <selection activeCell="R1" sqref="R1"/>
    </sheetView>
  </sheetViews>
  <sheetFormatPr defaultRowHeight="14.25" x14ac:dyDescent="0.2"/>
  <cols>
    <col min="1" max="1" width="9.875" style="25"/>
    <col min="2" max="1025" width="8.625"/>
  </cols>
  <sheetData>
    <row r="1" spans="1:18" x14ac:dyDescent="0.2">
      <c r="A1" s="25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R1" t="str">
        <f>CONCATENATE("rails g model accounts ",A1,":datetime ",B1,":float", C1,":float", D1, ":float", E1,":float", F1,":float", G1,":float",H1,":float", I1, ":float", J1,":float", K1, ":float", L1, ":float", M1,":float",N1,":float ",O1,":float",P1,":float")</f>
        <v>rails g model accounts dateofrecord:datetime checkingacct:floatescrowacct:floathelocacct:floatamexacct:floatcapitaloneacct:floatescrowdebt:floataonacct:floatssbacct:floathome:floatloanacct:floatassets:floatdebts:floatnetworth:float change:floatinvestments:float</v>
      </c>
    </row>
    <row r="2" spans="1:18" x14ac:dyDescent="0.2">
      <c r="A2" s="25">
        <f>Accounts!A2</f>
        <v>42312</v>
      </c>
      <c r="B2">
        <f>Accounts!B2</f>
        <v>2650.09</v>
      </c>
      <c r="C2">
        <f>Accounts!C2</f>
        <v>105.65</v>
      </c>
      <c r="D2">
        <f>Accounts!D2</f>
        <v>24075.47</v>
      </c>
      <c r="E2">
        <f>Accounts!E2</f>
        <v>9274.5499999999993</v>
      </c>
      <c r="F2">
        <f>Accounts!F2</f>
        <v>2730.63</v>
      </c>
      <c r="G2">
        <f>Accounts!G2</f>
        <v>1550</v>
      </c>
      <c r="H2">
        <f>Accounts!H2</f>
        <v>394513.54</v>
      </c>
      <c r="I2">
        <f>Accounts!I2</f>
        <v>4580.3599999999997</v>
      </c>
      <c r="J2">
        <f>Accounts!J2</f>
        <v>362476</v>
      </c>
      <c r="K2">
        <f>Accounts!K2</f>
        <v>31504.2</v>
      </c>
      <c r="L2">
        <f>Accounts!L2</f>
        <v>795829.83999999985</v>
      </c>
      <c r="M2">
        <f>Accounts!M2</f>
        <v>25625.47</v>
      </c>
      <c r="N2">
        <f>Accounts!N2</f>
        <v>770204.36999999988</v>
      </c>
      <c r="O2">
        <f>Accounts!O2</f>
        <v>0</v>
      </c>
      <c r="P2">
        <f>Accounts!P2</f>
        <v>430598.1</v>
      </c>
    </row>
    <row r="3" spans="1:18" x14ac:dyDescent="0.2">
      <c r="A3" s="25">
        <f>Accounts!A4</f>
        <v>42314</v>
      </c>
      <c r="B3">
        <f>Accounts!B4</f>
        <v>9329.7199999999993</v>
      </c>
      <c r="C3">
        <f>Accounts!C4</f>
        <v>105.65</v>
      </c>
      <c r="D3">
        <f>Accounts!D4</f>
        <v>24161</v>
      </c>
      <c r="E3">
        <f>Accounts!E4</f>
        <v>9274.5499999999993</v>
      </c>
      <c r="F3">
        <f>Accounts!F4</f>
        <v>2730.63</v>
      </c>
      <c r="G3">
        <f>Accounts!G4</f>
        <v>1550</v>
      </c>
      <c r="H3">
        <f>Accounts!H4</f>
        <v>393519.69</v>
      </c>
      <c r="I3">
        <f>Accounts!I4</f>
        <v>4556.6099999999997</v>
      </c>
      <c r="J3">
        <f>Accounts!J4</f>
        <v>362988</v>
      </c>
      <c r="K3">
        <f>Accounts!K4</f>
        <v>30792.16</v>
      </c>
      <c r="L3">
        <f>Accounts!L4</f>
        <v>801291.83</v>
      </c>
      <c r="M3">
        <f>Accounts!M4</f>
        <v>25711</v>
      </c>
      <c r="N3">
        <f>Accounts!N4</f>
        <v>775580.83</v>
      </c>
      <c r="O3">
        <f>Accounts!O4</f>
        <v>5376.4600000000792</v>
      </c>
      <c r="P3">
        <f>Accounts!P4</f>
        <v>428868.46</v>
      </c>
    </row>
    <row r="4" spans="1:18" x14ac:dyDescent="0.2">
      <c r="A4" s="25">
        <f>Accounts!A5</f>
        <v>42315</v>
      </c>
      <c r="B4">
        <f>Accounts!B5</f>
        <v>9329.7199999999993</v>
      </c>
      <c r="C4">
        <f>Accounts!C5</f>
        <v>105.65</v>
      </c>
      <c r="D4">
        <f>Accounts!D5</f>
        <v>24617.040000000001</v>
      </c>
      <c r="E4">
        <f>Accounts!E5</f>
        <v>9274.5499999999993</v>
      </c>
      <c r="F4">
        <f>Accounts!F5</f>
        <v>2730.63</v>
      </c>
      <c r="G4">
        <f>Accounts!G5</f>
        <v>1550</v>
      </c>
      <c r="H4">
        <f>Accounts!H5</f>
        <v>394045.21</v>
      </c>
      <c r="I4">
        <f>Accounts!I5</f>
        <v>4558</v>
      </c>
      <c r="J4">
        <f>Accounts!J5</f>
        <v>362988</v>
      </c>
      <c r="K4">
        <f>Accounts!K5</f>
        <v>30792.16</v>
      </c>
      <c r="L4">
        <f>Accounts!L5</f>
        <v>801818.74000000011</v>
      </c>
      <c r="M4">
        <f>Accounts!M5</f>
        <v>26167.040000000001</v>
      </c>
      <c r="N4">
        <f>Accounts!N5</f>
        <v>775651.70000000007</v>
      </c>
      <c r="O4">
        <f>Accounts!O5</f>
        <v>70.870000000111759</v>
      </c>
      <c r="P4">
        <f>Accounts!P5</f>
        <v>429395.37</v>
      </c>
    </row>
    <row r="5" spans="1:18" x14ac:dyDescent="0.2">
      <c r="A5" s="25">
        <f>Accounts!A6</f>
        <v>42316</v>
      </c>
      <c r="B5">
        <f>Accounts!B6</f>
        <v>9224.07</v>
      </c>
      <c r="C5">
        <f>Accounts!C6</f>
        <v>105.65</v>
      </c>
      <c r="D5">
        <f>Accounts!D6</f>
        <v>13512.87</v>
      </c>
      <c r="E5">
        <f>Accounts!E6</f>
        <v>9268.56</v>
      </c>
      <c r="F5">
        <f>Accounts!F6</f>
        <v>2730.63</v>
      </c>
      <c r="G5">
        <f>Accounts!G6</f>
        <v>1550</v>
      </c>
      <c r="H5">
        <f>Accounts!H6</f>
        <v>394045.21</v>
      </c>
      <c r="I5">
        <f>Accounts!I6</f>
        <v>4558</v>
      </c>
      <c r="J5">
        <f>Accounts!J6</f>
        <v>362988</v>
      </c>
      <c r="K5">
        <f>Accounts!K6</f>
        <v>30792.16</v>
      </c>
      <c r="L5">
        <f>Accounts!L6</f>
        <v>801713.09</v>
      </c>
      <c r="M5">
        <f>Accounts!M6</f>
        <v>27062.06</v>
      </c>
      <c r="N5">
        <f>Accounts!N6</f>
        <v>774651.02999999991</v>
      </c>
      <c r="O5">
        <f>Accounts!O6</f>
        <v>-1000.6700000001583</v>
      </c>
      <c r="P5">
        <f>Accounts!P6</f>
        <v>429395.37</v>
      </c>
    </row>
    <row r="6" spans="1:18" x14ac:dyDescent="0.2">
      <c r="A6" s="25">
        <f>Accounts!A7</f>
        <v>42317</v>
      </c>
      <c r="B6">
        <f>Accounts!B7</f>
        <v>9224.07</v>
      </c>
      <c r="C6">
        <f>Accounts!C7</f>
        <v>105.65</v>
      </c>
      <c r="D6">
        <f>Accounts!D7</f>
        <v>13512.87</v>
      </c>
      <c r="E6">
        <f>Accounts!E7</f>
        <v>9274.5499999999993</v>
      </c>
      <c r="F6">
        <f>Accounts!F7</f>
        <v>2730.63</v>
      </c>
      <c r="G6">
        <f>Accounts!G7</f>
        <v>1550</v>
      </c>
      <c r="H6">
        <f>Accounts!H7</f>
        <v>394045.21</v>
      </c>
      <c r="I6">
        <f>Accounts!I7</f>
        <v>4507.26</v>
      </c>
      <c r="J6">
        <f>Accounts!J7</f>
        <v>362988</v>
      </c>
      <c r="K6">
        <f>Accounts!K7</f>
        <v>30792.16</v>
      </c>
      <c r="L6">
        <f>Accounts!L7</f>
        <v>801662.35</v>
      </c>
      <c r="M6">
        <f>Accounts!M7</f>
        <v>27068.05</v>
      </c>
      <c r="N6">
        <f>Accounts!N7</f>
        <v>774594.29999999993</v>
      </c>
      <c r="O6">
        <f>Accounts!O7</f>
        <v>-56.729999999981374</v>
      </c>
      <c r="P6">
        <f>Accounts!P7</f>
        <v>429344.63</v>
      </c>
    </row>
    <row r="7" spans="1:18" x14ac:dyDescent="0.2">
      <c r="A7" s="25">
        <f>Accounts!A8</f>
        <v>42318</v>
      </c>
      <c r="B7">
        <f>Accounts!B8</f>
        <v>8835.6200000000008</v>
      </c>
      <c r="C7">
        <f>Accounts!C8</f>
        <v>105.65</v>
      </c>
      <c r="D7">
        <f>Accounts!D8</f>
        <v>13512.87</v>
      </c>
      <c r="E7">
        <f>Accounts!E8</f>
        <v>9274.5499999999993</v>
      </c>
      <c r="F7">
        <f>Accounts!F8</f>
        <v>2781.33</v>
      </c>
      <c r="G7">
        <f>Accounts!G8</f>
        <v>1550</v>
      </c>
      <c r="H7">
        <f>Accounts!H8</f>
        <v>390517.67</v>
      </c>
      <c r="I7">
        <f>Accounts!I8</f>
        <v>4514.57</v>
      </c>
      <c r="J7">
        <f>Accounts!J8</f>
        <v>362988</v>
      </c>
      <c r="K7">
        <f>Accounts!K8</f>
        <v>30792.16</v>
      </c>
      <c r="L7">
        <f>Accounts!L8</f>
        <v>797753.67</v>
      </c>
      <c r="M7">
        <f>Accounts!M8</f>
        <v>27118.75</v>
      </c>
      <c r="N7">
        <f>Accounts!N8</f>
        <v>770634.92</v>
      </c>
      <c r="O7">
        <f>Accounts!O8</f>
        <v>-3959.3799999998882</v>
      </c>
      <c r="P7">
        <f>Accounts!P8</f>
        <v>425824.39999999997</v>
      </c>
    </row>
    <row r="8" spans="1:18" x14ac:dyDescent="0.2">
      <c r="A8" s="25">
        <f>Accounts!A9</f>
        <v>42319</v>
      </c>
      <c r="B8">
        <f>Accounts!B9</f>
        <v>8580.27</v>
      </c>
      <c r="C8">
        <f>Accounts!C9</f>
        <v>105.65</v>
      </c>
      <c r="D8">
        <f>Accounts!D9</f>
        <v>13512.87</v>
      </c>
      <c r="E8">
        <f>Accounts!E9</f>
        <v>9367.1200000000008</v>
      </c>
      <c r="F8">
        <f>Accounts!F9</f>
        <v>2781.33</v>
      </c>
      <c r="G8">
        <f>Accounts!G9</f>
        <v>1550</v>
      </c>
      <c r="H8">
        <f>Accounts!H9</f>
        <v>390764.46</v>
      </c>
      <c r="I8">
        <f>Accounts!I9</f>
        <v>4529.62</v>
      </c>
      <c r="J8">
        <f>Accounts!J9</f>
        <v>362988</v>
      </c>
      <c r="K8">
        <f>Accounts!K9</f>
        <v>30792.16</v>
      </c>
      <c r="L8">
        <f>Accounts!L9</f>
        <v>797760.16</v>
      </c>
      <c r="M8">
        <f>Accounts!M9</f>
        <v>27211.32</v>
      </c>
      <c r="N8">
        <f>Accounts!N9</f>
        <v>770548.84000000008</v>
      </c>
      <c r="O8">
        <f>Accounts!O9</f>
        <v>-86.07999999995809</v>
      </c>
      <c r="P8">
        <f>Accounts!P9</f>
        <v>426086.24</v>
      </c>
    </row>
    <row r="9" spans="1:18" x14ac:dyDescent="0.2">
      <c r="A9" s="25">
        <f>Accounts!A10</f>
        <v>42320</v>
      </c>
      <c r="B9">
        <f>Accounts!B10</f>
        <v>8467.33</v>
      </c>
      <c r="C9">
        <f>Accounts!C10</f>
        <v>105.65</v>
      </c>
      <c r="D9">
        <f>Accounts!D10</f>
        <v>13512.87</v>
      </c>
      <c r="E9">
        <f>Accounts!E10</f>
        <v>9548.5300000000007</v>
      </c>
      <c r="F9">
        <f>Accounts!F10</f>
        <v>2995.98</v>
      </c>
      <c r="G9">
        <f>Accounts!G10</f>
        <v>1550</v>
      </c>
      <c r="H9">
        <f>Accounts!H10</f>
        <v>390052.15</v>
      </c>
      <c r="I9">
        <f>Accounts!I10</f>
        <v>4593.6000000000004</v>
      </c>
      <c r="J9">
        <f>Accounts!J10</f>
        <v>362988</v>
      </c>
      <c r="K9">
        <f>Accounts!K10</f>
        <v>30792.16</v>
      </c>
      <c r="L9">
        <f>Accounts!L10</f>
        <v>796998.89</v>
      </c>
      <c r="M9">
        <f>Accounts!M10</f>
        <v>27607.38</v>
      </c>
      <c r="N9">
        <f>Accounts!N10</f>
        <v>769391.51</v>
      </c>
      <c r="O9">
        <f>Accounts!O10</f>
        <v>-1157.3300000000745</v>
      </c>
      <c r="P9">
        <f>Accounts!P10</f>
        <v>425437.91000000003</v>
      </c>
    </row>
    <row r="10" spans="1:18" x14ac:dyDescent="0.2">
      <c r="A10" s="25">
        <f>Accounts!A11</f>
        <v>42321</v>
      </c>
      <c r="B10">
        <f>Accounts!B11</f>
        <v>1864.61</v>
      </c>
      <c r="C10">
        <f>Accounts!C11</f>
        <v>105.65</v>
      </c>
      <c r="D10">
        <f>Accounts!D11</f>
        <v>13512.87</v>
      </c>
      <c r="E10">
        <f>Accounts!E11</f>
        <v>3066.61</v>
      </c>
      <c r="F10">
        <f>Accounts!F11</f>
        <v>3108.07</v>
      </c>
      <c r="G10">
        <f>Accounts!G11</f>
        <v>1550</v>
      </c>
      <c r="H10">
        <f>Accounts!H11</f>
        <v>386937.44</v>
      </c>
      <c r="I10">
        <f>Accounts!I11</f>
        <v>4535.96</v>
      </c>
      <c r="J10">
        <f>Accounts!J11</f>
        <v>362988</v>
      </c>
      <c r="K10">
        <f>Accounts!K11</f>
        <v>30792.16</v>
      </c>
      <c r="L10">
        <f>Accounts!L11</f>
        <v>787223.82000000007</v>
      </c>
      <c r="M10">
        <f>Accounts!M11</f>
        <v>21237.55</v>
      </c>
      <c r="N10">
        <f>Accounts!N11</f>
        <v>765986.27</v>
      </c>
      <c r="O10">
        <f>Accounts!O11</f>
        <v>-3405.2399999999907</v>
      </c>
      <c r="P10">
        <f>Accounts!P11</f>
        <v>422265.56</v>
      </c>
    </row>
    <row r="11" spans="1:18" x14ac:dyDescent="0.2">
      <c r="A11" s="25">
        <f>Accounts!A12</f>
        <v>42322</v>
      </c>
      <c r="B11">
        <f>Accounts!B12</f>
        <v>1759.16</v>
      </c>
      <c r="C11">
        <f>Accounts!C12</f>
        <v>105.65</v>
      </c>
      <c r="D11">
        <f>Accounts!D12</f>
        <v>13512.87</v>
      </c>
      <c r="E11">
        <f>Accounts!E12</f>
        <v>3066.61</v>
      </c>
      <c r="F11">
        <f>Accounts!F12</f>
        <v>3287.19</v>
      </c>
      <c r="G11">
        <f>Accounts!G12</f>
        <v>1550</v>
      </c>
      <c r="H11">
        <f>Accounts!H12</f>
        <v>382326.38</v>
      </c>
      <c r="I11">
        <f>Accounts!I12</f>
        <v>4538.6000000000004</v>
      </c>
      <c r="J11">
        <f>Accounts!J12</f>
        <v>364059</v>
      </c>
      <c r="K11">
        <f>Accounts!K12</f>
        <v>30792.16</v>
      </c>
      <c r="L11">
        <f>Accounts!L12</f>
        <v>783580.95000000007</v>
      </c>
      <c r="M11">
        <f>Accounts!M12</f>
        <v>21416.67</v>
      </c>
      <c r="N11">
        <f>Accounts!N12</f>
        <v>762164.28</v>
      </c>
      <c r="O11">
        <f>Accounts!O12</f>
        <v>-3821.9899999999907</v>
      </c>
      <c r="P11">
        <f>Accounts!P12</f>
        <v>417657.14</v>
      </c>
    </row>
    <row r="12" spans="1:18" x14ac:dyDescent="0.2">
      <c r="A12" s="25">
        <f>Accounts!A13</f>
        <v>42323</v>
      </c>
      <c r="B12">
        <f>Accounts!B13</f>
        <v>1759.16</v>
      </c>
      <c r="C12">
        <f>Accounts!C13</f>
        <v>105.65</v>
      </c>
      <c r="D12">
        <f>Accounts!D13</f>
        <v>13512.87</v>
      </c>
      <c r="E12">
        <f>Accounts!E13</f>
        <v>3204.05</v>
      </c>
      <c r="F12">
        <f>Accounts!F13</f>
        <v>3313.27</v>
      </c>
      <c r="G12">
        <f>Accounts!G13</f>
        <v>1550</v>
      </c>
      <c r="H12">
        <f>Accounts!H13</f>
        <v>382326.38</v>
      </c>
      <c r="I12">
        <f>Accounts!I13</f>
        <v>4538.6000000000004</v>
      </c>
      <c r="J12">
        <f>Accounts!J13</f>
        <v>364059</v>
      </c>
      <c r="K12">
        <f>Accounts!K13</f>
        <v>30792.16</v>
      </c>
      <c r="L12">
        <f>Accounts!L13</f>
        <v>783580.95000000007</v>
      </c>
      <c r="M12">
        <f>Accounts!M13</f>
        <v>21580.190000000002</v>
      </c>
      <c r="N12">
        <f>Accounts!N13</f>
        <v>762000.76</v>
      </c>
      <c r="O12">
        <f>Accounts!O13</f>
        <v>-163.52000000001863</v>
      </c>
      <c r="P12">
        <f>Accounts!P13</f>
        <v>417657.14</v>
      </c>
    </row>
    <row r="13" spans="1:18" x14ac:dyDescent="0.2">
      <c r="A13" s="25">
        <f>Accounts!A14</f>
        <v>42324</v>
      </c>
      <c r="B13">
        <f>Accounts!B14</f>
        <v>1609.16</v>
      </c>
      <c r="C13">
        <f>Accounts!C14</f>
        <v>105.65</v>
      </c>
      <c r="D13">
        <f>Accounts!D14</f>
        <v>13362.87</v>
      </c>
      <c r="E13">
        <f>Accounts!E14</f>
        <v>3204.05</v>
      </c>
      <c r="F13">
        <f>Accounts!F14</f>
        <v>3313.27</v>
      </c>
      <c r="G13">
        <f>Accounts!G14</f>
        <v>1550</v>
      </c>
      <c r="H13">
        <f>Accounts!H14</f>
        <v>382326.38</v>
      </c>
      <c r="I13">
        <f>Accounts!I14</f>
        <v>4632.76</v>
      </c>
      <c r="J13">
        <f>Accounts!J14</f>
        <v>364059</v>
      </c>
      <c r="K13">
        <f>Accounts!K14</f>
        <v>30792.16</v>
      </c>
      <c r="L13">
        <f>Accounts!L14</f>
        <v>783525.11</v>
      </c>
      <c r="M13">
        <f>Accounts!M14</f>
        <v>21430.190000000002</v>
      </c>
      <c r="N13">
        <f>Accounts!N14</f>
        <v>762094.91999999993</v>
      </c>
      <c r="O13">
        <f>Accounts!O14</f>
        <v>94.159999999916181</v>
      </c>
      <c r="P13">
        <f>Accounts!P14</f>
        <v>417751.3</v>
      </c>
    </row>
    <row r="14" spans="1:18" x14ac:dyDescent="0.2">
      <c r="A14" s="25">
        <f>Accounts!A15</f>
        <v>42325</v>
      </c>
      <c r="B14">
        <f>Accounts!B15</f>
        <v>983.99</v>
      </c>
      <c r="C14">
        <f>Accounts!C15</f>
        <v>105.65</v>
      </c>
      <c r="D14">
        <f>Accounts!D15</f>
        <v>13362.87</v>
      </c>
      <c r="E14">
        <f>Accounts!E15</f>
        <v>3204.05</v>
      </c>
      <c r="F14">
        <f>Accounts!F15</f>
        <v>3442.1</v>
      </c>
      <c r="G14">
        <f>Accounts!G15</f>
        <v>1550</v>
      </c>
      <c r="H14">
        <f>Accounts!H15</f>
        <v>385890.81</v>
      </c>
      <c r="I14">
        <f>Accounts!I15</f>
        <v>4678.5200000000004</v>
      </c>
      <c r="J14">
        <f>Accounts!J15</f>
        <v>364059</v>
      </c>
      <c r="K14">
        <f>Accounts!K15</f>
        <v>30792.16</v>
      </c>
      <c r="L14">
        <f>Accounts!L15</f>
        <v>786510.13</v>
      </c>
      <c r="M14">
        <f>Accounts!M15</f>
        <v>21559.02</v>
      </c>
      <c r="N14">
        <f>Accounts!N15</f>
        <v>764951.11</v>
      </c>
      <c r="O14">
        <f>Accounts!O15</f>
        <v>2856.1900000000605</v>
      </c>
      <c r="P14">
        <f>Accounts!P15</f>
        <v>421361.49</v>
      </c>
    </row>
    <row r="15" spans="1:18" x14ac:dyDescent="0.2">
      <c r="A15" s="25">
        <f>Accounts!A16</f>
        <v>42326</v>
      </c>
      <c r="B15">
        <f>Accounts!B16</f>
        <v>619.98</v>
      </c>
      <c r="C15">
        <f>Accounts!C16</f>
        <v>105.65</v>
      </c>
      <c r="D15">
        <f>Accounts!D16</f>
        <v>13362.87</v>
      </c>
      <c r="E15">
        <f>Accounts!E16</f>
        <v>3323.2</v>
      </c>
      <c r="F15">
        <f>Accounts!F16</f>
        <v>3490.91</v>
      </c>
      <c r="G15">
        <f>Accounts!G16</f>
        <v>1550</v>
      </c>
      <c r="H15">
        <f>Accounts!H16</f>
        <v>386020.19</v>
      </c>
      <c r="I15">
        <f>Accounts!I16</f>
        <v>4676.76</v>
      </c>
      <c r="J15">
        <f>Accounts!J16</f>
        <v>364059</v>
      </c>
      <c r="K15">
        <f>Accounts!K16</f>
        <v>30792.16</v>
      </c>
      <c r="L15">
        <f>Accounts!L16</f>
        <v>786273.74000000011</v>
      </c>
      <c r="M15">
        <f>Accounts!M16</f>
        <v>21726.98</v>
      </c>
      <c r="N15">
        <f>Accounts!N16</f>
        <v>764546.76000000013</v>
      </c>
      <c r="O15">
        <f>Accounts!O16</f>
        <v>-404.3499999998603</v>
      </c>
      <c r="P15">
        <f>Accounts!P16</f>
        <v>421489.11</v>
      </c>
    </row>
    <row r="16" spans="1:18" x14ac:dyDescent="0.2">
      <c r="A16" s="25">
        <f>Accounts!A17</f>
        <v>42327</v>
      </c>
      <c r="B16">
        <f>Accounts!B17</f>
        <v>1559.22</v>
      </c>
      <c r="C16">
        <f>Accounts!C17</f>
        <v>105.65</v>
      </c>
      <c r="D16">
        <f>Accounts!D17</f>
        <v>13362.87</v>
      </c>
      <c r="E16">
        <f>Accounts!E17</f>
        <v>3369.19</v>
      </c>
      <c r="F16">
        <f>Accounts!F17</f>
        <v>3511.28</v>
      </c>
      <c r="G16">
        <f>Accounts!G17</f>
        <v>1550</v>
      </c>
      <c r="H16">
        <f>Accounts!H17</f>
        <v>390453.25</v>
      </c>
      <c r="I16">
        <f>Accounts!I17</f>
        <v>4745.3999999999996</v>
      </c>
      <c r="J16">
        <f>Accounts!J17</f>
        <v>364059</v>
      </c>
      <c r="K16">
        <f>Accounts!K17</f>
        <v>30792.16</v>
      </c>
      <c r="L16">
        <f>Accounts!L17</f>
        <v>791714.68</v>
      </c>
      <c r="M16">
        <f>Accounts!M17</f>
        <v>21793.34</v>
      </c>
      <c r="N16">
        <f>Accounts!N17</f>
        <v>769921.34000000008</v>
      </c>
      <c r="O16">
        <f>Accounts!O17</f>
        <v>5374.5799999999581</v>
      </c>
      <c r="P16">
        <f>Accounts!P17</f>
        <v>425990.81</v>
      </c>
    </row>
    <row r="17" spans="1:16" x14ac:dyDescent="0.2">
      <c r="A17" s="25">
        <f>Accounts!A18</f>
        <v>42328</v>
      </c>
      <c r="B17">
        <f>Accounts!B18</f>
        <v>5014.91</v>
      </c>
      <c r="C17">
        <f>Accounts!C18</f>
        <v>105.65</v>
      </c>
      <c r="D17">
        <f>Accounts!D18</f>
        <v>13362.87</v>
      </c>
      <c r="E17">
        <f>Accounts!E18</f>
        <v>4123.05</v>
      </c>
      <c r="F17">
        <f>Accounts!F18</f>
        <v>4135.51</v>
      </c>
      <c r="G17">
        <f>Accounts!G18</f>
        <v>1550</v>
      </c>
      <c r="H17">
        <f>Accounts!H18</f>
        <v>393759.83</v>
      </c>
      <c r="I17">
        <f>Accounts!I18</f>
        <v>4750.68</v>
      </c>
      <c r="J17">
        <f>Accounts!J18</f>
        <v>366055</v>
      </c>
      <c r="K17">
        <f>Accounts!K18</f>
        <v>30079.15</v>
      </c>
      <c r="L17">
        <f>Accounts!L18</f>
        <v>799765.22000000009</v>
      </c>
      <c r="M17">
        <f>Accounts!M18</f>
        <v>23171.43</v>
      </c>
      <c r="N17">
        <f>Accounts!N18</f>
        <v>776593.79</v>
      </c>
      <c r="O17">
        <f>Accounts!O18</f>
        <v>6672.4499999999534</v>
      </c>
      <c r="P17">
        <f>Accounts!P18</f>
        <v>428589.66000000003</v>
      </c>
    </row>
    <row r="18" spans="1:16" x14ac:dyDescent="0.2">
      <c r="A18" s="25">
        <f>Accounts!A19</f>
        <v>42329</v>
      </c>
      <c r="B18">
        <f>Accounts!B19</f>
        <v>5014.91</v>
      </c>
      <c r="C18">
        <f>Accounts!C19</f>
        <v>105.65</v>
      </c>
      <c r="D18">
        <f>Accounts!D19</f>
        <v>13362.87</v>
      </c>
      <c r="E18">
        <f>Accounts!E19</f>
        <v>4123.05</v>
      </c>
      <c r="F18">
        <f>Accounts!F19</f>
        <v>4135.51</v>
      </c>
      <c r="G18">
        <f>Accounts!G19</f>
        <v>1550</v>
      </c>
      <c r="H18">
        <f>Accounts!H19</f>
        <v>393759.83</v>
      </c>
      <c r="I18">
        <f>Accounts!I19</f>
        <v>4750.68</v>
      </c>
      <c r="J18">
        <f>Accounts!J19</f>
        <v>366055</v>
      </c>
      <c r="K18">
        <f>Accounts!K19</f>
        <v>30079.15</v>
      </c>
      <c r="L18">
        <f>Accounts!L19</f>
        <v>799765.22000000009</v>
      </c>
      <c r="M18">
        <f>Accounts!M19</f>
        <v>23171.43</v>
      </c>
      <c r="N18">
        <f>Accounts!N19</f>
        <v>776593.79</v>
      </c>
      <c r="O18">
        <f>Accounts!O19</f>
        <v>0</v>
      </c>
      <c r="P18">
        <f>Accounts!P19</f>
        <v>428589.66000000003</v>
      </c>
    </row>
    <row r="19" spans="1:16" x14ac:dyDescent="0.2">
      <c r="A19" s="25">
        <f>Accounts!A20</f>
        <v>42330</v>
      </c>
      <c r="B19">
        <f>Accounts!B20</f>
        <v>5014.91</v>
      </c>
      <c r="C19">
        <f>Accounts!C20</f>
        <v>105.65</v>
      </c>
      <c r="D19">
        <f>Accounts!D20</f>
        <v>13362.87</v>
      </c>
      <c r="E19">
        <f>Accounts!E20</f>
        <v>4123.05</v>
      </c>
      <c r="F19">
        <f>Accounts!F20</f>
        <v>4426.55</v>
      </c>
      <c r="G19">
        <f>Accounts!G20</f>
        <v>1550</v>
      </c>
      <c r="H19">
        <f>Accounts!H20</f>
        <v>393759.83</v>
      </c>
      <c r="I19">
        <f>Accounts!I20</f>
        <v>4750.68</v>
      </c>
      <c r="J19">
        <f>Accounts!J20</f>
        <v>366055</v>
      </c>
      <c r="K19">
        <f>Accounts!K20</f>
        <v>30079.15</v>
      </c>
      <c r="L19">
        <f>Accounts!L20</f>
        <v>799765.22000000009</v>
      </c>
      <c r="M19">
        <f>Accounts!M20</f>
        <v>23462.47</v>
      </c>
      <c r="N19">
        <f>Accounts!N20</f>
        <v>776302.75000000012</v>
      </c>
      <c r="O19">
        <f>Accounts!O20</f>
        <v>-291.03999999992084</v>
      </c>
      <c r="P19">
        <f>Accounts!P20</f>
        <v>428589.66000000003</v>
      </c>
    </row>
    <row r="20" spans="1:16" x14ac:dyDescent="0.2">
      <c r="A20" s="25">
        <f>Accounts!A21</f>
        <v>42331</v>
      </c>
      <c r="B20">
        <f>Accounts!B21</f>
        <v>5014.91</v>
      </c>
      <c r="C20">
        <f>Accounts!C21</f>
        <v>105.65</v>
      </c>
      <c r="D20">
        <f>Accounts!D21</f>
        <v>13362.87</v>
      </c>
      <c r="E20">
        <f>Accounts!E21</f>
        <v>4138</v>
      </c>
      <c r="F20">
        <f>Accounts!F21</f>
        <v>4426.55</v>
      </c>
      <c r="G20">
        <f>Accounts!G21</f>
        <v>1550</v>
      </c>
      <c r="H20">
        <f>Accounts!H21</f>
        <v>393759.83</v>
      </c>
      <c r="I20">
        <f>Accounts!I21</f>
        <v>4750.68</v>
      </c>
      <c r="J20">
        <f>Accounts!J21</f>
        <v>366055</v>
      </c>
      <c r="K20">
        <f>Accounts!K21</f>
        <v>30079.15</v>
      </c>
      <c r="L20">
        <f>Accounts!L21</f>
        <v>799765.22000000009</v>
      </c>
      <c r="M20">
        <f>Accounts!M21</f>
        <v>23477.420000000002</v>
      </c>
      <c r="N20">
        <f>Accounts!N21</f>
        <v>776287.8</v>
      </c>
      <c r="O20">
        <f>Accounts!O21</f>
        <v>-14.950000000069849</v>
      </c>
      <c r="P20">
        <f>Accounts!P21</f>
        <v>428589.66000000003</v>
      </c>
    </row>
    <row r="21" spans="1:16" x14ac:dyDescent="0.2">
      <c r="A21" s="25">
        <f>Accounts!A22</f>
        <v>42332</v>
      </c>
      <c r="B21">
        <f>Accounts!B22</f>
        <v>3942.13</v>
      </c>
      <c r="C21">
        <f>Accounts!C22</f>
        <v>880.65</v>
      </c>
      <c r="D21">
        <f>Accounts!D22</f>
        <v>13362.87</v>
      </c>
      <c r="E21">
        <f>Accounts!E22</f>
        <v>4226.0200000000004</v>
      </c>
      <c r="F21">
        <f>Accounts!F22</f>
        <v>4426.55</v>
      </c>
      <c r="G21">
        <f>Accounts!G22</f>
        <v>1550</v>
      </c>
      <c r="H21">
        <f>Accounts!H22</f>
        <v>393563.46</v>
      </c>
      <c r="I21">
        <f>Accounts!I22</f>
        <v>4744.96</v>
      </c>
      <c r="J21">
        <f>Accounts!J22</f>
        <v>366055</v>
      </c>
      <c r="K21">
        <f>Accounts!K22</f>
        <v>30079.15</v>
      </c>
      <c r="L21">
        <f>Accounts!L22</f>
        <v>799265.35000000009</v>
      </c>
      <c r="M21">
        <f>Accounts!M22</f>
        <v>23565.439999999999</v>
      </c>
      <c r="N21">
        <f>Accounts!N22</f>
        <v>775699.91000000015</v>
      </c>
      <c r="O21">
        <f>Accounts!O22</f>
        <v>-587.88999999989755</v>
      </c>
      <c r="P21">
        <f>Accounts!P22</f>
        <v>428387.57</v>
      </c>
    </row>
    <row r="22" spans="1:16" x14ac:dyDescent="0.2">
      <c r="A22" s="25">
        <f>Accounts!A23</f>
        <v>42333</v>
      </c>
      <c r="B22">
        <f>Accounts!B23</f>
        <v>3487.77</v>
      </c>
      <c r="C22">
        <f>Accounts!C23</f>
        <v>880.65</v>
      </c>
      <c r="D22">
        <f>Accounts!D23</f>
        <v>13362.87</v>
      </c>
      <c r="E22">
        <f>Accounts!E23</f>
        <v>4236.01</v>
      </c>
      <c r="F22">
        <f>Accounts!F23</f>
        <v>4521.42</v>
      </c>
      <c r="G22">
        <f>Accounts!G23</f>
        <v>1550</v>
      </c>
      <c r="H22">
        <f>Accounts!H23</f>
        <v>393766.49</v>
      </c>
      <c r="I22">
        <f>Accounts!I23</f>
        <v>4723.3999999999996</v>
      </c>
      <c r="J22">
        <f>Accounts!J23</f>
        <v>366055</v>
      </c>
      <c r="K22">
        <f>Accounts!K23</f>
        <v>30079.15</v>
      </c>
      <c r="L22">
        <f>Accounts!L23</f>
        <v>798992.46000000008</v>
      </c>
      <c r="M22">
        <f>Accounts!M23</f>
        <v>23670.300000000003</v>
      </c>
      <c r="N22">
        <f>Accounts!N23</f>
        <v>775322.16</v>
      </c>
      <c r="O22">
        <f>Accounts!O23</f>
        <v>-377.75000000011642</v>
      </c>
      <c r="P22">
        <f>Accounts!P23</f>
        <v>428569.04</v>
      </c>
    </row>
    <row r="23" spans="1:16" x14ac:dyDescent="0.2">
      <c r="A23" s="25">
        <f>Accounts!A24</f>
        <v>42334</v>
      </c>
      <c r="B23">
        <f>Accounts!B24</f>
        <v>3451.88</v>
      </c>
      <c r="C23">
        <f>Accounts!C24</f>
        <v>0</v>
      </c>
      <c r="D23">
        <f>Accounts!D24</f>
        <v>12570.63</v>
      </c>
      <c r="E23">
        <f>Accounts!E24</f>
        <v>4236.01</v>
      </c>
      <c r="F23">
        <f>Accounts!F24</f>
        <v>4593.99</v>
      </c>
      <c r="G23">
        <f>Accounts!G24</f>
        <v>1550</v>
      </c>
      <c r="H23">
        <f>Accounts!H24</f>
        <v>394695.49</v>
      </c>
      <c r="I23">
        <f>Accounts!I24</f>
        <v>4712.3999999999996</v>
      </c>
      <c r="J23">
        <f>Accounts!J24</f>
        <v>366055</v>
      </c>
      <c r="K23">
        <f>Accounts!K24</f>
        <v>30079.15</v>
      </c>
      <c r="L23">
        <f>Accounts!L24</f>
        <v>798993.92000000004</v>
      </c>
      <c r="M23">
        <f>Accounts!M24</f>
        <v>22950.629999999997</v>
      </c>
      <c r="N23">
        <f>Accounts!N24</f>
        <v>776043.29</v>
      </c>
      <c r="O23">
        <f>Accounts!O24</f>
        <v>721.13000000000466</v>
      </c>
      <c r="P23">
        <f>Accounts!P24</f>
        <v>429487.04</v>
      </c>
    </row>
    <row r="24" spans="1:16" x14ac:dyDescent="0.2">
      <c r="A24" s="25">
        <f>Accounts!A25</f>
        <v>42335</v>
      </c>
      <c r="B24">
        <f>Accounts!B25</f>
        <v>3449.83</v>
      </c>
      <c r="C24">
        <f>Accounts!C25</f>
        <v>0</v>
      </c>
      <c r="D24">
        <f>Accounts!D25</f>
        <v>12570.63</v>
      </c>
      <c r="E24">
        <f>Accounts!E25</f>
        <v>4297.9799999999996</v>
      </c>
      <c r="F24">
        <f>Accounts!F25</f>
        <v>4593.99</v>
      </c>
      <c r="G24">
        <f>Accounts!G25</f>
        <v>2300</v>
      </c>
      <c r="H24">
        <f>Accounts!H25</f>
        <v>394779</v>
      </c>
      <c r="I24">
        <f>Accounts!I25</f>
        <v>4728.24</v>
      </c>
      <c r="J24">
        <f>Accounts!J25</f>
        <v>366055</v>
      </c>
      <c r="K24">
        <f>Accounts!K25</f>
        <v>30079.15</v>
      </c>
      <c r="L24">
        <f>Accounts!L25</f>
        <v>799091.22000000009</v>
      </c>
      <c r="M24">
        <f>Accounts!M25</f>
        <v>23762.6</v>
      </c>
      <c r="N24">
        <f>Accounts!N25</f>
        <v>775328.62000000011</v>
      </c>
      <c r="O24">
        <f>Accounts!O25</f>
        <v>-714.66999999992549</v>
      </c>
      <c r="P24">
        <f>Accounts!P25</f>
        <v>429586.39</v>
      </c>
    </row>
    <row r="25" spans="1:16" x14ac:dyDescent="0.2">
      <c r="A25" s="25">
        <f>Accounts!A26</f>
        <v>42336</v>
      </c>
      <c r="B25">
        <f>Accounts!B26</f>
        <v>3449.83</v>
      </c>
      <c r="C25">
        <f>Accounts!C26</f>
        <v>0</v>
      </c>
      <c r="D25">
        <f>Accounts!D26</f>
        <v>12570.63</v>
      </c>
      <c r="E25">
        <f>Accounts!E26</f>
        <v>4297.9799999999996</v>
      </c>
      <c r="F25">
        <f>Accounts!F26</f>
        <v>4742.8500000000004</v>
      </c>
      <c r="G25">
        <f>Accounts!G26</f>
        <v>2300</v>
      </c>
      <c r="H25">
        <f>Accounts!H26</f>
        <v>394779</v>
      </c>
      <c r="I25">
        <f>Accounts!I26</f>
        <v>4728.24</v>
      </c>
      <c r="J25">
        <f>Accounts!J26</f>
        <v>366055</v>
      </c>
      <c r="K25">
        <f>Accounts!K26</f>
        <v>30079.15</v>
      </c>
      <c r="L25">
        <f>Accounts!L26</f>
        <v>799091.22000000009</v>
      </c>
      <c r="M25">
        <f>Accounts!M26</f>
        <v>23911.46</v>
      </c>
      <c r="N25">
        <f>Accounts!N26</f>
        <v>775179.76000000013</v>
      </c>
      <c r="O25">
        <f>Accounts!O26</f>
        <v>-148.85999999998603</v>
      </c>
      <c r="P25">
        <f>Accounts!P26</f>
        <v>429586.39</v>
      </c>
    </row>
    <row r="26" spans="1:16" x14ac:dyDescent="0.2">
      <c r="A26" s="25">
        <f>Accounts!A27</f>
        <v>42337</v>
      </c>
      <c r="B26">
        <f>Accounts!B27</f>
        <v>3449.83</v>
      </c>
      <c r="C26">
        <f>Accounts!C27</f>
        <v>0</v>
      </c>
      <c r="D26">
        <f>Accounts!D27</f>
        <v>12570.63</v>
      </c>
      <c r="E26">
        <f>Accounts!E27</f>
        <v>4363.6099999999997</v>
      </c>
      <c r="F26">
        <f>Accounts!F27</f>
        <v>4742.8500000000004</v>
      </c>
      <c r="G26">
        <f>Accounts!G27</f>
        <v>2300</v>
      </c>
      <c r="H26">
        <f>Accounts!H27</f>
        <v>394779</v>
      </c>
      <c r="I26">
        <f>Accounts!I27</f>
        <v>4728.24</v>
      </c>
      <c r="J26">
        <f>Accounts!J27</f>
        <v>366055</v>
      </c>
      <c r="K26">
        <f>Accounts!K27</f>
        <v>30079.15</v>
      </c>
      <c r="L26">
        <f>Accounts!L27</f>
        <v>799091.22000000009</v>
      </c>
      <c r="M26">
        <f>Accounts!M27</f>
        <v>23977.089999999997</v>
      </c>
      <c r="N26">
        <f>Accounts!N27</f>
        <v>775114.13000000012</v>
      </c>
      <c r="O26">
        <f>Accounts!O27</f>
        <v>-65.630000000004657</v>
      </c>
      <c r="P26">
        <f>Accounts!P27</f>
        <v>429586.39</v>
      </c>
    </row>
    <row r="27" spans="1:16" x14ac:dyDescent="0.2">
      <c r="A27" s="25">
        <f>Accounts!A28</f>
        <v>42338</v>
      </c>
      <c r="B27">
        <f>Accounts!B28</f>
        <v>3224.65</v>
      </c>
      <c r="C27">
        <f>Accounts!C28</f>
        <v>0</v>
      </c>
      <c r="D27">
        <f>Accounts!D28</f>
        <v>12570.63</v>
      </c>
      <c r="E27">
        <f>Accounts!E28</f>
        <v>4363.6099999999997</v>
      </c>
      <c r="F27">
        <f>Accounts!F28</f>
        <v>4750.84</v>
      </c>
      <c r="G27">
        <f>Accounts!G28</f>
        <v>2300</v>
      </c>
      <c r="H27">
        <f>Accounts!H28</f>
        <v>393405.54</v>
      </c>
      <c r="I27">
        <f>Accounts!I28</f>
        <v>4717.24</v>
      </c>
      <c r="J27">
        <f>Accounts!J28</f>
        <v>365583</v>
      </c>
      <c r="K27">
        <f>Accounts!K28</f>
        <v>30079.15</v>
      </c>
      <c r="L27">
        <f>Accounts!L28</f>
        <v>797009.58</v>
      </c>
      <c r="M27">
        <f>Accounts!M28</f>
        <v>23985.079999999998</v>
      </c>
      <c r="N27">
        <f>Accounts!N28</f>
        <v>773024.5</v>
      </c>
      <c r="O27">
        <f>Accounts!O28</f>
        <v>-2089.6300000001211</v>
      </c>
      <c r="P27">
        <f>Accounts!P28</f>
        <v>428201.93</v>
      </c>
    </row>
    <row r="28" spans="1:16" x14ac:dyDescent="0.2">
      <c r="A28" s="25">
        <f>Accounts!A29</f>
        <v>42339</v>
      </c>
      <c r="B28">
        <f>Accounts!B29</f>
        <v>2613.5300000000002</v>
      </c>
      <c r="C28">
        <f>Accounts!C29</f>
        <v>0</v>
      </c>
      <c r="D28">
        <f>Accounts!D29</f>
        <v>12570.63</v>
      </c>
      <c r="E28">
        <f>Accounts!E29</f>
        <v>4475.03</v>
      </c>
      <c r="F28">
        <f>Accounts!F29</f>
        <v>4750.84</v>
      </c>
      <c r="G28">
        <f>Accounts!G29</f>
        <v>2300</v>
      </c>
      <c r="H28">
        <f>Accounts!H29</f>
        <v>397056.8</v>
      </c>
      <c r="I28">
        <f>Accounts!I29</f>
        <v>4757.72</v>
      </c>
      <c r="J28">
        <f>Accounts!J29</f>
        <v>366055</v>
      </c>
      <c r="K28">
        <f>Accounts!K29</f>
        <v>30079.15</v>
      </c>
      <c r="L28">
        <f>Accounts!L29</f>
        <v>800562.20000000007</v>
      </c>
      <c r="M28">
        <f>Accounts!M29</f>
        <v>24096.5</v>
      </c>
      <c r="N28">
        <f>Accounts!N29</f>
        <v>776465.70000000007</v>
      </c>
      <c r="O28">
        <f>Accounts!O29</f>
        <v>3441.2000000000698</v>
      </c>
      <c r="P28">
        <f>Accounts!P29</f>
        <v>431893.67</v>
      </c>
    </row>
    <row r="29" spans="1:16" x14ac:dyDescent="0.2">
      <c r="A29" s="25">
        <f>Accounts!A30</f>
        <v>42340</v>
      </c>
      <c r="B29">
        <f>Accounts!B30</f>
        <v>2610.5300000000002</v>
      </c>
      <c r="C29">
        <f>Accounts!C30</f>
        <v>0</v>
      </c>
      <c r="D29">
        <f>Accounts!D30</f>
        <v>12570.63</v>
      </c>
      <c r="E29">
        <f>Accounts!E30</f>
        <v>4506.03</v>
      </c>
      <c r="F29">
        <f>Accounts!F30</f>
        <v>4750.84</v>
      </c>
      <c r="G29">
        <f>Accounts!G30</f>
        <v>2300</v>
      </c>
      <c r="H29">
        <f>Accounts!H30</f>
        <v>393824.68</v>
      </c>
      <c r="I29">
        <f>Accounts!I30</f>
        <v>4800.84</v>
      </c>
      <c r="J29">
        <f>Accounts!J30</f>
        <v>365583</v>
      </c>
      <c r="K29">
        <f>Accounts!K30</f>
        <v>30079.15</v>
      </c>
      <c r="L29">
        <f>Accounts!L30</f>
        <v>796898.20000000007</v>
      </c>
      <c r="M29">
        <f>Accounts!M30</f>
        <v>24127.5</v>
      </c>
      <c r="N29">
        <f>Accounts!N30</f>
        <v>772770.70000000007</v>
      </c>
      <c r="O29">
        <f>Accounts!O30</f>
        <v>-3695</v>
      </c>
      <c r="P29">
        <f>Accounts!P30</f>
        <v>428704.67</v>
      </c>
    </row>
    <row r="30" spans="1:16" x14ac:dyDescent="0.2">
      <c r="A30" s="25">
        <f>Accounts!A31</f>
        <v>42341</v>
      </c>
      <c r="B30">
        <f>Accounts!B31</f>
        <v>4025.28</v>
      </c>
      <c r="C30">
        <f>Accounts!C31</f>
        <v>0</v>
      </c>
      <c r="D30">
        <f>Accounts!D31</f>
        <v>12570.63</v>
      </c>
      <c r="E30">
        <f>Accounts!E31</f>
        <v>5176.84</v>
      </c>
      <c r="F30">
        <f>Accounts!F31</f>
        <v>5097.33</v>
      </c>
      <c r="G30">
        <f>Accounts!G31</f>
        <v>2300</v>
      </c>
      <c r="H30">
        <f>Accounts!H31</f>
        <v>389474.25</v>
      </c>
      <c r="I30">
        <f>Accounts!I31</f>
        <v>4773.5600000000004</v>
      </c>
      <c r="J30">
        <f>Accounts!J31</f>
        <v>365583</v>
      </c>
      <c r="K30">
        <f>Accounts!K31</f>
        <v>30079.15</v>
      </c>
      <c r="L30">
        <f>Accounts!L31</f>
        <v>793935.24000000011</v>
      </c>
      <c r="M30">
        <f>Accounts!M31</f>
        <v>25144.800000000003</v>
      </c>
      <c r="N30">
        <f>Accounts!N31</f>
        <v>768790.44000000006</v>
      </c>
      <c r="O30">
        <f>Accounts!O31</f>
        <v>-3980.2600000000093</v>
      </c>
      <c r="P30">
        <f>Accounts!P31</f>
        <v>424326.96</v>
      </c>
    </row>
    <row r="31" spans="1:16" x14ac:dyDescent="0.2">
      <c r="A31" s="25">
        <f>Accounts!A32</f>
        <v>42342</v>
      </c>
      <c r="B31">
        <f>Accounts!B32</f>
        <v>4005.99</v>
      </c>
      <c r="C31">
        <f>Accounts!C32</f>
        <v>0</v>
      </c>
      <c r="D31">
        <f>Accounts!D32</f>
        <v>12570.63</v>
      </c>
      <c r="E31">
        <f>Accounts!E32</f>
        <v>5198.46</v>
      </c>
      <c r="F31">
        <f>Accounts!F32</f>
        <v>5171.05</v>
      </c>
      <c r="G31">
        <f>Accounts!G32</f>
        <v>2300</v>
      </c>
      <c r="H31">
        <f>Accounts!H32</f>
        <v>394209.89</v>
      </c>
      <c r="I31">
        <f>Accounts!I32</f>
        <v>4773.5600000000004</v>
      </c>
      <c r="J31">
        <f>Accounts!J32</f>
        <v>365583</v>
      </c>
      <c r="K31">
        <f>Accounts!K32</f>
        <v>30079.15</v>
      </c>
      <c r="L31">
        <f>Accounts!L32</f>
        <v>798651.59</v>
      </c>
      <c r="M31">
        <f>Accounts!M32</f>
        <v>25240.14</v>
      </c>
      <c r="N31">
        <f>Accounts!N32</f>
        <v>773411.45</v>
      </c>
      <c r="O31">
        <f>Accounts!O32</f>
        <v>4621.0099999998929</v>
      </c>
      <c r="P31">
        <f>Accounts!P32</f>
        <v>429062.60000000003</v>
      </c>
    </row>
    <row r="32" spans="1:16" x14ac:dyDescent="0.2">
      <c r="A32" s="25">
        <f>Accounts!A33</f>
        <v>42343</v>
      </c>
      <c r="B32">
        <f>Accounts!B33</f>
        <v>4005.99</v>
      </c>
      <c r="C32">
        <f>Accounts!C33</f>
        <v>0</v>
      </c>
      <c r="D32">
        <f>Accounts!D33</f>
        <v>12570.63</v>
      </c>
      <c r="E32">
        <f>Accounts!E33</f>
        <v>5198.46</v>
      </c>
      <c r="F32">
        <f>Accounts!F33</f>
        <v>5171.05</v>
      </c>
      <c r="G32">
        <f>Accounts!G33</f>
        <v>2300</v>
      </c>
      <c r="H32">
        <f>Accounts!H33</f>
        <v>394209.89</v>
      </c>
      <c r="I32">
        <f>Accounts!I33</f>
        <v>4773.5600000000004</v>
      </c>
      <c r="J32">
        <f>Accounts!J33</f>
        <v>365583</v>
      </c>
      <c r="K32">
        <f>Accounts!K33</f>
        <v>30079.15</v>
      </c>
      <c r="L32">
        <f>Accounts!L33</f>
        <v>798651.59</v>
      </c>
      <c r="M32">
        <f>Accounts!M33</f>
        <v>25240.14</v>
      </c>
      <c r="N32">
        <f>Accounts!N33</f>
        <v>773411.45</v>
      </c>
      <c r="O32">
        <f>Accounts!O33</f>
        <v>0</v>
      </c>
      <c r="P32">
        <f>Accounts!P33</f>
        <v>429062.60000000003</v>
      </c>
    </row>
    <row r="33" spans="1:16" x14ac:dyDescent="0.2">
      <c r="A33" s="25">
        <f>Accounts!A34</f>
        <v>42344</v>
      </c>
      <c r="B33">
        <f>Accounts!B34</f>
        <v>4005.99</v>
      </c>
      <c r="C33">
        <f>Accounts!C34</f>
        <v>0</v>
      </c>
      <c r="D33">
        <f>Accounts!D34</f>
        <v>12570.63</v>
      </c>
      <c r="E33">
        <f>Accounts!E34</f>
        <v>6005.18</v>
      </c>
      <c r="F33">
        <f>Accounts!F34</f>
        <v>5171.05</v>
      </c>
      <c r="G33">
        <f>Accounts!G34</f>
        <v>2300</v>
      </c>
      <c r="H33">
        <f>Accounts!H34</f>
        <v>394209.89</v>
      </c>
      <c r="I33">
        <f>Accounts!I34</f>
        <v>4773.5600000000004</v>
      </c>
      <c r="J33">
        <f>Accounts!J34</f>
        <v>365583</v>
      </c>
      <c r="K33">
        <f>Accounts!K34</f>
        <v>30079.15</v>
      </c>
      <c r="L33">
        <f>Accounts!L34</f>
        <v>798651.59</v>
      </c>
      <c r="M33">
        <f>Accounts!M34</f>
        <v>26046.859999999997</v>
      </c>
      <c r="N33">
        <f>Accounts!N34</f>
        <v>772604.73</v>
      </c>
      <c r="O33">
        <f>Accounts!O34</f>
        <v>-806.71999999997206</v>
      </c>
      <c r="P33">
        <f>Accounts!P34</f>
        <v>429062.60000000003</v>
      </c>
    </row>
    <row r="34" spans="1:16" x14ac:dyDescent="0.2">
      <c r="A34" s="25">
        <f>Accounts!A35</f>
        <v>42345</v>
      </c>
      <c r="B34">
        <f>Accounts!B35</f>
        <v>17267.169999999998</v>
      </c>
      <c r="C34">
        <f>Accounts!C35</f>
        <v>0</v>
      </c>
      <c r="D34">
        <f>Accounts!D35</f>
        <v>12570.63</v>
      </c>
      <c r="E34">
        <f>Accounts!E35</f>
        <v>6108.49</v>
      </c>
      <c r="F34">
        <f>Accounts!F35</f>
        <v>5171.05</v>
      </c>
      <c r="G34">
        <f>Accounts!G35</f>
        <v>2300</v>
      </c>
      <c r="H34">
        <f>Accounts!H35</f>
        <v>395220.32</v>
      </c>
      <c r="I34">
        <f>Accounts!I35</f>
        <v>4793.3599999999997</v>
      </c>
      <c r="J34">
        <f>Accounts!J35</f>
        <v>365725</v>
      </c>
      <c r="K34">
        <f>Accounts!K35</f>
        <v>29365.18</v>
      </c>
      <c r="L34">
        <f>Accounts!L35</f>
        <v>812371.03</v>
      </c>
      <c r="M34">
        <f>Accounts!M35</f>
        <v>26150.17</v>
      </c>
      <c r="N34">
        <f>Accounts!N35</f>
        <v>786220.86</v>
      </c>
      <c r="O34">
        <f>Accounts!O35</f>
        <v>13616.130000000005</v>
      </c>
      <c r="P34">
        <f>Accounts!P35</f>
        <v>429378.86</v>
      </c>
    </row>
    <row r="35" spans="1:16" x14ac:dyDescent="0.2">
      <c r="A35" s="25">
        <f>Accounts!A36</f>
        <v>42346</v>
      </c>
      <c r="B35">
        <f>Accounts!B36</f>
        <v>7774.77</v>
      </c>
      <c r="C35">
        <f>Accounts!C36</f>
        <v>0</v>
      </c>
      <c r="D35">
        <f>Accounts!D36</f>
        <v>3078.23</v>
      </c>
      <c r="E35">
        <f>Accounts!E36</f>
        <v>6334.96</v>
      </c>
      <c r="F35">
        <f>Accounts!F36</f>
        <v>5213.5</v>
      </c>
      <c r="G35">
        <f>Accounts!G36</f>
        <v>2300</v>
      </c>
      <c r="H35">
        <f>Accounts!H36</f>
        <v>393076.01</v>
      </c>
      <c r="I35">
        <f>Accounts!I36</f>
        <v>4792.04</v>
      </c>
      <c r="J35">
        <f>Accounts!J36</f>
        <v>365725</v>
      </c>
      <c r="K35">
        <f>Accounts!K36</f>
        <v>29365.18</v>
      </c>
      <c r="L35">
        <f>Accounts!L36</f>
        <v>800733.00000000012</v>
      </c>
      <c r="M35">
        <f>Accounts!M36</f>
        <v>16926.690000000002</v>
      </c>
      <c r="N35">
        <f>Accounts!N36</f>
        <v>783806.31</v>
      </c>
      <c r="O35">
        <f>Accounts!O36</f>
        <v>-2414.5499999999302</v>
      </c>
      <c r="P35">
        <f>Accounts!P36</f>
        <v>427233.23</v>
      </c>
    </row>
    <row r="36" spans="1:16" x14ac:dyDescent="0.2">
      <c r="A36" s="25">
        <f>Accounts!A37</f>
        <v>42347</v>
      </c>
      <c r="B36">
        <f>Accounts!B37</f>
        <v>4666.7</v>
      </c>
      <c r="C36">
        <f>Accounts!C37</f>
        <v>0</v>
      </c>
      <c r="D36">
        <f>Accounts!D37</f>
        <v>3078.23</v>
      </c>
      <c r="E36">
        <f>Accounts!E37</f>
        <v>6366.47</v>
      </c>
      <c r="F36">
        <f>Accounts!F37</f>
        <v>2312.6799999999998</v>
      </c>
      <c r="G36">
        <f>Accounts!G37</f>
        <v>2300</v>
      </c>
      <c r="H36">
        <f>Accounts!H37</f>
        <v>390336.87</v>
      </c>
      <c r="I36">
        <f>Accounts!I37</f>
        <v>4720.8599999999997</v>
      </c>
      <c r="J36">
        <f>Accounts!J37</f>
        <v>365725</v>
      </c>
      <c r="K36">
        <f>Accounts!K37</f>
        <v>29365.18</v>
      </c>
      <c r="L36">
        <f>Accounts!L37</f>
        <v>794814.61</v>
      </c>
      <c r="M36">
        <f>Accounts!M37</f>
        <v>14057.380000000001</v>
      </c>
      <c r="N36">
        <f>Accounts!N37</f>
        <v>780757.23</v>
      </c>
      <c r="O36">
        <f>Accounts!O37</f>
        <v>-3049.0800000000745</v>
      </c>
      <c r="P36">
        <f>Accounts!P37</f>
        <v>424422.91</v>
      </c>
    </row>
    <row r="37" spans="1:16" x14ac:dyDescent="0.2">
      <c r="A37" s="25">
        <f>Accounts!A38</f>
        <v>42348</v>
      </c>
      <c r="B37">
        <f>Accounts!B38</f>
        <v>4586.7</v>
      </c>
      <c r="C37">
        <f>Accounts!C38</f>
        <v>0</v>
      </c>
      <c r="D37">
        <f>Accounts!D38</f>
        <v>3078.23</v>
      </c>
      <c r="E37">
        <f>Accounts!E38</f>
        <v>6423.29</v>
      </c>
      <c r="F37">
        <f>Accounts!F38</f>
        <v>2312.6799999999998</v>
      </c>
      <c r="G37">
        <f>Accounts!G38</f>
        <v>2325</v>
      </c>
      <c r="H37">
        <f>Accounts!H38</f>
        <v>390625.05</v>
      </c>
      <c r="I37">
        <f>Accounts!I38</f>
        <v>4734.3999999999996</v>
      </c>
      <c r="J37">
        <f>Accounts!J38</f>
        <v>365725</v>
      </c>
      <c r="K37">
        <f>Accounts!K38</f>
        <v>29365.18</v>
      </c>
      <c r="L37">
        <f>Accounts!L38</f>
        <v>795036.33000000007</v>
      </c>
      <c r="M37">
        <f>Accounts!M38</f>
        <v>14139.2</v>
      </c>
      <c r="N37">
        <f>Accounts!N38</f>
        <v>780897.13000000012</v>
      </c>
      <c r="O37">
        <f>Accounts!O38</f>
        <v>139.9000000001397</v>
      </c>
      <c r="P37">
        <f>Accounts!P38</f>
        <v>424724.63</v>
      </c>
    </row>
    <row r="38" spans="1:16" x14ac:dyDescent="0.2">
      <c r="A38" s="25">
        <f>Accounts!A39</f>
        <v>42349</v>
      </c>
      <c r="B38">
        <f>Accounts!B39</f>
        <v>6043.9</v>
      </c>
      <c r="C38">
        <f>Accounts!C39</f>
        <v>0</v>
      </c>
      <c r="D38">
        <f>Accounts!D39</f>
        <v>3078.23</v>
      </c>
      <c r="E38">
        <f>Accounts!E39</f>
        <v>7040.48</v>
      </c>
      <c r="F38">
        <f>Accounts!F39</f>
        <v>2443.81</v>
      </c>
      <c r="G38">
        <f>Accounts!G39</f>
        <v>2325</v>
      </c>
      <c r="H38">
        <f>Accounts!H39</f>
        <v>384478.26</v>
      </c>
      <c r="I38">
        <f>Accounts!I39</f>
        <v>4633.2</v>
      </c>
      <c r="J38">
        <f>Accounts!J39</f>
        <v>365725</v>
      </c>
      <c r="K38">
        <f>Accounts!K39</f>
        <v>29365.18</v>
      </c>
      <c r="L38">
        <f>Accounts!L39</f>
        <v>790245.54000000015</v>
      </c>
      <c r="M38">
        <f>Accounts!M39</f>
        <v>14887.519999999999</v>
      </c>
      <c r="N38">
        <f>Accounts!N39</f>
        <v>775358.02000000014</v>
      </c>
      <c r="O38">
        <f>Accounts!O39</f>
        <v>-5539.109999999986</v>
      </c>
      <c r="P38">
        <f>Accounts!P39</f>
        <v>418476.64</v>
      </c>
    </row>
    <row r="39" spans="1:16" x14ac:dyDescent="0.2">
      <c r="A39" s="25">
        <f>Accounts!A40</f>
        <v>42350</v>
      </c>
      <c r="B39">
        <f>Accounts!B40</f>
        <v>6079.9</v>
      </c>
      <c r="C39">
        <f>Accounts!C40</f>
        <v>0</v>
      </c>
      <c r="D39">
        <f>Accounts!D40</f>
        <v>3078.23</v>
      </c>
      <c r="E39">
        <f>Accounts!E40</f>
        <v>7040.48</v>
      </c>
      <c r="F39">
        <f>Accounts!F40</f>
        <v>2648.94</v>
      </c>
      <c r="G39">
        <f>Accounts!G40</f>
        <v>2325</v>
      </c>
      <c r="H39">
        <f>Accounts!H40</f>
        <v>384478.26</v>
      </c>
      <c r="I39">
        <f>Accounts!I40</f>
        <v>4633.2</v>
      </c>
      <c r="J39">
        <f>Accounts!J40</f>
        <v>365725</v>
      </c>
      <c r="K39">
        <f>Accounts!K40</f>
        <v>29365.18</v>
      </c>
      <c r="L39">
        <f>Accounts!L40</f>
        <v>790281.54000000015</v>
      </c>
      <c r="M39">
        <f>Accounts!M40</f>
        <v>15092.65</v>
      </c>
      <c r="N39">
        <f>Accounts!N40</f>
        <v>775188.89000000013</v>
      </c>
      <c r="O39">
        <f>Accounts!O40</f>
        <v>-169.13000000000466</v>
      </c>
      <c r="P39">
        <f>Accounts!P40</f>
        <v>418476.64</v>
      </c>
    </row>
    <row r="40" spans="1:16" x14ac:dyDescent="0.2">
      <c r="A40" s="25">
        <f>Accounts!A41</f>
        <v>42351</v>
      </c>
      <c r="B40">
        <f>Accounts!B41</f>
        <v>6079.9</v>
      </c>
      <c r="C40">
        <f>Accounts!C41</f>
        <v>0</v>
      </c>
      <c r="D40">
        <f>Accounts!D41</f>
        <v>3078.23</v>
      </c>
      <c r="E40">
        <f>Accounts!E41</f>
        <v>7029.28</v>
      </c>
      <c r="F40">
        <f>Accounts!F41</f>
        <v>2648.94</v>
      </c>
      <c r="G40">
        <f>Accounts!G41</f>
        <v>2325</v>
      </c>
      <c r="H40">
        <f>Accounts!H41</f>
        <v>384478.26</v>
      </c>
      <c r="I40">
        <f>Accounts!I41</f>
        <v>4633.2</v>
      </c>
      <c r="J40">
        <f>Accounts!J41</f>
        <v>365725</v>
      </c>
      <c r="K40">
        <f>Accounts!K41</f>
        <v>29365.18</v>
      </c>
      <c r="L40">
        <f>Accounts!L41</f>
        <v>790281.54000000015</v>
      </c>
      <c r="M40">
        <f>Accounts!M41</f>
        <v>15081.45</v>
      </c>
      <c r="N40">
        <f>Accounts!N41</f>
        <v>775200.0900000002</v>
      </c>
      <c r="O40">
        <f>Accounts!O41</f>
        <v>11.200000000069849</v>
      </c>
      <c r="P40">
        <f>Accounts!P41</f>
        <v>418476.64</v>
      </c>
    </row>
    <row r="41" spans="1:16" x14ac:dyDescent="0.2">
      <c r="A41" s="25">
        <f>Accounts!A42</f>
        <v>42352</v>
      </c>
      <c r="B41">
        <f>Accounts!B42</f>
        <v>1627.96</v>
      </c>
      <c r="C41">
        <f>Accounts!C42</f>
        <v>0</v>
      </c>
      <c r="D41">
        <f>Accounts!D42</f>
        <v>3078.23</v>
      </c>
      <c r="E41">
        <f>Accounts!E42</f>
        <v>2785.69</v>
      </c>
      <c r="F41">
        <f>Accounts!F42</f>
        <v>2658.95</v>
      </c>
      <c r="G41">
        <f>Accounts!G42</f>
        <v>2325</v>
      </c>
      <c r="H41">
        <f>Accounts!H42</f>
        <v>384775.88</v>
      </c>
      <c r="I41">
        <f>Accounts!I42</f>
        <v>4679.84</v>
      </c>
      <c r="J41">
        <f>Accounts!J42</f>
        <v>365725</v>
      </c>
      <c r="K41">
        <f>Accounts!K42</f>
        <v>29365.18</v>
      </c>
      <c r="L41">
        <f>Accounts!L42</f>
        <v>786173.8600000001</v>
      </c>
      <c r="M41">
        <f>Accounts!M42</f>
        <v>10847.869999999999</v>
      </c>
      <c r="N41">
        <f>Accounts!N42</f>
        <v>775325.99000000011</v>
      </c>
      <c r="O41">
        <f>Accounts!O42</f>
        <v>125.89999999990687</v>
      </c>
      <c r="P41">
        <f>Accounts!P42</f>
        <v>418820.9</v>
      </c>
    </row>
    <row r="42" spans="1:16" x14ac:dyDescent="0.2">
      <c r="A42" s="25">
        <f>Accounts!A43</f>
        <v>42353</v>
      </c>
      <c r="B42">
        <f>Accounts!B43</f>
        <v>1627.96</v>
      </c>
      <c r="C42">
        <f>Accounts!C43</f>
        <v>0</v>
      </c>
      <c r="D42">
        <f>Accounts!D43</f>
        <v>3078.23</v>
      </c>
      <c r="E42">
        <f>Accounts!E43</f>
        <v>2797.94</v>
      </c>
      <c r="F42">
        <f>Accounts!F43</f>
        <v>2734.55</v>
      </c>
      <c r="G42">
        <f>Accounts!G43</f>
        <v>2325</v>
      </c>
      <c r="H42">
        <f>Accounts!H43</f>
        <v>388032.19</v>
      </c>
      <c r="I42">
        <f>Accounts!I43</f>
        <v>4695.78</v>
      </c>
      <c r="J42">
        <f>Accounts!J43</f>
        <v>365815</v>
      </c>
      <c r="K42">
        <f>Accounts!K43</f>
        <v>29365.18</v>
      </c>
      <c r="L42">
        <f>Accounts!L43</f>
        <v>789536.1100000001</v>
      </c>
      <c r="M42">
        <f>Accounts!M43</f>
        <v>10935.720000000001</v>
      </c>
      <c r="N42">
        <f>Accounts!N43</f>
        <v>778600.39000000013</v>
      </c>
      <c r="O42">
        <f>Accounts!O43</f>
        <v>3274.4000000000233</v>
      </c>
      <c r="P42">
        <f>Accounts!P43</f>
        <v>422093.15</v>
      </c>
    </row>
    <row r="43" spans="1:16" x14ac:dyDescent="0.2">
      <c r="A43" s="25">
        <f>Accounts!A44</f>
        <v>42354</v>
      </c>
      <c r="B43">
        <f>Accounts!B44</f>
        <v>1418.13</v>
      </c>
      <c r="C43">
        <f>Accounts!C44</f>
        <v>0</v>
      </c>
      <c r="D43">
        <f>Accounts!D44</f>
        <v>2898.23</v>
      </c>
      <c r="E43">
        <f>Accounts!E44</f>
        <v>2797.94</v>
      </c>
      <c r="F43">
        <f>Accounts!F44</f>
        <v>2736.89</v>
      </c>
      <c r="G43">
        <f>Accounts!G44</f>
        <v>2325</v>
      </c>
      <c r="H43">
        <f>Accounts!H44</f>
        <v>392992.47</v>
      </c>
      <c r="I43">
        <f>Accounts!I44</f>
        <v>4695.78</v>
      </c>
      <c r="J43">
        <f>Accounts!J44</f>
        <v>365815</v>
      </c>
      <c r="K43">
        <f>Accounts!K44</f>
        <v>29365.18</v>
      </c>
      <c r="L43">
        <f>Accounts!L44</f>
        <v>794286.56</v>
      </c>
      <c r="M43">
        <f>Accounts!M44</f>
        <v>10758.06</v>
      </c>
      <c r="N43">
        <f>Accounts!N44</f>
        <v>783528.5</v>
      </c>
      <c r="O43">
        <f>Accounts!O44</f>
        <v>4928.1099999998696</v>
      </c>
      <c r="P43">
        <f>Accounts!P44</f>
        <v>427053.43</v>
      </c>
    </row>
    <row r="44" spans="1:16" x14ac:dyDescent="0.2">
      <c r="A44" s="25">
        <f>Accounts!A45</f>
        <v>42355</v>
      </c>
      <c r="B44">
        <f>Accounts!B45</f>
        <v>1425.75</v>
      </c>
      <c r="C44">
        <f>Accounts!C45</f>
        <v>0</v>
      </c>
      <c r="D44">
        <f>Accounts!D45</f>
        <v>2898.23</v>
      </c>
      <c r="E44">
        <f>Accounts!E45</f>
        <v>2866.48</v>
      </c>
      <c r="F44">
        <f>Accounts!F45</f>
        <v>2764.8</v>
      </c>
      <c r="G44">
        <f>Accounts!G45</f>
        <v>2325</v>
      </c>
      <c r="H44">
        <f>Accounts!H45</f>
        <v>389500</v>
      </c>
      <c r="I44">
        <f>Accounts!I45</f>
        <v>4543.4399999999996</v>
      </c>
      <c r="J44">
        <f>Accounts!J45</f>
        <v>365815</v>
      </c>
      <c r="K44">
        <f>Accounts!K45</f>
        <v>29365.18</v>
      </c>
      <c r="L44">
        <f>Accounts!L45</f>
        <v>790649.37</v>
      </c>
      <c r="M44">
        <f>Accounts!M45</f>
        <v>10854.51</v>
      </c>
      <c r="N44">
        <f>Accounts!N45</f>
        <v>779794.86</v>
      </c>
      <c r="O44">
        <f>Accounts!O45</f>
        <v>-3733.640000000014</v>
      </c>
      <c r="P44">
        <f>Accounts!P45</f>
        <v>423408.62</v>
      </c>
    </row>
    <row r="45" spans="1:16" x14ac:dyDescent="0.2">
      <c r="A45" s="25">
        <f>Accounts!A46</f>
        <v>42356</v>
      </c>
      <c r="B45">
        <f>Accounts!B46</f>
        <v>925.75</v>
      </c>
      <c r="C45">
        <f>Accounts!C46</f>
        <v>0</v>
      </c>
      <c r="D45">
        <f>Accounts!D46</f>
        <v>2898.23</v>
      </c>
      <c r="E45">
        <f>Accounts!E46</f>
        <v>3280.38</v>
      </c>
      <c r="F45">
        <f>Accounts!F46</f>
        <v>2825.67</v>
      </c>
      <c r="G45">
        <f>Accounts!G46</f>
        <v>2325</v>
      </c>
      <c r="H45">
        <f>Accounts!H46</f>
        <v>389500</v>
      </c>
      <c r="I45">
        <f>Accounts!I46</f>
        <v>4543.4399999999996</v>
      </c>
      <c r="J45">
        <f>Accounts!J46</f>
        <v>365815</v>
      </c>
      <c r="K45">
        <f>Accounts!K46</f>
        <v>29365.18</v>
      </c>
      <c r="L45">
        <f>Accounts!L46</f>
        <v>790149.37</v>
      </c>
      <c r="M45">
        <f>Accounts!M46</f>
        <v>11329.28</v>
      </c>
      <c r="N45">
        <f>Accounts!N46</f>
        <v>778820.09</v>
      </c>
      <c r="O45">
        <f>Accounts!O46</f>
        <v>-974.77000000001863</v>
      </c>
      <c r="P45">
        <f>Accounts!P46</f>
        <v>423408.62</v>
      </c>
    </row>
    <row r="46" spans="1:16" x14ac:dyDescent="0.2">
      <c r="A46" s="25">
        <f>Accounts!A47</f>
        <v>42357</v>
      </c>
      <c r="B46">
        <f>Accounts!B47</f>
        <v>0</v>
      </c>
      <c r="C46">
        <f>Accounts!C47</f>
        <v>0</v>
      </c>
      <c r="D46">
        <f>Accounts!D47</f>
        <v>0</v>
      </c>
      <c r="E46">
        <f>Accounts!E47</f>
        <v>0</v>
      </c>
      <c r="F46">
        <f>Accounts!F47</f>
        <v>0</v>
      </c>
      <c r="G46">
        <f>Accounts!G47</f>
        <v>0</v>
      </c>
      <c r="H46">
        <f>Accounts!H47</f>
        <v>0</v>
      </c>
      <c r="I46">
        <f>Accounts!I47</f>
        <v>0</v>
      </c>
      <c r="J46">
        <f>Accounts!J47</f>
        <v>0</v>
      </c>
      <c r="K46">
        <f>Accounts!K47</f>
        <v>0</v>
      </c>
      <c r="L46">
        <f>Accounts!L47</f>
        <v>0</v>
      </c>
      <c r="M46">
        <f>Accounts!M47</f>
        <v>0</v>
      </c>
      <c r="N46">
        <f>Accounts!N47</f>
        <v>0</v>
      </c>
      <c r="O46">
        <f>Accounts!O47</f>
        <v>0</v>
      </c>
      <c r="P46">
        <f>Accounts!P47</f>
        <v>0</v>
      </c>
    </row>
    <row r="47" spans="1:16" x14ac:dyDescent="0.2">
      <c r="A47" s="25">
        <f>Accounts!A48</f>
        <v>42358</v>
      </c>
      <c r="B47">
        <f>Accounts!B48</f>
        <v>0</v>
      </c>
      <c r="C47">
        <f>Accounts!C48</f>
        <v>0</v>
      </c>
      <c r="D47">
        <f>Accounts!D48</f>
        <v>0</v>
      </c>
      <c r="E47">
        <f>Accounts!E48</f>
        <v>0</v>
      </c>
      <c r="F47">
        <f>Accounts!F48</f>
        <v>0</v>
      </c>
      <c r="G47">
        <f>Accounts!G48</f>
        <v>0</v>
      </c>
      <c r="H47">
        <f>Accounts!H48</f>
        <v>0</v>
      </c>
      <c r="I47">
        <f>Accounts!I48</f>
        <v>0</v>
      </c>
      <c r="J47">
        <f>Accounts!J48</f>
        <v>0</v>
      </c>
      <c r="K47">
        <f>Accounts!K48</f>
        <v>0</v>
      </c>
      <c r="L47">
        <f>Accounts!L48</f>
        <v>0</v>
      </c>
      <c r="M47">
        <f>Accounts!M48</f>
        <v>0</v>
      </c>
      <c r="N47">
        <f>Accounts!N48</f>
        <v>0</v>
      </c>
      <c r="O47">
        <f>Accounts!O48</f>
        <v>0</v>
      </c>
      <c r="P47">
        <f>Accounts!P48</f>
        <v>0</v>
      </c>
    </row>
    <row r="48" spans="1:16" x14ac:dyDescent="0.2">
      <c r="A48" s="25">
        <f>Accounts!A49</f>
        <v>42359</v>
      </c>
      <c r="B48">
        <f>Accounts!B49</f>
        <v>0</v>
      </c>
      <c r="C48">
        <f>Accounts!C49</f>
        <v>0</v>
      </c>
      <c r="D48">
        <f>Accounts!D49</f>
        <v>0</v>
      </c>
      <c r="E48">
        <f>Accounts!E49</f>
        <v>0</v>
      </c>
      <c r="F48">
        <f>Accounts!F49</f>
        <v>0</v>
      </c>
      <c r="G48">
        <f>Accounts!G49</f>
        <v>0</v>
      </c>
      <c r="H48">
        <f>Accounts!H49</f>
        <v>0</v>
      </c>
      <c r="I48">
        <f>Accounts!I49</f>
        <v>0</v>
      </c>
      <c r="J48">
        <f>Accounts!J49</f>
        <v>0</v>
      </c>
      <c r="K48">
        <f>Accounts!K49</f>
        <v>0</v>
      </c>
      <c r="L48">
        <f>Accounts!L49</f>
        <v>0</v>
      </c>
      <c r="M48">
        <f>Accounts!M49</f>
        <v>0</v>
      </c>
      <c r="N48">
        <f>Accounts!N49</f>
        <v>0</v>
      </c>
      <c r="O48">
        <f>Accounts!O49</f>
        <v>0</v>
      </c>
      <c r="P48">
        <f>Accounts!P49</f>
        <v>0</v>
      </c>
    </row>
    <row r="49" spans="1:16" x14ac:dyDescent="0.2">
      <c r="A49" s="25">
        <f>Accounts!A50</f>
        <v>42360</v>
      </c>
      <c r="B49">
        <f>Accounts!B50</f>
        <v>0</v>
      </c>
      <c r="C49">
        <f>Accounts!C50</f>
        <v>0</v>
      </c>
      <c r="D49">
        <f>Accounts!D50</f>
        <v>0</v>
      </c>
      <c r="E49">
        <f>Accounts!E50</f>
        <v>0</v>
      </c>
      <c r="F49">
        <f>Accounts!F50</f>
        <v>0</v>
      </c>
      <c r="G49">
        <f>Accounts!G50</f>
        <v>0</v>
      </c>
      <c r="H49">
        <f>Accounts!H50</f>
        <v>0</v>
      </c>
      <c r="I49">
        <f>Accounts!I50</f>
        <v>0</v>
      </c>
      <c r="J49">
        <f>Accounts!J50</f>
        <v>0</v>
      </c>
      <c r="K49">
        <f>Accounts!K50</f>
        <v>0</v>
      </c>
      <c r="L49">
        <f>Accounts!L50</f>
        <v>0</v>
      </c>
      <c r="M49">
        <f>Accounts!M50</f>
        <v>0</v>
      </c>
      <c r="N49">
        <f>Accounts!N50</f>
        <v>0</v>
      </c>
      <c r="O49">
        <f>Accounts!O50</f>
        <v>0</v>
      </c>
      <c r="P49">
        <f>Accounts!P50</f>
        <v>0</v>
      </c>
    </row>
    <row r="50" spans="1:16" x14ac:dyDescent="0.2">
      <c r="A50" s="25">
        <f>Accounts!A51</f>
        <v>42361</v>
      </c>
      <c r="B50">
        <f>Accounts!B51</f>
        <v>0</v>
      </c>
      <c r="C50">
        <f>Accounts!C51</f>
        <v>0</v>
      </c>
      <c r="D50">
        <f>Accounts!D51</f>
        <v>0</v>
      </c>
      <c r="E50">
        <f>Accounts!E51</f>
        <v>0</v>
      </c>
      <c r="F50">
        <f>Accounts!F51</f>
        <v>0</v>
      </c>
      <c r="G50">
        <f>Accounts!G51</f>
        <v>0</v>
      </c>
      <c r="H50">
        <f>Accounts!H51</f>
        <v>0</v>
      </c>
      <c r="I50">
        <f>Accounts!I51</f>
        <v>0</v>
      </c>
      <c r="J50">
        <f>Accounts!J51</f>
        <v>0</v>
      </c>
      <c r="K50">
        <f>Accounts!K51</f>
        <v>0</v>
      </c>
      <c r="L50">
        <f>Accounts!L51</f>
        <v>0</v>
      </c>
      <c r="M50">
        <f>Accounts!M51</f>
        <v>0</v>
      </c>
      <c r="N50">
        <f>Accounts!N51</f>
        <v>0</v>
      </c>
      <c r="O50">
        <f>Accounts!O51</f>
        <v>0</v>
      </c>
      <c r="P50">
        <f>Accounts!P51</f>
        <v>0</v>
      </c>
    </row>
    <row r="51" spans="1:16" x14ac:dyDescent="0.2">
      <c r="A51" s="25">
        <f>Accounts!A52</f>
        <v>42362</v>
      </c>
      <c r="B51">
        <f>Accounts!B52</f>
        <v>0</v>
      </c>
      <c r="C51">
        <f>Accounts!C52</f>
        <v>0</v>
      </c>
      <c r="D51">
        <f>Accounts!D52</f>
        <v>0</v>
      </c>
      <c r="E51">
        <f>Accounts!E52</f>
        <v>0</v>
      </c>
      <c r="F51">
        <f>Accounts!F52</f>
        <v>0</v>
      </c>
      <c r="G51">
        <f>Accounts!G52</f>
        <v>0</v>
      </c>
      <c r="H51">
        <f>Accounts!H52</f>
        <v>0</v>
      </c>
      <c r="I51">
        <f>Accounts!I52</f>
        <v>0</v>
      </c>
      <c r="J51">
        <f>Accounts!J52</f>
        <v>0</v>
      </c>
      <c r="K51">
        <f>Accounts!K52</f>
        <v>0</v>
      </c>
      <c r="L51">
        <f>Accounts!L52</f>
        <v>0</v>
      </c>
      <c r="M51">
        <f>Accounts!M52</f>
        <v>0</v>
      </c>
      <c r="N51">
        <f>Accounts!N52</f>
        <v>0</v>
      </c>
      <c r="O51">
        <f>Accounts!O52</f>
        <v>0</v>
      </c>
      <c r="P51">
        <f>Accounts!P52</f>
        <v>0</v>
      </c>
    </row>
    <row r="52" spans="1:16" x14ac:dyDescent="0.2">
      <c r="A52" s="25">
        <f>Accounts!A53</f>
        <v>42363</v>
      </c>
      <c r="B52">
        <f>Accounts!B53</f>
        <v>0</v>
      </c>
      <c r="C52">
        <f>Accounts!C53</f>
        <v>0</v>
      </c>
      <c r="D52">
        <f>Accounts!D53</f>
        <v>0</v>
      </c>
      <c r="E52">
        <f>Accounts!E53</f>
        <v>0</v>
      </c>
      <c r="F52">
        <f>Accounts!F53</f>
        <v>0</v>
      </c>
      <c r="G52">
        <f>Accounts!G53</f>
        <v>0</v>
      </c>
      <c r="H52">
        <f>Accounts!H53</f>
        <v>0</v>
      </c>
      <c r="I52">
        <f>Accounts!I53</f>
        <v>0</v>
      </c>
      <c r="J52">
        <f>Accounts!J53</f>
        <v>0</v>
      </c>
      <c r="K52">
        <f>Accounts!K53</f>
        <v>0</v>
      </c>
      <c r="L52">
        <f>Accounts!L53</f>
        <v>0</v>
      </c>
      <c r="M52">
        <f>Accounts!M53</f>
        <v>0</v>
      </c>
      <c r="N52">
        <f>Accounts!N53</f>
        <v>0</v>
      </c>
      <c r="O52">
        <f>Accounts!O53</f>
        <v>0</v>
      </c>
      <c r="P52">
        <f>Accounts!P53</f>
        <v>0</v>
      </c>
    </row>
    <row r="53" spans="1:16" x14ac:dyDescent="0.2">
      <c r="A53" s="25">
        <f>Accounts!A54</f>
        <v>42364</v>
      </c>
      <c r="B53">
        <f>Accounts!B54</f>
        <v>0</v>
      </c>
      <c r="C53">
        <f>Accounts!C54</f>
        <v>0</v>
      </c>
      <c r="D53">
        <f>Accounts!D54</f>
        <v>0</v>
      </c>
      <c r="E53">
        <f>Accounts!E54</f>
        <v>0</v>
      </c>
      <c r="F53">
        <f>Accounts!F54</f>
        <v>0</v>
      </c>
      <c r="G53">
        <f>Accounts!G54</f>
        <v>0</v>
      </c>
      <c r="H53">
        <f>Accounts!H54</f>
        <v>0</v>
      </c>
      <c r="I53">
        <f>Accounts!I54</f>
        <v>0</v>
      </c>
      <c r="J53">
        <f>Accounts!J54</f>
        <v>0</v>
      </c>
      <c r="K53">
        <f>Accounts!K54</f>
        <v>0</v>
      </c>
      <c r="L53">
        <f>Accounts!L54</f>
        <v>0</v>
      </c>
      <c r="M53">
        <f>Accounts!M54</f>
        <v>0</v>
      </c>
      <c r="N53">
        <f>Accounts!N54</f>
        <v>0</v>
      </c>
      <c r="O53">
        <f>Accounts!O54</f>
        <v>0</v>
      </c>
      <c r="P53">
        <f>Accounts!P54</f>
        <v>0</v>
      </c>
    </row>
    <row r="54" spans="1:16" x14ac:dyDescent="0.2">
      <c r="A54" s="25">
        <f>Accounts!A55</f>
        <v>42365</v>
      </c>
      <c r="B54">
        <f>Accounts!B55</f>
        <v>0</v>
      </c>
      <c r="C54">
        <f>Accounts!C55</f>
        <v>0</v>
      </c>
      <c r="D54">
        <f>Accounts!D55</f>
        <v>0</v>
      </c>
      <c r="E54">
        <f>Accounts!E55</f>
        <v>0</v>
      </c>
      <c r="F54">
        <f>Accounts!F55</f>
        <v>0</v>
      </c>
      <c r="G54">
        <f>Accounts!G55</f>
        <v>0</v>
      </c>
      <c r="H54">
        <f>Accounts!H55</f>
        <v>0</v>
      </c>
      <c r="I54">
        <f>Accounts!I55</f>
        <v>0</v>
      </c>
      <c r="J54">
        <f>Accounts!J55</f>
        <v>0</v>
      </c>
      <c r="K54">
        <f>Accounts!K55</f>
        <v>0</v>
      </c>
      <c r="L54">
        <f>Accounts!L55</f>
        <v>0</v>
      </c>
      <c r="M54">
        <f>Accounts!M55</f>
        <v>0</v>
      </c>
      <c r="N54">
        <f>Accounts!N55</f>
        <v>0</v>
      </c>
      <c r="O54">
        <f>Accounts!O55</f>
        <v>0</v>
      </c>
      <c r="P54">
        <f>Accounts!P55</f>
        <v>0</v>
      </c>
    </row>
    <row r="55" spans="1:16" x14ac:dyDescent="0.2">
      <c r="A55" s="25">
        <f>Accounts!A56</f>
        <v>42366</v>
      </c>
      <c r="B55">
        <f>Accounts!B56</f>
        <v>0</v>
      </c>
      <c r="C55">
        <f>Accounts!C56</f>
        <v>0</v>
      </c>
      <c r="D55">
        <f>Accounts!D56</f>
        <v>0</v>
      </c>
      <c r="E55">
        <f>Accounts!E56</f>
        <v>0</v>
      </c>
      <c r="F55">
        <f>Accounts!F56</f>
        <v>0</v>
      </c>
      <c r="G55">
        <f>Accounts!G56</f>
        <v>0</v>
      </c>
      <c r="H55">
        <f>Accounts!H56</f>
        <v>0</v>
      </c>
      <c r="I55">
        <f>Accounts!I56</f>
        <v>0</v>
      </c>
      <c r="J55">
        <f>Accounts!J56</f>
        <v>0</v>
      </c>
      <c r="K55">
        <f>Accounts!K56</f>
        <v>0</v>
      </c>
      <c r="L55">
        <f>Accounts!L56</f>
        <v>0</v>
      </c>
      <c r="M55">
        <f>Accounts!M56</f>
        <v>0</v>
      </c>
      <c r="N55">
        <f>Accounts!N56</f>
        <v>0</v>
      </c>
      <c r="O55">
        <f>Accounts!O56</f>
        <v>0</v>
      </c>
      <c r="P55">
        <f>Accounts!P56</f>
        <v>0</v>
      </c>
    </row>
    <row r="56" spans="1:16" x14ac:dyDescent="0.2">
      <c r="A56" s="25">
        <f>Accounts!A57</f>
        <v>42367</v>
      </c>
      <c r="B56">
        <f>Accounts!B57</f>
        <v>0</v>
      </c>
      <c r="C56">
        <f>Accounts!C57</f>
        <v>0</v>
      </c>
      <c r="D56">
        <f>Accounts!D57</f>
        <v>0</v>
      </c>
      <c r="E56">
        <f>Accounts!E57</f>
        <v>0</v>
      </c>
      <c r="F56">
        <f>Accounts!F57</f>
        <v>0</v>
      </c>
      <c r="G56">
        <f>Accounts!G57</f>
        <v>0</v>
      </c>
      <c r="H56">
        <f>Accounts!H57</f>
        <v>0</v>
      </c>
      <c r="I56">
        <f>Accounts!I57</f>
        <v>0</v>
      </c>
      <c r="J56">
        <f>Accounts!J57</f>
        <v>0</v>
      </c>
      <c r="K56">
        <f>Accounts!K57</f>
        <v>0</v>
      </c>
      <c r="L56">
        <f>Accounts!L57</f>
        <v>0</v>
      </c>
      <c r="M56">
        <f>Accounts!M57</f>
        <v>0</v>
      </c>
      <c r="N56">
        <f>Accounts!N57</f>
        <v>0</v>
      </c>
      <c r="O56">
        <f>Accounts!O57</f>
        <v>0</v>
      </c>
      <c r="P56">
        <f>Accounts!P57</f>
        <v>0</v>
      </c>
    </row>
    <row r="57" spans="1:16" x14ac:dyDescent="0.2">
      <c r="A57" s="25">
        <f>Accounts!A58</f>
        <v>42368</v>
      </c>
      <c r="B57">
        <f>Accounts!B58</f>
        <v>0</v>
      </c>
      <c r="C57">
        <f>Accounts!C58</f>
        <v>0</v>
      </c>
      <c r="D57">
        <f>Accounts!D58</f>
        <v>0</v>
      </c>
      <c r="E57">
        <f>Accounts!E58</f>
        <v>0</v>
      </c>
      <c r="F57">
        <f>Accounts!F58</f>
        <v>0</v>
      </c>
      <c r="G57">
        <f>Accounts!G58</f>
        <v>0</v>
      </c>
      <c r="H57">
        <f>Accounts!H58</f>
        <v>0</v>
      </c>
      <c r="I57">
        <f>Accounts!I58</f>
        <v>0</v>
      </c>
      <c r="J57">
        <f>Accounts!J58</f>
        <v>0</v>
      </c>
      <c r="K57">
        <f>Accounts!K58</f>
        <v>0</v>
      </c>
      <c r="L57">
        <f>Accounts!L58</f>
        <v>0</v>
      </c>
      <c r="M57">
        <f>Accounts!M58</f>
        <v>0</v>
      </c>
      <c r="N57">
        <f>Accounts!N58</f>
        <v>0</v>
      </c>
      <c r="O57">
        <f>Accounts!O58</f>
        <v>0</v>
      </c>
      <c r="P57">
        <f>Accounts!P58</f>
        <v>0</v>
      </c>
    </row>
    <row r="58" spans="1:16" x14ac:dyDescent="0.2">
      <c r="A58" s="25">
        <f>Accounts!A59</f>
        <v>42369</v>
      </c>
      <c r="B58">
        <f>Accounts!B59</f>
        <v>0</v>
      </c>
      <c r="C58">
        <f>Accounts!C59</f>
        <v>0</v>
      </c>
      <c r="D58">
        <f>Accounts!D59</f>
        <v>0</v>
      </c>
      <c r="E58">
        <f>Accounts!E59</f>
        <v>0</v>
      </c>
      <c r="F58">
        <f>Accounts!F59</f>
        <v>0</v>
      </c>
      <c r="G58">
        <f>Accounts!G59</f>
        <v>0</v>
      </c>
      <c r="H58">
        <f>Accounts!H59</f>
        <v>0</v>
      </c>
      <c r="I58">
        <f>Accounts!I59</f>
        <v>0</v>
      </c>
      <c r="J58">
        <f>Accounts!J59</f>
        <v>0</v>
      </c>
      <c r="K58">
        <f>Accounts!K59</f>
        <v>0</v>
      </c>
      <c r="L58">
        <f>Accounts!L59</f>
        <v>0</v>
      </c>
      <c r="M58">
        <f>Accounts!M59</f>
        <v>0</v>
      </c>
      <c r="N58">
        <f>Accounts!N59</f>
        <v>0</v>
      </c>
      <c r="O58">
        <f>Accounts!O59</f>
        <v>0</v>
      </c>
      <c r="P58">
        <f>Accounts!P59</f>
        <v>0</v>
      </c>
    </row>
    <row r="59" spans="1:16" x14ac:dyDescent="0.2">
      <c r="A59" s="25">
        <f>Accounts!A60</f>
        <v>42370</v>
      </c>
      <c r="B59">
        <f>Accounts!B60</f>
        <v>0</v>
      </c>
      <c r="C59">
        <f>Accounts!C60</f>
        <v>0</v>
      </c>
      <c r="D59">
        <f>Accounts!D60</f>
        <v>0</v>
      </c>
      <c r="E59">
        <f>Accounts!E60</f>
        <v>0</v>
      </c>
      <c r="F59">
        <f>Accounts!F60</f>
        <v>0</v>
      </c>
      <c r="G59">
        <f>Accounts!G60</f>
        <v>0</v>
      </c>
      <c r="H59">
        <f>Accounts!H60</f>
        <v>0</v>
      </c>
      <c r="I59">
        <f>Accounts!I60</f>
        <v>0</v>
      </c>
      <c r="J59">
        <f>Accounts!J60</f>
        <v>0</v>
      </c>
      <c r="K59">
        <f>Accounts!K60</f>
        <v>0</v>
      </c>
      <c r="L59">
        <f>Accounts!L60</f>
        <v>0</v>
      </c>
      <c r="M59">
        <f>Accounts!M60</f>
        <v>0</v>
      </c>
      <c r="N59">
        <f>Accounts!N60</f>
        <v>0</v>
      </c>
      <c r="O59">
        <f>Accounts!O60</f>
        <v>0</v>
      </c>
      <c r="P59">
        <f>Accounts!P60</f>
        <v>0</v>
      </c>
    </row>
    <row r="60" spans="1:16" x14ac:dyDescent="0.2">
      <c r="A60" s="25">
        <f>Accounts!A61</f>
        <v>42371</v>
      </c>
      <c r="B60">
        <f>Accounts!B61</f>
        <v>0</v>
      </c>
      <c r="C60">
        <f>Accounts!C61</f>
        <v>0</v>
      </c>
      <c r="D60">
        <f>Accounts!D61</f>
        <v>0</v>
      </c>
      <c r="E60">
        <f>Accounts!E61</f>
        <v>0</v>
      </c>
      <c r="F60">
        <f>Accounts!F61</f>
        <v>0</v>
      </c>
      <c r="G60">
        <f>Accounts!G61</f>
        <v>0</v>
      </c>
      <c r="H60">
        <f>Accounts!H61</f>
        <v>0</v>
      </c>
      <c r="I60">
        <f>Accounts!I61</f>
        <v>0</v>
      </c>
      <c r="J60">
        <f>Accounts!J61</f>
        <v>0</v>
      </c>
      <c r="K60">
        <f>Accounts!K61</f>
        <v>0</v>
      </c>
      <c r="L60">
        <f>Accounts!L61</f>
        <v>0</v>
      </c>
      <c r="M60">
        <f>Accounts!M61</f>
        <v>0</v>
      </c>
      <c r="N60">
        <f>Accounts!N61</f>
        <v>0</v>
      </c>
      <c r="O60">
        <f>Accounts!O61</f>
        <v>0</v>
      </c>
      <c r="P60">
        <f>Accounts!P61</f>
        <v>0</v>
      </c>
    </row>
    <row r="61" spans="1:16" x14ac:dyDescent="0.2">
      <c r="A61" s="25">
        <f>Accounts!A62</f>
        <v>42372</v>
      </c>
      <c r="B61">
        <f>Accounts!B62</f>
        <v>0</v>
      </c>
      <c r="C61">
        <f>Accounts!C62</f>
        <v>0</v>
      </c>
      <c r="D61">
        <f>Accounts!D62</f>
        <v>0</v>
      </c>
      <c r="E61">
        <f>Accounts!E62</f>
        <v>0</v>
      </c>
      <c r="F61">
        <f>Accounts!F62</f>
        <v>0</v>
      </c>
      <c r="G61">
        <f>Accounts!G62</f>
        <v>0</v>
      </c>
      <c r="H61">
        <f>Accounts!H62</f>
        <v>0</v>
      </c>
      <c r="I61">
        <f>Accounts!I62</f>
        <v>0</v>
      </c>
      <c r="J61">
        <f>Accounts!J62</f>
        <v>0</v>
      </c>
      <c r="K61">
        <f>Accounts!K62</f>
        <v>0</v>
      </c>
      <c r="L61">
        <f>Accounts!L62</f>
        <v>0</v>
      </c>
      <c r="M61">
        <f>Accounts!M62</f>
        <v>0</v>
      </c>
      <c r="N61">
        <f>Accounts!N62</f>
        <v>0</v>
      </c>
      <c r="O61">
        <f>Accounts!O62</f>
        <v>0</v>
      </c>
      <c r="P61">
        <f>Accounts!P62</f>
        <v>0</v>
      </c>
    </row>
    <row r="62" spans="1:16" x14ac:dyDescent="0.2">
      <c r="A62" s="25">
        <f>Accounts!A63</f>
        <v>42373</v>
      </c>
      <c r="B62">
        <f>Accounts!B63</f>
        <v>0</v>
      </c>
      <c r="C62">
        <f>Accounts!C63</f>
        <v>0</v>
      </c>
      <c r="D62">
        <f>Accounts!D63</f>
        <v>0</v>
      </c>
      <c r="E62">
        <f>Accounts!E63</f>
        <v>0</v>
      </c>
      <c r="F62">
        <f>Accounts!F63</f>
        <v>0</v>
      </c>
      <c r="G62">
        <f>Accounts!G63</f>
        <v>0</v>
      </c>
      <c r="H62">
        <f>Accounts!H63</f>
        <v>0</v>
      </c>
      <c r="I62">
        <f>Accounts!I63</f>
        <v>0</v>
      </c>
      <c r="J62">
        <f>Accounts!J63</f>
        <v>0</v>
      </c>
      <c r="K62">
        <f>Accounts!K63</f>
        <v>0</v>
      </c>
      <c r="L62">
        <f>Accounts!L63</f>
        <v>0</v>
      </c>
      <c r="M62">
        <f>Accounts!M63</f>
        <v>0</v>
      </c>
      <c r="N62">
        <f>Accounts!N63</f>
        <v>0</v>
      </c>
      <c r="O62">
        <f>Accounts!O63</f>
        <v>0</v>
      </c>
      <c r="P62">
        <f>Accounts!P63</f>
        <v>0</v>
      </c>
    </row>
    <row r="63" spans="1:16" x14ac:dyDescent="0.2">
      <c r="A63" s="25">
        <f>Accounts!A64</f>
        <v>42374</v>
      </c>
      <c r="B63">
        <f>Accounts!B64</f>
        <v>0</v>
      </c>
      <c r="C63">
        <f>Accounts!C64</f>
        <v>0</v>
      </c>
      <c r="D63">
        <f>Accounts!D64</f>
        <v>0</v>
      </c>
      <c r="E63">
        <f>Accounts!E64</f>
        <v>0</v>
      </c>
      <c r="F63">
        <f>Accounts!F64</f>
        <v>0</v>
      </c>
      <c r="G63">
        <f>Accounts!G64</f>
        <v>0</v>
      </c>
      <c r="H63">
        <f>Accounts!H64</f>
        <v>0</v>
      </c>
      <c r="I63">
        <f>Accounts!I64</f>
        <v>0</v>
      </c>
      <c r="J63">
        <f>Accounts!J64</f>
        <v>0</v>
      </c>
      <c r="K63">
        <f>Accounts!K64</f>
        <v>0</v>
      </c>
      <c r="L63">
        <f>Accounts!L64</f>
        <v>0</v>
      </c>
      <c r="M63">
        <f>Accounts!M64</f>
        <v>0</v>
      </c>
      <c r="N63">
        <f>Accounts!N64</f>
        <v>0</v>
      </c>
      <c r="O63">
        <f>Accounts!O64</f>
        <v>0</v>
      </c>
      <c r="P63">
        <f>Accounts!P64</f>
        <v>0</v>
      </c>
    </row>
    <row r="64" spans="1:16" x14ac:dyDescent="0.2">
      <c r="A64" s="25">
        <f>Accounts!A65</f>
        <v>42375</v>
      </c>
      <c r="B64">
        <f>Accounts!B65</f>
        <v>0</v>
      </c>
      <c r="C64">
        <f>Accounts!C65</f>
        <v>0</v>
      </c>
      <c r="D64">
        <f>Accounts!D65</f>
        <v>0</v>
      </c>
      <c r="E64">
        <f>Accounts!E65</f>
        <v>0</v>
      </c>
      <c r="F64">
        <f>Accounts!F65</f>
        <v>0</v>
      </c>
      <c r="G64">
        <f>Accounts!G65</f>
        <v>0</v>
      </c>
      <c r="H64">
        <f>Accounts!H65</f>
        <v>0</v>
      </c>
      <c r="I64">
        <f>Accounts!I65</f>
        <v>0</v>
      </c>
      <c r="J64">
        <f>Accounts!J65</f>
        <v>0</v>
      </c>
      <c r="K64">
        <f>Accounts!K65</f>
        <v>0</v>
      </c>
      <c r="L64">
        <f>Accounts!L65</f>
        <v>0</v>
      </c>
      <c r="M64">
        <f>Accounts!M65</f>
        <v>0</v>
      </c>
      <c r="N64">
        <f>Accounts!N65</f>
        <v>0</v>
      </c>
      <c r="O64">
        <f>Accounts!O65</f>
        <v>0</v>
      </c>
      <c r="P64">
        <f>Accounts!P65</f>
        <v>0</v>
      </c>
    </row>
    <row r="65" spans="1:16" x14ac:dyDescent="0.2">
      <c r="A65" s="25">
        <f>Accounts!A66</f>
        <v>42376</v>
      </c>
      <c r="B65">
        <f>Accounts!B66</f>
        <v>0</v>
      </c>
      <c r="C65">
        <f>Accounts!C66</f>
        <v>0</v>
      </c>
      <c r="D65">
        <f>Accounts!D66</f>
        <v>0</v>
      </c>
      <c r="E65">
        <f>Accounts!E66</f>
        <v>0</v>
      </c>
      <c r="F65">
        <f>Accounts!F66</f>
        <v>0</v>
      </c>
      <c r="G65">
        <f>Accounts!G66</f>
        <v>0</v>
      </c>
      <c r="H65">
        <f>Accounts!H66</f>
        <v>0</v>
      </c>
      <c r="I65">
        <f>Accounts!I66</f>
        <v>0</v>
      </c>
      <c r="J65">
        <f>Accounts!J66</f>
        <v>0</v>
      </c>
      <c r="K65">
        <f>Accounts!K66</f>
        <v>0</v>
      </c>
      <c r="L65">
        <f>Accounts!L66</f>
        <v>0</v>
      </c>
      <c r="M65">
        <f>Accounts!M66</f>
        <v>0</v>
      </c>
      <c r="N65">
        <f>Accounts!N66</f>
        <v>0</v>
      </c>
      <c r="O65">
        <f>Accounts!O66</f>
        <v>0</v>
      </c>
      <c r="P65">
        <f>Accounts!P66</f>
        <v>0</v>
      </c>
    </row>
    <row r="66" spans="1:16" x14ac:dyDescent="0.2">
      <c r="A66" s="25">
        <f>Accounts!A67</f>
        <v>42377</v>
      </c>
      <c r="B66">
        <f>Accounts!B67</f>
        <v>0</v>
      </c>
      <c r="C66">
        <f>Accounts!C67</f>
        <v>0</v>
      </c>
      <c r="D66">
        <f>Accounts!D67</f>
        <v>0</v>
      </c>
      <c r="E66">
        <f>Accounts!E67</f>
        <v>0</v>
      </c>
      <c r="F66">
        <f>Accounts!F67</f>
        <v>0</v>
      </c>
      <c r="G66">
        <f>Accounts!G67</f>
        <v>0</v>
      </c>
      <c r="H66">
        <f>Accounts!H67</f>
        <v>0</v>
      </c>
      <c r="I66">
        <f>Accounts!I67</f>
        <v>0</v>
      </c>
      <c r="J66">
        <f>Accounts!J67</f>
        <v>0</v>
      </c>
      <c r="K66">
        <f>Accounts!K67</f>
        <v>0</v>
      </c>
      <c r="L66">
        <f>Accounts!L67</f>
        <v>0</v>
      </c>
      <c r="M66">
        <f>Accounts!M67</f>
        <v>0</v>
      </c>
      <c r="N66">
        <f>Accounts!N67</f>
        <v>0</v>
      </c>
      <c r="O66">
        <f>Accounts!O67</f>
        <v>0</v>
      </c>
      <c r="P66">
        <f>Accounts!P67</f>
        <v>0</v>
      </c>
    </row>
    <row r="67" spans="1:16" x14ac:dyDescent="0.2">
      <c r="A67" s="25">
        <f>Accounts!A68</f>
        <v>42378</v>
      </c>
      <c r="B67">
        <f>Accounts!B68</f>
        <v>0</v>
      </c>
      <c r="C67">
        <f>Accounts!C68</f>
        <v>0</v>
      </c>
      <c r="D67">
        <f>Accounts!D68</f>
        <v>0</v>
      </c>
      <c r="E67">
        <f>Accounts!E68</f>
        <v>0</v>
      </c>
      <c r="F67">
        <f>Accounts!F68</f>
        <v>0</v>
      </c>
      <c r="G67">
        <f>Accounts!G68</f>
        <v>0</v>
      </c>
      <c r="H67">
        <f>Accounts!H68</f>
        <v>0</v>
      </c>
      <c r="I67">
        <f>Accounts!I68</f>
        <v>0</v>
      </c>
      <c r="J67">
        <f>Accounts!J68</f>
        <v>0</v>
      </c>
      <c r="K67">
        <f>Accounts!K68</f>
        <v>0</v>
      </c>
      <c r="L67">
        <f>Accounts!L68</f>
        <v>0</v>
      </c>
      <c r="M67">
        <f>Accounts!M68</f>
        <v>0</v>
      </c>
      <c r="N67">
        <f>Accounts!N68</f>
        <v>0</v>
      </c>
      <c r="O67">
        <f>Accounts!O68</f>
        <v>0</v>
      </c>
      <c r="P67">
        <f>Accounts!P68</f>
        <v>0</v>
      </c>
    </row>
    <row r="68" spans="1:16" x14ac:dyDescent="0.2">
      <c r="A68" s="25">
        <f>Accounts!A69</f>
        <v>42379</v>
      </c>
      <c r="B68">
        <f>Accounts!B69</f>
        <v>0</v>
      </c>
      <c r="C68">
        <f>Accounts!C69</f>
        <v>0</v>
      </c>
      <c r="D68">
        <f>Accounts!D69</f>
        <v>0</v>
      </c>
      <c r="E68">
        <f>Accounts!E69</f>
        <v>0</v>
      </c>
      <c r="F68">
        <f>Accounts!F69</f>
        <v>0</v>
      </c>
      <c r="G68">
        <f>Accounts!G69</f>
        <v>0</v>
      </c>
      <c r="H68">
        <f>Accounts!H69</f>
        <v>0</v>
      </c>
      <c r="I68">
        <f>Accounts!I69</f>
        <v>0</v>
      </c>
      <c r="J68">
        <f>Accounts!J69</f>
        <v>0</v>
      </c>
      <c r="K68">
        <f>Accounts!K69</f>
        <v>0</v>
      </c>
      <c r="L68">
        <f>Accounts!L69</f>
        <v>0</v>
      </c>
      <c r="M68">
        <f>Accounts!M69</f>
        <v>0</v>
      </c>
      <c r="N68">
        <f>Accounts!N69</f>
        <v>0</v>
      </c>
      <c r="O68">
        <f>Accounts!O69</f>
        <v>0</v>
      </c>
      <c r="P68">
        <f>Accounts!P69</f>
        <v>0</v>
      </c>
    </row>
    <row r="69" spans="1:16" x14ac:dyDescent="0.2">
      <c r="A69" s="25">
        <f>Accounts!A70</f>
        <v>42380</v>
      </c>
      <c r="B69">
        <f>Accounts!B70</f>
        <v>0</v>
      </c>
      <c r="C69">
        <f>Accounts!C70</f>
        <v>0</v>
      </c>
      <c r="D69">
        <f>Accounts!D70</f>
        <v>0</v>
      </c>
      <c r="E69">
        <f>Accounts!E70</f>
        <v>0</v>
      </c>
      <c r="F69">
        <f>Accounts!F70</f>
        <v>0</v>
      </c>
      <c r="G69">
        <f>Accounts!G70</f>
        <v>0</v>
      </c>
      <c r="H69">
        <f>Accounts!H70</f>
        <v>0</v>
      </c>
      <c r="I69">
        <f>Accounts!I70</f>
        <v>0</v>
      </c>
      <c r="J69">
        <f>Accounts!J70</f>
        <v>0</v>
      </c>
      <c r="K69">
        <f>Accounts!K70</f>
        <v>0</v>
      </c>
      <c r="L69">
        <f>Accounts!L70</f>
        <v>0</v>
      </c>
      <c r="M69">
        <f>Accounts!M70</f>
        <v>0</v>
      </c>
      <c r="N69">
        <f>Accounts!N70</f>
        <v>0</v>
      </c>
      <c r="O69">
        <f>Accounts!O70</f>
        <v>0</v>
      </c>
      <c r="P69">
        <f>Accounts!P70</f>
        <v>0</v>
      </c>
    </row>
    <row r="70" spans="1:16" x14ac:dyDescent="0.2">
      <c r="A70" s="25">
        <f>Accounts!A71</f>
        <v>42381</v>
      </c>
      <c r="B70">
        <f>Accounts!B71</f>
        <v>0</v>
      </c>
      <c r="C70">
        <f>Accounts!C71</f>
        <v>0</v>
      </c>
      <c r="D70">
        <f>Accounts!D71</f>
        <v>0</v>
      </c>
      <c r="E70">
        <f>Accounts!E71</f>
        <v>0</v>
      </c>
      <c r="F70">
        <f>Accounts!F71</f>
        <v>0</v>
      </c>
      <c r="G70">
        <f>Accounts!G71</f>
        <v>0</v>
      </c>
      <c r="H70">
        <f>Accounts!H71</f>
        <v>0</v>
      </c>
      <c r="I70">
        <f>Accounts!I71</f>
        <v>0</v>
      </c>
      <c r="J70">
        <f>Accounts!J71</f>
        <v>0</v>
      </c>
      <c r="K70">
        <f>Accounts!K71</f>
        <v>0</v>
      </c>
      <c r="L70">
        <f>Accounts!L71</f>
        <v>0</v>
      </c>
      <c r="M70">
        <f>Accounts!M71</f>
        <v>0</v>
      </c>
      <c r="N70">
        <f>Accounts!N71</f>
        <v>0</v>
      </c>
      <c r="O70">
        <f>Accounts!O71</f>
        <v>0</v>
      </c>
      <c r="P70">
        <f>Accounts!P71</f>
        <v>0</v>
      </c>
    </row>
    <row r="71" spans="1:16" x14ac:dyDescent="0.2">
      <c r="A71" s="25">
        <f>Accounts!A72</f>
        <v>42382</v>
      </c>
      <c r="B71">
        <f>Accounts!B72</f>
        <v>0</v>
      </c>
      <c r="C71">
        <f>Accounts!C72</f>
        <v>0</v>
      </c>
      <c r="D71">
        <f>Accounts!D72</f>
        <v>0</v>
      </c>
      <c r="E71">
        <f>Accounts!E72</f>
        <v>0</v>
      </c>
      <c r="F71">
        <f>Accounts!F72</f>
        <v>0</v>
      </c>
      <c r="G71">
        <f>Accounts!G72</f>
        <v>0</v>
      </c>
      <c r="H71">
        <f>Accounts!H72</f>
        <v>0</v>
      </c>
      <c r="I71">
        <f>Accounts!I72</f>
        <v>0</v>
      </c>
      <c r="J71">
        <f>Accounts!J72</f>
        <v>0</v>
      </c>
      <c r="K71">
        <f>Accounts!K72</f>
        <v>0</v>
      </c>
      <c r="L71">
        <f>Accounts!L72</f>
        <v>0</v>
      </c>
      <c r="M71">
        <f>Accounts!M72</f>
        <v>0</v>
      </c>
      <c r="N71">
        <f>Accounts!N72</f>
        <v>0</v>
      </c>
      <c r="O71">
        <f>Accounts!O72</f>
        <v>0</v>
      </c>
      <c r="P71">
        <f>Accounts!P72</f>
        <v>0</v>
      </c>
    </row>
    <row r="72" spans="1:16" x14ac:dyDescent="0.2">
      <c r="A72" s="25">
        <f>Accounts!A73</f>
        <v>42383</v>
      </c>
      <c r="B72">
        <f>Accounts!B73</f>
        <v>0</v>
      </c>
      <c r="C72">
        <f>Accounts!C73</f>
        <v>0</v>
      </c>
      <c r="D72">
        <f>Accounts!D73</f>
        <v>0</v>
      </c>
      <c r="E72">
        <f>Accounts!E73</f>
        <v>0</v>
      </c>
      <c r="F72">
        <f>Accounts!F73</f>
        <v>0</v>
      </c>
      <c r="G72">
        <f>Accounts!G73</f>
        <v>0</v>
      </c>
      <c r="H72">
        <f>Accounts!H73</f>
        <v>0</v>
      </c>
      <c r="I72">
        <f>Accounts!I73</f>
        <v>0</v>
      </c>
      <c r="J72">
        <f>Accounts!J73</f>
        <v>0</v>
      </c>
      <c r="K72">
        <f>Accounts!K73</f>
        <v>0</v>
      </c>
      <c r="L72">
        <f>Accounts!L73</f>
        <v>0</v>
      </c>
      <c r="M72">
        <f>Accounts!M73</f>
        <v>0</v>
      </c>
      <c r="N72">
        <f>Accounts!N73</f>
        <v>0</v>
      </c>
      <c r="O72">
        <f>Accounts!O73</f>
        <v>0</v>
      </c>
      <c r="P72">
        <f>Accounts!P73</f>
        <v>0</v>
      </c>
    </row>
    <row r="73" spans="1:16" x14ac:dyDescent="0.2">
      <c r="A73" s="25">
        <f>Accounts!A74</f>
        <v>42384</v>
      </c>
      <c r="B73">
        <f>Accounts!B74</f>
        <v>0</v>
      </c>
      <c r="C73">
        <f>Accounts!C74</f>
        <v>0</v>
      </c>
      <c r="D73">
        <f>Accounts!D74</f>
        <v>0</v>
      </c>
      <c r="E73">
        <f>Accounts!E74</f>
        <v>0</v>
      </c>
      <c r="F73">
        <f>Accounts!F74</f>
        <v>0</v>
      </c>
      <c r="G73">
        <f>Accounts!G74</f>
        <v>0</v>
      </c>
      <c r="H73">
        <f>Accounts!H74</f>
        <v>0</v>
      </c>
      <c r="I73">
        <f>Accounts!I74</f>
        <v>0</v>
      </c>
      <c r="J73">
        <f>Accounts!J74</f>
        <v>0</v>
      </c>
      <c r="K73">
        <f>Accounts!K74</f>
        <v>0</v>
      </c>
      <c r="L73">
        <f>Accounts!L74</f>
        <v>0</v>
      </c>
      <c r="M73">
        <f>Accounts!M74</f>
        <v>0</v>
      </c>
      <c r="N73">
        <f>Accounts!N74</f>
        <v>0</v>
      </c>
      <c r="O73">
        <f>Accounts!O74</f>
        <v>0</v>
      </c>
      <c r="P73">
        <f>Accounts!P74</f>
        <v>0</v>
      </c>
    </row>
    <row r="74" spans="1:16" x14ac:dyDescent="0.2">
      <c r="A74" s="25">
        <f>Accounts!A75</f>
        <v>42385</v>
      </c>
      <c r="B74">
        <f>Accounts!B75</f>
        <v>0</v>
      </c>
      <c r="C74">
        <f>Accounts!C75</f>
        <v>0</v>
      </c>
      <c r="D74">
        <f>Accounts!D75</f>
        <v>0</v>
      </c>
      <c r="E74">
        <f>Accounts!E75</f>
        <v>0</v>
      </c>
      <c r="F74">
        <f>Accounts!F75</f>
        <v>0</v>
      </c>
      <c r="G74">
        <f>Accounts!G75</f>
        <v>0</v>
      </c>
      <c r="H74">
        <f>Accounts!H75</f>
        <v>0</v>
      </c>
      <c r="I74">
        <f>Accounts!I75</f>
        <v>0</v>
      </c>
      <c r="J74">
        <f>Accounts!J75</f>
        <v>0</v>
      </c>
      <c r="K74">
        <f>Accounts!K75</f>
        <v>0</v>
      </c>
      <c r="L74">
        <f>Accounts!L75</f>
        <v>0</v>
      </c>
      <c r="M74">
        <f>Accounts!M75</f>
        <v>0</v>
      </c>
      <c r="N74">
        <f>Accounts!N75</f>
        <v>0</v>
      </c>
      <c r="O74">
        <f>Accounts!O75</f>
        <v>0</v>
      </c>
      <c r="P74">
        <f>Accounts!P75</f>
        <v>0</v>
      </c>
    </row>
    <row r="75" spans="1:16" x14ac:dyDescent="0.2">
      <c r="A75" s="25">
        <f>Accounts!A76</f>
        <v>42386</v>
      </c>
      <c r="B75">
        <f>Accounts!B76</f>
        <v>0</v>
      </c>
      <c r="C75">
        <f>Accounts!C76</f>
        <v>0</v>
      </c>
      <c r="D75">
        <f>Accounts!D76</f>
        <v>0</v>
      </c>
      <c r="E75">
        <f>Accounts!E76</f>
        <v>0</v>
      </c>
      <c r="F75">
        <f>Accounts!F76</f>
        <v>0</v>
      </c>
      <c r="G75">
        <f>Accounts!G76</f>
        <v>0</v>
      </c>
      <c r="H75">
        <f>Accounts!H76</f>
        <v>0</v>
      </c>
      <c r="I75">
        <f>Accounts!I76</f>
        <v>0</v>
      </c>
      <c r="J75">
        <f>Accounts!J76</f>
        <v>0</v>
      </c>
      <c r="K75">
        <f>Accounts!K76</f>
        <v>0</v>
      </c>
      <c r="L75">
        <f>Accounts!L76</f>
        <v>0</v>
      </c>
      <c r="M75">
        <f>Accounts!M76</f>
        <v>0</v>
      </c>
      <c r="N75">
        <f>Accounts!N76</f>
        <v>0</v>
      </c>
      <c r="O75">
        <f>Accounts!O76</f>
        <v>0</v>
      </c>
      <c r="P75">
        <f>Accounts!P76</f>
        <v>0</v>
      </c>
    </row>
    <row r="76" spans="1:16" x14ac:dyDescent="0.2">
      <c r="A76" s="25">
        <f>Accounts!A77</f>
        <v>42387</v>
      </c>
      <c r="B76">
        <f>Accounts!B77</f>
        <v>0</v>
      </c>
      <c r="C76">
        <f>Accounts!C77</f>
        <v>0</v>
      </c>
      <c r="D76">
        <f>Accounts!D77</f>
        <v>0</v>
      </c>
      <c r="E76">
        <f>Accounts!E77</f>
        <v>0</v>
      </c>
      <c r="F76">
        <f>Accounts!F77</f>
        <v>0</v>
      </c>
      <c r="G76">
        <f>Accounts!G77</f>
        <v>0</v>
      </c>
      <c r="H76">
        <f>Accounts!H77</f>
        <v>0</v>
      </c>
      <c r="I76">
        <f>Accounts!I77</f>
        <v>0</v>
      </c>
      <c r="J76">
        <f>Accounts!J77</f>
        <v>0</v>
      </c>
      <c r="K76">
        <f>Accounts!K77</f>
        <v>0</v>
      </c>
      <c r="L76">
        <f>Accounts!L77</f>
        <v>0</v>
      </c>
      <c r="M76">
        <f>Accounts!M77</f>
        <v>0</v>
      </c>
      <c r="N76">
        <f>Accounts!N77</f>
        <v>0</v>
      </c>
      <c r="O76">
        <f>Accounts!O77</f>
        <v>0</v>
      </c>
      <c r="P76">
        <f>Accounts!P77</f>
        <v>0</v>
      </c>
    </row>
    <row r="77" spans="1:16" x14ac:dyDescent="0.2">
      <c r="A77" s="25">
        <f>Accounts!A78</f>
        <v>42388</v>
      </c>
      <c r="B77">
        <f>Accounts!B78</f>
        <v>0</v>
      </c>
      <c r="C77">
        <f>Accounts!C78</f>
        <v>0</v>
      </c>
      <c r="D77">
        <f>Accounts!D78</f>
        <v>0</v>
      </c>
      <c r="E77">
        <f>Accounts!E78</f>
        <v>0</v>
      </c>
      <c r="F77">
        <f>Accounts!F78</f>
        <v>0</v>
      </c>
      <c r="G77">
        <f>Accounts!G78</f>
        <v>0</v>
      </c>
      <c r="H77">
        <f>Accounts!H78</f>
        <v>0</v>
      </c>
      <c r="I77">
        <f>Accounts!I78</f>
        <v>0</v>
      </c>
      <c r="J77">
        <f>Accounts!J78</f>
        <v>0</v>
      </c>
      <c r="K77">
        <f>Accounts!K78</f>
        <v>0</v>
      </c>
      <c r="L77">
        <f>Accounts!L78</f>
        <v>0</v>
      </c>
      <c r="M77">
        <f>Accounts!M78</f>
        <v>0</v>
      </c>
      <c r="N77">
        <f>Accounts!N78</f>
        <v>0</v>
      </c>
      <c r="O77">
        <f>Accounts!O78</f>
        <v>0</v>
      </c>
      <c r="P77">
        <f>Accounts!P78</f>
        <v>0</v>
      </c>
    </row>
    <row r="78" spans="1:16" x14ac:dyDescent="0.2">
      <c r="A78" s="25">
        <f>Accounts!A79</f>
        <v>42389</v>
      </c>
      <c r="B78">
        <f>Accounts!B79</f>
        <v>0</v>
      </c>
      <c r="C78">
        <f>Accounts!C79</f>
        <v>0</v>
      </c>
      <c r="D78">
        <f>Accounts!D79</f>
        <v>0</v>
      </c>
      <c r="E78">
        <f>Accounts!E79</f>
        <v>0</v>
      </c>
      <c r="F78">
        <f>Accounts!F79</f>
        <v>0</v>
      </c>
      <c r="G78">
        <f>Accounts!G79</f>
        <v>0</v>
      </c>
      <c r="H78">
        <f>Accounts!H79</f>
        <v>0</v>
      </c>
      <c r="I78">
        <f>Accounts!I79</f>
        <v>0</v>
      </c>
      <c r="J78">
        <f>Accounts!J79</f>
        <v>0</v>
      </c>
      <c r="K78">
        <f>Accounts!K79</f>
        <v>0</v>
      </c>
      <c r="L78">
        <f>Accounts!L79</f>
        <v>0</v>
      </c>
      <c r="M78">
        <f>Accounts!M79</f>
        <v>0</v>
      </c>
      <c r="N78">
        <f>Accounts!N79</f>
        <v>0</v>
      </c>
      <c r="O78">
        <f>Accounts!O79</f>
        <v>0</v>
      </c>
      <c r="P78">
        <f>Accounts!P79</f>
        <v>0</v>
      </c>
    </row>
    <row r="79" spans="1:16" x14ac:dyDescent="0.2">
      <c r="A79" s="25">
        <f>Accounts!A80</f>
        <v>42390</v>
      </c>
      <c r="B79">
        <f>Accounts!B80</f>
        <v>0</v>
      </c>
      <c r="C79">
        <f>Accounts!C80</f>
        <v>0</v>
      </c>
      <c r="D79">
        <f>Accounts!D80</f>
        <v>0</v>
      </c>
      <c r="E79">
        <f>Accounts!E80</f>
        <v>0</v>
      </c>
      <c r="F79">
        <f>Accounts!F80</f>
        <v>0</v>
      </c>
      <c r="G79">
        <f>Accounts!G80</f>
        <v>0</v>
      </c>
      <c r="H79">
        <f>Accounts!H80</f>
        <v>0</v>
      </c>
      <c r="I79">
        <f>Accounts!I80</f>
        <v>0</v>
      </c>
      <c r="J79">
        <f>Accounts!J80</f>
        <v>0</v>
      </c>
      <c r="K79">
        <f>Accounts!K80</f>
        <v>0</v>
      </c>
      <c r="L79">
        <f>Accounts!L80</f>
        <v>0</v>
      </c>
      <c r="M79">
        <f>Accounts!M80</f>
        <v>0</v>
      </c>
      <c r="N79">
        <f>Accounts!N80</f>
        <v>0</v>
      </c>
      <c r="O79">
        <f>Accounts!O80</f>
        <v>0</v>
      </c>
      <c r="P79">
        <f>Accounts!P80</f>
        <v>0</v>
      </c>
    </row>
    <row r="80" spans="1:16" x14ac:dyDescent="0.2">
      <c r="A80" s="25">
        <f>Accounts!A81</f>
        <v>42391</v>
      </c>
      <c r="B80">
        <f>Accounts!B81</f>
        <v>0</v>
      </c>
      <c r="C80">
        <f>Accounts!C81</f>
        <v>0</v>
      </c>
      <c r="D80">
        <f>Accounts!D81</f>
        <v>0</v>
      </c>
      <c r="E80">
        <f>Accounts!E81</f>
        <v>0</v>
      </c>
      <c r="F80">
        <f>Accounts!F81</f>
        <v>0</v>
      </c>
      <c r="G80">
        <f>Accounts!G81</f>
        <v>0</v>
      </c>
      <c r="H80">
        <f>Accounts!H81</f>
        <v>0</v>
      </c>
      <c r="I80">
        <f>Accounts!I81</f>
        <v>0</v>
      </c>
      <c r="J80">
        <f>Accounts!J81</f>
        <v>0</v>
      </c>
      <c r="K80">
        <f>Accounts!K81</f>
        <v>0</v>
      </c>
      <c r="L80">
        <f>Accounts!L81</f>
        <v>0</v>
      </c>
      <c r="M80">
        <f>Accounts!M81</f>
        <v>0</v>
      </c>
      <c r="N80">
        <f>Accounts!N81</f>
        <v>0</v>
      </c>
      <c r="O80">
        <f>Accounts!O81</f>
        <v>0</v>
      </c>
      <c r="P80">
        <f>Accounts!P81</f>
        <v>0</v>
      </c>
    </row>
    <row r="81" spans="1:16" x14ac:dyDescent="0.2">
      <c r="A81" s="25">
        <f>Accounts!A82</f>
        <v>42392</v>
      </c>
      <c r="B81">
        <f>Accounts!B82</f>
        <v>0</v>
      </c>
      <c r="C81">
        <f>Accounts!C82</f>
        <v>0</v>
      </c>
      <c r="D81">
        <f>Accounts!D82</f>
        <v>0</v>
      </c>
      <c r="E81">
        <f>Accounts!E82</f>
        <v>0</v>
      </c>
      <c r="F81">
        <f>Accounts!F82</f>
        <v>0</v>
      </c>
      <c r="G81">
        <f>Accounts!G82</f>
        <v>0</v>
      </c>
      <c r="H81">
        <f>Accounts!H82</f>
        <v>0</v>
      </c>
      <c r="I81">
        <f>Accounts!I82</f>
        <v>0</v>
      </c>
      <c r="J81">
        <f>Accounts!J82</f>
        <v>0</v>
      </c>
      <c r="K81">
        <f>Accounts!K82</f>
        <v>0</v>
      </c>
      <c r="L81">
        <f>Accounts!L82</f>
        <v>0</v>
      </c>
      <c r="M81">
        <f>Accounts!M82</f>
        <v>0</v>
      </c>
      <c r="N81">
        <f>Accounts!N82</f>
        <v>0</v>
      </c>
      <c r="O81">
        <f>Accounts!O82</f>
        <v>0</v>
      </c>
      <c r="P81">
        <f>Accounts!P82</f>
        <v>0</v>
      </c>
    </row>
    <row r="82" spans="1:16" x14ac:dyDescent="0.2">
      <c r="A82" s="25">
        <f>Accounts!A83</f>
        <v>42393</v>
      </c>
      <c r="B82">
        <f>Accounts!B83</f>
        <v>0</v>
      </c>
      <c r="C82">
        <f>Accounts!C83</f>
        <v>0</v>
      </c>
      <c r="D82">
        <f>Accounts!D83</f>
        <v>0</v>
      </c>
      <c r="E82">
        <f>Accounts!E83</f>
        <v>0</v>
      </c>
      <c r="F82">
        <f>Accounts!F83</f>
        <v>0</v>
      </c>
      <c r="G82">
        <f>Accounts!G83</f>
        <v>0</v>
      </c>
      <c r="H82">
        <f>Accounts!H83</f>
        <v>0</v>
      </c>
      <c r="I82">
        <f>Accounts!I83</f>
        <v>0</v>
      </c>
      <c r="J82">
        <f>Accounts!J83</f>
        <v>0</v>
      </c>
      <c r="K82">
        <f>Accounts!K83</f>
        <v>0</v>
      </c>
      <c r="L82">
        <f>Accounts!L83</f>
        <v>0</v>
      </c>
      <c r="M82">
        <f>Accounts!M83</f>
        <v>0</v>
      </c>
      <c r="N82">
        <f>Accounts!N83</f>
        <v>0</v>
      </c>
      <c r="O82">
        <f>Accounts!O83</f>
        <v>0</v>
      </c>
      <c r="P82">
        <f>Accounts!P83</f>
        <v>0</v>
      </c>
    </row>
    <row r="83" spans="1:16" x14ac:dyDescent="0.2">
      <c r="A83" s="25">
        <f>Accounts!A84</f>
        <v>42394</v>
      </c>
      <c r="B83">
        <f>Accounts!B84</f>
        <v>0</v>
      </c>
      <c r="C83">
        <f>Accounts!C84</f>
        <v>0</v>
      </c>
      <c r="D83">
        <f>Accounts!D84</f>
        <v>0</v>
      </c>
      <c r="E83">
        <f>Accounts!E84</f>
        <v>0</v>
      </c>
      <c r="F83">
        <f>Accounts!F84</f>
        <v>0</v>
      </c>
      <c r="G83">
        <f>Accounts!G84</f>
        <v>0</v>
      </c>
      <c r="H83">
        <f>Accounts!H84</f>
        <v>0</v>
      </c>
      <c r="I83">
        <f>Accounts!I84</f>
        <v>0</v>
      </c>
      <c r="J83">
        <f>Accounts!J84</f>
        <v>0</v>
      </c>
      <c r="K83">
        <f>Accounts!K84</f>
        <v>0</v>
      </c>
      <c r="L83">
        <f>Accounts!L84</f>
        <v>0</v>
      </c>
      <c r="M83">
        <f>Accounts!M84</f>
        <v>0</v>
      </c>
      <c r="N83">
        <f>Accounts!N84</f>
        <v>0</v>
      </c>
      <c r="O83">
        <f>Accounts!O84</f>
        <v>0</v>
      </c>
      <c r="P83">
        <f>Accounts!P84</f>
        <v>0</v>
      </c>
    </row>
    <row r="84" spans="1:16" x14ac:dyDescent="0.2">
      <c r="A84" s="25">
        <f>Accounts!A85</f>
        <v>42395</v>
      </c>
      <c r="B84">
        <f>Accounts!B85</f>
        <v>0</v>
      </c>
      <c r="C84">
        <f>Accounts!C85</f>
        <v>0</v>
      </c>
      <c r="D84">
        <f>Accounts!D85</f>
        <v>0</v>
      </c>
      <c r="E84">
        <f>Accounts!E85</f>
        <v>0</v>
      </c>
      <c r="F84">
        <f>Accounts!F85</f>
        <v>0</v>
      </c>
      <c r="G84">
        <f>Accounts!G85</f>
        <v>0</v>
      </c>
      <c r="H84">
        <f>Accounts!H85</f>
        <v>0</v>
      </c>
      <c r="I84">
        <f>Accounts!I85</f>
        <v>0</v>
      </c>
      <c r="J84">
        <f>Accounts!J85</f>
        <v>0</v>
      </c>
      <c r="K84">
        <f>Accounts!K85</f>
        <v>0</v>
      </c>
      <c r="L84">
        <f>Accounts!L85</f>
        <v>0</v>
      </c>
      <c r="M84">
        <f>Accounts!M85</f>
        <v>0</v>
      </c>
      <c r="N84">
        <f>Accounts!N85</f>
        <v>0</v>
      </c>
      <c r="O84">
        <f>Accounts!O85</f>
        <v>0</v>
      </c>
      <c r="P84">
        <f>Accounts!P85</f>
        <v>0</v>
      </c>
    </row>
    <row r="85" spans="1:16" x14ac:dyDescent="0.2">
      <c r="A85" s="25">
        <f>Accounts!A86</f>
        <v>42396</v>
      </c>
      <c r="B85">
        <f>Accounts!B86</f>
        <v>0</v>
      </c>
      <c r="C85">
        <f>Accounts!C86</f>
        <v>0</v>
      </c>
      <c r="D85">
        <f>Accounts!D86</f>
        <v>0</v>
      </c>
      <c r="E85">
        <f>Accounts!E86</f>
        <v>0</v>
      </c>
      <c r="F85">
        <f>Accounts!F86</f>
        <v>0</v>
      </c>
      <c r="G85">
        <f>Accounts!G86</f>
        <v>0</v>
      </c>
      <c r="H85">
        <f>Accounts!H86</f>
        <v>0</v>
      </c>
      <c r="I85">
        <f>Accounts!I86</f>
        <v>0</v>
      </c>
      <c r="J85">
        <f>Accounts!J86</f>
        <v>0</v>
      </c>
      <c r="K85">
        <f>Accounts!K86</f>
        <v>0</v>
      </c>
      <c r="L85">
        <f>Accounts!L86</f>
        <v>0</v>
      </c>
      <c r="M85">
        <f>Accounts!M86</f>
        <v>0</v>
      </c>
      <c r="N85">
        <f>Accounts!N86</f>
        <v>0</v>
      </c>
      <c r="O85">
        <f>Accounts!O86</f>
        <v>0</v>
      </c>
      <c r="P85">
        <f>Accounts!P86</f>
        <v>0</v>
      </c>
    </row>
    <row r="86" spans="1:16" x14ac:dyDescent="0.2">
      <c r="A86" s="25">
        <f>Accounts!A87</f>
        <v>42397</v>
      </c>
      <c r="B86">
        <f>Accounts!B87</f>
        <v>0</v>
      </c>
      <c r="C86">
        <f>Accounts!C87</f>
        <v>0</v>
      </c>
      <c r="D86">
        <f>Accounts!D87</f>
        <v>0</v>
      </c>
      <c r="E86">
        <f>Accounts!E87</f>
        <v>0</v>
      </c>
      <c r="F86">
        <f>Accounts!F87</f>
        <v>0</v>
      </c>
      <c r="G86">
        <f>Accounts!G87</f>
        <v>0</v>
      </c>
      <c r="H86">
        <f>Accounts!H87</f>
        <v>0</v>
      </c>
      <c r="I86">
        <f>Accounts!I87</f>
        <v>0</v>
      </c>
      <c r="J86">
        <f>Accounts!J87</f>
        <v>0</v>
      </c>
      <c r="K86">
        <f>Accounts!K87</f>
        <v>0</v>
      </c>
      <c r="L86">
        <f>Accounts!L87</f>
        <v>0</v>
      </c>
      <c r="M86">
        <f>Accounts!M87</f>
        <v>0</v>
      </c>
      <c r="N86">
        <f>Accounts!N87</f>
        <v>0</v>
      </c>
      <c r="O86">
        <f>Accounts!O87</f>
        <v>0</v>
      </c>
      <c r="P86">
        <f>Accounts!P87</f>
        <v>0</v>
      </c>
    </row>
    <row r="87" spans="1:16" x14ac:dyDescent="0.2">
      <c r="A87" s="25">
        <f>Accounts!A88</f>
        <v>42398</v>
      </c>
      <c r="B87">
        <f>Accounts!B88</f>
        <v>0</v>
      </c>
      <c r="C87">
        <f>Accounts!C88</f>
        <v>0</v>
      </c>
      <c r="D87">
        <f>Accounts!D88</f>
        <v>0</v>
      </c>
      <c r="E87">
        <f>Accounts!E88</f>
        <v>0</v>
      </c>
      <c r="F87">
        <f>Accounts!F88</f>
        <v>0</v>
      </c>
      <c r="G87">
        <f>Accounts!G88</f>
        <v>0</v>
      </c>
      <c r="H87">
        <f>Accounts!H88</f>
        <v>0</v>
      </c>
      <c r="I87">
        <f>Accounts!I88</f>
        <v>0</v>
      </c>
      <c r="J87">
        <f>Accounts!J88</f>
        <v>0</v>
      </c>
      <c r="K87">
        <f>Accounts!K88</f>
        <v>0</v>
      </c>
      <c r="L87">
        <f>Accounts!L88</f>
        <v>0</v>
      </c>
      <c r="M87">
        <f>Accounts!M88</f>
        <v>0</v>
      </c>
      <c r="N87">
        <f>Accounts!N88</f>
        <v>0</v>
      </c>
      <c r="O87">
        <f>Accounts!O88</f>
        <v>0</v>
      </c>
      <c r="P87">
        <f>Accounts!P88</f>
        <v>0</v>
      </c>
    </row>
    <row r="88" spans="1:16" x14ac:dyDescent="0.2">
      <c r="A88" s="25">
        <f>Accounts!A89</f>
        <v>42399</v>
      </c>
      <c r="B88">
        <f>Accounts!B89</f>
        <v>0</v>
      </c>
      <c r="C88">
        <f>Accounts!C89</f>
        <v>0</v>
      </c>
      <c r="D88">
        <f>Accounts!D89</f>
        <v>0</v>
      </c>
      <c r="E88">
        <f>Accounts!E89</f>
        <v>0</v>
      </c>
      <c r="F88">
        <f>Accounts!F89</f>
        <v>0</v>
      </c>
      <c r="G88">
        <f>Accounts!G89</f>
        <v>0</v>
      </c>
      <c r="H88">
        <f>Accounts!H89</f>
        <v>0</v>
      </c>
      <c r="I88">
        <f>Accounts!I89</f>
        <v>0</v>
      </c>
      <c r="J88">
        <f>Accounts!J89</f>
        <v>0</v>
      </c>
      <c r="K88">
        <f>Accounts!K89</f>
        <v>0</v>
      </c>
      <c r="L88">
        <f>Accounts!L89</f>
        <v>0</v>
      </c>
      <c r="M88">
        <f>Accounts!M89</f>
        <v>0</v>
      </c>
      <c r="N88">
        <f>Accounts!N89</f>
        <v>0</v>
      </c>
      <c r="O88">
        <f>Accounts!O89</f>
        <v>0</v>
      </c>
      <c r="P88">
        <f>Accounts!P89</f>
        <v>0</v>
      </c>
    </row>
    <row r="89" spans="1:16" x14ac:dyDescent="0.2">
      <c r="A89" s="25">
        <f>Accounts!A90</f>
        <v>42400</v>
      </c>
      <c r="B89">
        <f>Accounts!B90</f>
        <v>0</v>
      </c>
      <c r="C89">
        <f>Accounts!C90</f>
        <v>0</v>
      </c>
      <c r="D89">
        <f>Accounts!D90</f>
        <v>0</v>
      </c>
      <c r="E89">
        <f>Accounts!E90</f>
        <v>0</v>
      </c>
      <c r="F89">
        <f>Accounts!F90</f>
        <v>0</v>
      </c>
      <c r="G89">
        <f>Accounts!G90</f>
        <v>0</v>
      </c>
      <c r="H89">
        <f>Accounts!H90</f>
        <v>0</v>
      </c>
      <c r="I89">
        <f>Accounts!I90</f>
        <v>0</v>
      </c>
      <c r="J89">
        <f>Accounts!J90</f>
        <v>0</v>
      </c>
      <c r="K89">
        <f>Accounts!K90</f>
        <v>0</v>
      </c>
      <c r="L89">
        <f>Accounts!L90</f>
        <v>0</v>
      </c>
      <c r="M89">
        <f>Accounts!M90</f>
        <v>0</v>
      </c>
      <c r="N89">
        <f>Accounts!N90</f>
        <v>0</v>
      </c>
      <c r="O89">
        <f>Accounts!O90</f>
        <v>0</v>
      </c>
      <c r="P89">
        <f>Accounts!P90</f>
        <v>0</v>
      </c>
    </row>
    <row r="90" spans="1:16" x14ac:dyDescent="0.2">
      <c r="A90" s="25">
        <f>Accounts!A91</f>
        <v>42401</v>
      </c>
      <c r="B90">
        <f>Accounts!B91</f>
        <v>0</v>
      </c>
      <c r="C90">
        <f>Accounts!C91</f>
        <v>0</v>
      </c>
      <c r="D90">
        <f>Accounts!D91</f>
        <v>0</v>
      </c>
      <c r="E90">
        <f>Accounts!E91</f>
        <v>0</v>
      </c>
      <c r="F90">
        <f>Accounts!F91</f>
        <v>0</v>
      </c>
      <c r="G90">
        <f>Accounts!G91</f>
        <v>0</v>
      </c>
      <c r="H90">
        <f>Accounts!H91</f>
        <v>0</v>
      </c>
      <c r="I90">
        <f>Accounts!I91</f>
        <v>0</v>
      </c>
      <c r="J90">
        <f>Accounts!J91</f>
        <v>0</v>
      </c>
      <c r="K90">
        <f>Accounts!K91</f>
        <v>0</v>
      </c>
      <c r="L90">
        <f>Accounts!L91</f>
        <v>0</v>
      </c>
      <c r="M90">
        <f>Accounts!M91</f>
        <v>0</v>
      </c>
      <c r="N90">
        <f>Accounts!N91</f>
        <v>0</v>
      </c>
      <c r="O90">
        <f>Accounts!O91</f>
        <v>0</v>
      </c>
      <c r="P90">
        <f>Accounts!P91</f>
        <v>0</v>
      </c>
    </row>
    <row r="91" spans="1:16" x14ac:dyDescent="0.2">
      <c r="A91" s="25">
        <f>Accounts!A92</f>
        <v>42402</v>
      </c>
      <c r="B91">
        <f>Accounts!B92</f>
        <v>0</v>
      </c>
      <c r="C91">
        <f>Accounts!C92</f>
        <v>0</v>
      </c>
      <c r="D91">
        <f>Accounts!D92</f>
        <v>0</v>
      </c>
      <c r="E91">
        <f>Accounts!E92</f>
        <v>0</v>
      </c>
      <c r="F91">
        <f>Accounts!F92</f>
        <v>0</v>
      </c>
      <c r="G91">
        <f>Accounts!G92</f>
        <v>0</v>
      </c>
      <c r="H91">
        <f>Accounts!H92</f>
        <v>0</v>
      </c>
      <c r="I91">
        <f>Accounts!I92</f>
        <v>0</v>
      </c>
      <c r="J91">
        <f>Accounts!J92</f>
        <v>0</v>
      </c>
      <c r="K91">
        <f>Accounts!K92</f>
        <v>0</v>
      </c>
      <c r="L91">
        <f>Accounts!L92</f>
        <v>0</v>
      </c>
      <c r="M91">
        <f>Accounts!M92</f>
        <v>0</v>
      </c>
      <c r="N91">
        <f>Accounts!N92</f>
        <v>0</v>
      </c>
      <c r="O91">
        <f>Accounts!O92</f>
        <v>0</v>
      </c>
      <c r="P91">
        <f>Accounts!P92</f>
        <v>0</v>
      </c>
    </row>
    <row r="92" spans="1:16" x14ac:dyDescent="0.2">
      <c r="A92" s="25">
        <f>Accounts!A93</f>
        <v>42403</v>
      </c>
      <c r="B92">
        <f>Accounts!B93</f>
        <v>0</v>
      </c>
      <c r="C92">
        <f>Accounts!C93</f>
        <v>0</v>
      </c>
      <c r="D92">
        <f>Accounts!D93</f>
        <v>0</v>
      </c>
      <c r="E92">
        <f>Accounts!E93</f>
        <v>0</v>
      </c>
      <c r="F92">
        <f>Accounts!F93</f>
        <v>0</v>
      </c>
      <c r="G92">
        <f>Accounts!G93</f>
        <v>0</v>
      </c>
      <c r="H92">
        <f>Accounts!H93</f>
        <v>0</v>
      </c>
      <c r="I92">
        <f>Accounts!I93</f>
        <v>0</v>
      </c>
      <c r="J92">
        <f>Accounts!J93</f>
        <v>0</v>
      </c>
      <c r="K92">
        <f>Accounts!K93</f>
        <v>0</v>
      </c>
      <c r="L92">
        <f>Accounts!L93</f>
        <v>0</v>
      </c>
      <c r="M92">
        <f>Accounts!M93</f>
        <v>0</v>
      </c>
      <c r="N92">
        <f>Accounts!N93</f>
        <v>0</v>
      </c>
      <c r="O92">
        <f>Accounts!O93</f>
        <v>0</v>
      </c>
      <c r="P92">
        <f>Accounts!P93</f>
        <v>0</v>
      </c>
    </row>
    <row r="93" spans="1:16" x14ac:dyDescent="0.2">
      <c r="A93" s="25">
        <f>Accounts!A94</f>
        <v>42404</v>
      </c>
      <c r="B93">
        <f>Accounts!B94</f>
        <v>0</v>
      </c>
      <c r="C93">
        <f>Accounts!C94</f>
        <v>0</v>
      </c>
      <c r="D93">
        <f>Accounts!D94</f>
        <v>0</v>
      </c>
      <c r="E93">
        <f>Accounts!E94</f>
        <v>0</v>
      </c>
      <c r="F93">
        <f>Accounts!F94</f>
        <v>0</v>
      </c>
      <c r="G93">
        <f>Accounts!G94</f>
        <v>0</v>
      </c>
      <c r="H93">
        <f>Accounts!H94</f>
        <v>0</v>
      </c>
      <c r="I93">
        <f>Accounts!I94</f>
        <v>0</v>
      </c>
      <c r="J93">
        <f>Accounts!J94</f>
        <v>0</v>
      </c>
      <c r="K93">
        <f>Accounts!K94</f>
        <v>0</v>
      </c>
      <c r="L93">
        <f>Accounts!L94</f>
        <v>0</v>
      </c>
      <c r="M93">
        <f>Accounts!M94</f>
        <v>0</v>
      </c>
      <c r="N93">
        <f>Accounts!N94</f>
        <v>0</v>
      </c>
      <c r="O93">
        <f>Accounts!O94</f>
        <v>0</v>
      </c>
      <c r="P93">
        <f>Accounts!P94</f>
        <v>0</v>
      </c>
    </row>
    <row r="94" spans="1:16" x14ac:dyDescent="0.2">
      <c r="A94" s="25">
        <f>Accounts!A95</f>
        <v>42405</v>
      </c>
      <c r="B94">
        <f>Accounts!B95</f>
        <v>0</v>
      </c>
      <c r="C94">
        <f>Accounts!C95</f>
        <v>0</v>
      </c>
      <c r="D94">
        <f>Accounts!D95</f>
        <v>0</v>
      </c>
      <c r="E94">
        <f>Accounts!E95</f>
        <v>0</v>
      </c>
      <c r="F94">
        <f>Accounts!F95</f>
        <v>0</v>
      </c>
      <c r="G94">
        <f>Accounts!G95</f>
        <v>0</v>
      </c>
      <c r="H94">
        <f>Accounts!H95</f>
        <v>0</v>
      </c>
      <c r="I94">
        <f>Accounts!I95</f>
        <v>0</v>
      </c>
      <c r="J94">
        <f>Accounts!J95</f>
        <v>0</v>
      </c>
      <c r="K94">
        <f>Accounts!K95</f>
        <v>0</v>
      </c>
      <c r="L94">
        <f>Accounts!L95</f>
        <v>0</v>
      </c>
      <c r="M94">
        <f>Accounts!M95</f>
        <v>0</v>
      </c>
      <c r="N94">
        <f>Accounts!N95</f>
        <v>0</v>
      </c>
      <c r="O94">
        <f>Accounts!O95</f>
        <v>0</v>
      </c>
      <c r="P94">
        <f>Accounts!P95</f>
        <v>0</v>
      </c>
    </row>
    <row r="95" spans="1:16" x14ac:dyDescent="0.2">
      <c r="A95" s="25">
        <f>Accounts!A96</f>
        <v>42406</v>
      </c>
      <c r="B95">
        <f>Accounts!B96</f>
        <v>0</v>
      </c>
      <c r="C95">
        <f>Accounts!C96</f>
        <v>0</v>
      </c>
      <c r="D95">
        <f>Accounts!D96</f>
        <v>0</v>
      </c>
      <c r="E95">
        <f>Accounts!E96</f>
        <v>0</v>
      </c>
      <c r="F95">
        <f>Accounts!F96</f>
        <v>0</v>
      </c>
      <c r="G95">
        <f>Accounts!G96</f>
        <v>0</v>
      </c>
      <c r="H95">
        <f>Accounts!H96</f>
        <v>0</v>
      </c>
      <c r="I95">
        <f>Accounts!I96</f>
        <v>0</v>
      </c>
      <c r="J95">
        <f>Accounts!J96</f>
        <v>0</v>
      </c>
      <c r="K95">
        <f>Accounts!K96</f>
        <v>0</v>
      </c>
      <c r="L95">
        <f>Accounts!L96</f>
        <v>0</v>
      </c>
      <c r="M95">
        <f>Accounts!M96</f>
        <v>0</v>
      </c>
      <c r="N95">
        <f>Accounts!N96</f>
        <v>0</v>
      </c>
      <c r="O95">
        <f>Accounts!O96</f>
        <v>0</v>
      </c>
      <c r="P95">
        <f>Accounts!P96</f>
        <v>0</v>
      </c>
    </row>
    <row r="96" spans="1:16" x14ac:dyDescent="0.2">
      <c r="A96" s="25">
        <f>Accounts!A97</f>
        <v>42407</v>
      </c>
      <c r="B96">
        <f>Accounts!B97</f>
        <v>0</v>
      </c>
      <c r="C96">
        <f>Accounts!C97</f>
        <v>0</v>
      </c>
      <c r="D96">
        <f>Accounts!D97</f>
        <v>0</v>
      </c>
      <c r="E96">
        <f>Accounts!E97</f>
        <v>0</v>
      </c>
      <c r="F96">
        <f>Accounts!F97</f>
        <v>0</v>
      </c>
      <c r="G96">
        <f>Accounts!G97</f>
        <v>0</v>
      </c>
      <c r="H96">
        <f>Accounts!H97</f>
        <v>0</v>
      </c>
      <c r="I96">
        <f>Accounts!I97</f>
        <v>0</v>
      </c>
      <c r="J96">
        <f>Accounts!J97</f>
        <v>0</v>
      </c>
      <c r="K96">
        <f>Accounts!K97</f>
        <v>0</v>
      </c>
      <c r="L96">
        <f>Accounts!L97</f>
        <v>0</v>
      </c>
      <c r="M96">
        <f>Accounts!M97</f>
        <v>0</v>
      </c>
      <c r="N96">
        <f>Accounts!N97</f>
        <v>0</v>
      </c>
      <c r="O96">
        <f>Accounts!O97</f>
        <v>0</v>
      </c>
      <c r="P96">
        <f>Accounts!P97</f>
        <v>0</v>
      </c>
    </row>
    <row r="97" spans="1:16" x14ac:dyDescent="0.2">
      <c r="A97" s="25">
        <f>Accounts!A98</f>
        <v>42408</v>
      </c>
      <c r="B97">
        <f>Accounts!B98</f>
        <v>0</v>
      </c>
      <c r="C97">
        <f>Accounts!C98</f>
        <v>0</v>
      </c>
      <c r="D97">
        <f>Accounts!D98</f>
        <v>0</v>
      </c>
      <c r="E97">
        <f>Accounts!E98</f>
        <v>0</v>
      </c>
      <c r="F97">
        <f>Accounts!F98</f>
        <v>0</v>
      </c>
      <c r="G97">
        <f>Accounts!G98</f>
        <v>0</v>
      </c>
      <c r="H97">
        <f>Accounts!H98</f>
        <v>0</v>
      </c>
      <c r="I97">
        <f>Accounts!I98</f>
        <v>0</v>
      </c>
      <c r="J97">
        <f>Accounts!J98</f>
        <v>0</v>
      </c>
      <c r="K97">
        <f>Accounts!K98</f>
        <v>0</v>
      </c>
      <c r="L97">
        <f>Accounts!L98</f>
        <v>0</v>
      </c>
      <c r="M97">
        <f>Accounts!M98</f>
        <v>0</v>
      </c>
      <c r="N97">
        <f>Accounts!N98</f>
        <v>0</v>
      </c>
      <c r="O97">
        <f>Accounts!O98</f>
        <v>0</v>
      </c>
      <c r="P97">
        <f>Accounts!P98</f>
        <v>0</v>
      </c>
    </row>
    <row r="98" spans="1:16" x14ac:dyDescent="0.2">
      <c r="A98" s="25">
        <f>Accounts!A99</f>
        <v>42409</v>
      </c>
      <c r="B98">
        <f>Accounts!B99</f>
        <v>0</v>
      </c>
      <c r="C98">
        <f>Accounts!C99</f>
        <v>0</v>
      </c>
      <c r="D98">
        <f>Accounts!D99</f>
        <v>0</v>
      </c>
      <c r="E98">
        <f>Accounts!E99</f>
        <v>0</v>
      </c>
      <c r="F98">
        <f>Accounts!F99</f>
        <v>0</v>
      </c>
      <c r="G98">
        <f>Accounts!G99</f>
        <v>0</v>
      </c>
      <c r="H98">
        <f>Accounts!H99</f>
        <v>0</v>
      </c>
      <c r="I98">
        <f>Accounts!I99</f>
        <v>0</v>
      </c>
      <c r="J98">
        <f>Accounts!J99</f>
        <v>0</v>
      </c>
      <c r="K98">
        <f>Accounts!K99</f>
        <v>0</v>
      </c>
      <c r="L98">
        <f>Accounts!L99</f>
        <v>0</v>
      </c>
      <c r="M98">
        <f>Accounts!M99</f>
        <v>0</v>
      </c>
      <c r="N98">
        <f>Accounts!N99</f>
        <v>0</v>
      </c>
      <c r="O98">
        <f>Accounts!O99</f>
        <v>0</v>
      </c>
      <c r="P98">
        <f>Accounts!P99</f>
        <v>0</v>
      </c>
    </row>
    <row r="99" spans="1:16" x14ac:dyDescent="0.2">
      <c r="A99" s="25">
        <f>Accounts!A100</f>
        <v>42410</v>
      </c>
      <c r="B99">
        <f>Accounts!B100</f>
        <v>0</v>
      </c>
      <c r="C99">
        <f>Accounts!C100</f>
        <v>0</v>
      </c>
      <c r="D99">
        <f>Accounts!D100</f>
        <v>0</v>
      </c>
      <c r="E99">
        <f>Accounts!E100</f>
        <v>0</v>
      </c>
      <c r="F99">
        <f>Accounts!F100</f>
        <v>0</v>
      </c>
      <c r="G99">
        <f>Accounts!G100</f>
        <v>0</v>
      </c>
      <c r="H99">
        <f>Accounts!H100</f>
        <v>0</v>
      </c>
      <c r="I99">
        <f>Accounts!I100</f>
        <v>0</v>
      </c>
      <c r="J99">
        <f>Accounts!J100</f>
        <v>0</v>
      </c>
      <c r="K99">
        <f>Accounts!K100</f>
        <v>0</v>
      </c>
      <c r="L99">
        <f>Accounts!L100</f>
        <v>0</v>
      </c>
      <c r="M99">
        <f>Accounts!M100</f>
        <v>0</v>
      </c>
      <c r="N99">
        <f>Accounts!N100</f>
        <v>0</v>
      </c>
      <c r="O99">
        <f>Accounts!O100</f>
        <v>0</v>
      </c>
      <c r="P99">
        <f>Accounts!P100</f>
        <v>0</v>
      </c>
    </row>
    <row r="100" spans="1:16" x14ac:dyDescent="0.2">
      <c r="A100" s="25">
        <f>Accounts!A101</f>
        <v>42411</v>
      </c>
      <c r="B100">
        <f>Accounts!B101</f>
        <v>0</v>
      </c>
      <c r="C100">
        <f>Accounts!C101</f>
        <v>0</v>
      </c>
      <c r="D100">
        <f>Accounts!D101</f>
        <v>0</v>
      </c>
      <c r="E100">
        <f>Accounts!E101</f>
        <v>0</v>
      </c>
      <c r="F100">
        <f>Accounts!F101</f>
        <v>0</v>
      </c>
      <c r="G100">
        <f>Accounts!G101</f>
        <v>0</v>
      </c>
      <c r="H100">
        <f>Accounts!H101</f>
        <v>0</v>
      </c>
      <c r="I100">
        <f>Accounts!I101</f>
        <v>0</v>
      </c>
      <c r="J100">
        <f>Accounts!J101</f>
        <v>0</v>
      </c>
      <c r="K100">
        <f>Accounts!K101</f>
        <v>0</v>
      </c>
      <c r="L100">
        <f>Accounts!L101</f>
        <v>0</v>
      </c>
      <c r="M100">
        <f>Accounts!M101</f>
        <v>0</v>
      </c>
      <c r="N100">
        <f>Accounts!N101</f>
        <v>0</v>
      </c>
      <c r="O100">
        <f>Accounts!O101</f>
        <v>0</v>
      </c>
      <c r="P100">
        <f>Accounts!P101</f>
        <v>0</v>
      </c>
    </row>
    <row r="101" spans="1:16" x14ac:dyDescent="0.2">
      <c r="A101" s="25">
        <f>Accounts!A102</f>
        <v>42412</v>
      </c>
      <c r="B101">
        <f>Accounts!B102</f>
        <v>0</v>
      </c>
      <c r="C101">
        <f>Accounts!C102</f>
        <v>0</v>
      </c>
      <c r="D101">
        <f>Accounts!D102</f>
        <v>0</v>
      </c>
      <c r="E101">
        <f>Accounts!E102</f>
        <v>0</v>
      </c>
      <c r="F101">
        <f>Accounts!F102</f>
        <v>0</v>
      </c>
      <c r="G101">
        <f>Accounts!G102</f>
        <v>0</v>
      </c>
      <c r="H101">
        <f>Accounts!H102</f>
        <v>0</v>
      </c>
      <c r="I101">
        <f>Accounts!I102</f>
        <v>0</v>
      </c>
      <c r="J101">
        <f>Accounts!J102</f>
        <v>0</v>
      </c>
      <c r="K101">
        <f>Accounts!K102</f>
        <v>0</v>
      </c>
      <c r="L101">
        <f>Accounts!L102</f>
        <v>0</v>
      </c>
      <c r="M101">
        <f>Accounts!M102</f>
        <v>0</v>
      </c>
      <c r="N101">
        <f>Accounts!N102</f>
        <v>0</v>
      </c>
      <c r="O101">
        <f>Accounts!O102</f>
        <v>0</v>
      </c>
      <c r="P101">
        <f>Accounts!P102</f>
        <v>0</v>
      </c>
    </row>
    <row r="102" spans="1:16" x14ac:dyDescent="0.2">
      <c r="A102" s="25">
        <f>Accounts!A103</f>
        <v>42413</v>
      </c>
      <c r="B102">
        <f>Accounts!B103</f>
        <v>0</v>
      </c>
      <c r="C102">
        <f>Accounts!C103</f>
        <v>0</v>
      </c>
      <c r="D102">
        <f>Accounts!D103</f>
        <v>0</v>
      </c>
      <c r="E102">
        <f>Accounts!E103</f>
        <v>0</v>
      </c>
      <c r="F102">
        <f>Accounts!F103</f>
        <v>0</v>
      </c>
      <c r="G102">
        <f>Accounts!G103</f>
        <v>0</v>
      </c>
      <c r="H102">
        <f>Accounts!H103</f>
        <v>0</v>
      </c>
      <c r="I102">
        <f>Accounts!I103</f>
        <v>0</v>
      </c>
      <c r="J102">
        <f>Accounts!J103</f>
        <v>0</v>
      </c>
      <c r="K102">
        <f>Accounts!K103</f>
        <v>0</v>
      </c>
      <c r="L102">
        <f>Accounts!L103</f>
        <v>0</v>
      </c>
      <c r="M102">
        <f>Accounts!M103</f>
        <v>0</v>
      </c>
      <c r="N102">
        <f>Accounts!N103</f>
        <v>0</v>
      </c>
      <c r="O102">
        <f>Accounts!O103</f>
        <v>0</v>
      </c>
      <c r="P102">
        <f>Accounts!P103</f>
        <v>0</v>
      </c>
    </row>
    <row r="103" spans="1:16" x14ac:dyDescent="0.2">
      <c r="A103" s="25">
        <f>Accounts!A104</f>
        <v>42414</v>
      </c>
      <c r="B103">
        <f>Accounts!B104</f>
        <v>0</v>
      </c>
      <c r="C103">
        <f>Accounts!C104</f>
        <v>0</v>
      </c>
      <c r="D103">
        <f>Accounts!D104</f>
        <v>0</v>
      </c>
      <c r="E103">
        <f>Accounts!E104</f>
        <v>0</v>
      </c>
      <c r="F103">
        <f>Accounts!F104</f>
        <v>0</v>
      </c>
      <c r="G103">
        <f>Accounts!G104</f>
        <v>0</v>
      </c>
      <c r="H103">
        <f>Accounts!H104</f>
        <v>0</v>
      </c>
      <c r="I103">
        <f>Accounts!I104</f>
        <v>0</v>
      </c>
      <c r="J103">
        <f>Accounts!J104</f>
        <v>0</v>
      </c>
      <c r="K103">
        <f>Accounts!K104</f>
        <v>0</v>
      </c>
      <c r="L103">
        <f>Accounts!L104</f>
        <v>0</v>
      </c>
      <c r="M103">
        <f>Accounts!M104</f>
        <v>0</v>
      </c>
      <c r="N103">
        <f>Accounts!N104</f>
        <v>0</v>
      </c>
      <c r="O103">
        <f>Accounts!O104</f>
        <v>0</v>
      </c>
      <c r="P103">
        <f>Accounts!P104</f>
        <v>0</v>
      </c>
    </row>
    <row r="104" spans="1:16" x14ac:dyDescent="0.2">
      <c r="A104" s="25">
        <f>Accounts!A105</f>
        <v>42415</v>
      </c>
      <c r="B104">
        <f>Accounts!B105</f>
        <v>0</v>
      </c>
      <c r="C104">
        <f>Accounts!C105</f>
        <v>0</v>
      </c>
      <c r="D104">
        <f>Accounts!D105</f>
        <v>0</v>
      </c>
      <c r="E104">
        <f>Accounts!E105</f>
        <v>0</v>
      </c>
      <c r="F104">
        <f>Accounts!F105</f>
        <v>0</v>
      </c>
      <c r="G104">
        <f>Accounts!G105</f>
        <v>0</v>
      </c>
      <c r="H104">
        <f>Accounts!H105</f>
        <v>0</v>
      </c>
      <c r="I104">
        <f>Accounts!I105</f>
        <v>0</v>
      </c>
      <c r="J104">
        <f>Accounts!J105</f>
        <v>0</v>
      </c>
      <c r="K104">
        <f>Accounts!K105</f>
        <v>0</v>
      </c>
      <c r="L104">
        <f>Accounts!L105</f>
        <v>0</v>
      </c>
      <c r="M104">
        <f>Accounts!M105</f>
        <v>0</v>
      </c>
      <c r="N104">
        <f>Accounts!N105</f>
        <v>0</v>
      </c>
      <c r="O104">
        <f>Accounts!O105</f>
        <v>0</v>
      </c>
      <c r="P104">
        <f>Accounts!P105</f>
        <v>0</v>
      </c>
    </row>
    <row r="105" spans="1:16" x14ac:dyDescent="0.2">
      <c r="A105" s="25">
        <f>Accounts!A106</f>
        <v>42416</v>
      </c>
      <c r="B105">
        <f>Accounts!B106</f>
        <v>0</v>
      </c>
      <c r="C105">
        <f>Accounts!C106</f>
        <v>0</v>
      </c>
      <c r="D105">
        <f>Accounts!D106</f>
        <v>0</v>
      </c>
      <c r="E105">
        <f>Accounts!E106</f>
        <v>0</v>
      </c>
      <c r="F105">
        <f>Accounts!F106</f>
        <v>0</v>
      </c>
      <c r="G105">
        <f>Accounts!G106</f>
        <v>0</v>
      </c>
      <c r="H105">
        <f>Accounts!H106</f>
        <v>0</v>
      </c>
      <c r="I105">
        <f>Accounts!I106</f>
        <v>0</v>
      </c>
      <c r="J105">
        <f>Accounts!J106</f>
        <v>0</v>
      </c>
      <c r="K105">
        <f>Accounts!K106</f>
        <v>0</v>
      </c>
      <c r="L105">
        <f>Accounts!L106</f>
        <v>0</v>
      </c>
      <c r="M105">
        <f>Accounts!M106</f>
        <v>0</v>
      </c>
      <c r="N105">
        <f>Accounts!N106</f>
        <v>0</v>
      </c>
      <c r="O105">
        <f>Accounts!O106</f>
        <v>0</v>
      </c>
      <c r="P105">
        <f>Accounts!P106</f>
        <v>0</v>
      </c>
    </row>
    <row r="106" spans="1:16" x14ac:dyDescent="0.2">
      <c r="A106" s="25">
        <f>Accounts!A107</f>
        <v>42417</v>
      </c>
      <c r="B106">
        <f>Accounts!B107</f>
        <v>0</v>
      </c>
      <c r="C106">
        <f>Accounts!C107</f>
        <v>0</v>
      </c>
      <c r="D106">
        <f>Accounts!D107</f>
        <v>0</v>
      </c>
      <c r="E106">
        <f>Accounts!E107</f>
        <v>0</v>
      </c>
      <c r="F106">
        <f>Accounts!F107</f>
        <v>0</v>
      </c>
      <c r="G106">
        <f>Accounts!G107</f>
        <v>0</v>
      </c>
      <c r="H106">
        <f>Accounts!H107</f>
        <v>0</v>
      </c>
      <c r="I106">
        <f>Accounts!I107</f>
        <v>0</v>
      </c>
      <c r="J106">
        <f>Accounts!J107</f>
        <v>0</v>
      </c>
      <c r="K106">
        <f>Accounts!K107</f>
        <v>0</v>
      </c>
      <c r="L106">
        <f>Accounts!L107</f>
        <v>0</v>
      </c>
      <c r="M106">
        <f>Accounts!M107</f>
        <v>0</v>
      </c>
      <c r="N106">
        <f>Accounts!N107</f>
        <v>0</v>
      </c>
      <c r="O106">
        <f>Accounts!O107</f>
        <v>0</v>
      </c>
      <c r="P106">
        <f>Accounts!P107</f>
        <v>0</v>
      </c>
    </row>
    <row r="107" spans="1:16" x14ac:dyDescent="0.2">
      <c r="A107" s="25">
        <f>Accounts!A108</f>
        <v>42418</v>
      </c>
      <c r="B107">
        <f>Accounts!B108</f>
        <v>0</v>
      </c>
      <c r="C107">
        <f>Accounts!C108</f>
        <v>0</v>
      </c>
      <c r="D107">
        <f>Accounts!D108</f>
        <v>0</v>
      </c>
      <c r="E107">
        <f>Accounts!E108</f>
        <v>0</v>
      </c>
      <c r="F107">
        <f>Accounts!F108</f>
        <v>0</v>
      </c>
      <c r="G107">
        <f>Accounts!G108</f>
        <v>0</v>
      </c>
      <c r="H107">
        <f>Accounts!H108</f>
        <v>0</v>
      </c>
      <c r="I107">
        <f>Accounts!I108</f>
        <v>0</v>
      </c>
      <c r="J107">
        <f>Accounts!J108</f>
        <v>0</v>
      </c>
      <c r="K107">
        <f>Accounts!K108</f>
        <v>0</v>
      </c>
      <c r="L107">
        <f>Accounts!L108</f>
        <v>0</v>
      </c>
      <c r="M107">
        <f>Accounts!M108</f>
        <v>0</v>
      </c>
      <c r="N107">
        <f>Accounts!N108</f>
        <v>0</v>
      </c>
      <c r="O107">
        <f>Accounts!O108</f>
        <v>0</v>
      </c>
      <c r="P107">
        <f>Accounts!P108</f>
        <v>0</v>
      </c>
    </row>
    <row r="108" spans="1:16" x14ac:dyDescent="0.2">
      <c r="A108" s="25">
        <f>Accounts!A109</f>
        <v>42419</v>
      </c>
      <c r="B108">
        <f>Accounts!B109</f>
        <v>0</v>
      </c>
      <c r="C108">
        <f>Accounts!C109</f>
        <v>0</v>
      </c>
      <c r="D108">
        <f>Accounts!D109</f>
        <v>0</v>
      </c>
      <c r="E108">
        <f>Accounts!E109</f>
        <v>0</v>
      </c>
      <c r="F108">
        <f>Accounts!F109</f>
        <v>0</v>
      </c>
      <c r="G108">
        <f>Accounts!G109</f>
        <v>0</v>
      </c>
      <c r="H108">
        <f>Accounts!H109</f>
        <v>0</v>
      </c>
      <c r="I108">
        <f>Accounts!I109</f>
        <v>0</v>
      </c>
      <c r="J108">
        <f>Accounts!J109</f>
        <v>0</v>
      </c>
      <c r="K108">
        <f>Accounts!K109</f>
        <v>0</v>
      </c>
      <c r="L108">
        <f>Accounts!L109</f>
        <v>0</v>
      </c>
      <c r="M108">
        <f>Accounts!M109</f>
        <v>0</v>
      </c>
      <c r="N108">
        <f>Accounts!N109</f>
        <v>0</v>
      </c>
      <c r="O108">
        <f>Accounts!O109</f>
        <v>0</v>
      </c>
      <c r="P108">
        <f>Accounts!P109</f>
        <v>0</v>
      </c>
    </row>
    <row r="109" spans="1:16" x14ac:dyDescent="0.2">
      <c r="A109" s="25">
        <f>Accounts!A110</f>
        <v>42420</v>
      </c>
      <c r="B109">
        <f>Accounts!B110</f>
        <v>0</v>
      </c>
      <c r="C109">
        <f>Accounts!C110</f>
        <v>0</v>
      </c>
      <c r="D109">
        <f>Accounts!D110</f>
        <v>0</v>
      </c>
      <c r="E109">
        <f>Accounts!E110</f>
        <v>0</v>
      </c>
      <c r="F109">
        <f>Accounts!F110</f>
        <v>0</v>
      </c>
      <c r="G109">
        <f>Accounts!G110</f>
        <v>0</v>
      </c>
      <c r="H109">
        <f>Accounts!H110</f>
        <v>0</v>
      </c>
      <c r="I109">
        <f>Accounts!I110</f>
        <v>0</v>
      </c>
      <c r="J109">
        <f>Accounts!J110</f>
        <v>0</v>
      </c>
      <c r="K109">
        <f>Accounts!K110</f>
        <v>0</v>
      </c>
      <c r="L109">
        <f>Accounts!L110</f>
        <v>0</v>
      </c>
      <c r="M109">
        <f>Accounts!M110</f>
        <v>0</v>
      </c>
      <c r="N109">
        <f>Accounts!N110</f>
        <v>0</v>
      </c>
      <c r="O109">
        <f>Accounts!O110</f>
        <v>0</v>
      </c>
      <c r="P109">
        <f>Accounts!P110</f>
        <v>0</v>
      </c>
    </row>
    <row r="110" spans="1:16" x14ac:dyDescent="0.2">
      <c r="A110" s="25">
        <f>Accounts!A111</f>
        <v>42421</v>
      </c>
      <c r="B110">
        <f>Accounts!B111</f>
        <v>0</v>
      </c>
      <c r="C110">
        <f>Accounts!C111</f>
        <v>0</v>
      </c>
      <c r="D110">
        <f>Accounts!D111</f>
        <v>0</v>
      </c>
      <c r="E110">
        <f>Accounts!E111</f>
        <v>0</v>
      </c>
      <c r="F110">
        <f>Accounts!F111</f>
        <v>0</v>
      </c>
      <c r="G110">
        <f>Accounts!G111</f>
        <v>0</v>
      </c>
      <c r="H110">
        <f>Accounts!H111</f>
        <v>0</v>
      </c>
      <c r="I110">
        <f>Accounts!I111</f>
        <v>0</v>
      </c>
      <c r="J110">
        <f>Accounts!J111</f>
        <v>0</v>
      </c>
      <c r="K110">
        <f>Accounts!K111</f>
        <v>0</v>
      </c>
      <c r="L110">
        <f>Accounts!L111</f>
        <v>0</v>
      </c>
      <c r="M110">
        <f>Accounts!M111</f>
        <v>0</v>
      </c>
      <c r="N110">
        <f>Accounts!N111</f>
        <v>0</v>
      </c>
      <c r="O110">
        <f>Accounts!O111</f>
        <v>0</v>
      </c>
      <c r="P110">
        <f>Accounts!P111</f>
        <v>0</v>
      </c>
    </row>
    <row r="111" spans="1:16" x14ac:dyDescent="0.2">
      <c r="A111" s="25">
        <f>Accounts!A112</f>
        <v>42422</v>
      </c>
      <c r="B111">
        <f>Accounts!B112</f>
        <v>0</v>
      </c>
      <c r="C111">
        <f>Accounts!C112</f>
        <v>0</v>
      </c>
      <c r="D111">
        <f>Accounts!D112</f>
        <v>0</v>
      </c>
      <c r="E111">
        <f>Accounts!E112</f>
        <v>0</v>
      </c>
      <c r="F111">
        <f>Accounts!F112</f>
        <v>0</v>
      </c>
      <c r="G111">
        <f>Accounts!G112</f>
        <v>0</v>
      </c>
      <c r="H111">
        <f>Accounts!H112</f>
        <v>0</v>
      </c>
      <c r="I111">
        <f>Accounts!I112</f>
        <v>0</v>
      </c>
      <c r="J111">
        <f>Accounts!J112</f>
        <v>0</v>
      </c>
      <c r="K111">
        <f>Accounts!K112</f>
        <v>0</v>
      </c>
      <c r="L111">
        <f>Accounts!L112</f>
        <v>0</v>
      </c>
      <c r="M111">
        <f>Accounts!M112</f>
        <v>0</v>
      </c>
      <c r="N111">
        <f>Accounts!N112</f>
        <v>0</v>
      </c>
      <c r="O111">
        <f>Accounts!O112</f>
        <v>0</v>
      </c>
      <c r="P111">
        <f>Accounts!P112</f>
        <v>0</v>
      </c>
    </row>
    <row r="112" spans="1:16" x14ac:dyDescent="0.2">
      <c r="A112" s="25">
        <f>Accounts!A113</f>
        <v>42423</v>
      </c>
      <c r="B112">
        <f>Accounts!B113</f>
        <v>0</v>
      </c>
      <c r="C112">
        <f>Accounts!C113</f>
        <v>0</v>
      </c>
      <c r="D112">
        <f>Accounts!D113</f>
        <v>0</v>
      </c>
      <c r="E112">
        <f>Accounts!E113</f>
        <v>0</v>
      </c>
      <c r="F112">
        <f>Accounts!F113</f>
        <v>0</v>
      </c>
      <c r="G112">
        <f>Accounts!G113</f>
        <v>0</v>
      </c>
      <c r="H112">
        <f>Accounts!H113</f>
        <v>0</v>
      </c>
      <c r="I112">
        <f>Accounts!I113</f>
        <v>0</v>
      </c>
      <c r="J112">
        <f>Accounts!J113</f>
        <v>0</v>
      </c>
      <c r="K112">
        <f>Accounts!K113</f>
        <v>0</v>
      </c>
      <c r="L112">
        <f>Accounts!L113</f>
        <v>0</v>
      </c>
      <c r="M112">
        <f>Accounts!M113</f>
        <v>0</v>
      </c>
      <c r="N112">
        <f>Accounts!N113</f>
        <v>0</v>
      </c>
      <c r="O112">
        <f>Accounts!O113</f>
        <v>0</v>
      </c>
      <c r="P112">
        <f>Accounts!P113</f>
        <v>0</v>
      </c>
    </row>
    <row r="113" spans="1:16" x14ac:dyDescent="0.2">
      <c r="A113" s="25">
        <f>Accounts!A114</f>
        <v>42424</v>
      </c>
      <c r="B113">
        <f>Accounts!B114</f>
        <v>0</v>
      </c>
      <c r="C113">
        <f>Accounts!C114</f>
        <v>0</v>
      </c>
      <c r="D113">
        <f>Accounts!D114</f>
        <v>0</v>
      </c>
      <c r="E113">
        <f>Accounts!E114</f>
        <v>0</v>
      </c>
      <c r="F113">
        <f>Accounts!F114</f>
        <v>0</v>
      </c>
      <c r="G113">
        <f>Accounts!G114</f>
        <v>0</v>
      </c>
      <c r="H113">
        <f>Accounts!H114</f>
        <v>0</v>
      </c>
      <c r="I113">
        <f>Accounts!I114</f>
        <v>0</v>
      </c>
      <c r="J113">
        <f>Accounts!J114</f>
        <v>0</v>
      </c>
      <c r="K113">
        <f>Accounts!K114</f>
        <v>0</v>
      </c>
      <c r="L113">
        <f>Accounts!L114</f>
        <v>0</v>
      </c>
      <c r="M113">
        <f>Accounts!M114</f>
        <v>0</v>
      </c>
      <c r="N113">
        <f>Accounts!N114</f>
        <v>0</v>
      </c>
      <c r="O113">
        <f>Accounts!O114</f>
        <v>0</v>
      </c>
      <c r="P113">
        <f>Accounts!P114</f>
        <v>0</v>
      </c>
    </row>
    <row r="114" spans="1:16" x14ac:dyDescent="0.2">
      <c r="A114" s="25">
        <f>Accounts!A115</f>
        <v>42425</v>
      </c>
      <c r="B114">
        <f>Accounts!B115</f>
        <v>0</v>
      </c>
      <c r="C114">
        <f>Accounts!C115</f>
        <v>0</v>
      </c>
      <c r="D114">
        <f>Accounts!D115</f>
        <v>0</v>
      </c>
      <c r="E114">
        <f>Accounts!E115</f>
        <v>0</v>
      </c>
      <c r="F114">
        <f>Accounts!F115</f>
        <v>0</v>
      </c>
      <c r="G114">
        <f>Accounts!G115</f>
        <v>0</v>
      </c>
      <c r="H114">
        <f>Accounts!H115</f>
        <v>0</v>
      </c>
      <c r="I114">
        <f>Accounts!I115</f>
        <v>0</v>
      </c>
      <c r="J114">
        <f>Accounts!J115</f>
        <v>0</v>
      </c>
      <c r="K114">
        <f>Accounts!K115</f>
        <v>0</v>
      </c>
      <c r="L114">
        <f>Accounts!L115</f>
        <v>0</v>
      </c>
      <c r="M114">
        <f>Accounts!M115</f>
        <v>0</v>
      </c>
      <c r="N114">
        <f>Accounts!N115</f>
        <v>0</v>
      </c>
      <c r="O114">
        <f>Accounts!O115</f>
        <v>0</v>
      </c>
      <c r="P114">
        <f>Accounts!P115</f>
        <v>0</v>
      </c>
    </row>
    <row r="115" spans="1:16" x14ac:dyDescent="0.2">
      <c r="A115" s="25">
        <f>Accounts!A116</f>
        <v>42426</v>
      </c>
      <c r="B115">
        <f>Accounts!B116</f>
        <v>0</v>
      </c>
      <c r="C115">
        <f>Accounts!C116</f>
        <v>0</v>
      </c>
      <c r="D115">
        <f>Accounts!D116</f>
        <v>0</v>
      </c>
      <c r="E115">
        <f>Accounts!E116</f>
        <v>0</v>
      </c>
      <c r="F115">
        <f>Accounts!F116</f>
        <v>0</v>
      </c>
      <c r="G115">
        <f>Accounts!G116</f>
        <v>0</v>
      </c>
      <c r="H115">
        <f>Accounts!H116</f>
        <v>0</v>
      </c>
      <c r="I115">
        <f>Accounts!I116</f>
        <v>0</v>
      </c>
      <c r="J115">
        <f>Accounts!J116</f>
        <v>0</v>
      </c>
      <c r="K115">
        <f>Accounts!K116</f>
        <v>0</v>
      </c>
      <c r="L115">
        <f>Accounts!L116</f>
        <v>0</v>
      </c>
      <c r="M115">
        <f>Accounts!M116</f>
        <v>0</v>
      </c>
      <c r="N115">
        <f>Accounts!N116</f>
        <v>0</v>
      </c>
      <c r="O115">
        <f>Accounts!O116</f>
        <v>0</v>
      </c>
      <c r="P115">
        <f>Accounts!P116</f>
        <v>0</v>
      </c>
    </row>
    <row r="116" spans="1:16" x14ac:dyDescent="0.2">
      <c r="A116" s="25">
        <f>Accounts!A117</f>
        <v>42427</v>
      </c>
      <c r="B116">
        <f>Accounts!B117</f>
        <v>0</v>
      </c>
      <c r="C116">
        <f>Accounts!C117</f>
        <v>0</v>
      </c>
      <c r="D116">
        <f>Accounts!D117</f>
        <v>0</v>
      </c>
      <c r="E116">
        <f>Accounts!E117</f>
        <v>0</v>
      </c>
      <c r="F116">
        <f>Accounts!F117</f>
        <v>0</v>
      </c>
      <c r="G116">
        <f>Accounts!G117</f>
        <v>0</v>
      </c>
      <c r="H116">
        <f>Accounts!H117</f>
        <v>0</v>
      </c>
      <c r="I116">
        <f>Accounts!I117</f>
        <v>0</v>
      </c>
      <c r="J116">
        <f>Accounts!J117</f>
        <v>0</v>
      </c>
      <c r="K116">
        <f>Accounts!K117</f>
        <v>0</v>
      </c>
      <c r="L116">
        <f>Accounts!L117</f>
        <v>0</v>
      </c>
      <c r="M116">
        <f>Accounts!M117</f>
        <v>0</v>
      </c>
      <c r="N116">
        <f>Accounts!N117</f>
        <v>0</v>
      </c>
      <c r="O116">
        <f>Accounts!O117</f>
        <v>0</v>
      </c>
      <c r="P116">
        <f>Accounts!P117</f>
        <v>0</v>
      </c>
    </row>
    <row r="117" spans="1:16" x14ac:dyDescent="0.2">
      <c r="A117" s="25">
        <f>Accounts!A118</f>
        <v>42428</v>
      </c>
      <c r="B117">
        <f>Accounts!B118</f>
        <v>0</v>
      </c>
      <c r="C117">
        <f>Accounts!C118</f>
        <v>0</v>
      </c>
      <c r="D117">
        <f>Accounts!D118</f>
        <v>0</v>
      </c>
      <c r="E117">
        <f>Accounts!E118</f>
        <v>0</v>
      </c>
      <c r="F117">
        <f>Accounts!F118</f>
        <v>0</v>
      </c>
      <c r="G117">
        <f>Accounts!G118</f>
        <v>0</v>
      </c>
      <c r="H117">
        <f>Accounts!H118</f>
        <v>0</v>
      </c>
      <c r="I117">
        <f>Accounts!I118</f>
        <v>0</v>
      </c>
      <c r="J117">
        <f>Accounts!J118</f>
        <v>0</v>
      </c>
      <c r="K117">
        <f>Accounts!K118</f>
        <v>0</v>
      </c>
      <c r="L117">
        <f>Accounts!L118</f>
        <v>0</v>
      </c>
      <c r="M117">
        <f>Accounts!M118</f>
        <v>0</v>
      </c>
      <c r="N117">
        <f>Accounts!N118</f>
        <v>0</v>
      </c>
      <c r="O117">
        <f>Accounts!O118</f>
        <v>0</v>
      </c>
      <c r="P117">
        <f>Accounts!P118</f>
        <v>0</v>
      </c>
    </row>
    <row r="118" spans="1:16" x14ac:dyDescent="0.2">
      <c r="A118" s="25">
        <f>Accounts!A119</f>
        <v>42429</v>
      </c>
      <c r="B118">
        <f>Accounts!B119</f>
        <v>0</v>
      </c>
      <c r="C118">
        <f>Accounts!C119</f>
        <v>0</v>
      </c>
      <c r="D118">
        <f>Accounts!D119</f>
        <v>0</v>
      </c>
      <c r="E118">
        <f>Accounts!E119</f>
        <v>0</v>
      </c>
      <c r="F118">
        <f>Accounts!F119</f>
        <v>0</v>
      </c>
      <c r="G118">
        <f>Accounts!G119</f>
        <v>0</v>
      </c>
      <c r="H118">
        <f>Accounts!H119</f>
        <v>0</v>
      </c>
      <c r="I118">
        <f>Accounts!I119</f>
        <v>0</v>
      </c>
      <c r="J118">
        <f>Accounts!J119</f>
        <v>0</v>
      </c>
      <c r="K118">
        <f>Accounts!K119</f>
        <v>0</v>
      </c>
      <c r="L118">
        <f>Accounts!L119</f>
        <v>0</v>
      </c>
      <c r="M118">
        <f>Accounts!M119</f>
        <v>0</v>
      </c>
      <c r="N118">
        <f>Accounts!N119</f>
        <v>0</v>
      </c>
      <c r="O118">
        <f>Accounts!O119</f>
        <v>0</v>
      </c>
      <c r="P118">
        <f>Accounts!P119</f>
        <v>0</v>
      </c>
    </row>
    <row r="119" spans="1:16" x14ac:dyDescent="0.2">
      <c r="A119" s="25">
        <f>Accounts!A120</f>
        <v>42430</v>
      </c>
      <c r="B119">
        <f>Accounts!B120</f>
        <v>0</v>
      </c>
      <c r="C119">
        <f>Accounts!C120</f>
        <v>0</v>
      </c>
      <c r="D119">
        <f>Accounts!D120</f>
        <v>0</v>
      </c>
      <c r="E119">
        <f>Accounts!E120</f>
        <v>0</v>
      </c>
      <c r="F119">
        <f>Accounts!F120</f>
        <v>0</v>
      </c>
      <c r="G119">
        <f>Accounts!G120</f>
        <v>0</v>
      </c>
      <c r="H119">
        <f>Accounts!H120</f>
        <v>0</v>
      </c>
      <c r="I119">
        <f>Accounts!I120</f>
        <v>0</v>
      </c>
      <c r="J119">
        <f>Accounts!J120</f>
        <v>0</v>
      </c>
      <c r="K119">
        <f>Accounts!K120</f>
        <v>0</v>
      </c>
      <c r="L119">
        <f>Accounts!L120</f>
        <v>0</v>
      </c>
      <c r="M119">
        <f>Accounts!M120</f>
        <v>0</v>
      </c>
      <c r="N119">
        <f>Accounts!N120</f>
        <v>0</v>
      </c>
      <c r="O119">
        <f>Accounts!O120</f>
        <v>0</v>
      </c>
      <c r="P119">
        <f>Accounts!P120</f>
        <v>0</v>
      </c>
    </row>
    <row r="120" spans="1:16" x14ac:dyDescent="0.2">
      <c r="A120" s="25">
        <f>Accounts!A121</f>
        <v>42431</v>
      </c>
      <c r="B120">
        <f>Accounts!B121</f>
        <v>0</v>
      </c>
      <c r="C120">
        <f>Accounts!C121</f>
        <v>0</v>
      </c>
      <c r="D120">
        <f>Accounts!D121</f>
        <v>0</v>
      </c>
      <c r="E120">
        <f>Accounts!E121</f>
        <v>0</v>
      </c>
      <c r="F120">
        <f>Accounts!F121</f>
        <v>0</v>
      </c>
      <c r="G120">
        <f>Accounts!G121</f>
        <v>0</v>
      </c>
      <c r="H120">
        <f>Accounts!H121</f>
        <v>0</v>
      </c>
      <c r="I120">
        <f>Accounts!I121</f>
        <v>0</v>
      </c>
      <c r="J120">
        <f>Accounts!J121</f>
        <v>0</v>
      </c>
      <c r="K120">
        <f>Accounts!K121</f>
        <v>0</v>
      </c>
      <c r="L120">
        <f>Accounts!L121</f>
        <v>0</v>
      </c>
      <c r="M120">
        <f>Accounts!M121</f>
        <v>0</v>
      </c>
      <c r="N120">
        <f>Accounts!N121</f>
        <v>0</v>
      </c>
      <c r="O120">
        <f>Accounts!O121</f>
        <v>0</v>
      </c>
      <c r="P120">
        <f>Accounts!P121</f>
        <v>0</v>
      </c>
    </row>
    <row r="121" spans="1:16" x14ac:dyDescent="0.2">
      <c r="A121" s="25">
        <f>Accounts!A122</f>
        <v>42432</v>
      </c>
      <c r="B121">
        <f>Accounts!B122</f>
        <v>0</v>
      </c>
      <c r="C121">
        <f>Accounts!C122</f>
        <v>0</v>
      </c>
      <c r="D121">
        <f>Accounts!D122</f>
        <v>0</v>
      </c>
      <c r="E121">
        <f>Accounts!E122</f>
        <v>0</v>
      </c>
      <c r="F121">
        <f>Accounts!F122</f>
        <v>0</v>
      </c>
      <c r="G121">
        <f>Accounts!G122</f>
        <v>0</v>
      </c>
      <c r="H121">
        <f>Accounts!H122</f>
        <v>0</v>
      </c>
      <c r="I121">
        <f>Accounts!I122</f>
        <v>0</v>
      </c>
      <c r="J121">
        <f>Accounts!J122</f>
        <v>0</v>
      </c>
      <c r="K121">
        <f>Accounts!K122</f>
        <v>0</v>
      </c>
      <c r="L121">
        <f>Accounts!L122</f>
        <v>0</v>
      </c>
      <c r="M121">
        <f>Accounts!M122</f>
        <v>0</v>
      </c>
      <c r="N121">
        <f>Accounts!N122</f>
        <v>0</v>
      </c>
      <c r="O121">
        <f>Accounts!O122</f>
        <v>0</v>
      </c>
      <c r="P121">
        <f>Accounts!P122</f>
        <v>0</v>
      </c>
    </row>
    <row r="122" spans="1:16" x14ac:dyDescent="0.2">
      <c r="A122" s="25">
        <f>Accounts!A123</f>
        <v>42433</v>
      </c>
      <c r="B122">
        <f>Accounts!B123</f>
        <v>0</v>
      </c>
      <c r="C122">
        <f>Accounts!C123</f>
        <v>0</v>
      </c>
      <c r="D122">
        <f>Accounts!D123</f>
        <v>0</v>
      </c>
      <c r="E122">
        <f>Accounts!E123</f>
        <v>0</v>
      </c>
      <c r="F122">
        <f>Accounts!F123</f>
        <v>0</v>
      </c>
      <c r="G122">
        <f>Accounts!G123</f>
        <v>0</v>
      </c>
      <c r="H122">
        <f>Accounts!H123</f>
        <v>0</v>
      </c>
      <c r="I122">
        <f>Accounts!I123</f>
        <v>0</v>
      </c>
      <c r="J122">
        <f>Accounts!J123</f>
        <v>0</v>
      </c>
      <c r="K122">
        <f>Accounts!K123</f>
        <v>0</v>
      </c>
      <c r="L122">
        <f>Accounts!L123</f>
        <v>0</v>
      </c>
      <c r="M122">
        <f>Accounts!M123</f>
        <v>0</v>
      </c>
      <c r="N122">
        <f>Accounts!N123</f>
        <v>0</v>
      </c>
      <c r="O122">
        <f>Accounts!O123</f>
        <v>0</v>
      </c>
      <c r="P122">
        <f>Accounts!P123</f>
        <v>0</v>
      </c>
    </row>
    <row r="123" spans="1:16" x14ac:dyDescent="0.2">
      <c r="A123" s="25">
        <f>Accounts!A124</f>
        <v>42434</v>
      </c>
      <c r="B123">
        <f>Accounts!B124</f>
        <v>0</v>
      </c>
      <c r="C123">
        <f>Accounts!C124</f>
        <v>0</v>
      </c>
      <c r="D123">
        <f>Accounts!D124</f>
        <v>0</v>
      </c>
      <c r="E123">
        <f>Accounts!E124</f>
        <v>0</v>
      </c>
      <c r="F123">
        <f>Accounts!F124</f>
        <v>0</v>
      </c>
      <c r="G123">
        <f>Accounts!G124</f>
        <v>0</v>
      </c>
      <c r="H123">
        <f>Accounts!H124</f>
        <v>0</v>
      </c>
      <c r="I123">
        <f>Accounts!I124</f>
        <v>0</v>
      </c>
      <c r="J123">
        <f>Accounts!J124</f>
        <v>0</v>
      </c>
      <c r="K123">
        <f>Accounts!K124</f>
        <v>0</v>
      </c>
      <c r="L123">
        <f>Accounts!L124</f>
        <v>0</v>
      </c>
      <c r="M123">
        <f>Accounts!M124</f>
        <v>0</v>
      </c>
      <c r="N123">
        <f>Accounts!N124</f>
        <v>0</v>
      </c>
      <c r="O123">
        <f>Accounts!O124</f>
        <v>0</v>
      </c>
      <c r="P123">
        <f>Accounts!P124</f>
        <v>0</v>
      </c>
    </row>
    <row r="124" spans="1:16" x14ac:dyDescent="0.2">
      <c r="A124" s="25">
        <f>Accounts!A125</f>
        <v>42435</v>
      </c>
      <c r="B124">
        <f>Accounts!B125</f>
        <v>0</v>
      </c>
      <c r="C124">
        <f>Accounts!C125</f>
        <v>0</v>
      </c>
      <c r="D124">
        <f>Accounts!D125</f>
        <v>0</v>
      </c>
      <c r="E124">
        <f>Accounts!E125</f>
        <v>0</v>
      </c>
      <c r="F124">
        <f>Accounts!F125</f>
        <v>0</v>
      </c>
      <c r="G124">
        <f>Accounts!G125</f>
        <v>0</v>
      </c>
      <c r="H124">
        <f>Accounts!H125</f>
        <v>0</v>
      </c>
      <c r="I124">
        <f>Accounts!I125</f>
        <v>0</v>
      </c>
      <c r="J124">
        <f>Accounts!J125</f>
        <v>0</v>
      </c>
      <c r="K124">
        <f>Accounts!K125</f>
        <v>0</v>
      </c>
      <c r="L124">
        <f>Accounts!L125</f>
        <v>0</v>
      </c>
      <c r="M124">
        <f>Accounts!M125</f>
        <v>0</v>
      </c>
      <c r="N124">
        <f>Accounts!N125</f>
        <v>0</v>
      </c>
      <c r="O124">
        <f>Accounts!O125</f>
        <v>0</v>
      </c>
      <c r="P124">
        <f>Accounts!P125</f>
        <v>0</v>
      </c>
    </row>
    <row r="125" spans="1:16" x14ac:dyDescent="0.2">
      <c r="A125" s="25">
        <f>Accounts!A126</f>
        <v>42436</v>
      </c>
      <c r="B125">
        <f>Accounts!B126</f>
        <v>0</v>
      </c>
      <c r="C125">
        <f>Accounts!C126</f>
        <v>0</v>
      </c>
      <c r="D125">
        <f>Accounts!D126</f>
        <v>0</v>
      </c>
      <c r="E125">
        <f>Accounts!E126</f>
        <v>0</v>
      </c>
      <c r="F125">
        <f>Accounts!F126</f>
        <v>0</v>
      </c>
      <c r="G125">
        <f>Accounts!G126</f>
        <v>0</v>
      </c>
      <c r="H125">
        <f>Accounts!H126</f>
        <v>0</v>
      </c>
      <c r="I125">
        <f>Accounts!I126</f>
        <v>0</v>
      </c>
      <c r="J125">
        <f>Accounts!J126</f>
        <v>0</v>
      </c>
      <c r="K125">
        <f>Accounts!K126</f>
        <v>0</v>
      </c>
      <c r="L125">
        <f>Accounts!L126</f>
        <v>0</v>
      </c>
      <c r="M125">
        <f>Accounts!M126</f>
        <v>0</v>
      </c>
      <c r="N125">
        <f>Accounts!N126</f>
        <v>0</v>
      </c>
      <c r="O125">
        <f>Accounts!O126</f>
        <v>0</v>
      </c>
      <c r="P125">
        <f>Accounts!P126</f>
        <v>0</v>
      </c>
    </row>
    <row r="126" spans="1:16" x14ac:dyDescent="0.2">
      <c r="A126" s="25">
        <f>Accounts!A127</f>
        <v>42437</v>
      </c>
      <c r="B126">
        <f>Accounts!B127</f>
        <v>0</v>
      </c>
      <c r="C126">
        <f>Accounts!C127</f>
        <v>0</v>
      </c>
      <c r="D126">
        <f>Accounts!D127</f>
        <v>0</v>
      </c>
      <c r="E126">
        <f>Accounts!E127</f>
        <v>0</v>
      </c>
      <c r="F126">
        <f>Accounts!F127</f>
        <v>0</v>
      </c>
      <c r="G126">
        <f>Accounts!G127</f>
        <v>0</v>
      </c>
      <c r="H126">
        <f>Accounts!H127</f>
        <v>0</v>
      </c>
      <c r="I126">
        <f>Accounts!I127</f>
        <v>0</v>
      </c>
      <c r="J126">
        <f>Accounts!J127</f>
        <v>0</v>
      </c>
      <c r="K126">
        <f>Accounts!K127</f>
        <v>0</v>
      </c>
      <c r="L126">
        <f>Accounts!L127</f>
        <v>0</v>
      </c>
      <c r="M126">
        <f>Accounts!M127</f>
        <v>0</v>
      </c>
      <c r="N126">
        <f>Accounts!N127</f>
        <v>0</v>
      </c>
      <c r="O126">
        <f>Accounts!O127</f>
        <v>0</v>
      </c>
      <c r="P126">
        <f>Accounts!P127</f>
        <v>0</v>
      </c>
    </row>
    <row r="127" spans="1:16" x14ac:dyDescent="0.2">
      <c r="A127" s="25">
        <f>Accounts!A128</f>
        <v>42438</v>
      </c>
      <c r="B127">
        <f>Accounts!B128</f>
        <v>0</v>
      </c>
      <c r="C127">
        <f>Accounts!C128</f>
        <v>0</v>
      </c>
      <c r="D127">
        <f>Accounts!D128</f>
        <v>0</v>
      </c>
      <c r="E127">
        <f>Accounts!E128</f>
        <v>0</v>
      </c>
      <c r="F127">
        <f>Accounts!F128</f>
        <v>0</v>
      </c>
      <c r="G127">
        <f>Accounts!G128</f>
        <v>0</v>
      </c>
      <c r="H127">
        <f>Accounts!H128</f>
        <v>0</v>
      </c>
      <c r="I127">
        <f>Accounts!I128</f>
        <v>0</v>
      </c>
      <c r="J127">
        <f>Accounts!J128</f>
        <v>0</v>
      </c>
      <c r="K127">
        <f>Accounts!K128</f>
        <v>0</v>
      </c>
      <c r="L127">
        <f>Accounts!L128</f>
        <v>0</v>
      </c>
      <c r="M127">
        <f>Accounts!M128</f>
        <v>0</v>
      </c>
      <c r="N127">
        <f>Accounts!N128</f>
        <v>0</v>
      </c>
      <c r="O127">
        <f>Accounts!O128</f>
        <v>0</v>
      </c>
      <c r="P127">
        <f>Accounts!P128</f>
        <v>0</v>
      </c>
    </row>
    <row r="128" spans="1:16" x14ac:dyDescent="0.2">
      <c r="A128" s="25">
        <f>Accounts!A129</f>
        <v>42439</v>
      </c>
      <c r="B128">
        <f>Accounts!B129</f>
        <v>0</v>
      </c>
      <c r="C128">
        <f>Accounts!C129</f>
        <v>0</v>
      </c>
      <c r="D128">
        <f>Accounts!D129</f>
        <v>0</v>
      </c>
      <c r="E128">
        <f>Accounts!E129</f>
        <v>0</v>
      </c>
      <c r="F128">
        <f>Accounts!F129</f>
        <v>0</v>
      </c>
      <c r="G128">
        <f>Accounts!G129</f>
        <v>0</v>
      </c>
      <c r="H128">
        <f>Accounts!H129</f>
        <v>0</v>
      </c>
      <c r="I128">
        <f>Accounts!I129</f>
        <v>0</v>
      </c>
      <c r="J128">
        <f>Accounts!J129</f>
        <v>0</v>
      </c>
      <c r="K128">
        <f>Accounts!K129</f>
        <v>0</v>
      </c>
      <c r="L128">
        <f>Accounts!L129</f>
        <v>0</v>
      </c>
      <c r="M128">
        <f>Accounts!M129</f>
        <v>0</v>
      </c>
      <c r="N128">
        <f>Accounts!N129</f>
        <v>0</v>
      </c>
      <c r="O128">
        <f>Accounts!O129</f>
        <v>0</v>
      </c>
      <c r="P128">
        <f>Accounts!P129</f>
        <v>0</v>
      </c>
    </row>
    <row r="129" spans="1:16" x14ac:dyDescent="0.2">
      <c r="A129" s="25">
        <f>Accounts!A130</f>
        <v>42440</v>
      </c>
      <c r="B129">
        <f>Accounts!B130</f>
        <v>0</v>
      </c>
      <c r="C129">
        <f>Accounts!C130</f>
        <v>0</v>
      </c>
      <c r="D129">
        <f>Accounts!D130</f>
        <v>0</v>
      </c>
      <c r="E129">
        <f>Accounts!E130</f>
        <v>0</v>
      </c>
      <c r="F129">
        <f>Accounts!F130</f>
        <v>0</v>
      </c>
      <c r="G129">
        <f>Accounts!G130</f>
        <v>0</v>
      </c>
      <c r="H129">
        <f>Accounts!H130</f>
        <v>0</v>
      </c>
      <c r="I129">
        <f>Accounts!I130</f>
        <v>0</v>
      </c>
      <c r="J129">
        <f>Accounts!J130</f>
        <v>0</v>
      </c>
      <c r="K129">
        <f>Accounts!K130</f>
        <v>0</v>
      </c>
      <c r="L129">
        <f>Accounts!L130</f>
        <v>0</v>
      </c>
      <c r="M129">
        <f>Accounts!M130</f>
        <v>0</v>
      </c>
      <c r="N129">
        <f>Accounts!N130</f>
        <v>0</v>
      </c>
      <c r="O129">
        <f>Accounts!O130</f>
        <v>0</v>
      </c>
      <c r="P129">
        <f>Accounts!P130</f>
        <v>0</v>
      </c>
    </row>
    <row r="130" spans="1:16" x14ac:dyDescent="0.2">
      <c r="A130" s="25">
        <f>Accounts!A131</f>
        <v>42441</v>
      </c>
      <c r="B130">
        <f>Accounts!B131</f>
        <v>0</v>
      </c>
      <c r="C130">
        <f>Accounts!C131</f>
        <v>0</v>
      </c>
      <c r="D130">
        <f>Accounts!D131</f>
        <v>0</v>
      </c>
      <c r="E130">
        <f>Accounts!E131</f>
        <v>0</v>
      </c>
      <c r="F130">
        <f>Accounts!F131</f>
        <v>0</v>
      </c>
      <c r="G130">
        <f>Accounts!G131</f>
        <v>0</v>
      </c>
      <c r="H130">
        <f>Accounts!H131</f>
        <v>0</v>
      </c>
      <c r="I130">
        <f>Accounts!I131</f>
        <v>0</v>
      </c>
      <c r="J130">
        <f>Accounts!J131</f>
        <v>0</v>
      </c>
      <c r="K130">
        <f>Accounts!K131</f>
        <v>0</v>
      </c>
      <c r="L130">
        <f>Accounts!L131</f>
        <v>0</v>
      </c>
      <c r="M130">
        <f>Accounts!M131</f>
        <v>0</v>
      </c>
      <c r="N130">
        <f>Accounts!N131</f>
        <v>0</v>
      </c>
      <c r="O130">
        <f>Accounts!O131</f>
        <v>0</v>
      </c>
      <c r="P130">
        <f>Accounts!P131</f>
        <v>0</v>
      </c>
    </row>
    <row r="131" spans="1:16" x14ac:dyDescent="0.2">
      <c r="A131" s="25">
        <f>Accounts!A132</f>
        <v>42442</v>
      </c>
      <c r="B131">
        <f>Accounts!B132</f>
        <v>0</v>
      </c>
      <c r="C131">
        <f>Accounts!C132</f>
        <v>0</v>
      </c>
      <c r="D131">
        <f>Accounts!D132</f>
        <v>0</v>
      </c>
      <c r="E131">
        <f>Accounts!E132</f>
        <v>0</v>
      </c>
      <c r="F131">
        <f>Accounts!F132</f>
        <v>0</v>
      </c>
      <c r="G131">
        <f>Accounts!G132</f>
        <v>0</v>
      </c>
      <c r="H131">
        <f>Accounts!H132</f>
        <v>0</v>
      </c>
      <c r="I131">
        <f>Accounts!I132</f>
        <v>0</v>
      </c>
      <c r="J131">
        <f>Accounts!J132</f>
        <v>0</v>
      </c>
      <c r="K131">
        <f>Accounts!K132</f>
        <v>0</v>
      </c>
      <c r="L131">
        <f>Accounts!L132</f>
        <v>0</v>
      </c>
      <c r="M131">
        <f>Accounts!M132</f>
        <v>0</v>
      </c>
      <c r="N131">
        <f>Accounts!N132</f>
        <v>0</v>
      </c>
      <c r="O131">
        <f>Accounts!O132</f>
        <v>0</v>
      </c>
      <c r="P131">
        <f>Accounts!P132</f>
        <v>0</v>
      </c>
    </row>
    <row r="132" spans="1:16" x14ac:dyDescent="0.2">
      <c r="A132" s="25">
        <f>Accounts!A133</f>
        <v>42443</v>
      </c>
      <c r="B132">
        <f>Accounts!B133</f>
        <v>0</v>
      </c>
      <c r="C132">
        <f>Accounts!C133</f>
        <v>0</v>
      </c>
      <c r="D132">
        <f>Accounts!D133</f>
        <v>0</v>
      </c>
      <c r="E132">
        <f>Accounts!E133</f>
        <v>0</v>
      </c>
      <c r="F132">
        <f>Accounts!F133</f>
        <v>0</v>
      </c>
      <c r="G132">
        <f>Accounts!G133</f>
        <v>0</v>
      </c>
      <c r="H132">
        <f>Accounts!H133</f>
        <v>0</v>
      </c>
      <c r="I132">
        <f>Accounts!I133</f>
        <v>0</v>
      </c>
      <c r="J132">
        <f>Accounts!J133</f>
        <v>0</v>
      </c>
      <c r="K132">
        <f>Accounts!K133</f>
        <v>0</v>
      </c>
      <c r="L132">
        <f>Accounts!L133</f>
        <v>0</v>
      </c>
      <c r="M132">
        <f>Accounts!M133</f>
        <v>0</v>
      </c>
      <c r="N132">
        <f>Accounts!N133</f>
        <v>0</v>
      </c>
      <c r="O132">
        <f>Accounts!O133</f>
        <v>0</v>
      </c>
      <c r="P132">
        <f>Accounts!P133</f>
        <v>0</v>
      </c>
    </row>
    <row r="133" spans="1:16" x14ac:dyDescent="0.2">
      <c r="A133" s="25">
        <f>Accounts!A134</f>
        <v>42444</v>
      </c>
      <c r="B133">
        <f>Accounts!B134</f>
        <v>0</v>
      </c>
      <c r="C133">
        <f>Accounts!C134</f>
        <v>0</v>
      </c>
      <c r="D133">
        <f>Accounts!D134</f>
        <v>0</v>
      </c>
      <c r="E133">
        <f>Accounts!E134</f>
        <v>0</v>
      </c>
      <c r="F133">
        <f>Accounts!F134</f>
        <v>0</v>
      </c>
      <c r="G133">
        <f>Accounts!G134</f>
        <v>0</v>
      </c>
      <c r="H133">
        <f>Accounts!H134</f>
        <v>0</v>
      </c>
      <c r="I133">
        <f>Accounts!I134</f>
        <v>0</v>
      </c>
      <c r="J133">
        <f>Accounts!J134</f>
        <v>0</v>
      </c>
      <c r="K133">
        <f>Accounts!K134</f>
        <v>0</v>
      </c>
      <c r="L133">
        <f>Accounts!L134</f>
        <v>0</v>
      </c>
      <c r="M133">
        <f>Accounts!M134</f>
        <v>0</v>
      </c>
      <c r="N133">
        <f>Accounts!N134</f>
        <v>0</v>
      </c>
      <c r="O133">
        <f>Accounts!O134</f>
        <v>0</v>
      </c>
      <c r="P133">
        <f>Accounts!P134</f>
        <v>0</v>
      </c>
    </row>
    <row r="134" spans="1:16" x14ac:dyDescent="0.2">
      <c r="A134" s="25">
        <f>Accounts!A135</f>
        <v>42445</v>
      </c>
      <c r="B134">
        <f>Accounts!B135</f>
        <v>0</v>
      </c>
      <c r="C134">
        <f>Accounts!C135</f>
        <v>0</v>
      </c>
      <c r="D134">
        <f>Accounts!D135</f>
        <v>0</v>
      </c>
      <c r="E134">
        <f>Accounts!E135</f>
        <v>0</v>
      </c>
      <c r="F134">
        <f>Accounts!F135</f>
        <v>0</v>
      </c>
      <c r="G134">
        <f>Accounts!G135</f>
        <v>0</v>
      </c>
      <c r="H134">
        <f>Accounts!H135</f>
        <v>0</v>
      </c>
      <c r="I134">
        <f>Accounts!I135</f>
        <v>0</v>
      </c>
      <c r="J134">
        <f>Accounts!J135</f>
        <v>0</v>
      </c>
      <c r="K134">
        <f>Accounts!K135</f>
        <v>0</v>
      </c>
      <c r="L134">
        <f>Accounts!L135</f>
        <v>0</v>
      </c>
      <c r="M134">
        <f>Accounts!M135</f>
        <v>0</v>
      </c>
      <c r="N134">
        <f>Accounts!N135</f>
        <v>0</v>
      </c>
      <c r="O134">
        <f>Accounts!O135</f>
        <v>0</v>
      </c>
      <c r="P134">
        <f>Accounts!P135</f>
        <v>0</v>
      </c>
    </row>
    <row r="135" spans="1:16" x14ac:dyDescent="0.2">
      <c r="A135" s="25">
        <f>Accounts!A136</f>
        <v>42446</v>
      </c>
      <c r="B135">
        <f>Accounts!B136</f>
        <v>0</v>
      </c>
      <c r="C135">
        <f>Accounts!C136</f>
        <v>0</v>
      </c>
      <c r="D135">
        <f>Accounts!D136</f>
        <v>0</v>
      </c>
      <c r="E135">
        <f>Accounts!E136</f>
        <v>0</v>
      </c>
      <c r="F135">
        <f>Accounts!F136</f>
        <v>0</v>
      </c>
      <c r="G135">
        <f>Accounts!G136</f>
        <v>0</v>
      </c>
      <c r="H135">
        <f>Accounts!H136</f>
        <v>0</v>
      </c>
      <c r="I135">
        <f>Accounts!I136</f>
        <v>0</v>
      </c>
      <c r="J135">
        <f>Accounts!J136</f>
        <v>0</v>
      </c>
      <c r="K135">
        <f>Accounts!K136</f>
        <v>0</v>
      </c>
      <c r="L135">
        <f>Accounts!L136</f>
        <v>0</v>
      </c>
      <c r="M135">
        <f>Accounts!M136</f>
        <v>0</v>
      </c>
      <c r="N135">
        <f>Accounts!N136</f>
        <v>0</v>
      </c>
      <c r="O135">
        <f>Accounts!O136</f>
        <v>0</v>
      </c>
      <c r="P135">
        <f>Accounts!P136</f>
        <v>0</v>
      </c>
    </row>
    <row r="136" spans="1:16" x14ac:dyDescent="0.2">
      <c r="A136" s="25">
        <f>Accounts!A137</f>
        <v>42447</v>
      </c>
      <c r="B136">
        <f>Accounts!B137</f>
        <v>0</v>
      </c>
      <c r="C136">
        <f>Accounts!C137</f>
        <v>0</v>
      </c>
      <c r="D136">
        <f>Accounts!D137</f>
        <v>0</v>
      </c>
      <c r="E136">
        <f>Accounts!E137</f>
        <v>0</v>
      </c>
      <c r="F136">
        <f>Accounts!F137</f>
        <v>0</v>
      </c>
      <c r="G136">
        <f>Accounts!G137</f>
        <v>0</v>
      </c>
      <c r="H136">
        <f>Accounts!H137</f>
        <v>0</v>
      </c>
      <c r="I136">
        <f>Accounts!I137</f>
        <v>0</v>
      </c>
      <c r="J136">
        <f>Accounts!J137</f>
        <v>0</v>
      </c>
      <c r="K136">
        <f>Accounts!K137</f>
        <v>0</v>
      </c>
      <c r="L136">
        <f>Accounts!L137</f>
        <v>0</v>
      </c>
      <c r="M136">
        <f>Accounts!M137</f>
        <v>0</v>
      </c>
      <c r="N136">
        <f>Accounts!N137</f>
        <v>0</v>
      </c>
      <c r="O136">
        <f>Accounts!O137</f>
        <v>0</v>
      </c>
      <c r="P136">
        <f>Accounts!P137</f>
        <v>0</v>
      </c>
    </row>
    <row r="137" spans="1:16" x14ac:dyDescent="0.2">
      <c r="A137" s="25">
        <f>Accounts!A138</f>
        <v>42448</v>
      </c>
      <c r="B137">
        <f>Accounts!B138</f>
        <v>0</v>
      </c>
      <c r="C137">
        <f>Accounts!C138</f>
        <v>0</v>
      </c>
      <c r="D137">
        <f>Accounts!D138</f>
        <v>0</v>
      </c>
      <c r="E137">
        <f>Accounts!E138</f>
        <v>0</v>
      </c>
      <c r="F137">
        <f>Accounts!F138</f>
        <v>0</v>
      </c>
      <c r="G137">
        <f>Accounts!G138</f>
        <v>0</v>
      </c>
      <c r="H137">
        <f>Accounts!H138</f>
        <v>0</v>
      </c>
      <c r="I137">
        <f>Accounts!I138</f>
        <v>0</v>
      </c>
      <c r="J137">
        <f>Accounts!J138</f>
        <v>0</v>
      </c>
      <c r="K137">
        <f>Accounts!K138</f>
        <v>0</v>
      </c>
      <c r="L137">
        <f>Accounts!L138</f>
        <v>0</v>
      </c>
      <c r="M137">
        <f>Accounts!M138</f>
        <v>0</v>
      </c>
      <c r="N137">
        <f>Accounts!N138</f>
        <v>0</v>
      </c>
      <c r="O137">
        <f>Accounts!O138</f>
        <v>0</v>
      </c>
      <c r="P137">
        <f>Accounts!P138</f>
        <v>0</v>
      </c>
    </row>
    <row r="138" spans="1:16" x14ac:dyDescent="0.2">
      <c r="A138" s="25">
        <f>Accounts!A139</f>
        <v>42449</v>
      </c>
      <c r="B138">
        <f>Accounts!B139</f>
        <v>0</v>
      </c>
      <c r="C138">
        <f>Accounts!C139</f>
        <v>0</v>
      </c>
      <c r="D138">
        <f>Accounts!D139</f>
        <v>0</v>
      </c>
      <c r="E138">
        <f>Accounts!E139</f>
        <v>0</v>
      </c>
      <c r="F138">
        <f>Accounts!F139</f>
        <v>0</v>
      </c>
      <c r="G138">
        <f>Accounts!G139</f>
        <v>0</v>
      </c>
      <c r="H138">
        <f>Accounts!H139</f>
        <v>0</v>
      </c>
      <c r="I138">
        <f>Accounts!I139</f>
        <v>0</v>
      </c>
      <c r="J138">
        <f>Accounts!J139</f>
        <v>0</v>
      </c>
      <c r="K138">
        <f>Accounts!K139</f>
        <v>0</v>
      </c>
      <c r="L138">
        <f>Accounts!L139</f>
        <v>0</v>
      </c>
      <c r="M138">
        <f>Accounts!M139</f>
        <v>0</v>
      </c>
      <c r="N138">
        <f>Accounts!N139</f>
        <v>0</v>
      </c>
      <c r="O138">
        <f>Accounts!O139</f>
        <v>0</v>
      </c>
      <c r="P138">
        <f>Accounts!P139</f>
        <v>0</v>
      </c>
    </row>
    <row r="139" spans="1:16" x14ac:dyDescent="0.2">
      <c r="A139" s="25">
        <f>Accounts!A140</f>
        <v>42450</v>
      </c>
      <c r="B139">
        <f>Accounts!B140</f>
        <v>0</v>
      </c>
      <c r="C139">
        <f>Accounts!C140</f>
        <v>0</v>
      </c>
      <c r="D139">
        <f>Accounts!D140</f>
        <v>0</v>
      </c>
      <c r="E139">
        <f>Accounts!E140</f>
        <v>0</v>
      </c>
      <c r="F139">
        <f>Accounts!F140</f>
        <v>0</v>
      </c>
      <c r="G139">
        <f>Accounts!G140</f>
        <v>0</v>
      </c>
      <c r="H139">
        <f>Accounts!H140</f>
        <v>0</v>
      </c>
      <c r="I139">
        <f>Accounts!I140</f>
        <v>0</v>
      </c>
      <c r="J139">
        <f>Accounts!J140</f>
        <v>0</v>
      </c>
      <c r="K139">
        <f>Accounts!K140</f>
        <v>0</v>
      </c>
      <c r="L139">
        <f>Accounts!L140</f>
        <v>0</v>
      </c>
      <c r="M139">
        <f>Accounts!M140</f>
        <v>0</v>
      </c>
      <c r="N139">
        <f>Accounts!N140</f>
        <v>0</v>
      </c>
      <c r="O139">
        <f>Accounts!O140</f>
        <v>0</v>
      </c>
      <c r="P139">
        <f>Accounts!P140</f>
        <v>0</v>
      </c>
    </row>
    <row r="140" spans="1:16" x14ac:dyDescent="0.2">
      <c r="A140" s="25">
        <f>Accounts!A141</f>
        <v>42451</v>
      </c>
      <c r="B140">
        <f>Accounts!B141</f>
        <v>0</v>
      </c>
      <c r="C140">
        <f>Accounts!C141</f>
        <v>0</v>
      </c>
      <c r="D140">
        <f>Accounts!D141</f>
        <v>0</v>
      </c>
      <c r="E140">
        <f>Accounts!E141</f>
        <v>0</v>
      </c>
      <c r="F140">
        <f>Accounts!F141</f>
        <v>0</v>
      </c>
      <c r="G140">
        <f>Accounts!G141</f>
        <v>0</v>
      </c>
      <c r="H140">
        <f>Accounts!H141</f>
        <v>0</v>
      </c>
      <c r="I140">
        <f>Accounts!I141</f>
        <v>0</v>
      </c>
      <c r="J140">
        <f>Accounts!J141</f>
        <v>0</v>
      </c>
      <c r="K140">
        <f>Accounts!K141</f>
        <v>0</v>
      </c>
      <c r="L140">
        <f>Accounts!L141</f>
        <v>0</v>
      </c>
      <c r="M140">
        <f>Accounts!M141</f>
        <v>0</v>
      </c>
      <c r="N140">
        <f>Accounts!N141</f>
        <v>0</v>
      </c>
      <c r="O140">
        <f>Accounts!O141</f>
        <v>0</v>
      </c>
      <c r="P140">
        <f>Accounts!P141</f>
        <v>0</v>
      </c>
    </row>
    <row r="141" spans="1:16" x14ac:dyDescent="0.2">
      <c r="A141" s="25">
        <f>Accounts!A142</f>
        <v>42452</v>
      </c>
      <c r="B141">
        <f>Accounts!B142</f>
        <v>0</v>
      </c>
      <c r="C141">
        <f>Accounts!C142</f>
        <v>0</v>
      </c>
      <c r="D141">
        <f>Accounts!D142</f>
        <v>0</v>
      </c>
      <c r="E141">
        <f>Accounts!E142</f>
        <v>0</v>
      </c>
      <c r="F141">
        <f>Accounts!F142</f>
        <v>0</v>
      </c>
      <c r="G141">
        <f>Accounts!G142</f>
        <v>0</v>
      </c>
      <c r="H141">
        <f>Accounts!H142</f>
        <v>0</v>
      </c>
      <c r="I141">
        <f>Accounts!I142</f>
        <v>0</v>
      </c>
      <c r="J141">
        <f>Accounts!J142</f>
        <v>0</v>
      </c>
      <c r="K141">
        <f>Accounts!K142</f>
        <v>0</v>
      </c>
      <c r="L141">
        <f>Accounts!L142</f>
        <v>0</v>
      </c>
      <c r="M141">
        <f>Accounts!M142</f>
        <v>0</v>
      </c>
      <c r="N141">
        <f>Accounts!N142</f>
        <v>0</v>
      </c>
      <c r="O141">
        <f>Accounts!O142</f>
        <v>0</v>
      </c>
      <c r="P141">
        <f>Accounts!P142</f>
        <v>0</v>
      </c>
    </row>
    <row r="142" spans="1:16" x14ac:dyDescent="0.2">
      <c r="A142" s="25">
        <f>Accounts!A143</f>
        <v>42453</v>
      </c>
      <c r="B142">
        <f>Accounts!B143</f>
        <v>0</v>
      </c>
      <c r="C142">
        <f>Accounts!C143</f>
        <v>0</v>
      </c>
      <c r="D142">
        <f>Accounts!D143</f>
        <v>0</v>
      </c>
      <c r="E142">
        <f>Accounts!E143</f>
        <v>0</v>
      </c>
      <c r="F142">
        <f>Accounts!F143</f>
        <v>0</v>
      </c>
      <c r="G142">
        <f>Accounts!G143</f>
        <v>0</v>
      </c>
      <c r="H142">
        <f>Accounts!H143</f>
        <v>0</v>
      </c>
      <c r="I142">
        <f>Accounts!I143</f>
        <v>0</v>
      </c>
      <c r="J142">
        <f>Accounts!J143</f>
        <v>0</v>
      </c>
      <c r="K142">
        <f>Accounts!K143</f>
        <v>0</v>
      </c>
      <c r="L142">
        <f>Accounts!L143</f>
        <v>0</v>
      </c>
      <c r="M142">
        <f>Accounts!M143</f>
        <v>0</v>
      </c>
      <c r="N142">
        <f>Accounts!N143</f>
        <v>0</v>
      </c>
      <c r="O142">
        <f>Accounts!O143</f>
        <v>0</v>
      </c>
      <c r="P142">
        <f>Accounts!P143</f>
        <v>0</v>
      </c>
    </row>
    <row r="143" spans="1:16" x14ac:dyDescent="0.2">
      <c r="A143" s="25">
        <f>Accounts!A144</f>
        <v>42454</v>
      </c>
      <c r="B143">
        <f>Accounts!B144</f>
        <v>0</v>
      </c>
      <c r="C143">
        <f>Accounts!C144</f>
        <v>0</v>
      </c>
      <c r="D143">
        <f>Accounts!D144</f>
        <v>0</v>
      </c>
      <c r="E143">
        <f>Accounts!E144</f>
        <v>0</v>
      </c>
      <c r="F143">
        <f>Accounts!F144</f>
        <v>0</v>
      </c>
      <c r="G143">
        <f>Accounts!G144</f>
        <v>0</v>
      </c>
      <c r="H143">
        <f>Accounts!H144</f>
        <v>0</v>
      </c>
      <c r="I143">
        <f>Accounts!I144</f>
        <v>0</v>
      </c>
      <c r="J143">
        <f>Accounts!J144</f>
        <v>0</v>
      </c>
      <c r="K143">
        <f>Accounts!K144</f>
        <v>0</v>
      </c>
      <c r="L143">
        <f>Accounts!L144</f>
        <v>0</v>
      </c>
      <c r="M143">
        <f>Accounts!M144</f>
        <v>0</v>
      </c>
      <c r="N143">
        <f>Accounts!N144</f>
        <v>0</v>
      </c>
      <c r="O143">
        <f>Accounts!O144</f>
        <v>0</v>
      </c>
      <c r="P143">
        <f>Accounts!P144</f>
        <v>0</v>
      </c>
    </row>
    <row r="144" spans="1:16" x14ac:dyDescent="0.2">
      <c r="A144" s="25">
        <f>Accounts!A145</f>
        <v>42455</v>
      </c>
      <c r="B144">
        <f>Accounts!B145</f>
        <v>0</v>
      </c>
      <c r="C144">
        <f>Accounts!C145</f>
        <v>0</v>
      </c>
      <c r="D144">
        <f>Accounts!D145</f>
        <v>0</v>
      </c>
      <c r="E144">
        <f>Accounts!E145</f>
        <v>0</v>
      </c>
      <c r="F144">
        <f>Accounts!F145</f>
        <v>0</v>
      </c>
      <c r="G144">
        <f>Accounts!G145</f>
        <v>0</v>
      </c>
      <c r="H144">
        <f>Accounts!H145</f>
        <v>0</v>
      </c>
      <c r="I144">
        <f>Accounts!I145</f>
        <v>0</v>
      </c>
      <c r="J144">
        <f>Accounts!J145</f>
        <v>0</v>
      </c>
      <c r="K144">
        <f>Accounts!K145</f>
        <v>0</v>
      </c>
      <c r="L144">
        <f>Accounts!L145</f>
        <v>0</v>
      </c>
      <c r="M144">
        <f>Accounts!M145</f>
        <v>0</v>
      </c>
      <c r="N144">
        <f>Accounts!N145</f>
        <v>0</v>
      </c>
      <c r="O144">
        <f>Accounts!O145</f>
        <v>0</v>
      </c>
      <c r="P144">
        <f>Accounts!P145</f>
        <v>0</v>
      </c>
    </row>
    <row r="145" spans="1:16" x14ac:dyDescent="0.2">
      <c r="A145" s="25">
        <f>Accounts!A146</f>
        <v>42456</v>
      </c>
      <c r="B145">
        <f>Accounts!B146</f>
        <v>0</v>
      </c>
      <c r="C145">
        <f>Accounts!C146</f>
        <v>0</v>
      </c>
      <c r="D145">
        <f>Accounts!D146</f>
        <v>0</v>
      </c>
      <c r="E145">
        <f>Accounts!E146</f>
        <v>0</v>
      </c>
      <c r="F145">
        <f>Accounts!F146</f>
        <v>0</v>
      </c>
      <c r="G145">
        <f>Accounts!G146</f>
        <v>0</v>
      </c>
      <c r="H145">
        <f>Accounts!H146</f>
        <v>0</v>
      </c>
      <c r="I145">
        <f>Accounts!I146</f>
        <v>0</v>
      </c>
      <c r="J145">
        <f>Accounts!J146</f>
        <v>0</v>
      </c>
      <c r="K145">
        <f>Accounts!K146</f>
        <v>0</v>
      </c>
      <c r="L145">
        <f>Accounts!L146</f>
        <v>0</v>
      </c>
      <c r="M145">
        <f>Accounts!M146</f>
        <v>0</v>
      </c>
      <c r="N145">
        <f>Accounts!N146</f>
        <v>0</v>
      </c>
      <c r="O145">
        <f>Accounts!O146</f>
        <v>0</v>
      </c>
      <c r="P145">
        <f>Accounts!P146</f>
        <v>0</v>
      </c>
    </row>
    <row r="146" spans="1:16" x14ac:dyDescent="0.2">
      <c r="A146" s="25">
        <f>Accounts!A147</f>
        <v>42457</v>
      </c>
      <c r="B146">
        <f>Accounts!B147</f>
        <v>0</v>
      </c>
      <c r="C146">
        <f>Accounts!C147</f>
        <v>0</v>
      </c>
      <c r="D146">
        <f>Accounts!D147</f>
        <v>0</v>
      </c>
      <c r="E146">
        <f>Accounts!E147</f>
        <v>0</v>
      </c>
      <c r="F146">
        <f>Accounts!F147</f>
        <v>0</v>
      </c>
      <c r="G146">
        <f>Accounts!G147</f>
        <v>0</v>
      </c>
      <c r="H146">
        <f>Accounts!H147</f>
        <v>0</v>
      </c>
      <c r="I146">
        <f>Accounts!I147</f>
        <v>0</v>
      </c>
      <c r="J146">
        <f>Accounts!J147</f>
        <v>0</v>
      </c>
      <c r="K146">
        <f>Accounts!K147</f>
        <v>0</v>
      </c>
      <c r="L146">
        <f>Accounts!L147</f>
        <v>0</v>
      </c>
      <c r="M146">
        <f>Accounts!M147</f>
        <v>0</v>
      </c>
      <c r="N146">
        <f>Accounts!N147</f>
        <v>0</v>
      </c>
      <c r="O146">
        <f>Accounts!O147</f>
        <v>0</v>
      </c>
      <c r="P146">
        <f>Accounts!P147</f>
        <v>0</v>
      </c>
    </row>
    <row r="147" spans="1:16" x14ac:dyDescent="0.2">
      <c r="A147" s="25">
        <f>Accounts!A148</f>
        <v>42458</v>
      </c>
      <c r="B147">
        <f>Accounts!B148</f>
        <v>0</v>
      </c>
      <c r="C147">
        <f>Accounts!C148</f>
        <v>0</v>
      </c>
      <c r="D147">
        <f>Accounts!D148</f>
        <v>0</v>
      </c>
      <c r="E147">
        <f>Accounts!E148</f>
        <v>0</v>
      </c>
      <c r="F147">
        <f>Accounts!F148</f>
        <v>0</v>
      </c>
      <c r="G147">
        <f>Accounts!G148</f>
        <v>0</v>
      </c>
      <c r="H147">
        <f>Accounts!H148</f>
        <v>0</v>
      </c>
      <c r="I147">
        <f>Accounts!I148</f>
        <v>0</v>
      </c>
      <c r="J147">
        <f>Accounts!J148</f>
        <v>0</v>
      </c>
      <c r="K147">
        <f>Accounts!K148</f>
        <v>0</v>
      </c>
      <c r="L147">
        <f>Accounts!L148</f>
        <v>0</v>
      </c>
      <c r="M147">
        <f>Accounts!M148</f>
        <v>0</v>
      </c>
      <c r="N147">
        <f>Accounts!N148</f>
        <v>0</v>
      </c>
      <c r="O147">
        <f>Accounts!O148</f>
        <v>0</v>
      </c>
      <c r="P147">
        <f>Accounts!P148</f>
        <v>0</v>
      </c>
    </row>
    <row r="148" spans="1:16" x14ac:dyDescent="0.2">
      <c r="A148" s="25">
        <f>Accounts!A149</f>
        <v>42459</v>
      </c>
      <c r="B148">
        <f>Accounts!B149</f>
        <v>0</v>
      </c>
      <c r="C148">
        <f>Accounts!C149</f>
        <v>0</v>
      </c>
      <c r="D148">
        <f>Accounts!D149</f>
        <v>0</v>
      </c>
      <c r="E148">
        <f>Accounts!E149</f>
        <v>0</v>
      </c>
      <c r="F148">
        <f>Accounts!F149</f>
        <v>0</v>
      </c>
      <c r="G148">
        <f>Accounts!G149</f>
        <v>0</v>
      </c>
      <c r="H148">
        <f>Accounts!H149</f>
        <v>0</v>
      </c>
      <c r="I148">
        <f>Accounts!I149</f>
        <v>0</v>
      </c>
      <c r="J148">
        <f>Accounts!J149</f>
        <v>0</v>
      </c>
      <c r="K148">
        <f>Accounts!K149</f>
        <v>0</v>
      </c>
      <c r="L148">
        <f>Accounts!L149</f>
        <v>0</v>
      </c>
      <c r="M148">
        <f>Accounts!M149</f>
        <v>0</v>
      </c>
      <c r="N148">
        <f>Accounts!N149</f>
        <v>0</v>
      </c>
      <c r="O148">
        <f>Accounts!O149</f>
        <v>0</v>
      </c>
      <c r="P148">
        <f>Accounts!P149</f>
        <v>0</v>
      </c>
    </row>
    <row r="149" spans="1:16" x14ac:dyDescent="0.2">
      <c r="A149" s="25">
        <f>Accounts!A150</f>
        <v>42460</v>
      </c>
      <c r="B149">
        <f>Accounts!B150</f>
        <v>0</v>
      </c>
      <c r="C149">
        <f>Accounts!C150</f>
        <v>0</v>
      </c>
      <c r="D149">
        <f>Accounts!D150</f>
        <v>0</v>
      </c>
      <c r="E149">
        <f>Accounts!E150</f>
        <v>0</v>
      </c>
      <c r="F149">
        <f>Accounts!F150</f>
        <v>0</v>
      </c>
      <c r="G149">
        <f>Accounts!G150</f>
        <v>0</v>
      </c>
      <c r="H149">
        <f>Accounts!H150</f>
        <v>0</v>
      </c>
      <c r="I149">
        <f>Accounts!I150</f>
        <v>0</v>
      </c>
      <c r="J149">
        <f>Accounts!J150</f>
        <v>0</v>
      </c>
      <c r="K149">
        <f>Accounts!K150</f>
        <v>0</v>
      </c>
      <c r="L149">
        <f>Accounts!L150</f>
        <v>0</v>
      </c>
      <c r="M149">
        <f>Accounts!M150</f>
        <v>0</v>
      </c>
      <c r="N149">
        <f>Accounts!N150</f>
        <v>0</v>
      </c>
      <c r="O149">
        <f>Accounts!O150</f>
        <v>0</v>
      </c>
      <c r="P149">
        <f>Accounts!P150</f>
        <v>0</v>
      </c>
    </row>
    <row r="150" spans="1:16" x14ac:dyDescent="0.2">
      <c r="A150" s="25">
        <f>Accounts!A151</f>
        <v>42461</v>
      </c>
      <c r="B150">
        <f>Accounts!B151</f>
        <v>0</v>
      </c>
      <c r="C150">
        <f>Accounts!C151</f>
        <v>0</v>
      </c>
      <c r="D150">
        <f>Accounts!D151</f>
        <v>0</v>
      </c>
      <c r="E150">
        <f>Accounts!E151</f>
        <v>0</v>
      </c>
      <c r="F150">
        <f>Accounts!F151</f>
        <v>0</v>
      </c>
      <c r="G150">
        <f>Accounts!G151</f>
        <v>0</v>
      </c>
      <c r="H150">
        <f>Accounts!H151</f>
        <v>0</v>
      </c>
      <c r="I150">
        <f>Accounts!I151</f>
        <v>0</v>
      </c>
      <c r="J150">
        <f>Accounts!J151</f>
        <v>0</v>
      </c>
      <c r="K150">
        <f>Accounts!K151</f>
        <v>0</v>
      </c>
      <c r="L150">
        <f>Accounts!L151</f>
        <v>0</v>
      </c>
      <c r="M150">
        <f>Accounts!M151</f>
        <v>0</v>
      </c>
      <c r="N150">
        <f>Accounts!N151</f>
        <v>0</v>
      </c>
      <c r="O150">
        <f>Accounts!O151</f>
        <v>0</v>
      </c>
      <c r="P150">
        <f>Accounts!P151</f>
        <v>0</v>
      </c>
    </row>
    <row r="151" spans="1:16" x14ac:dyDescent="0.2">
      <c r="A151" s="25">
        <f>Accounts!A152</f>
        <v>42462</v>
      </c>
      <c r="B151">
        <f>Accounts!B152</f>
        <v>0</v>
      </c>
      <c r="C151">
        <f>Accounts!C152</f>
        <v>0</v>
      </c>
      <c r="D151">
        <f>Accounts!D152</f>
        <v>0</v>
      </c>
      <c r="E151">
        <f>Accounts!E152</f>
        <v>0</v>
      </c>
      <c r="F151">
        <f>Accounts!F152</f>
        <v>0</v>
      </c>
      <c r="G151">
        <f>Accounts!G152</f>
        <v>0</v>
      </c>
      <c r="H151">
        <f>Accounts!H152</f>
        <v>0</v>
      </c>
      <c r="I151">
        <f>Accounts!I152</f>
        <v>0</v>
      </c>
      <c r="J151">
        <f>Accounts!J152</f>
        <v>0</v>
      </c>
      <c r="K151">
        <f>Accounts!K152</f>
        <v>0</v>
      </c>
      <c r="L151">
        <f>Accounts!L152</f>
        <v>0</v>
      </c>
      <c r="M151">
        <f>Accounts!M152</f>
        <v>0</v>
      </c>
      <c r="N151">
        <f>Accounts!N152</f>
        <v>0</v>
      </c>
      <c r="O151">
        <f>Accounts!O152</f>
        <v>0</v>
      </c>
      <c r="P151">
        <f>Accounts!P152</f>
        <v>0</v>
      </c>
    </row>
    <row r="152" spans="1:16" x14ac:dyDescent="0.2">
      <c r="A152" s="25">
        <f>Accounts!A153</f>
        <v>42463</v>
      </c>
      <c r="B152">
        <f>Accounts!B153</f>
        <v>0</v>
      </c>
      <c r="C152">
        <f>Accounts!C153</f>
        <v>0</v>
      </c>
      <c r="D152">
        <f>Accounts!D153</f>
        <v>0</v>
      </c>
      <c r="E152">
        <f>Accounts!E153</f>
        <v>0</v>
      </c>
      <c r="F152">
        <f>Accounts!F153</f>
        <v>0</v>
      </c>
      <c r="G152">
        <f>Accounts!G153</f>
        <v>0</v>
      </c>
      <c r="H152">
        <f>Accounts!H153</f>
        <v>0</v>
      </c>
      <c r="I152">
        <f>Accounts!I153</f>
        <v>0</v>
      </c>
      <c r="J152">
        <f>Accounts!J153</f>
        <v>0</v>
      </c>
      <c r="K152">
        <f>Accounts!K153</f>
        <v>0</v>
      </c>
      <c r="L152">
        <f>Accounts!L153</f>
        <v>0</v>
      </c>
      <c r="M152">
        <f>Accounts!M153</f>
        <v>0</v>
      </c>
      <c r="N152">
        <f>Accounts!N153</f>
        <v>0</v>
      </c>
      <c r="O152">
        <f>Accounts!O153</f>
        <v>0</v>
      </c>
      <c r="P152">
        <f>Accounts!P153</f>
        <v>0</v>
      </c>
    </row>
    <row r="153" spans="1:16" x14ac:dyDescent="0.2">
      <c r="A153" s="25">
        <f>Accounts!A154</f>
        <v>42464</v>
      </c>
      <c r="B153">
        <f>Accounts!B154</f>
        <v>0</v>
      </c>
      <c r="C153">
        <f>Accounts!C154</f>
        <v>0</v>
      </c>
      <c r="D153">
        <f>Accounts!D154</f>
        <v>0</v>
      </c>
      <c r="E153">
        <f>Accounts!E154</f>
        <v>0</v>
      </c>
      <c r="F153">
        <f>Accounts!F154</f>
        <v>0</v>
      </c>
      <c r="G153">
        <f>Accounts!G154</f>
        <v>0</v>
      </c>
      <c r="H153">
        <f>Accounts!H154</f>
        <v>0</v>
      </c>
      <c r="I153">
        <f>Accounts!I154</f>
        <v>0</v>
      </c>
      <c r="J153">
        <f>Accounts!J154</f>
        <v>0</v>
      </c>
      <c r="K153">
        <f>Accounts!K154</f>
        <v>0</v>
      </c>
      <c r="L153">
        <f>Accounts!L154</f>
        <v>0</v>
      </c>
      <c r="M153">
        <f>Accounts!M154</f>
        <v>0</v>
      </c>
      <c r="N153">
        <f>Accounts!N154</f>
        <v>0</v>
      </c>
      <c r="O153">
        <f>Accounts!O154</f>
        <v>0</v>
      </c>
      <c r="P153">
        <f>Accounts!P154</f>
        <v>0</v>
      </c>
    </row>
    <row r="154" spans="1:16" x14ac:dyDescent="0.2">
      <c r="A154" s="25">
        <f>Accounts!A155</f>
        <v>42465</v>
      </c>
      <c r="B154">
        <f>Accounts!B155</f>
        <v>0</v>
      </c>
      <c r="C154">
        <f>Accounts!C155</f>
        <v>0</v>
      </c>
      <c r="D154">
        <f>Accounts!D155</f>
        <v>0</v>
      </c>
      <c r="E154">
        <f>Accounts!E155</f>
        <v>0</v>
      </c>
      <c r="F154">
        <f>Accounts!F155</f>
        <v>0</v>
      </c>
      <c r="G154">
        <f>Accounts!G155</f>
        <v>0</v>
      </c>
      <c r="H154">
        <f>Accounts!H155</f>
        <v>0</v>
      </c>
      <c r="I154">
        <f>Accounts!I155</f>
        <v>0</v>
      </c>
      <c r="J154">
        <f>Accounts!J155</f>
        <v>0</v>
      </c>
      <c r="K154">
        <f>Accounts!K155</f>
        <v>0</v>
      </c>
      <c r="L154">
        <f>Accounts!L155</f>
        <v>0</v>
      </c>
      <c r="M154">
        <f>Accounts!M155</f>
        <v>0</v>
      </c>
      <c r="N154">
        <f>Accounts!N155</f>
        <v>0</v>
      </c>
      <c r="O154">
        <f>Accounts!O155</f>
        <v>0</v>
      </c>
      <c r="P154">
        <f>Accounts!P155</f>
        <v>0</v>
      </c>
    </row>
    <row r="155" spans="1:16" x14ac:dyDescent="0.2">
      <c r="A155" s="25">
        <f>Accounts!A156</f>
        <v>42466</v>
      </c>
      <c r="B155">
        <f>Accounts!B156</f>
        <v>0</v>
      </c>
      <c r="C155">
        <f>Accounts!C156</f>
        <v>0</v>
      </c>
      <c r="D155">
        <f>Accounts!D156</f>
        <v>0</v>
      </c>
      <c r="E155">
        <f>Accounts!E156</f>
        <v>0</v>
      </c>
      <c r="F155">
        <f>Accounts!F156</f>
        <v>0</v>
      </c>
      <c r="G155">
        <f>Accounts!G156</f>
        <v>0</v>
      </c>
      <c r="H155">
        <f>Accounts!H156</f>
        <v>0</v>
      </c>
      <c r="I155">
        <f>Accounts!I156</f>
        <v>0</v>
      </c>
      <c r="J155">
        <f>Accounts!J156</f>
        <v>0</v>
      </c>
      <c r="K155">
        <f>Accounts!K156</f>
        <v>0</v>
      </c>
      <c r="L155">
        <f>Accounts!L156</f>
        <v>0</v>
      </c>
      <c r="M155">
        <f>Accounts!M156</f>
        <v>0</v>
      </c>
      <c r="N155">
        <f>Accounts!N156</f>
        <v>0</v>
      </c>
      <c r="O155">
        <f>Accounts!O156</f>
        <v>0</v>
      </c>
      <c r="P155">
        <f>Accounts!P156</f>
        <v>0</v>
      </c>
    </row>
    <row r="156" spans="1:16" x14ac:dyDescent="0.2">
      <c r="A156" s="25">
        <f>Accounts!A157</f>
        <v>42467</v>
      </c>
      <c r="B156">
        <f>Accounts!B157</f>
        <v>0</v>
      </c>
      <c r="C156">
        <f>Accounts!C157</f>
        <v>0</v>
      </c>
      <c r="D156">
        <f>Accounts!D157</f>
        <v>0</v>
      </c>
      <c r="E156">
        <f>Accounts!E157</f>
        <v>0</v>
      </c>
      <c r="F156">
        <f>Accounts!F157</f>
        <v>0</v>
      </c>
      <c r="G156">
        <f>Accounts!G157</f>
        <v>0</v>
      </c>
      <c r="H156">
        <f>Accounts!H157</f>
        <v>0</v>
      </c>
      <c r="I156">
        <f>Accounts!I157</f>
        <v>0</v>
      </c>
      <c r="J156">
        <f>Accounts!J157</f>
        <v>0</v>
      </c>
      <c r="K156">
        <f>Accounts!K157</f>
        <v>0</v>
      </c>
      <c r="L156">
        <f>Accounts!L157</f>
        <v>0</v>
      </c>
      <c r="M156">
        <f>Accounts!M157</f>
        <v>0</v>
      </c>
      <c r="N156">
        <f>Accounts!N157</f>
        <v>0</v>
      </c>
      <c r="O156">
        <f>Accounts!O157</f>
        <v>0</v>
      </c>
      <c r="P156">
        <f>Accounts!P157</f>
        <v>0</v>
      </c>
    </row>
    <row r="157" spans="1:16" x14ac:dyDescent="0.2">
      <c r="A157" s="25">
        <f>Accounts!A158</f>
        <v>42468</v>
      </c>
      <c r="B157">
        <f>Accounts!B158</f>
        <v>0</v>
      </c>
      <c r="C157">
        <f>Accounts!C158</f>
        <v>0</v>
      </c>
      <c r="D157">
        <f>Accounts!D158</f>
        <v>0</v>
      </c>
      <c r="E157">
        <f>Accounts!E158</f>
        <v>0</v>
      </c>
      <c r="F157">
        <f>Accounts!F158</f>
        <v>0</v>
      </c>
      <c r="G157">
        <f>Accounts!G158</f>
        <v>0</v>
      </c>
      <c r="H157">
        <f>Accounts!H158</f>
        <v>0</v>
      </c>
      <c r="I157">
        <f>Accounts!I158</f>
        <v>0</v>
      </c>
      <c r="J157">
        <f>Accounts!J158</f>
        <v>0</v>
      </c>
      <c r="K157">
        <f>Accounts!K158</f>
        <v>0</v>
      </c>
      <c r="L157">
        <f>Accounts!L158</f>
        <v>0</v>
      </c>
      <c r="M157">
        <f>Accounts!M158</f>
        <v>0</v>
      </c>
      <c r="N157">
        <f>Accounts!N158</f>
        <v>0</v>
      </c>
      <c r="O157">
        <f>Accounts!O158</f>
        <v>0</v>
      </c>
      <c r="P157">
        <f>Accounts!P158</f>
        <v>0</v>
      </c>
    </row>
    <row r="158" spans="1:16" x14ac:dyDescent="0.2">
      <c r="A158" s="25">
        <f>Accounts!A159</f>
        <v>42469</v>
      </c>
      <c r="B158">
        <f>Accounts!B159</f>
        <v>0</v>
      </c>
      <c r="C158">
        <f>Accounts!C159</f>
        <v>0</v>
      </c>
      <c r="D158">
        <f>Accounts!D159</f>
        <v>0</v>
      </c>
      <c r="E158">
        <f>Accounts!E159</f>
        <v>0</v>
      </c>
      <c r="F158">
        <f>Accounts!F159</f>
        <v>0</v>
      </c>
      <c r="G158">
        <f>Accounts!G159</f>
        <v>0</v>
      </c>
      <c r="H158">
        <f>Accounts!H159</f>
        <v>0</v>
      </c>
      <c r="I158">
        <f>Accounts!I159</f>
        <v>0</v>
      </c>
      <c r="J158">
        <f>Accounts!J159</f>
        <v>0</v>
      </c>
      <c r="K158">
        <f>Accounts!K159</f>
        <v>0</v>
      </c>
      <c r="L158">
        <f>Accounts!L159</f>
        <v>0</v>
      </c>
      <c r="M158">
        <f>Accounts!M159</f>
        <v>0</v>
      </c>
      <c r="N158">
        <f>Accounts!N159</f>
        <v>0</v>
      </c>
      <c r="O158">
        <f>Accounts!O159</f>
        <v>0</v>
      </c>
      <c r="P158">
        <f>Accounts!P159</f>
        <v>0</v>
      </c>
    </row>
    <row r="159" spans="1:16" x14ac:dyDescent="0.2">
      <c r="A159" s="25">
        <f>Accounts!A160</f>
        <v>42470</v>
      </c>
      <c r="B159">
        <f>Accounts!B160</f>
        <v>0</v>
      </c>
      <c r="C159">
        <f>Accounts!C160</f>
        <v>0</v>
      </c>
      <c r="D159">
        <f>Accounts!D160</f>
        <v>0</v>
      </c>
      <c r="E159">
        <f>Accounts!E160</f>
        <v>0</v>
      </c>
      <c r="F159">
        <f>Accounts!F160</f>
        <v>0</v>
      </c>
      <c r="G159">
        <f>Accounts!G160</f>
        <v>0</v>
      </c>
      <c r="H159">
        <f>Accounts!H160</f>
        <v>0</v>
      </c>
      <c r="I159">
        <f>Accounts!I160</f>
        <v>0</v>
      </c>
      <c r="J159">
        <f>Accounts!J160</f>
        <v>0</v>
      </c>
      <c r="K159">
        <f>Accounts!K160</f>
        <v>0</v>
      </c>
      <c r="L159">
        <f>Accounts!L160</f>
        <v>0</v>
      </c>
      <c r="M159">
        <f>Accounts!M160</f>
        <v>0</v>
      </c>
      <c r="N159">
        <f>Accounts!N160</f>
        <v>0</v>
      </c>
      <c r="O159">
        <f>Accounts!O160</f>
        <v>0</v>
      </c>
      <c r="P159">
        <f>Accounts!P160</f>
        <v>0</v>
      </c>
    </row>
    <row r="160" spans="1:16" x14ac:dyDescent="0.2">
      <c r="A160" s="25">
        <f>Accounts!A161</f>
        <v>42471</v>
      </c>
      <c r="B160">
        <f>Accounts!B161</f>
        <v>0</v>
      </c>
      <c r="C160">
        <f>Accounts!C161</f>
        <v>0</v>
      </c>
      <c r="D160">
        <f>Accounts!D161</f>
        <v>0</v>
      </c>
      <c r="E160">
        <f>Accounts!E161</f>
        <v>0</v>
      </c>
      <c r="F160">
        <f>Accounts!F161</f>
        <v>0</v>
      </c>
      <c r="G160">
        <f>Accounts!G161</f>
        <v>0</v>
      </c>
      <c r="H160">
        <f>Accounts!H161</f>
        <v>0</v>
      </c>
      <c r="I160">
        <f>Accounts!I161</f>
        <v>0</v>
      </c>
      <c r="J160">
        <f>Accounts!J161</f>
        <v>0</v>
      </c>
      <c r="K160">
        <f>Accounts!K161</f>
        <v>0</v>
      </c>
      <c r="L160">
        <f>Accounts!L161</f>
        <v>0</v>
      </c>
      <c r="M160">
        <f>Accounts!M161</f>
        <v>0</v>
      </c>
      <c r="N160">
        <f>Accounts!N161</f>
        <v>0</v>
      </c>
      <c r="O160">
        <f>Accounts!O161</f>
        <v>0</v>
      </c>
      <c r="P160">
        <f>Accounts!P161</f>
        <v>0</v>
      </c>
    </row>
    <row r="161" spans="1:16" x14ac:dyDescent="0.2">
      <c r="A161" s="25">
        <f>Accounts!A162</f>
        <v>42472</v>
      </c>
      <c r="B161">
        <f>Accounts!B162</f>
        <v>0</v>
      </c>
      <c r="C161">
        <f>Accounts!C162</f>
        <v>0</v>
      </c>
      <c r="D161">
        <f>Accounts!D162</f>
        <v>0</v>
      </c>
      <c r="E161">
        <f>Accounts!E162</f>
        <v>0</v>
      </c>
      <c r="F161">
        <f>Accounts!F162</f>
        <v>0</v>
      </c>
      <c r="G161">
        <f>Accounts!G162</f>
        <v>0</v>
      </c>
      <c r="H161">
        <f>Accounts!H162</f>
        <v>0</v>
      </c>
      <c r="I161">
        <f>Accounts!I162</f>
        <v>0</v>
      </c>
      <c r="J161">
        <f>Accounts!J162</f>
        <v>0</v>
      </c>
      <c r="K161">
        <f>Accounts!K162</f>
        <v>0</v>
      </c>
      <c r="L161">
        <f>Accounts!L162</f>
        <v>0</v>
      </c>
      <c r="M161">
        <f>Accounts!M162</f>
        <v>0</v>
      </c>
      <c r="N161">
        <f>Accounts!N162</f>
        <v>0</v>
      </c>
      <c r="O161">
        <f>Accounts!O162</f>
        <v>0</v>
      </c>
      <c r="P161">
        <f>Accounts!P162</f>
        <v>0</v>
      </c>
    </row>
    <row r="162" spans="1:16" x14ac:dyDescent="0.2">
      <c r="A162" s="25">
        <f>Accounts!A163</f>
        <v>42473</v>
      </c>
      <c r="B162">
        <f>Accounts!B163</f>
        <v>0</v>
      </c>
      <c r="C162">
        <f>Accounts!C163</f>
        <v>0</v>
      </c>
      <c r="D162">
        <f>Accounts!D163</f>
        <v>0</v>
      </c>
      <c r="E162">
        <f>Accounts!E163</f>
        <v>0</v>
      </c>
      <c r="F162">
        <f>Accounts!F163</f>
        <v>0</v>
      </c>
      <c r="G162">
        <f>Accounts!G163</f>
        <v>0</v>
      </c>
      <c r="H162">
        <f>Accounts!H163</f>
        <v>0</v>
      </c>
      <c r="I162">
        <f>Accounts!I163</f>
        <v>0</v>
      </c>
      <c r="J162">
        <f>Accounts!J163</f>
        <v>0</v>
      </c>
      <c r="K162">
        <f>Accounts!K163</f>
        <v>0</v>
      </c>
      <c r="L162">
        <f>Accounts!L163</f>
        <v>0</v>
      </c>
      <c r="M162">
        <f>Accounts!M163</f>
        <v>0</v>
      </c>
      <c r="N162">
        <f>Accounts!N163</f>
        <v>0</v>
      </c>
      <c r="O162">
        <f>Accounts!O163</f>
        <v>0</v>
      </c>
      <c r="P162">
        <f>Accounts!P163</f>
        <v>0</v>
      </c>
    </row>
    <row r="163" spans="1:16" x14ac:dyDescent="0.2">
      <c r="A163" s="25">
        <f>Accounts!A164</f>
        <v>42474</v>
      </c>
      <c r="B163">
        <f>Accounts!B164</f>
        <v>0</v>
      </c>
      <c r="C163">
        <f>Accounts!C164</f>
        <v>0</v>
      </c>
      <c r="D163">
        <f>Accounts!D164</f>
        <v>0</v>
      </c>
      <c r="E163">
        <f>Accounts!E164</f>
        <v>0</v>
      </c>
      <c r="F163">
        <f>Accounts!F164</f>
        <v>0</v>
      </c>
      <c r="G163">
        <f>Accounts!G164</f>
        <v>0</v>
      </c>
      <c r="H163">
        <f>Accounts!H164</f>
        <v>0</v>
      </c>
      <c r="I163">
        <f>Accounts!I164</f>
        <v>0</v>
      </c>
      <c r="J163">
        <f>Accounts!J164</f>
        <v>0</v>
      </c>
      <c r="K163">
        <f>Accounts!K164</f>
        <v>0</v>
      </c>
      <c r="L163">
        <f>Accounts!L164</f>
        <v>0</v>
      </c>
      <c r="M163">
        <f>Accounts!M164</f>
        <v>0</v>
      </c>
      <c r="N163">
        <f>Accounts!N164</f>
        <v>0</v>
      </c>
      <c r="O163">
        <f>Accounts!O164</f>
        <v>0</v>
      </c>
      <c r="P163">
        <f>Accounts!P164</f>
        <v>0</v>
      </c>
    </row>
    <row r="164" spans="1:16" x14ac:dyDescent="0.2">
      <c r="A164" s="25">
        <f>Accounts!A165</f>
        <v>42475</v>
      </c>
      <c r="B164">
        <f>Accounts!B165</f>
        <v>0</v>
      </c>
      <c r="C164">
        <f>Accounts!C165</f>
        <v>0</v>
      </c>
      <c r="D164">
        <f>Accounts!D165</f>
        <v>0</v>
      </c>
      <c r="E164">
        <f>Accounts!E165</f>
        <v>0</v>
      </c>
      <c r="F164">
        <f>Accounts!F165</f>
        <v>0</v>
      </c>
      <c r="G164">
        <f>Accounts!G165</f>
        <v>0</v>
      </c>
      <c r="H164">
        <f>Accounts!H165</f>
        <v>0</v>
      </c>
      <c r="I164">
        <f>Accounts!I165</f>
        <v>0</v>
      </c>
      <c r="J164">
        <f>Accounts!J165</f>
        <v>0</v>
      </c>
      <c r="K164">
        <f>Accounts!K165</f>
        <v>0</v>
      </c>
      <c r="L164">
        <f>Accounts!L165</f>
        <v>0</v>
      </c>
      <c r="M164">
        <f>Accounts!M165</f>
        <v>0</v>
      </c>
      <c r="N164">
        <f>Accounts!N165</f>
        <v>0</v>
      </c>
      <c r="O164">
        <f>Accounts!O165</f>
        <v>0</v>
      </c>
      <c r="P164">
        <f>Accounts!P165</f>
        <v>0</v>
      </c>
    </row>
    <row r="165" spans="1:16" x14ac:dyDescent="0.2">
      <c r="A165" s="25">
        <f>Accounts!A166</f>
        <v>42476</v>
      </c>
      <c r="B165">
        <f>Accounts!B166</f>
        <v>0</v>
      </c>
      <c r="C165">
        <f>Accounts!C166</f>
        <v>0</v>
      </c>
      <c r="D165">
        <f>Accounts!D166</f>
        <v>0</v>
      </c>
      <c r="E165">
        <f>Accounts!E166</f>
        <v>0</v>
      </c>
      <c r="F165">
        <f>Accounts!F166</f>
        <v>0</v>
      </c>
      <c r="G165">
        <f>Accounts!G166</f>
        <v>0</v>
      </c>
      <c r="H165">
        <f>Accounts!H166</f>
        <v>0</v>
      </c>
      <c r="I165">
        <f>Accounts!I166</f>
        <v>0</v>
      </c>
      <c r="J165">
        <f>Accounts!J166</f>
        <v>0</v>
      </c>
      <c r="K165">
        <f>Accounts!K166</f>
        <v>0</v>
      </c>
      <c r="L165">
        <f>Accounts!L166</f>
        <v>0</v>
      </c>
      <c r="M165">
        <f>Accounts!M166</f>
        <v>0</v>
      </c>
      <c r="N165">
        <f>Accounts!N166</f>
        <v>0</v>
      </c>
      <c r="O165">
        <f>Accounts!O166</f>
        <v>0</v>
      </c>
      <c r="P165">
        <f>Accounts!P166</f>
        <v>0</v>
      </c>
    </row>
    <row r="166" spans="1:16" x14ac:dyDescent="0.2">
      <c r="A166" s="25">
        <f>Accounts!A167</f>
        <v>42477</v>
      </c>
      <c r="B166">
        <f>Accounts!B167</f>
        <v>0</v>
      </c>
      <c r="C166">
        <f>Accounts!C167</f>
        <v>0</v>
      </c>
      <c r="D166">
        <f>Accounts!D167</f>
        <v>0</v>
      </c>
      <c r="E166">
        <f>Accounts!E167</f>
        <v>0</v>
      </c>
      <c r="F166">
        <f>Accounts!F167</f>
        <v>0</v>
      </c>
      <c r="G166">
        <f>Accounts!G167</f>
        <v>0</v>
      </c>
      <c r="H166">
        <f>Accounts!H167</f>
        <v>0</v>
      </c>
      <c r="I166">
        <f>Accounts!I167</f>
        <v>0</v>
      </c>
      <c r="J166">
        <f>Accounts!J167</f>
        <v>0</v>
      </c>
      <c r="K166">
        <f>Accounts!K167</f>
        <v>0</v>
      </c>
      <c r="L166">
        <f>Accounts!L167</f>
        <v>0</v>
      </c>
      <c r="M166">
        <f>Accounts!M167</f>
        <v>0</v>
      </c>
      <c r="N166">
        <f>Accounts!N167</f>
        <v>0</v>
      </c>
      <c r="O166">
        <f>Accounts!O167</f>
        <v>0</v>
      </c>
      <c r="P166">
        <f>Accounts!P167</f>
        <v>0</v>
      </c>
    </row>
    <row r="167" spans="1:16" x14ac:dyDescent="0.2">
      <c r="A167" s="25">
        <f>Accounts!A168</f>
        <v>42478</v>
      </c>
      <c r="B167">
        <f>Accounts!B168</f>
        <v>0</v>
      </c>
      <c r="C167">
        <f>Accounts!C168</f>
        <v>0</v>
      </c>
      <c r="D167">
        <f>Accounts!D168</f>
        <v>0</v>
      </c>
      <c r="E167">
        <f>Accounts!E168</f>
        <v>0</v>
      </c>
      <c r="F167">
        <f>Accounts!F168</f>
        <v>0</v>
      </c>
      <c r="G167">
        <f>Accounts!G168</f>
        <v>0</v>
      </c>
      <c r="H167">
        <f>Accounts!H168</f>
        <v>0</v>
      </c>
      <c r="I167">
        <f>Accounts!I168</f>
        <v>0</v>
      </c>
      <c r="J167">
        <f>Accounts!J168</f>
        <v>0</v>
      </c>
      <c r="K167">
        <f>Accounts!K168</f>
        <v>0</v>
      </c>
      <c r="L167">
        <f>Accounts!L168</f>
        <v>0</v>
      </c>
      <c r="M167">
        <f>Accounts!M168</f>
        <v>0</v>
      </c>
      <c r="N167">
        <f>Accounts!N168</f>
        <v>0</v>
      </c>
      <c r="O167">
        <f>Accounts!O168</f>
        <v>0</v>
      </c>
      <c r="P167">
        <f>Accounts!P168</f>
        <v>0</v>
      </c>
    </row>
    <row r="168" spans="1:16" x14ac:dyDescent="0.2">
      <c r="A168" s="25">
        <f>Accounts!A169</f>
        <v>42479</v>
      </c>
      <c r="B168">
        <f>Accounts!B169</f>
        <v>0</v>
      </c>
      <c r="C168">
        <f>Accounts!C169</f>
        <v>0</v>
      </c>
      <c r="D168">
        <f>Accounts!D169</f>
        <v>0</v>
      </c>
      <c r="E168">
        <f>Accounts!E169</f>
        <v>0</v>
      </c>
      <c r="F168">
        <f>Accounts!F169</f>
        <v>0</v>
      </c>
      <c r="G168">
        <f>Accounts!G169</f>
        <v>0</v>
      </c>
      <c r="H168">
        <f>Accounts!H169</f>
        <v>0</v>
      </c>
      <c r="I168">
        <f>Accounts!I169</f>
        <v>0</v>
      </c>
      <c r="J168">
        <f>Accounts!J169</f>
        <v>0</v>
      </c>
      <c r="K168">
        <f>Accounts!K169</f>
        <v>0</v>
      </c>
      <c r="L168">
        <f>Accounts!L169</f>
        <v>0</v>
      </c>
      <c r="M168">
        <f>Accounts!M169</f>
        <v>0</v>
      </c>
      <c r="N168">
        <f>Accounts!N169</f>
        <v>0</v>
      </c>
      <c r="O168">
        <f>Accounts!O169</f>
        <v>0</v>
      </c>
      <c r="P168">
        <f>Accounts!P169</f>
        <v>0</v>
      </c>
    </row>
    <row r="169" spans="1:16" x14ac:dyDescent="0.2">
      <c r="A169" s="25">
        <f>Accounts!A170</f>
        <v>42480</v>
      </c>
      <c r="B169">
        <f>Accounts!B170</f>
        <v>0</v>
      </c>
      <c r="C169">
        <f>Accounts!C170</f>
        <v>0</v>
      </c>
      <c r="D169">
        <f>Accounts!D170</f>
        <v>0</v>
      </c>
      <c r="E169">
        <f>Accounts!E170</f>
        <v>0</v>
      </c>
      <c r="F169">
        <f>Accounts!F170</f>
        <v>0</v>
      </c>
      <c r="G169">
        <f>Accounts!G170</f>
        <v>0</v>
      </c>
      <c r="H169">
        <f>Accounts!H170</f>
        <v>0</v>
      </c>
      <c r="I169">
        <f>Accounts!I170</f>
        <v>0</v>
      </c>
      <c r="J169">
        <f>Accounts!J170</f>
        <v>0</v>
      </c>
      <c r="K169">
        <f>Accounts!K170</f>
        <v>0</v>
      </c>
      <c r="L169">
        <f>Accounts!L170</f>
        <v>0</v>
      </c>
      <c r="M169">
        <f>Accounts!M170</f>
        <v>0</v>
      </c>
      <c r="N169">
        <f>Accounts!N170</f>
        <v>0</v>
      </c>
      <c r="O169">
        <f>Accounts!O170</f>
        <v>0</v>
      </c>
      <c r="P169">
        <f>Accounts!P170</f>
        <v>0</v>
      </c>
    </row>
    <row r="170" spans="1:16" x14ac:dyDescent="0.2">
      <c r="A170" s="25">
        <f>Accounts!A171</f>
        <v>42481</v>
      </c>
      <c r="B170">
        <f>Accounts!B171</f>
        <v>0</v>
      </c>
      <c r="C170">
        <f>Accounts!C171</f>
        <v>0</v>
      </c>
      <c r="D170">
        <f>Accounts!D171</f>
        <v>0</v>
      </c>
      <c r="E170">
        <f>Accounts!E171</f>
        <v>0</v>
      </c>
      <c r="F170">
        <f>Accounts!F171</f>
        <v>0</v>
      </c>
      <c r="G170">
        <f>Accounts!G171</f>
        <v>0</v>
      </c>
      <c r="H170">
        <f>Accounts!H171</f>
        <v>0</v>
      </c>
      <c r="I170">
        <f>Accounts!I171</f>
        <v>0</v>
      </c>
      <c r="J170">
        <f>Accounts!J171</f>
        <v>0</v>
      </c>
      <c r="K170">
        <f>Accounts!K171</f>
        <v>0</v>
      </c>
      <c r="L170">
        <f>Accounts!L171</f>
        <v>0</v>
      </c>
      <c r="M170">
        <f>Accounts!M171</f>
        <v>0</v>
      </c>
      <c r="N170">
        <f>Accounts!N171</f>
        <v>0</v>
      </c>
      <c r="O170">
        <f>Accounts!O171</f>
        <v>0</v>
      </c>
      <c r="P170">
        <f>Accounts!P171</f>
        <v>0</v>
      </c>
    </row>
    <row r="171" spans="1:16" x14ac:dyDescent="0.2">
      <c r="A171" s="25">
        <f>Accounts!A172</f>
        <v>42482</v>
      </c>
      <c r="B171">
        <f>Accounts!B172</f>
        <v>0</v>
      </c>
      <c r="C171">
        <f>Accounts!C172</f>
        <v>0</v>
      </c>
      <c r="D171">
        <f>Accounts!D172</f>
        <v>0</v>
      </c>
      <c r="E171">
        <f>Accounts!E172</f>
        <v>0</v>
      </c>
      <c r="F171">
        <f>Accounts!F172</f>
        <v>0</v>
      </c>
      <c r="G171">
        <f>Accounts!G172</f>
        <v>0</v>
      </c>
      <c r="H171">
        <f>Accounts!H172</f>
        <v>0</v>
      </c>
      <c r="I171">
        <f>Accounts!I172</f>
        <v>0</v>
      </c>
      <c r="J171">
        <f>Accounts!J172</f>
        <v>0</v>
      </c>
      <c r="K171">
        <f>Accounts!K172</f>
        <v>0</v>
      </c>
      <c r="L171">
        <f>Accounts!L172</f>
        <v>0</v>
      </c>
      <c r="M171">
        <f>Accounts!M172</f>
        <v>0</v>
      </c>
      <c r="N171">
        <f>Accounts!N172</f>
        <v>0</v>
      </c>
      <c r="O171">
        <f>Accounts!O172</f>
        <v>0</v>
      </c>
      <c r="P171">
        <f>Accounts!P172</f>
        <v>0</v>
      </c>
    </row>
    <row r="172" spans="1:16" x14ac:dyDescent="0.2">
      <c r="A172" s="25">
        <f>Accounts!A173</f>
        <v>42483</v>
      </c>
      <c r="B172">
        <f>Accounts!B173</f>
        <v>0</v>
      </c>
      <c r="C172">
        <f>Accounts!C173</f>
        <v>0</v>
      </c>
      <c r="D172">
        <f>Accounts!D173</f>
        <v>0</v>
      </c>
      <c r="E172">
        <f>Accounts!E173</f>
        <v>0</v>
      </c>
      <c r="F172">
        <f>Accounts!F173</f>
        <v>0</v>
      </c>
      <c r="G172">
        <f>Accounts!G173</f>
        <v>0</v>
      </c>
      <c r="H172">
        <f>Accounts!H173</f>
        <v>0</v>
      </c>
      <c r="I172">
        <f>Accounts!I173</f>
        <v>0</v>
      </c>
      <c r="J172">
        <f>Accounts!J173</f>
        <v>0</v>
      </c>
      <c r="K172">
        <f>Accounts!K173</f>
        <v>0</v>
      </c>
      <c r="L172">
        <f>Accounts!L173</f>
        <v>0</v>
      </c>
      <c r="M172">
        <f>Accounts!M173</f>
        <v>0</v>
      </c>
      <c r="N172">
        <f>Accounts!N173</f>
        <v>0</v>
      </c>
      <c r="O172">
        <f>Accounts!O173</f>
        <v>0</v>
      </c>
      <c r="P172">
        <f>Accounts!P173</f>
        <v>0</v>
      </c>
    </row>
    <row r="173" spans="1:16" x14ac:dyDescent="0.2">
      <c r="A173" s="25">
        <f>Accounts!A174</f>
        <v>42484</v>
      </c>
      <c r="B173">
        <f>Accounts!B174</f>
        <v>0</v>
      </c>
      <c r="C173">
        <f>Accounts!C174</f>
        <v>0</v>
      </c>
      <c r="D173">
        <f>Accounts!D174</f>
        <v>0</v>
      </c>
      <c r="E173">
        <f>Accounts!E174</f>
        <v>0</v>
      </c>
      <c r="F173">
        <f>Accounts!F174</f>
        <v>0</v>
      </c>
      <c r="G173">
        <f>Accounts!G174</f>
        <v>0</v>
      </c>
      <c r="H173">
        <f>Accounts!H174</f>
        <v>0</v>
      </c>
      <c r="I173">
        <f>Accounts!I174</f>
        <v>0</v>
      </c>
      <c r="J173">
        <f>Accounts!J174</f>
        <v>0</v>
      </c>
      <c r="K173">
        <f>Accounts!K174</f>
        <v>0</v>
      </c>
      <c r="L173">
        <f>Accounts!L174</f>
        <v>0</v>
      </c>
      <c r="M173">
        <f>Accounts!M174</f>
        <v>0</v>
      </c>
      <c r="N173">
        <f>Accounts!N174</f>
        <v>0</v>
      </c>
      <c r="O173">
        <f>Accounts!O174</f>
        <v>0</v>
      </c>
      <c r="P173">
        <f>Accounts!P174</f>
        <v>0</v>
      </c>
    </row>
    <row r="174" spans="1:16" x14ac:dyDescent="0.2">
      <c r="A174" s="25">
        <f>Accounts!A175</f>
        <v>42485</v>
      </c>
      <c r="B174">
        <f>Accounts!B175</f>
        <v>0</v>
      </c>
      <c r="C174">
        <f>Accounts!C175</f>
        <v>0</v>
      </c>
      <c r="D174">
        <f>Accounts!D175</f>
        <v>0</v>
      </c>
      <c r="E174">
        <f>Accounts!E175</f>
        <v>0</v>
      </c>
      <c r="F174">
        <f>Accounts!F175</f>
        <v>0</v>
      </c>
      <c r="G174">
        <f>Accounts!G175</f>
        <v>0</v>
      </c>
      <c r="H174">
        <f>Accounts!H175</f>
        <v>0</v>
      </c>
      <c r="I174">
        <f>Accounts!I175</f>
        <v>0</v>
      </c>
      <c r="J174">
        <f>Accounts!J175</f>
        <v>0</v>
      </c>
      <c r="K174">
        <f>Accounts!K175</f>
        <v>0</v>
      </c>
      <c r="L174">
        <f>Accounts!L175</f>
        <v>0</v>
      </c>
      <c r="M174">
        <f>Accounts!M175</f>
        <v>0</v>
      </c>
      <c r="N174">
        <f>Accounts!N175</f>
        <v>0</v>
      </c>
      <c r="O174">
        <f>Accounts!O175</f>
        <v>0</v>
      </c>
      <c r="P174">
        <f>Accounts!P175</f>
        <v>0</v>
      </c>
    </row>
    <row r="175" spans="1:16" x14ac:dyDescent="0.2">
      <c r="A175" s="25">
        <f>Accounts!A176</f>
        <v>42486</v>
      </c>
      <c r="B175">
        <f>Accounts!B176</f>
        <v>0</v>
      </c>
      <c r="C175">
        <f>Accounts!C176</f>
        <v>0</v>
      </c>
      <c r="D175">
        <f>Accounts!D176</f>
        <v>0</v>
      </c>
      <c r="E175">
        <f>Accounts!E176</f>
        <v>0</v>
      </c>
      <c r="F175">
        <f>Accounts!F176</f>
        <v>0</v>
      </c>
      <c r="G175">
        <f>Accounts!G176</f>
        <v>0</v>
      </c>
      <c r="H175">
        <f>Accounts!H176</f>
        <v>0</v>
      </c>
      <c r="I175">
        <f>Accounts!I176</f>
        <v>0</v>
      </c>
      <c r="J175">
        <f>Accounts!J176</f>
        <v>0</v>
      </c>
      <c r="K175">
        <f>Accounts!K176</f>
        <v>0</v>
      </c>
      <c r="L175">
        <f>Accounts!L176</f>
        <v>0</v>
      </c>
      <c r="M175">
        <f>Accounts!M176</f>
        <v>0</v>
      </c>
      <c r="N175">
        <f>Accounts!N176</f>
        <v>0</v>
      </c>
      <c r="O175">
        <f>Accounts!O176</f>
        <v>0</v>
      </c>
      <c r="P175">
        <f>Accounts!P176</f>
        <v>0</v>
      </c>
    </row>
    <row r="176" spans="1:16" x14ac:dyDescent="0.2">
      <c r="A176" s="25">
        <f>Accounts!A177</f>
        <v>42487</v>
      </c>
      <c r="B176">
        <f>Accounts!B177</f>
        <v>0</v>
      </c>
      <c r="C176">
        <f>Accounts!C177</f>
        <v>0</v>
      </c>
      <c r="D176">
        <f>Accounts!D177</f>
        <v>0</v>
      </c>
      <c r="E176">
        <f>Accounts!E177</f>
        <v>0</v>
      </c>
      <c r="F176">
        <f>Accounts!F177</f>
        <v>0</v>
      </c>
      <c r="G176">
        <f>Accounts!G177</f>
        <v>0</v>
      </c>
      <c r="H176">
        <f>Accounts!H177</f>
        <v>0</v>
      </c>
      <c r="I176">
        <f>Accounts!I177</f>
        <v>0</v>
      </c>
      <c r="J176">
        <f>Accounts!J177</f>
        <v>0</v>
      </c>
      <c r="K176">
        <f>Accounts!K177</f>
        <v>0</v>
      </c>
      <c r="L176">
        <f>Accounts!L177</f>
        <v>0</v>
      </c>
      <c r="M176">
        <f>Accounts!M177</f>
        <v>0</v>
      </c>
      <c r="N176">
        <f>Accounts!N177</f>
        <v>0</v>
      </c>
      <c r="O176">
        <f>Accounts!O177</f>
        <v>0</v>
      </c>
      <c r="P176">
        <f>Accounts!P177</f>
        <v>0</v>
      </c>
    </row>
    <row r="177" spans="1:16" x14ac:dyDescent="0.2">
      <c r="A177" s="25">
        <f>Accounts!A178</f>
        <v>42488</v>
      </c>
      <c r="B177">
        <f>Accounts!B178</f>
        <v>0</v>
      </c>
      <c r="C177">
        <f>Accounts!C178</f>
        <v>0</v>
      </c>
      <c r="D177">
        <f>Accounts!D178</f>
        <v>0</v>
      </c>
      <c r="E177">
        <f>Accounts!E178</f>
        <v>0</v>
      </c>
      <c r="F177">
        <f>Accounts!F178</f>
        <v>0</v>
      </c>
      <c r="G177">
        <f>Accounts!G178</f>
        <v>0</v>
      </c>
      <c r="H177">
        <f>Accounts!H178</f>
        <v>0</v>
      </c>
      <c r="I177">
        <f>Accounts!I178</f>
        <v>0</v>
      </c>
      <c r="J177">
        <f>Accounts!J178</f>
        <v>0</v>
      </c>
      <c r="K177">
        <f>Accounts!K178</f>
        <v>0</v>
      </c>
      <c r="L177">
        <f>Accounts!L178</f>
        <v>0</v>
      </c>
      <c r="M177">
        <f>Accounts!M178</f>
        <v>0</v>
      </c>
      <c r="N177">
        <f>Accounts!N178</f>
        <v>0</v>
      </c>
      <c r="O177">
        <f>Accounts!O178</f>
        <v>0</v>
      </c>
      <c r="P177">
        <f>Accounts!P178</f>
        <v>0</v>
      </c>
    </row>
    <row r="178" spans="1:16" x14ac:dyDescent="0.2">
      <c r="A178" s="25">
        <f>Accounts!A179</f>
        <v>42489</v>
      </c>
      <c r="B178">
        <f>Accounts!B179</f>
        <v>0</v>
      </c>
      <c r="C178">
        <f>Accounts!C179</f>
        <v>0</v>
      </c>
      <c r="D178">
        <f>Accounts!D179</f>
        <v>0</v>
      </c>
      <c r="E178">
        <f>Accounts!E179</f>
        <v>0</v>
      </c>
      <c r="F178">
        <f>Accounts!F179</f>
        <v>0</v>
      </c>
      <c r="G178">
        <f>Accounts!G179</f>
        <v>0</v>
      </c>
      <c r="H178">
        <f>Accounts!H179</f>
        <v>0</v>
      </c>
      <c r="I178">
        <f>Accounts!I179</f>
        <v>0</v>
      </c>
      <c r="J178">
        <f>Accounts!J179</f>
        <v>0</v>
      </c>
      <c r="K178">
        <f>Accounts!K179</f>
        <v>0</v>
      </c>
      <c r="L178">
        <f>Accounts!L179</f>
        <v>0</v>
      </c>
      <c r="M178">
        <f>Accounts!M179</f>
        <v>0</v>
      </c>
      <c r="N178">
        <f>Accounts!N179</f>
        <v>0</v>
      </c>
      <c r="O178">
        <f>Accounts!O179</f>
        <v>0</v>
      </c>
      <c r="P178">
        <f>Accounts!P179</f>
        <v>0</v>
      </c>
    </row>
    <row r="179" spans="1:16" x14ac:dyDescent="0.2">
      <c r="A179" s="25">
        <f>Accounts!A180</f>
        <v>42490</v>
      </c>
      <c r="B179">
        <f>Accounts!B180</f>
        <v>0</v>
      </c>
      <c r="C179">
        <f>Accounts!C180</f>
        <v>0</v>
      </c>
      <c r="D179">
        <f>Accounts!D180</f>
        <v>0</v>
      </c>
      <c r="E179">
        <f>Accounts!E180</f>
        <v>0</v>
      </c>
      <c r="F179">
        <f>Accounts!F180</f>
        <v>0</v>
      </c>
      <c r="G179">
        <f>Accounts!G180</f>
        <v>0</v>
      </c>
      <c r="H179">
        <f>Accounts!H180</f>
        <v>0</v>
      </c>
      <c r="I179">
        <f>Accounts!I180</f>
        <v>0</v>
      </c>
      <c r="J179">
        <f>Accounts!J180</f>
        <v>0</v>
      </c>
      <c r="K179">
        <f>Accounts!K180</f>
        <v>0</v>
      </c>
      <c r="L179">
        <f>Accounts!L180</f>
        <v>0</v>
      </c>
      <c r="M179">
        <f>Accounts!M180</f>
        <v>0</v>
      </c>
      <c r="N179">
        <f>Accounts!N180</f>
        <v>0</v>
      </c>
      <c r="O179">
        <f>Accounts!O180</f>
        <v>0</v>
      </c>
      <c r="P179">
        <f>Accounts!P180</f>
        <v>0</v>
      </c>
    </row>
    <row r="180" spans="1:16" x14ac:dyDescent="0.2">
      <c r="A180" s="25">
        <f>Accounts!A181</f>
        <v>42491</v>
      </c>
      <c r="B180">
        <f>Accounts!B181</f>
        <v>0</v>
      </c>
      <c r="C180">
        <f>Accounts!C181</f>
        <v>0</v>
      </c>
      <c r="D180">
        <f>Accounts!D181</f>
        <v>0</v>
      </c>
      <c r="E180">
        <f>Accounts!E181</f>
        <v>0</v>
      </c>
      <c r="F180">
        <f>Accounts!F181</f>
        <v>0</v>
      </c>
      <c r="G180">
        <f>Accounts!G181</f>
        <v>0</v>
      </c>
      <c r="H180">
        <f>Accounts!H181</f>
        <v>0</v>
      </c>
      <c r="I180">
        <f>Accounts!I181</f>
        <v>0</v>
      </c>
      <c r="J180">
        <f>Accounts!J181</f>
        <v>0</v>
      </c>
      <c r="K180">
        <f>Accounts!K181</f>
        <v>0</v>
      </c>
      <c r="L180">
        <f>Accounts!L181</f>
        <v>0</v>
      </c>
      <c r="M180">
        <f>Accounts!M181</f>
        <v>0</v>
      </c>
      <c r="N180">
        <f>Accounts!N181</f>
        <v>0</v>
      </c>
      <c r="O180">
        <f>Accounts!O181</f>
        <v>0</v>
      </c>
      <c r="P180">
        <f>Accounts!P181</f>
        <v>0</v>
      </c>
    </row>
    <row r="181" spans="1:16" x14ac:dyDescent="0.2">
      <c r="A181" s="25">
        <f>Accounts!A182</f>
        <v>42492</v>
      </c>
      <c r="B181">
        <f>Accounts!B182</f>
        <v>0</v>
      </c>
      <c r="C181">
        <f>Accounts!C182</f>
        <v>0</v>
      </c>
      <c r="D181">
        <f>Accounts!D182</f>
        <v>0</v>
      </c>
      <c r="E181">
        <f>Accounts!E182</f>
        <v>0</v>
      </c>
      <c r="F181">
        <f>Accounts!F182</f>
        <v>0</v>
      </c>
      <c r="G181">
        <f>Accounts!G182</f>
        <v>0</v>
      </c>
      <c r="H181">
        <f>Accounts!H182</f>
        <v>0</v>
      </c>
      <c r="I181">
        <f>Accounts!I182</f>
        <v>0</v>
      </c>
      <c r="J181">
        <f>Accounts!J182</f>
        <v>0</v>
      </c>
      <c r="K181">
        <f>Accounts!K182</f>
        <v>0</v>
      </c>
      <c r="L181">
        <f>Accounts!L182</f>
        <v>0</v>
      </c>
      <c r="M181">
        <f>Accounts!M182</f>
        <v>0</v>
      </c>
      <c r="N181">
        <f>Accounts!N182</f>
        <v>0</v>
      </c>
      <c r="O181">
        <f>Accounts!O182</f>
        <v>0</v>
      </c>
      <c r="P181">
        <f>Accounts!P182</f>
        <v>0</v>
      </c>
    </row>
    <row r="182" spans="1:16" x14ac:dyDescent="0.2">
      <c r="A182" s="25">
        <f>Accounts!A183</f>
        <v>42493</v>
      </c>
      <c r="B182">
        <f>Accounts!B183</f>
        <v>0</v>
      </c>
      <c r="C182">
        <f>Accounts!C183</f>
        <v>0</v>
      </c>
      <c r="D182">
        <f>Accounts!D183</f>
        <v>0</v>
      </c>
      <c r="E182">
        <f>Accounts!E183</f>
        <v>0</v>
      </c>
      <c r="F182">
        <f>Accounts!F183</f>
        <v>0</v>
      </c>
      <c r="G182">
        <f>Accounts!G183</f>
        <v>0</v>
      </c>
      <c r="H182">
        <f>Accounts!H183</f>
        <v>0</v>
      </c>
      <c r="I182">
        <f>Accounts!I183</f>
        <v>0</v>
      </c>
      <c r="J182">
        <f>Accounts!J183</f>
        <v>0</v>
      </c>
      <c r="K182">
        <f>Accounts!K183</f>
        <v>0</v>
      </c>
      <c r="L182">
        <f>Accounts!L183</f>
        <v>0</v>
      </c>
      <c r="M182">
        <f>Accounts!M183</f>
        <v>0</v>
      </c>
      <c r="N182">
        <f>Accounts!N183</f>
        <v>0</v>
      </c>
      <c r="O182">
        <f>Accounts!O183</f>
        <v>0</v>
      </c>
      <c r="P182">
        <f>Accounts!P183</f>
        <v>0</v>
      </c>
    </row>
    <row r="183" spans="1:16" x14ac:dyDescent="0.2">
      <c r="A183" s="25">
        <f>Accounts!A184</f>
        <v>42494</v>
      </c>
      <c r="B183">
        <f>Accounts!B184</f>
        <v>0</v>
      </c>
      <c r="C183">
        <f>Accounts!C184</f>
        <v>0</v>
      </c>
      <c r="D183">
        <f>Accounts!D184</f>
        <v>0</v>
      </c>
      <c r="E183">
        <f>Accounts!E184</f>
        <v>0</v>
      </c>
      <c r="F183">
        <f>Accounts!F184</f>
        <v>0</v>
      </c>
      <c r="G183">
        <f>Accounts!G184</f>
        <v>0</v>
      </c>
      <c r="H183">
        <f>Accounts!H184</f>
        <v>0</v>
      </c>
      <c r="I183">
        <f>Accounts!I184</f>
        <v>0</v>
      </c>
      <c r="J183">
        <f>Accounts!J184</f>
        <v>0</v>
      </c>
      <c r="K183">
        <f>Accounts!K184</f>
        <v>0</v>
      </c>
      <c r="L183">
        <f>Accounts!L184</f>
        <v>0</v>
      </c>
      <c r="M183">
        <f>Accounts!M184</f>
        <v>0</v>
      </c>
      <c r="N183">
        <f>Accounts!N184</f>
        <v>0</v>
      </c>
      <c r="O183">
        <f>Accounts!O184</f>
        <v>0</v>
      </c>
      <c r="P183">
        <f>Accounts!P184</f>
        <v>0</v>
      </c>
    </row>
    <row r="184" spans="1:16" x14ac:dyDescent="0.2">
      <c r="A184" s="25">
        <f>Accounts!A185</f>
        <v>42495</v>
      </c>
      <c r="B184">
        <f>Accounts!B185</f>
        <v>0</v>
      </c>
      <c r="C184">
        <f>Accounts!C185</f>
        <v>0</v>
      </c>
      <c r="D184">
        <f>Accounts!D185</f>
        <v>0</v>
      </c>
      <c r="E184">
        <f>Accounts!E185</f>
        <v>0</v>
      </c>
      <c r="F184">
        <f>Accounts!F185</f>
        <v>0</v>
      </c>
      <c r="G184">
        <f>Accounts!G185</f>
        <v>0</v>
      </c>
      <c r="H184">
        <f>Accounts!H185</f>
        <v>0</v>
      </c>
      <c r="I184">
        <f>Accounts!I185</f>
        <v>0</v>
      </c>
      <c r="J184">
        <f>Accounts!J185</f>
        <v>0</v>
      </c>
      <c r="K184">
        <f>Accounts!K185</f>
        <v>0</v>
      </c>
      <c r="L184">
        <f>Accounts!L185</f>
        <v>0</v>
      </c>
      <c r="M184">
        <f>Accounts!M185</f>
        <v>0</v>
      </c>
      <c r="N184">
        <f>Accounts!N185</f>
        <v>0</v>
      </c>
      <c r="O184">
        <f>Accounts!O185</f>
        <v>0</v>
      </c>
      <c r="P184">
        <f>Accounts!P185</f>
        <v>0</v>
      </c>
    </row>
    <row r="185" spans="1:16" x14ac:dyDescent="0.2">
      <c r="A185" s="25">
        <f>Accounts!A186</f>
        <v>42496</v>
      </c>
      <c r="B185">
        <f>Accounts!B186</f>
        <v>0</v>
      </c>
      <c r="C185">
        <f>Accounts!C186</f>
        <v>0</v>
      </c>
      <c r="D185">
        <f>Accounts!D186</f>
        <v>0</v>
      </c>
      <c r="E185">
        <f>Accounts!E186</f>
        <v>0</v>
      </c>
      <c r="F185">
        <f>Accounts!F186</f>
        <v>0</v>
      </c>
      <c r="G185">
        <f>Accounts!G186</f>
        <v>0</v>
      </c>
      <c r="H185">
        <f>Accounts!H186</f>
        <v>0</v>
      </c>
      <c r="I185">
        <f>Accounts!I186</f>
        <v>0</v>
      </c>
      <c r="J185">
        <f>Accounts!J186</f>
        <v>0</v>
      </c>
      <c r="K185">
        <f>Accounts!K186</f>
        <v>0</v>
      </c>
      <c r="L185">
        <f>Accounts!L186</f>
        <v>0</v>
      </c>
      <c r="M185">
        <f>Accounts!M186</f>
        <v>0</v>
      </c>
      <c r="N185">
        <f>Accounts!N186</f>
        <v>0</v>
      </c>
      <c r="O185">
        <f>Accounts!O186</f>
        <v>0</v>
      </c>
      <c r="P185">
        <f>Accounts!P186</f>
        <v>0</v>
      </c>
    </row>
    <row r="186" spans="1:16" x14ac:dyDescent="0.2">
      <c r="A186" s="25">
        <f>Accounts!A187</f>
        <v>42497</v>
      </c>
      <c r="B186">
        <f>Accounts!B187</f>
        <v>0</v>
      </c>
      <c r="C186">
        <f>Accounts!C187</f>
        <v>0</v>
      </c>
      <c r="D186">
        <f>Accounts!D187</f>
        <v>0</v>
      </c>
      <c r="E186">
        <f>Accounts!E187</f>
        <v>0</v>
      </c>
      <c r="F186">
        <f>Accounts!F187</f>
        <v>0</v>
      </c>
      <c r="G186">
        <f>Accounts!G187</f>
        <v>0</v>
      </c>
      <c r="H186">
        <f>Accounts!H187</f>
        <v>0</v>
      </c>
      <c r="I186">
        <f>Accounts!I187</f>
        <v>0</v>
      </c>
      <c r="J186">
        <f>Accounts!J187</f>
        <v>0</v>
      </c>
      <c r="K186">
        <f>Accounts!K187</f>
        <v>0</v>
      </c>
      <c r="L186">
        <f>Accounts!L187</f>
        <v>0</v>
      </c>
      <c r="M186">
        <f>Accounts!M187</f>
        <v>0</v>
      </c>
      <c r="N186">
        <f>Accounts!N187</f>
        <v>0</v>
      </c>
      <c r="O186">
        <f>Accounts!O187</f>
        <v>0</v>
      </c>
      <c r="P186">
        <f>Accounts!P187</f>
        <v>0</v>
      </c>
    </row>
    <row r="187" spans="1:16" x14ac:dyDescent="0.2">
      <c r="A187" s="25">
        <f>Accounts!A188</f>
        <v>42498</v>
      </c>
      <c r="B187">
        <f>Accounts!B188</f>
        <v>0</v>
      </c>
      <c r="C187">
        <f>Accounts!C188</f>
        <v>0</v>
      </c>
      <c r="D187">
        <f>Accounts!D188</f>
        <v>0</v>
      </c>
      <c r="E187">
        <f>Accounts!E188</f>
        <v>0</v>
      </c>
      <c r="F187">
        <f>Accounts!F188</f>
        <v>0</v>
      </c>
      <c r="G187">
        <f>Accounts!G188</f>
        <v>0</v>
      </c>
      <c r="H187">
        <f>Accounts!H188</f>
        <v>0</v>
      </c>
      <c r="I187">
        <f>Accounts!I188</f>
        <v>0</v>
      </c>
      <c r="J187">
        <f>Accounts!J188</f>
        <v>0</v>
      </c>
      <c r="K187">
        <f>Accounts!K188</f>
        <v>0</v>
      </c>
      <c r="L187">
        <f>Accounts!L188</f>
        <v>0</v>
      </c>
      <c r="M187">
        <f>Accounts!M188</f>
        <v>0</v>
      </c>
      <c r="N187">
        <f>Accounts!N188</f>
        <v>0</v>
      </c>
      <c r="O187">
        <f>Accounts!O188</f>
        <v>0</v>
      </c>
      <c r="P187">
        <f>Accounts!P188</f>
        <v>0</v>
      </c>
    </row>
    <row r="188" spans="1:16" x14ac:dyDescent="0.2">
      <c r="A188" s="25">
        <f>Accounts!A189</f>
        <v>42499</v>
      </c>
      <c r="B188">
        <f>Accounts!B189</f>
        <v>0</v>
      </c>
      <c r="C188">
        <f>Accounts!C189</f>
        <v>0</v>
      </c>
      <c r="D188">
        <f>Accounts!D189</f>
        <v>0</v>
      </c>
      <c r="E188">
        <f>Accounts!E189</f>
        <v>0</v>
      </c>
      <c r="F188">
        <f>Accounts!F189</f>
        <v>0</v>
      </c>
      <c r="G188">
        <f>Accounts!G189</f>
        <v>0</v>
      </c>
      <c r="H188">
        <f>Accounts!H189</f>
        <v>0</v>
      </c>
      <c r="I188">
        <f>Accounts!I189</f>
        <v>0</v>
      </c>
      <c r="J188">
        <f>Accounts!J189</f>
        <v>0</v>
      </c>
      <c r="K188">
        <f>Accounts!K189</f>
        <v>0</v>
      </c>
      <c r="L188">
        <f>Accounts!L189</f>
        <v>0</v>
      </c>
      <c r="M188">
        <f>Accounts!M189</f>
        <v>0</v>
      </c>
      <c r="N188">
        <f>Accounts!N189</f>
        <v>0</v>
      </c>
      <c r="O188">
        <f>Accounts!O189</f>
        <v>0</v>
      </c>
      <c r="P188">
        <f>Accounts!P189</f>
        <v>0</v>
      </c>
    </row>
    <row r="189" spans="1:16" x14ac:dyDescent="0.2">
      <c r="A189" s="25">
        <f>Accounts!A190</f>
        <v>42500</v>
      </c>
      <c r="B189">
        <f>Accounts!B190</f>
        <v>0</v>
      </c>
      <c r="C189">
        <f>Accounts!C190</f>
        <v>0</v>
      </c>
      <c r="D189">
        <f>Accounts!D190</f>
        <v>0</v>
      </c>
      <c r="E189">
        <f>Accounts!E190</f>
        <v>0</v>
      </c>
      <c r="F189">
        <f>Accounts!F190</f>
        <v>0</v>
      </c>
      <c r="G189">
        <f>Accounts!G190</f>
        <v>0</v>
      </c>
      <c r="H189">
        <f>Accounts!H190</f>
        <v>0</v>
      </c>
      <c r="I189">
        <f>Accounts!I190</f>
        <v>0</v>
      </c>
      <c r="J189">
        <f>Accounts!J190</f>
        <v>0</v>
      </c>
      <c r="K189">
        <f>Accounts!K190</f>
        <v>0</v>
      </c>
      <c r="L189">
        <f>Accounts!L190</f>
        <v>0</v>
      </c>
      <c r="M189">
        <f>Accounts!M190</f>
        <v>0</v>
      </c>
      <c r="N189">
        <f>Accounts!N190</f>
        <v>0</v>
      </c>
      <c r="O189">
        <f>Accounts!O190</f>
        <v>0</v>
      </c>
      <c r="P189">
        <f>Accounts!P190</f>
        <v>0</v>
      </c>
    </row>
    <row r="190" spans="1:16" x14ac:dyDescent="0.2">
      <c r="A190" s="25">
        <f>Accounts!A191</f>
        <v>42501</v>
      </c>
      <c r="B190">
        <f>Accounts!B191</f>
        <v>0</v>
      </c>
      <c r="C190">
        <f>Accounts!C191</f>
        <v>0</v>
      </c>
      <c r="D190">
        <f>Accounts!D191</f>
        <v>0</v>
      </c>
      <c r="E190">
        <f>Accounts!E191</f>
        <v>0</v>
      </c>
      <c r="F190">
        <f>Accounts!F191</f>
        <v>0</v>
      </c>
      <c r="G190">
        <f>Accounts!G191</f>
        <v>0</v>
      </c>
      <c r="H190">
        <f>Accounts!H191</f>
        <v>0</v>
      </c>
      <c r="I190">
        <f>Accounts!I191</f>
        <v>0</v>
      </c>
      <c r="J190">
        <f>Accounts!J191</f>
        <v>0</v>
      </c>
      <c r="K190">
        <f>Accounts!K191</f>
        <v>0</v>
      </c>
      <c r="L190">
        <f>Accounts!L191</f>
        <v>0</v>
      </c>
      <c r="M190">
        <f>Accounts!M191</f>
        <v>0</v>
      </c>
      <c r="N190">
        <f>Accounts!N191</f>
        <v>0</v>
      </c>
      <c r="O190">
        <f>Accounts!O191</f>
        <v>0</v>
      </c>
      <c r="P190">
        <f>Accounts!P191</f>
        <v>0</v>
      </c>
    </row>
    <row r="191" spans="1:16" x14ac:dyDescent="0.2">
      <c r="A191" s="25">
        <f>Accounts!A192</f>
        <v>42502</v>
      </c>
      <c r="B191">
        <f>Accounts!B192</f>
        <v>0</v>
      </c>
      <c r="C191">
        <f>Accounts!C192</f>
        <v>0</v>
      </c>
      <c r="D191">
        <f>Accounts!D192</f>
        <v>0</v>
      </c>
      <c r="E191">
        <f>Accounts!E192</f>
        <v>0</v>
      </c>
      <c r="F191">
        <f>Accounts!F192</f>
        <v>0</v>
      </c>
      <c r="G191">
        <f>Accounts!G192</f>
        <v>0</v>
      </c>
      <c r="H191">
        <f>Accounts!H192</f>
        <v>0</v>
      </c>
      <c r="I191">
        <f>Accounts!I192</f>
        <v>0</v>
      </c>
      <c r="J191">
        <f>Accounts!J192</f>
        <v>0</v>
      </c>
      <c r="K191">
        <f>Accounts!K192</f>
        <v>0</v>
      </c>
      <c r="L191">
        <f>Accounts!L192</f>
        <v>0</v>
      </c>
      <c r="M191">
        <f>Accounts!M192</f>
        <v>0</v>
      </c>
      <c r="N191">
        <f>Accounts!N192</f>
        <v>0</v>
      </c>
      <c r="O191">
        <f>Accounts!O192</f>
        <v>0</v>
      </c>
      <c r="P191">
        <f>Accounts!P192</f>
        <v>0</v>
      </c>
    </row>
    <row r="192" spans="1:16" x14ac:dyDescent="0.2">
      <c r="A192" s="25">
        <f>Accounts!A193</f>
        <v>42503</v>
      </c>
      <c r="B192">
        <f>Accounts!B193</f>
        <v>0</v>
      </c>
      <c r="C192">
        <f>Accounts!C193</f>
        <v>0</v>
      </c>
      <c r="D192">
        <f>Accounts!D193</f>
        <v>0</v>
      </c>
      <c r="E192">
        <f>Accounts!E193</f>
        <v>0</v>
      </c>
      <c r="F192">
        <f>Accounts!F193</f>
        <v>0</v>
      </c>
      <c r="G192">
        <f>Accounts!G193</f>
        <v>0</v>
      </c>
      <c r="H192">
        <f>Accounts!H193</f>
        <v>0</v>
      </c>
      <c r="I192">
        <f>Accounts!I193</f>
        <v>0</v>
      </c>
      <c r="J192">
        <f>Accounts!J193</f>
        <v>0</v>
      </c>
      <c r="K192">
        <f>Accounts!K193</f>
        <v>0</v>
      </c>
      <c r="L192">
        <f>Accounts!L193</f>
        <v>0</v>
      </c>
      <c r="M192">
        <f>Accounts!M193</f>
        <v>0</v>
      </c>
      <c r="N192">
        <f>Accounts!N193</f>
        <v>0</v>
      </c>
      <c r="O192">
        <f>Accounts!O193</f>
        <v>0</v>
      </c>
      <c r="P192">
        <f>Accounts!P193</f>
        <v>0</v>
      </c>
    </row>
    <row r="193" spans="1:16" x14ac:dyDescent="0.2">
      <c r="A193" s="25">
        <f>Accounts!A194</f>
        <v>42504</v>
      </c>
      <c r="B193">
        <f>Accounts!B194</f>
        <v>0</v>
      </c>
      <c r="C193">
        <f>Accounts!C194</f>
        <v>0</v>
      </c>
      <c r="D193">
        <f>Accounts!D194</f>
        <v>0</v>
      </c>
      <c r="E193">
        <f>Accounts!E194</f>
        <v>0</v>
      </c>
      <c r="F193">
        <f>Accounts!F194</f>
        <v>0</v>
      </c>
      <c r="G193">
        <f>Accounts!G194</f>
        <v>0</v>
      </c>
      <c r="H193">
        <f>Accounts!H194</f>
        <v>0</v>
      </c>
      <c r="I193">
        <f>Accounts!I194</f>
        <v>0</v>
      </c>
      <c r="J193">
        <f>Accounts!J194</f>
        <v>0</v>
      </c>
      <c r="K193">
        <f>Accounts!K194</f>
        <v>0</v>
      </c>
      <c r="L193">
        <f>Accounts!L194</f>
        <v>0</v>
      </c>
      <c r="M193">
        <f>Accounts!M194</f>
        <v>0</v>
      </c>
      <c r="N193">
        <f>Accounts!N194</f>
        <v>0</v>
      </c>
      <c r="O193">
        <f>Accounts!O194</f>
        <v>0</v>
      </c>
      <c r="P193">
        <f>Accounts!P194</f>
        <v>0</v>
      </c>
    </row>
    <row r="194" spans="1:16" x14ac:dyDescent="0.2">
      <c r="A194" s="25">
        <f>Accounts!A195</f>
        <v>42505</v>
      </c>
      <c r="B194">
        <f>Accounts!B195</f>
        <v>0</v>
      </c>
      <c r="C194">
        <f>Accounts!C195</f>
        <v>0</v>
      </c>
      <c r="D194">
        <f>Accounts!D195</f>
        <v>0</v>
      </c>
      <c r="E194">
        <f>Accounts!E195</f>
        <v>0</v>
      </c>
      <c r="F194">
        <f>Accounts!F195</f>
        <v>0</v>
      </c>
      <c r="G194">
        <f>Accounts!G195</f>
        <v>0</v>
      </c>
      <c r="H194">
        <f>Accounts!H195</f>
        <v>0</v>
      </c>
      <c r="I194">
        <f>Accounts!I195</f>
        <v>0</v>
      </c>
      <c r="J194">
        <f>Accounts!J195</f>
        <v>0</v>
      </c>
      <c r="K194">
        <f>Accounts!K195</f>
        <v>0</v>
      </c>
      <c r="L194">
        <f>Accounts!L195</f>
        <v>0</v>
      </c>
      <c r="M194">
        <f>Accounts!M195</f>
        <v>0</v>
      </c>
      <c r="N194">
        <f>Accounts!N195</f>
        <v>0</v>
      </c>
      <c r="O194">
        <f>Accounts!O195</f>
        <v>0</v>
      </c>
      <c r="P194">
        <f>Accounts!P195</f>
        <v>0</v>
      </c>
    </row>
    <row r="195" spans="1:16" x14ac:dyDescent="0.2">
      <c r="A195" s="25">
        <f>Accounts!A196</f>
        <v>42506</v>
      </c>
      <c r="B195">
        <f>Accounts!B196</f>
        <v>0</v>
      </c>
      <c r="C195">
        <f>Accounts!C196</f>
        <v>0</v>
      </c>
      <c r="D195">
        <f>Accounts!D196</f>
        <v>0</v>
      </c>
      <c r="E195">
        <f>Accounts!E196</f>
        <v>0</v>
      </c>
      <c r="F195">
        <f>Accounts!F196</f>
        <v>0</v>
      </c>
      <c r="G195">
        <f>Accounts!G196</f>
        <v>0</v>
      </c>
      <c r="H195">
        <f>Accounts!H196</f>
        <v>0</v>
      </c>
      <c r="I195">
        <f>Accounts!I196</f>
        <v>0</v>
      </c>
      <c r="J195">
        <f>Accounts!J196</f>
        <v>0</v>
      </c>
      <c r="K195">
        <f>Accounts!K196</f>
        <v>0</v>
      </c>
      <c r="L195">
        <f>Accounts!L196</f>
        <v>0</v>
      </c>
      <c r="M195">
        <f>Accounts!M196</f>
        <v>0</v>
      </c>
      <c r="N195">
        <f>Accounts!N196</f>
        <v>0</v>
      </c>
      <c r="O195">
        <f>Accounts!O196</f>
        <v>0</v>
      </c>
      <c r="P195">
        <f>Accounts!P196</f>
        <v>0</v>
      </c>
    </row>
    <row r="196" spans="1:16" x14ac:dyDescent="0.2">
      <c r="A196" s="25">
        <f>Accounts!A197</f>
        <v>42507</v>
      </c>
      <c r="B196">
        <f>Accounts!B197</f>
        <v>0</v>
      </c>
      <c r="C196">
        <f>Accounts!C197</f>
        <v>0</v>
      </c>
      <c r="D196">
        <f>Accounts!D197</f>
        <v>0</v>
      </c>
      <c r="E196">
        <f>Accounts!E197</f>
        <v>0</v>
      </c>
      <c r="F196">
        <f>Accounts!F197</f>
        <v>0</v>
      </c>
      <c r="G196">
        <f>Accounts!G197</f>
        <v>0</v>
      </c>
      <c r="H196">
        <f>Accounts!H197</f>
        <v>0</v>
      </c>
      <c r="I196">
        <f>Accounts!I197</f>
        <v>0</v>
      </c>
      <c r="J196">
        <f>Accounts!J197</f>
        <v>0</v>
      </c>
      <c r="K196">
        <f>Accounts!K197</f>
        <v>0</v>
      </c>
      <c r="L196">
        <f>Accounts!L197</f>
        <v>0</v>
      </c>
      <c r="M196">
        <f>Accounts!M197</f>
        <v>0</v>
      </c>
      <c r="N196">
        <f>Accounts!N197</f>
        <v>0</v>
      </c>
      <c r="O196">
        <f>Accounts!O197</f>
        <v>0</v>
      </c>
      <c r="P196">
        <f>Accounts!P197</f>
        <v>0</v>
      </c>
    </row>
    <row r="197" spans="1:16" x14ac:dyDescent="0.2">
      <c r="A197" s="25">
        <f>Accounts!A198</f>
        <v>42508</v>
      </c>
      <c r="B197">
        <f>Accounts!B198</f>
        <v>0</v>
      </c>
      <c r="C197">
        <f>Accounts!C198</f>
        <v>0</v>
      </c>
      <c r="D197">
        <f>Accounts!D198</f>
        <v>0</v>
      </c>
      <c r="E197">
        <f>Accounts!E198</f>
        <v>0</v>
      </c>
      <c r="F197">
        <f>Accounts!F198</f>
        <v>0</v>
      </c>
      <c r="G197">
        <f>Accounts!G198</f>
        <v>0</v>
      </c>
      <c r="H197">
        <f>Accounts!H198</f>
        <v>0</v>
      </c>
      <c r="I197">
        <f>Accounts!I198</f>
        <v>0</v>
      </c>
      <c r="J197">
        <f>Accounts!J198</f>
        <v>0</v>
      </c>
      <c r="K197">
        <f>Accounts!K198</f>
        <v>0</v>
      </c>
      <c r="L197">
        <f>Accounts!L198</f>
        <v>0</v>
      </c>
      <c r="M197">
        <f>Accounts!M198</f>
        <v>0</v>
      </c>
      <c r="N197">
        <f>Accounts!N198</f>
        <v>0</v>
      </c>
      <c r="O197">
        <f>Accounts!O198</f>
        <v>0</v>
      </c>
      <c r="P197">
        <f>Accounts!P198</f>
        <v>0</v>
      </c>
    </row>
    <row r="198" spans="1:16" x14ac:dyDescent="0.2">
      <c r="A198" s="25">
        <f>Accounts!A199</f>
        <v>42509</v>
      </c>
      <c r="B198">
        <f>Accounts!B199</f>
        <v>0</v>
      </c>
      <c r="C198">
        <f>Accounts!C199</f>
        <v>0</v>
      </c>
      <c r="D198">
        <f>Accounts!D199</f>
        <v>0</v>
      </c>
      <c r="E198">
        <f>Accounts!E199</f>
        <v>0</v>
      </c>
      <c r="F198">
        <f>Accounts!F199</f>
        <v>0</v>
      </c>
      <c r="G198">
        <f>Accounts!G199</f>
        <v>0</v>
      </c>
      <c r="H198">
        <f>Accounts!H199</f>
        <v>0</v>
      </c>
      <c r="I198">
        <f>Accounts!I199</f>
        <v>0</v>
      </c>
      <c r="J198">
        <f>Accounts!J199</f>
        <v>0</v>
      </c>
      <c r="K198">
        <f>Accounts!K199</f>
        <v>0</v>
      </c>
      <c r="L198">
        <f>Accounts!L199</f>
        <v>0</v>
      </c>
      <c r="M198">
        <f>Accounts!M199</f>
        <v>0</v>
      </c>
      <c r="N198">
        <f>Accounts!N199</f>
        <v>0</v>
      </c>
      <c r="O198">
        <f>Accounts!O199</f>
        <v>0</v>
      </c>
      <c r="P198">
        <f>Accounts!P199</f>
        <v>0</v>
      </c>
    </row>
    <row r="199" spans="1:16" x14ac:dyDescent="0.2">
      <c r="A199" s="25">
        <f>Accounts!A200</f>
        <v>42510</v>
      </c>
      <c r="B199">
        <f>Accounts!B200</f>
        <v>0</v>
      </c>
      <c r="C199">
        <f>Accounts!C200</f>
        <v>0</v>
      </c>
      <c r="D199">
        <f>Accounts!D200</f>
        <v>0</v>
      </c>
      <c r="E199">
        <f>Accounts!E200</f>
        <v>0</v>
      </c>
      <c r="F199">
        <f>Accounts!F200</f>
        <v>0</v>
      </c>
      <c r="G199">
        <f>Accounts!G200</f>
        <v>0</v>
      </c>
      <c r="H199">
        <f>Accounts!H200</f>
        <v>0</v>
      </c>
      <c r="I199">
        <f>Accounts!I200</f>
        <v>0</v>
      </c>
      <c r="J199">
        <f>Accounts!J200</f>
        <v>0</v>
      </c>
      <c r="K199">
        <f>Accounts!K200</f>
        <v>0</v>
      </c>
      <c r="L199">
        <f>Accounts!L200</f>
        <v>0</v>
      </c>
      <c r="M199">
        <f>Accounts!M200</f>
        <v>0</v>
      </c>
      <c r="N199">
        <f>Accounts!N200</f>
        <v>0</v>
      </c>
      <c r="O199">
        <f>Accounts!O200</f>
        <v>0</v>
      </c>
      <c r="P199">
        <f>Accounts!P200</f>
        <v>0</v>
      </c>
    </row>
    <row r="200" spans="1:16" x14ac:dyDescent="0.2">
      <c r="A200" s="25">
        <f>Accounts!A201</f>
        <v>42511</v>
      </c>
      <c r="B200">
        <f>Accounts!B201</f>
        <v>0</v>
      </c>
      <c r="C200">
        <f>Accounts!C201</f>
        <v>0</v>
      </c>
      <c r="D200">
        <f>Accounts!D201</f>
        <v>0</v>
      </c>
      <c r="E200">
        <f>Accounts!E201</f>
        <v>0</v>
      </c>
      <c r="F200">
        <f>Accounts!F201</f>
        <v>0</v>
      </c>
      <c r="G200">
        <f>Accounts!G201</f>
        <v>0</v>
      </c>
      <c r="H200">
        <f>Accounts!H201</f>
        <v>0</v>
      </c>
      <c r="I200">
        <f>Accounts!I201</f>
        <v>0</v>
      </c>
      <c r="J200">
        <f>Accounts!J201</f>
        <v>0</v>
      </c>
      <c r="K200">
        <f>Accounts!K201</f>
        <v>0</v>
      </c>
      <c r="L200">
        <f>Accounts!L201</f>
        <v>0</v>
      </c>
      <c r="M200">
        <f>Accounts!M201</f>
        <v>0</v>
      </c>
      <c r="N200">
        <f>Accounts!N201</f>
        <v>0</v>
      </c>
      <c r="O200">
        <f>Accounts!O201</f>
        <v>0</v>
      </c>
      <c r="P200">
        <f>Accounts!P201</f>
        <v>0</v>
      </c>
    </row>
    <row r="201" spans="1:16" x14ac:dyDescent="0.2">
      <c r="A201" s="25">
        <f>Accounts!A202</f>
        <v>42512</v>
      </c>
      <c r="B201">
        <f>Accounts!B202</f>
        <v>0</v>
      </c>
      <c r="C201">
        <f>Accounts!C202</f>
        <v>0</v>
      </c>
      <c r="D201">
        <f>Accounts!D202</f>
        <v>0</v>
      </c>
      <c r="E201">
        <f>Accounts!E202</f>
        <v>0</v>
      </c>
      <c r="F201">
        <f>Accounts!F202</f>
        <v>0</v>
      </c>
      <c r="G201">
        <f>Accounts!G202</f>
        <v>0</v>
      </c>
      <c r="H201">
        <f>Accounts!H202</f>
        <v>0</v>
      </c>
      <c r="I201">
        <f>Accounts!I202</f>
        <v>0</v>
      </c>
      <c r="J201">
        <f>Accounts!J202</f>
        <v>0</v>
      </c>
      <c r="K201">
        <f>Accounts!K202</f>
        <v>0</v>
      </c>
      <c r="L201">
        <f>Accounts!L202</f>
        <v>0</v>
      </c>
      <c r="M201">
        <f>Accounts!M202</f>
        <v>0</v>
      </c>
      <c r="N201">
        <f>Accounts!N202</f>
        <v>0</v>
      </c>
      <c r="O201">
        <f>Accounts!O202</f>
        <v>0</v>
      </c>
      <c r="P201">
        <f>Accounts!P202</f>
        <v>0</v>
      </c>
    </row>
    <row r="202" spans="1:16" x14ac:dyDescent="0.2">
      <c r="A202" s="25">
        <f>Accounts!A203</f>
        <v>42513</v>
      </c>
      <c r="B202">
        <f>Accounts!B203</f>
        <v>0</v>
      </c>
      <c r="C202">
        <f>Accounts!C203</f>
        <v>0</v>
      </c>
      <c r="D202">
        <f>Accounts!D203</f>
        <v>0</v>
      </c>
      <c r="E202">
        <f>Accounts!E203</f>
        <v>0</v>
      </c>
      <c r="F202">
        <f>Accounts!F203</f>
        <v>0</v>
      </c>
      <c r="G202">
        <f>Accounts!G203</f>
        <v>0</v>
      </c>
      <c r="H202">
        <f>Accounts!H203</f>
        <v>0</v>
      </c>
      <c r="I202">
        <f>Accounts!I203</f>
        <v>0</v>
      </c>
      <c r="J202">
        <f>Accounts!J203</f>
        <v>0</v>
      </c>
      <c r="K202">
        <f>Accounts!K203</f>
        <v>0</v>
      </c>
      <c r="L202">
        <f>Accounts!L203</f>
        <v>0</v>
      </c>
      <c r="M202">
        <f>Accounts!M203</f>
        <v>0</v>
      </c>
      <c r="N202">
        <f>Accounts!N203</f>
        <v>0</v>
      </c>
      <c r="O202">
        <f>Accounts!O203</f>
        <v>0</v>
      </c>
      <c r="P202">
        <f>Accounts!P203</f>
        <v>0</v>
      </c>
    </row>
    <row r="203" spans="1:16" x14ac:dyDescent="0.2">
      <c r="A203" s="25">
        <f>Accounts!A204</f>
        <v>42514</v>
      </c>
      <c r="B203">
        <f>Accounts!B204</f>
        <v>0</v>
      </c>
      <c r="C203">
        <f>Accounts!C204</f>
        <v>0</v>
      </c>
      <c r="D203">
        <f>Accounts!D204</f>
        <v>0</v>
      </c>
      <c r="E203">
        <f>Accounts!E204</f>
        <v>0</v>
      </c>
      <c r="F203">
        <f>Accounts!F204</f>
        <v>0</v>
      </c>
      <c r="G203">
        <f>Accounts!G204</f>
        <v>0</v>
      </c>
      <c r="H203">
        <f>Accounts!H204</f>
        <v>0</v>
      </c>
      <c r="I203">
        <f>Accounts!I204</f>
        <v>0</v>
      </c>
      <c r="J203">
        <f>Accounts!J204</f>
        <v>0</v>
      </c>
      <c r="K203">
        <f>Accounts!K204</f>
        <v>0</v>
      </c>
      <c r="L203">
        <f>Accounts!L204</f>
        <v>0</v>
      </c>
      <c r="M203">
        <f>Accounts!M204</f>
        <v>0</v>
      </c>
      <c r="N203">
        <f>Accounts!N204</f>
        <v>0</v>
      </c>
      <c r="O203">
        <f>Accounts!O204</f>
        <v>0</v>
      </c>
      <c r="P203">
        <f>Accounts!P204</f>
        <v>0</v>
      </c>
    </row>
    <row r="204" spans="1:16" x14ac:dyDescent="0.2">
      <c r="A204" s="25">
        <f>Accounts!A205</f>
        <v>42515</v>
      </c>
      <c r="B204">
        <f>Accounts!B205</f>
        <v>0</v>
      </c>
      <c r="C204">
        <f>Accounts!C205</f>
        <v>0</v>
      </c>
      <c r="D204">
        <f>Accounts!D205</f>
        <v>0</v>
      </c>
      <c r="E204">
        <f>Accounts!E205</f>
        <v>0</v>
      </c>
      <c r="F204">
        <f>Accounts!F205</f>
        <v>0</v>
      </c>
      <c r="G204">
        <f>Accounts!G205</f>
        <v>0</v>
      </c>
      <c r="H204">
        <f>Accounts!H205</f>
        <v>0</v>
      </c>
      <c r="I204">
        <f>Accounts!I205</f>
        <v>0</v>
      </c>
      <c r="J204">
        <f>Accounts!J205</f>
        <v>0</v>
      </c>
      <c r="K204">
        <f>Accounts!K205</f>
        <v>0</v>
      </c>
      <c r="L204">
        <f>Accounts!L205</f>
        <v>0</v>
      </c>
      <c r="M204">
        <f>Accounts!M205</f>
        <v>0</v>
      </c>
      <c r="N204">
        <f>Accounts!N205</f>
        <v>0</v>
      </c>
      <c r="O204">
        <f>Accounts!O205</f>
        <v>0</v>
      </c>
      <c r="P204">
        <f>Accounts!P205</f>
        <v>0</v>
      </c>
    </row>
    <row r="205" spans="1:16" x14ac:dyDescent="0.2">
      <c r="A205" s="25">
        <f>Accounts!A206</f>
        <v>42516</v>
      </c>
      <c r="B205">
        <f>Accounts!B206</f>
        <v>0</v>
      </c>
      <c r="C205">
        <f>Accounts!C206</f>
        <v>0</v>
      </c>
      <c r="D205">
        <f>Accounts!D206</f>
        <v>0</v>
      </c>
      <c r="E205">
        <f>Accounts!E206</f>
        <v>0</v>
      </c>
      <c r="F205">
        <f>Accounts!F206</f>
        <v>0</v>
      </c>
      <c r="G205">
        <f>Accounts!G206</f>
        <v>0</v>
      </c>
      <c r="H205">
        <f>Accounts!H206</f>
        <v>0</v>
      </c>
      <c r="I205">
        <f>Accounts!I206</f>
        <v>0</v>
      </c>
      <c r="J205">
        <f>Accounts!J206</f>
        <v>0</v>
      </c>
      <c r="K205">
        <f>Accounts!K206</f>
        <v>0</v>
      </c>
      <c r="L205">
        <f>Accounts!L206</f>
        <v>0</v>
      </c>
      <c r="M205">
        <f>Accounts!M206</f>
        <v>0</v>
      </c>
      <c r="N205">
        <f>Accounts!N206</f>
        <v>0</v>
      </c>
      <c r="O205">
        <f>Accounts!O206</f>
        <v>0</v>
      </c>
      <c r="P205">
        <f>Accounts!P206</f>
        <v>0</v>
      </c>
    </row>
    <row r="206" spans="1:16" x14ac:dyDescent="0.2">
      <c r="A206" s="25">
        <f>Accounts!A207</f>
        <v>42517</v>
      </c>
      <c r="B206">
        <f>Accounts!B207</f>
        <v>0</v>
      </c>
      <c r="C206">
        <f>Accounts!C207</f>
        <v>0</v>
      </c>
      <c r="D206">
        <f>Accounts!D207</f>
        <v>0</v>
      </c>
      <c r="E206">
        <f>Accounts!E207</f>
        <v>0</v>
      </c>
      <c r="F206">
        <f>Accounts!F207</f>
        <v>0</v>
      </c>
      <c r="G206">
        <f>Accounts!G207</f>
        <v>0</v>
      </c>
      <c r="H206">
        <f>Accounts!H207</f>
        <v>0</v>
      </c>
      <c r="I206">
        <f>Accounts!I207</f>
        <v>0</v>
      </c>
      <c r="J206">
        <f>Accounts!J207</f>
        <v>0</v>
      </c>
      <c r="K206">
        <f>Accounts!K207</f>
        <v>0</v>
      </c>
      <c r="L206">
        <f>Accounts!L207</f>
        <v>0</v>
      </c>
      <c r="M206">
        <f>Accounts!M207</f>
        <v>0</v>
      </c>
      <c r="N206">
        <f>Accounts!N207</f>
        <v>0</v>
      </c>
      <c r="O206">
        <f>Accounts!O207</f>
        <v>0</v>
      </c>
      <c r="P206">
        <f>Accounts!P207</f>
        <v>0</v>
      </c>
    </row>
    <row r="207" spans="1:16" x14ac:dyDescent="0.2">
      <c r="A207" s="25">
        <f>Accounts!A208</f>
        <v>42518</v>
      </c>
      <c r="B207">
        <f>Accounts!B208</f>
        <v>0</v>
      </c>
      <c r="C207">
        <f>Accounts!C208</f>
        <v>0</v>
      </c>
      <c r="D207">
        <f>Accounts!D208</f>
        <v>0</v>
      </c>
      <c r="E207">
        <f>Accounts!E208</f>
        <v>0</v>
      </c>
      <c r="F207">
        <f>Accounts!F208</f>
        <v>0</v>
      </c>
      <c r="G207">
        <f>Accounts!G208</f>
        <v>0</v>
      </c>
      <c r="H207">
        <f>Accounts!H208</f>
        <v>0</v>
      </c>
      <c r="I207">
        <f>Accounts!I208</f>
        <v>0</v>
      </c>
      <c r="J207">
        <f>Accounts!J208</f>
        <v>0</v>
      </c>
      <c r="K207">
        <f>Accounts!K208</f>
        <v>0</v>
      </c>
      <c r="L207">
        <f>Accounts!L208</f>
        <v>0</v>
      </c>
      <c r="M207">
        <f>Accounts!M208</f>
        <v>0</v>
      </c>
      <c r="N207">
        <f>Accounts!N208</f>
        <v>0</v>
      </c>
      <c r="O207">
        <f>Accounts!O208</f>
        <v>0</v>
      </c>
      <c r="P207">
        <f>Accounts!P208</f>
        <v>0</v>
      </c>
    </row>
    <row r="208" spans="1:16" x14ac:dyDescent="0.2">
      <c r="A208" s="25">
        <f>Accounts!A209</f>
        <v>42519</v>
      </c>
      <c r="B208">
        <f>Accounts!B209</f>
        <v>0</v>
      </c>
      <c r="C208">
        <f>Accounts!C209</f>
        <v>0</v>
      </c>
      <c r="D208">
        <f>Accounts!D209</f>
        <v>0</v>
      </c>
      <c r="E208">
        <f>Accounts!E209</f>
        <v>0</v>
      </c>
      <c r="F208">
        <f>Accounts!F209</f>
        <v>0</v>
      </c>
      <c r="G208">
        <f>Accounts!G209</f>
        <v>0</v>
      </c>
      <c r="H208">
        <f>Accounts!H209</f>
        <v>0</v>
      </c>
      <c r="I208">
        <f>Accounts!I209</f>
        <v>0</v>
      </c>
      <c r="J208">
        <f>Accounts!J209</f>
        <v>0</v>
      </c>
      <c r="K208">
        <f>Accounts!K209</f>
        <v>0</v>
      </c>
      <c r="L208">
        <f>Accounts!L209</f>
        <v>0</v>
      </c>
      <c r="M208">
        <f>Accounts!M209</f>
        <v>0</v>
      </c>
      <c r="N208">
        <f>Accounts!N209</f>
        <v>0</v>
      </c>
      <c r="O208">
        <f>Accounts!O209</f>
        <v>0</v>
      </c>
      <c r="P208">
        <f>Accounts!P209</f>
        <v>0</v>
      </c>
    </row>
    <row r="209" spans="1:16" x14ac:dyDescent="0.2">
      <c r="A209" s="25">
        <f>Accounts!A210</f>
        <v>42520</v>
      </c>
      <c r="B209">
        <f>Accounts!B210</f>
        <v>0</v>
      </c>
      <c r="C209">
        <f>Accounts!C210</f>
        <v>0</v>
      </c>
      <c r="D209">
        <f>Accounts!D210</f>
        <v>0</v>
      </c>
      <c r="E209">
        <f>Accounts!E210</f>
        <v>0</v>
      </c>
      <c r="F209">
        <f>Accounts!F210</f>
        <v>0</v>
      </c>
      <c r="G209">
        <f>Accounts!G210</f>
        <v>0</v>
      </c>
      <c r="H209">
        <f>Accounts!H210</f>
        <v>0</v>
      </c>
      <c r="I209">
        <f>Accounts!I210</f>
        <v>0</v>
      </c>
      <c r="J209">
        <f>Accounts!J210</f>
        <v>0</v>
      </c>
      <c r="K209">
        <f>Accounts!K210</f>
        <v>0</v>
      </c>
      <c r="L209">
        <f>Accounts!L210</f>
        <v>0</v>
      </c>
      <c r="M209">
        <f>Accounts!M210</f>
        <v>0</v>
      </c>
      <c r="N209">
        <f>Accounts!N210</f>
        <v>0</v>
      </c>
      <c r="O209">
        <f>Accounts!O210</f>
        <v>0</v>
      </c>
      <c r="P209">
        <f>Accounts!P210</f>
        <v>0</v>
      </c>
    </row>
    <row r="210" spans="1:16" x14ac:dyDescent="0.2">
      <c r="A210" s="25">
        <f>Accounts!A211</f>
        <v>42521</v>
      </c>
      <c r="B210">
        <f>Accounts!B211</f>
        <v>0</v>
      </c>
      <c r="C210">
        <f>Accounts!C211</f>
        <v>0</v>
      </c>
      <c r="D210">
        <f>Accounts!D211</f>
        <v>0</v>
      </c>
      <c r="E210">
        <f>Accounts!E211</f>
        <v>0</v>
      </c>
      <c r="F210">
        <f>Accounts!F211</f>
        <v>0</v>
      </c>
      <c r="G210">
        <f>Accounts!G211</f>
        <v>0</v>
      </c>
      <c r="H210">
        <f>Accounts!H211</f>
        <v>0</v>
      </c>
      <c r="I210">
        <f>Accounts!I211</f>
        <v>0</v>
      </c>
      <c r="J210">
        <f>Accounts!J211</f>
        <v>0</v>
      </c>
      <c r="K210">
        <f>Accounts!K211</f>
        <v>0</v>
      </c>
      <c r="L210">
        <f>Accounts!L211</f>
        <v>0</v>
      </c>
      <c r="M210">
        <f>Accounts!M211</f>
        <v>0</v>
      </c>
      <c r="N210">
        <f>Accounts!N211</f>
        <v>0</v>
      </c>
      <c r="O210">
        <f>Accounts!O211</f>
        <v>0</v>
      </c>
      <c r="P210">
        <f>Accounts!P211</f>
        <v>0</v>
      </c>
    </row>
    <row r="211" spans="1:16" x14ac:dyDescent="0.2">
      <c r="A211" s="25">
        <f>Accounts!A212</f>
        <v>42522</v>
      </c>
      <c r="B211">
        <f>Accounts!B212</f>
        <v>0</v>
      </c>
      <c r="C211">
        <f>Accounts!C212</f>
        <v>0</v>
      </c>
      <c r="D211">
        <f>Accounts!D212</f>
        <v>0</v>
      </c>
      <c r="E211">
        <f>Accounts!E212</f>
        <v>0</v>
      </c>
      <c r="F211">
        <f>Accounts!F212</f>
        <v>0</v>
      </c>
      <c r="G211">
        <f>Accounts!G212</f>
        <v>0</v>
      </c>
      <c r="H211">
        <f>Accounts!H212</f>
        <v>0</v>
      </c>
      <c r="I211">
        <f>Accounts!I212</f>
        <v>0</v>
      </c>
      <c r="J211">
        <f>Accounts!J212</f>
        <v>0</v>
      </c>
      <c r="K211">
        <f>Accounts!K212</f>
        <v>0</v>
      </c>
      <c r="L211">
        <f>Accounts!L212</f>
        <v>0</v>
      </c>
      <c r="M211">
        <f>Accounts!M212</f>
        <v>0</v>
      </c>
      <c r="N211">
        <f>Accounts!N212</f>
        <v>0</v>
      </c>
      <c r="O211">
        <f>Accounts!O212</f>
        <v>0</v>
      </c>
      <c r="P211">
        <f>Accounts!P212</f>
        <v>0</v>
      </c>
    </row>
    <row r="212" spans="1:16" x14ac:dyDescent="0.2">
      <c r="A212" s="25">
        <f>Accounts!A213</f>
        <v>42523</v>
      </c>
      <c r="B212">
        <f>Accounts!B213</f>
        <v>0</v>
      </c>
      <c r="C212">
        <f>Accounts!C213</f>
        <v>0</v>
      </c>
      <c r="D212">
        <f>Accounts!D213</f>
        <v>0</v>
      </c>
      <c r="E212">
        <f>Accounts!E213</f>
        <v>0</v>
      </c>
      <c r="F212">
        <f>Accounts!F213</f>
        <v>0</v>
      </c>
      <c r="G212">
        <f>Accounts!G213</f>
        <v>0</v>
      </c>
      <c r="H212">
        <f>Accounts!H213</f>
        <v>0</v>
      </c>
      <c r="I212">
        <f>Accounts!I213</f>
        <v>0</v>
      </c>
      <c r="J212">
        <f>Accounts!J213</f>
        <v>0</v>
      </c>
      <c r="K212">
        <f>Accounts!K213</f>
        <v>0</v>
      </c>
      <c r="L212">
        <f>Accounts!L213</f>
        <v>0</v>
      </c>
      <c r="M212">
        <f>Accounts!M213</f>
        <v>0</v>
      </c>
      <c r="N212">
        <f>Accounts!N213</f>
        <v>0</v>
      </c>
      <c r="O212">
        <f>Accounts!O213</f>
        <v>0</v>
      </c>
      <c r="P212">
        <f>Accounts!P213</f>
        <v>0</v>
      </c>
    </row>
    <row r="213" spans="1:16" x14ac:dyDescent="0.2">
      <c r="A213" s="25">
        <f>Accounts!A214</f>
        <v>42524</v>
      </c>
      <c r="B213">
        <f>Accounts!B214</f>
        <v>0</v>
      </c>
      <c r="C213">
        <f>Accounts!C214</f>
        <v>0</v>
      </c>
      <c r="D213">
        <f>Accounts!D214</f>
        <v>0</v>
      </c>
      <c r="E213">
        <f>Accounts!E214</f>
        <v>0</v>
      </c>
      <c r="F213">
        <f>Accounts!F214</f>
        <v>0</v>
      </c>
      <c r="G213">
        <f>Accounts!G214</f>
        <v>0</v>
      </c>
      <c r="H213">
        <f>Accounts!H214</f>
        <v>0</v>
      </c>
      <c r="I213">
        <f>Accounts!I214</f>
        <v>0</v>
      </c>
      <c r="J213">
        <f>Accounts!J214</f>
        <v>0</v>
      </c>
      <c r="K213">
        <f>Accounts!K214</f>
        <v>0</v>
      </c>
      <c r="L213">
        <f>Accounts!L214</f>
        <v>0</v>
      </c>
      <c r="M213">
        <f>Accounts!M214</f>
        <v>0</v>
      </c>
      <c r="N213">
        <f>Accounts!N214</f>
        <v>0</v>
      </c>
      <c r="O213">
        <f>Accounts!O214</f>
        <v>0</v>
      </c>
      <c r="P213">
        <f>Accounts!P214</f>
        <v>0</v>
      </c>
    </row>
    <row r="214" spans="1:16" x14ac:dyDescent="0.2">
      <c r="A214" s="25">
        <f>Accounts!A215</f>
        <v>42525</v>
      </c>
      <c r="B214">
        <f>Accounts!B215</f>
        <v>0</v>
      </c>
      <c r="C214">
        <f>Accounts!C215</f>
        <v>0</v>
      </c>
      <c r="D214">
        <f>Accounts!D215</f>
        <v>0</v>
      </c>
      <c r="E214">
        <f>Accounts!E215</f>
        <v>0</v>
      </c>
      <c r="F214">
        <f>Accounts!F215</f>
        <v>0</v>
      </c>
      <c r="G214">
        <f>Accounts!G215</f>
        <v>0</v>
      </c>
      <c r="H214">
        <f>Accounts!H215</f>
        <v>0</v>
      </c>
      <c r="I214">
        <f>Accounts!I215</f>
        <v>0</v>
      </c>
      <c r="J214">
        <f>Accounts!J215</f>
        <v>0</v>
      </c>
      <c r="K214">
        <f>Accounts!K215</f>
        <v>0</v>
      </c>
      <c r="L214">
        <f>Accounts!L215</f>
        <v>0</v>
      </c>
      <c r="M214">
        <f>Accounts!M215</f>
        <v>0</v>
      </c>
      <c r="N214">
        <f>Accounts!N215</f>
        <v>0</v>
      </c>
      <c r="O214">
        <f>Accounts!O215</f>
        <v>0</v>
      </c>
      <c r="P214">
        <f>Accounts!P215</f>
        <v>0</v>
      </c>
    </row>
    <row r="215" spans="1:16" x14ac:dyDescent="0.2">
      <c r="A215" s="25">
        <f>Accounts!A216</f>
        <v>42526</v>
      </c>
      <c r="B215">
        <f>Accounts!B216</f>
        <v>0</v>
      </c>
      <c r="C215">
        <f>Accounts!C216</f>
        <v>0</v>
      </c>
      <c r="D215">
        <f>Accounts!D216</f>
        <v>0</v>
      </c>
      <c r="E215">
        <f>Accounts!E216</f>
        <v>0</v>
      </c>
      <c r="F215">
        <f>Accounts!F216</f>
        <v>0</v>
      </c>
      <c r="G215">
        <f>Accounts!G216</f>
        <v>0</v>
      </c>
      <c r="H215">
        <f>Accounts!H216</f>
        <v>0</v>
      </c>
      <c r="I215">
        <f>Accounts!I216</f>
        <v>0</v>
      </c>
      <c r="J215">
        <f>Accounts!J216</f>
        <v>0</v>
      </c>
      <c r="K215">
        <f>Accounts!K216</f>
        <v>0</v>
      </c>
      <c r="L215">
        <f>Accounts!L216</f>
        <v>0</v>
      </c>
      <c r="M215">
        <f>Accounts!M216</f>
        <v>0</v>
      </c>
      <c r="N215">
        <f>Accounts!N216</f>
        <v>0</v>
      </c>
      <c r="O215">
        <f>Accounts!O216</f>
        <v>0</v>
      </c>
      <c r="P215">
        <f>Accounts!P216</f>
        <v>0</v>
      </c>
    </row>
    <row r="216" spans="1:16" x14ac:dyDescent="0.2">
      <c r="A216" s="25">
        <f>Accounts!A217</f>
        <v>42527</v>
      </c>
      <c r="B216">
        <f>Accounts!B217</f>
        <v>0</v>
      </c>
      <c r="C216">
        <f>Accounts!C217</f>
        <v>0</v>
      </c>
      <c r="D216">
        <f>Accounts!D217</f>
        <v>0</v>
      </c>
      <c r="E216">
        <f>Accounts!E217</f>
        <v>0</v>
      </c>
      <c r="F216">
        <f>Accounts!F217</f>
        <v>0</v>
      </c>
      <c r="G216">
        <f>Accounts!G217</f>
        <v>0</v>
      </c>
      <c r="H216">
        <f>Accounts!H217</f>
        <v>0</v>
      </c>
      <c r="I216">
        <f>Accounts!I217</f>
        <v>0</v>
      </c>
      <c r="J216">
        <f>Accounts!J217</f>
        <v>0</v>
      </c>
      <c r="K216">
        <f>Accounts!K217</f>
        <v>0</v>
      </c>
      <c r="L216">
        <f>Accounts!L217</f>
        <v>0</v>
      </c>
      <c r="M216">
        <f>Accounts!M217</f>
        <v>0</v>
      </c>
      <c r="N216">
        <f>Accounts!N217</f>
        <v>0</v>
      </c>
      <c r="O216">
        <f>Accounts!O217</f>
        <v>0</v>
      </c>
      <c r="P216">
        <f>Accounts!P217</f>
        <v>0</v>
      </c>
    </row>
    <row r="217" spans="1:16" x14ac:dyDescent="0.2">
      <c r="A217" s="25">
        <f>Accounts!A218</f>
        <v>42528</v>
      </c>
      <c r="B217">
        <f>Accounts!B218</f>
        <v>0</v>
      </c>
      <c r="C217">
        <f>Accounts!C218</f>
        <v>0</v>
      </c>
      <c r="D217">
        <f>Accounts!D218</f>
        <v>0</v>
      </c>
      <c r="E217">
        <f>Accounts!E218</f>
        <v>0</v>
      </c>
      <c r="F217">
        <f>Accounts!F218</f>
        <v>0</v>
      </c>
      <c r="G217">
        <f>Accounts!G218</f>
        <v>0</v>
      </c>
      <c r="H217">
        <f>Accounts!H218</f>
        <v>0</v>
      </c>
      <c r="I217">
        <f>Accounts!I218</f>
        <v>0</v>
      </c>
      <c r="J217">
        <f>Accounts!J218</f>
        <v>0</v>
      </c>
      <c r="K217">
        <f>Accounts!K218</f>
        <v>0</v>
      </c>
      <c r="L217">
        <f>Accounts!L218</f>
        <v>0</v>
      </c>
      <c r="M217">
        <f>Accounts!M218</f>
        <v>0</v>
      </c>
      <c r="N217">
        <f>Accounts!N218</f>
        <v>0</v>
      </c>
      <c r="O217">
        <f>Accounts!O218</f>
        <v>0</v>
      </c>
      <c r="P217">
        <f>Accounts!P218</f>
        <v>0</v>
      </c>
    </row>
    <row r="218" spans="1:16" x14ac:dyDescent="0.2">
      <c r="A218" s="25">
        <f>Accounts!A219</f>
        <v>42529</v>
      </c>
      <c r="B218">
        <f>Accounts!B219</f>
        <v>0</v>
      </c>
      <c r="C218">
        <f>Accounts!C219</f>
        <v>0</v>
      </c>
      <c r="D218">
        <f>Accounts!D219</f>
        <v>0</v>
      </c>
      <c r="E218">
        <f>Accounts!E219</f>
        <v>0</v>
      </c>
      <c r="F218">
        <f>Accounts!F219</f>
        <v>0</v>
      </c>
      <c r="G218">
        <f>Accounts!G219</f>
        <v>0</v>
      </c>
      <c r="H218">
        <f>Accounts!H219</f>
        <v>0</v>
      </c>
      <c r="I218">
        <f>Accounts!I219</f>
        <v>0</v>
      </c>
      <c r="J218">
        <f>Accounts!J219</f>
        <v>0</v>
      </c>
      <c r="K218">
        <f>Accounts!K219</f>
        <v>0</v>
      </c>
      <c r="L218">
        <f>Accounts!L219</f>
        <v>0</v>
      </c>
      <c r="M218">
        <f>Accounts!M219</f>
        <v>0</v>
      </c>
      <c r="N218">
        <f>Accounts!N219</f>
        <v>0</v>
      </c>
      <c r="O218">
        <f>Accounts!O219</f>
        <v>0</v>
      </c>
      <c r="P218">
        <f>Accounts!P219</f>
        <v>0</v>
      </c>
    </row>
    <row r="219" spans="1:16" x14ac:dyDescent="0.2">
      <c r="A219" s="25">
        <f>Accounts!A220</f>
        <v>42530</v>
      </c>
      <c r="B219">
        <f>Accounts!B220</f>
        <v>0</v>
      </c>
      <c r="C219">
        <f>Accounts!C220</f>
        <v>0</v>
      </c>
      <c r="D219">
        <f>Accounts!D220</f>
        <v>0</v>
      </c>
      <c r="E219">
        <f>Accounts!E220</f>
        <v>0</v>
      </c>
      <c r="F219">
        <f>Accounts!F220</f>
        <v>0</v>
      </c>
      <c r="G219">
        <f>Accounts!G220</f>
        <v>0</v>
      </c>
      <c r="H219">
        <f>Accounts!H220</f>
        <v>0</v>
      </c>
      <c r="I219">
        <f>Accounts!I220</f>
        <v>0</v>
      </c>
      <c r="J219">
        <f>Accounts!J220</f>
        <v>0</v>
      </c>
      <c r="K219">
        <f>Accounts!K220</f>
        <v>0</v>
      </c>
      <c r="L219">
        <f>Accounts!L220</f>
        <v>0</v>
      </c>
      <c r="M219">
        <f>Accounts!M220</f>
        <v>0</v>
      </c>
      <c r="N219">
        <f>Accounts!N220</f>
        <v>0</v>
      </c>
      <c r="O219">
        <f>Accounts!O220</f>
        <v>0</v>
      </c>
      <c r="P219">
        <f>Accounts!P220</f>
        <v>0</v>
      </c>
    </row>
    <row r="220" spans="1:16" x14ac:dyDescent="0.2">
      <c r="A220" s="25">
        <f>Accounts!A221</f>
        <v>42531</v>
      </c>
      <c r="B220">
        <f>Accounts!B221</f>
        <v>0</v>
      </c>
      <c r="C220">
        <f>Accounts!C221</f>
        <v>0</v>
      </c>
      <c r="D220">
        <f>Accounts!D221</f>
        <v>0</v>
      </c>
      <c r="E220">
        <f>Accounts!E221</f>
        <v>0</v>
      </c>
      <c r="F220">
        <f>Accounts!F221</f>
        <v>0</v>
      </c>
      <c r="G220">
        <f>Accounts!G221</f>
        <v>0</v>
      </c>
      <c r="H220">
        <f>Accounts!H221</f>
        <v>0</v>
      </c>
      <c r="I220">
        <f>Accounts!I221</f>
        <v>0</v>
      </c>
      <c r="J220">
        <f>Accounts!J221</f>
        <v>0</v>
      </c>
      <c r="K220">
        <f>Accounts!K221</f>
        <v>0</v>
      </c>
      <c r="L220">
        <f>Accounts!L221</f>
        <v>0</v>
      </c>
      <c r="M220">
        <f>Accounts!M221</f>
        <v>0</v>
      </c>
      <c r="N220">
        <f>Accounts!N221</f>
        <v>0</v>
      </c>
      <c r="O220">
        <f>Accounts!O221</f>
        <v>0</v>
      </c>
      <c r="P220">
        <f>Accounts!P221</f>
        <v>0</v>
      </c>
    </row>
    <row r="221" spans="1:16" x14ac:dyDescent="0.2">
      <c r="A221" s="25">
        <f>Accounts!A222</f>
        <v>42532</v>
      </c>
      <c r="B221">
        <f>Accounts!B222</f>
        <v>0</v>
      </c>
      <c r="C221">
        <f>Accounts!C222</f>
        <v>0</v>
      </c>
      <c r="D221">
        <f>Accounts!D222</f>
        <v>0</v>
      </c>
      <c r="E221">
        <f>Accounts!E222</f>
        <v>0</v>
      </c>
      <c r="F221">
        <f>Accounts!F222</f>
        <v>0</v>
      </c>
      <c r="G221">
        <f>Accounts!G222</f>
        <v>0</v>
      </c>
      <c r="H221">
        <f>Accounts!H222</f>
        <v>0</v>
      </c>
      <c r="I221">
        <f>Accounts!I222</f>
        <v>0</v>
      </c>
      <c r="J221">
        <f>Accounts!J222</f>
        <v>0</v>
      </c>
      <c r="K221">
        <f>Accounts!K222</f>
        <v>0</v>
      </c>
      <c r="L221">
        <f>Accounts!L222</f>
        <v>0</v>
      </c>
      <c r="M221">
        <f>Accounts!M222</f>
        <v>0</v>
      </c>
      <c r="N221">
        <f>Accounts!N222</f>
        <v>0</v>
      </c>
      <c r="O221">
        <f>Accounts!O222</f>
        <v>0</v>
      </c>
      <c r="P221">
        <f>Accounts!P222</f>
        <v>0</v>
      </c>
    </row>
    <row r="222" spans="1:16" x14ac:dyDescent="0.2">
      <c r="A222" s="25">
        <f>Accounts!A223</f>
        <v>42533</v>
      </c>
      <c r="B222">
        <f>Accounts!B223</f>
        <v>0</v>
      </c>
      <c r="C222">
        <f>Accounts!C223</f>
        <v>0</v>
      </c>
      <c r="D222">
        <f>Accounts!D223</f>
        <v>0</v>
      </c>
      <c r="E222">
        <f>Accounts!E223</f>
        <v>0</v>
      </c>
      <c r="F222">
        <f>Accounts!F223</f>
        <v>0</v>
      </c>
      <c r="G222">
        <f>Accounts!G223</f>
        <v>0</v>
      </c>
      <c r="H222">
        <f>Accounts!H223</f>
        <v>0</v>
      </c>
      <c r="I222">
        <f>Accounts!I223</f>
        <v>0</v>
      </c>
      <c r="J222">
        <f>Accounts!J223</f>
        <v>0</v>
      </c>
      <c r="K222">
        <f>Accounts!K223</f>
        <v>0</v>
      </c>
      <c r="L222">
        <f>Accounts!L223</f>
        <v>0</v>
      </c>
      <c r="M222">
        <f>Accounts!M223</f>
        <v>0</v>
      </c>
      <c r="N222">
        <f>Accounts!N223</f>
        <v>0</v>
      </c>
      <c r="O222">
        <f>Accounts!O223</f>
        <v>0</v>
      </c>
      <c r="P222">
        <f>Accounts!P223</f>
        <v>0</v>
      </c>
    </row>
    <row r="223" spans="1:16" x14ac:dyDescent="0.2">
      <c r="A223" s="25">
        <f>Accounts!A224</f>
        <v>42534</v>
      </c>
      <c r="B223">
        <f>Accounts!B224</f>
        <v>0</v>
      </c>
      <c r="C223">
        <f>Accounts!C224</f>
        <v>0</v>
      </c>
      <c r="D223">
        <f>Accounts!D224</f>
        <v>0</v>
      </c>
      <c r="E223">
        <f>Accounts!E224</f>
        <v>0</v>
      </c>
      <c r="F223">
        <f>Accounts!F224</f>
        <v>0</v>
      </c>
      <c r="G223">
        <f>Accounts!G224</f>
        <v>0</v>
      </c>
      <c r="H223">
        <f>Accounts!H224</f>
        <v>0</v>
      </c>
      <c r="I223">
        <f>Accounts!I224</f>
        <v>0</v>
      </c>
      <c r="J223">
        <f>Accounts!J224</f>
        <v>0</v>
      </c>
      <c r="K223">
        <f>Accounts!K224</f>
        <v>0</v>
      </c>
      <c r="L223">
        <f>Accounts!L224</f>
        <v>0</v>
      </c>
      <c r="M223">
        <f>Accounts!M224</f>
        <v>0</v>
      </c>
      <c r="N223">
        <f>Accounts!N224</f>
        <v>0</v>
      </c>
      <c r="O223">
        <f>Accounts!O224</f>
        <v>0</v>
      </c>
      <c r="P223">
        <f>Accounts!P224</f>
        <v>0</v>
      </c>
    </row>
    <row r="224" spans="1:16" x14ac:dyDescent="0.2">
      <c r="A224" s="25">
        <f>Accounts!A225</f>
        <v>42535</v>
      </c>
      <c r="B224">
        <f>Accounts!B225</f>
        <v>0</v>
      </c>
      <c r="C224">
        <f>Accounts!C225</f>
        <v>0</v>
      </c>
      <c r="D224">
        <f>Accounts!D225</f>
        <v>0</v>
      </c>
      <c r="E224">
        <f>Accounts!E225</f>
        <v>0</v>
      </c>
      <c r="F224">
        <f>Accounts!F225</f>
        <v>0</v>
      </c>
      <c r="G224">
        <f>Accounts!G225</f>
        <v>0</v>
      </c>
      <c r="H224">
        <f>Accounts!H225</f>
        <v>0</v>
      </c>
      <c r="I224">
        <f>Accounts!I225</f>
        <v>0</v>
      </c>
      <c r="J224">
        <f>Accounts!J225</f>
        <v>0</v>
      </c>
      <c r="K224">
        <f>Accounts!K225</f>
        <v>0</v>
      </c>
      <c r="L224">
        <f>Accounts!L225</f>
        <v>0</v>
      </c>
      <c r="M224">
        <f>Accounts!M225</f>
        <v>0</v>
      </c>
      <c r="N224">
        <f>Accounts!N225</f>
        <v>0</v>
      </c>
      <c r="O224">
        <f>Accounts!O225</f>
        <v>0</v>
      </c>
      <c r="P224">
        <f>Accounts!P225</f>
        <v>0</v>
      </c>
    </row>
    <row r="225" spans="1:16" x14ac:dyDescent="0.2">
      <c r="A225" s="25">
        <f>Accounts!A226</f>
        <v>42536</v>
      </c>
      <c r="B225">
        <f>Accounts!B226</f>
        <v>0</v>
      </c>
      <c r="C225">
        <f>Accounts!C226</f>
        <v>0</v>
      </c>
      <c r="D225">
        <f>Accounts!D226</f>
        <v>0</v>
      </c>
      <c r="E225">
        <f>Accounts!E226</f>
        <v>0</v>
      </c>
      <c r="F225">
        <f>Accounts!F226</f>
        <v>0</v>
      </c>
      <c r="G225">
        <f>Accounts!G226</f>
        <v>0</v>
      </c>
      <c r="H225">
        <f>Accounts!H226</f>
        <v>0</v>
      </c>
      <c r="I225">
        <f>Accounts!I226</f>
        <v>0</v>
      </c>
      <c r="J225">
        <f>Accounts!J226</f>
        <v>0</v>
      </c>
      <c r="K225">
        <f>Accounts!K226</f>
        <v>0</v>
      </c>
      <c r="L225">
        <f>Accounts!L226</f>
        <v>0</v>
      </c>
      <c r="M225">
        <f>Accounts!M226</f>
        <v>0</v>
      </c>
      <c r="N225">
        <f>Accounts!N226</f>
        <v>0</v>
      </c>
      <c r="O225">
        <f>Accounts!O226</f>
        <v>0</v>
      </c>
      <c r="P225">
        <f>Accounts!P226</f>
        <v>0</v>
      </c>
    </row>
    <row r="226" spans="1:16" x14ac:dyDescent="0.2">
      <c r="A226" s="25">
        <f>Accounts!A227</f>
        <v>42537</v>
      </c>
      <c r="B226">
        <f>Accounts!B227</f>
        <v>0</v>
      </c>
      <c r="C226">
        <f>Accounts!C227</f>
        <v>0</v>
      </c>
      <c r="D226">
        <f>Accounts!D227</f>
        <v>0</v>
      </c>
      <c r="E226">
        <f>Accounts!E227</f>
        <v>0</v>
      </c>
      <c r="F226">
        <f>Accounts!F227</f>
        <v>0</v>
      </c>
      <c r="G226">
        <f>Accounts!G227</f>
        <v>0</v>
      </c>
      <c r="H226">
        <f>Accounts!H227</f>
        <v>0</v>
      </c>
      <c r="I226">
        <f>Accounts!I227</f>
        <v>0</v>
      </c>
      <c r="J226">
        <f>Accounts!J227</f>
        <v>0</v>
      </c>
      <c r="K226">
        <f>Accounts!K227</f>
        <v>0</v>
      </c>
      <c r="L226">
        <f>Accounts!L227</f>
        <v>0</v>
      </c>
      <c r="M226">
        <f>Accounts!M227</f>
        <v>0</v>
      </c>
      <c r="N226">
        <f>Accounts!N227</f>
        <v>0</v>
      </c>
      <c r="O226">
        <f>Accounts!O227</f>
        <v>0</v>
      </c>
      <c r="P226">
        <f>Accounts!P227</f>
        <v>0</v>
      </c>
    </row>
    <row r="227" spans="1:16" x14ac:dyDescent="0.2">
      <c r="A227" s="25">
        <f>Accounts!A228</f>
        <v>42538</v>
      </c>
      <c r="B227">
        <f>Accounts!B228</f>
        <v>0</v>
      </c>
      <c r="C227">
        <f>Accounts!C228</f>
        <v>0</v>
      </c>
      <c r="D227">
        <f>Accounts!D228</f>
        <v>0</v>
      </c>
      <c r="E227">
        <f>Accounts!E228</f>
        <v>0</v>
      </c>
      <c r="F227">
        <f>Accounts!F228</f>
        <v>0</v>
      </c>
      <c r="G227">
        <f>Accounts!G228</f>
        <v>0</v>
      </c>
      <c r="H227">
        <f>Accounts!H228</f>
        <v>0</v>
      </c>
      <c r="I227">
        <f>Accounts!I228</f>
        <v>0</v>
      </c>
      <c r="J227">
        <f>Accounts!J228</f>
        <v>0</v>
      </c>
      <c r="K227">
        <f>Accounts!K228</f>
        <v>0</v>
      </c>
      <c r="L227">
        <f>Accounts!L228</f>
        <v>0</v>
      </c>
      <c r="M227">
        <f>Accounts!M228</f>
        <v>0</v>
      </c>
      <c r="N227">
        <f>Accounts!N228</f>
        <v>0</v>
      </c>
      <c r="O227">
        <f>Accounts!O228</f>
        <v>0</v>
      </c>
      <c r="P227">
        <f>Accounts!P228</f>
        <v>0</v>
      </c>
    </row>
    <row r="228" spans="1:16" x14ac:dyDescent="0.2">
      <c r="A228" s="25">
        <f>Accounts!A229</f>
        <v>42539</v>
      </c>
      <c r="B228">
        <f>Accounts!B229</f>
        <v>0</v>
      </c>
      <c r="C228">
        <f>Accounts!C229</f>
        <v>0</v>
      </c>
      <c r="D228">
        <f>Accounts!D229</f>
        <v>0</v>
      </c>
      <c r="E228">
        <f>Accounts!E229</f>
        <v>0</v>
      </c>
      <c r="F228">
        <f>Accounts!F229</f>
        <v>0</v>
      </c>
      <c r="G228">
        <f>Accounts!G229</f>
        <v>0</v>
      </c>
      <c r="H228">
        <f>Accounts!H229</f>
        <v>0</v>
      </c>
      <c r="I228">
        <f>Accounts!I229</f>
        <v>0</v>
      </c>
      <c r="J228">
        <f>Accounts!J229</f>
        <v>0</v>
      </c>
      <c r="K228">
        <f>Accounts!K229</f>
        <v>0</v>
      </c>
      <c r="L228">
        <f>Accounts!L229</f>
        <v>0</v>
      </c>
      <c r="M228">
        <f>Accounts!M229</f>
        <v>0</v>
      </c>
      <c r="N228">
        <f>Accounts!N229</f>
        <v>0</v>
      </c>
      <c r="O228">
        <f>Accounts!O229</f>
        <v>0</v>
      </c>
      <c r="P228">
        <f>Accounts!P229</f>
        <v>0</v>
      </c>
    </row>
    <row r="229" spans="1:16" x14ac:dyDescent="0.2">
      <c r="A229" s="25">
        <f>Accounts!A230</f>
        <v>42540</v>
      </c>
      <c r="B229">
        <f>Accounts!B230</f>
        <v>0</v>
      </c>
      <c r="C229">
        <f>Accounts!C230</f>
        <v>0</v>
      </c>
      <c r="D229">
        <f>Accounts!D230</f>
        <v>0</v>
      </c>
      <c r="E229">
        <f>Accounts!E230</f>
        <v>0</v>
      </c>
      <c r="F229">
        <f>Accounts!F230</f>
        <v>0</v>
      </c>
      <c r="G229">
        <f>Accounts!G230</f>
        <v>0</v>
      </c>
      <c r="H229">
        <f>Accounts!H230</f>
        <v>0</v>
      </c>
      <c r="I229">
        <f>Accounts!I230</f>
        <v>0</v>
      </c>
      <c r="J229">
        <f>Accounts!J230</f>
        <v>0</v>
      </c>
      <c r="K229">
        <f>Accounts!K230</f>
        <v>0</v>
      </c>
      <c r="L229">
        <f>Accounts!L230</f>
        <v>0</v>
      </c>
      <c r="M229">
        <f>Accounts!M230</f>
        <v>0</v>
      </c>
      <c r="N229">
        <f>Accounts!N230</f>
        <v>0</v>
      </c>
      <c r="O229">
        <f>Accounts!O230</f>
        <v>0</v>
      </c>
      <c r="P229">
        <f>Accounts!P230</f>
        <v>0</v>
      </c>
    </row>
    <row r="230" spans="1:16" x14ac:dyDescent="0.2">
      <c r="A230" s="25">
        <f>Accounts!A231</f>
        <v>42541</v>
      </c>
      <c r="B230">
        <f>Accounts!B231</f>
        <v>0</v>
      </c>
      <c r="C230">
        <f>Accounts!C231</f>
        <v>0</v>
      </c>
      <c r="D230">
        <f>Accounts!D231</f>
        <v>0</v>
      </c>
      <c r="E230">
        <f>Accounts!E231</f>
        <v>0</v>
      </c>
      <c r="F230">
        <f>Accounts!F231</f>
        <v>0</v>
      </c>
      <c r="G230">
        <f>Accounts!G231</f>
        <v>0</v>
      </c>
      <c r="H230">
        <f>Accounts!H231</f>
        <v>0</v>
      </c>
      <c r="I230">
        <f>Accounts!I231</f>
        <v>0</v>
      </c>
      <c r="J230">
        <f>Accounts!J231</f>
        <v>0</v>
      </c>
      <c r="K230">
        <f>Accounts!K231</f>
        <v>0</v>
      </c>
      <c r="L230">
        <f>Accounts!L231</f>
        <v>0</v>
      </c>
      <c r="M230">
        <f>Accounts!M231</f>
        <v>0</v>
      </c>
      <c r="N230">
        <f>Accounts!N231</f>
        <v>0</v>
      </c>
      <c r="O230">
        <f>Accounts!O231</f>
        <v>0</v>
      </c>
      <c r="P230">
        <f>Accounts!P231</f>
        <v>0</v>
      </c>
    </row>
    <row r="231" spans="1:16" x14ac:dyDescent="0.2">
      <c r="A231" s="25">
        <f>Accounts!A232</f>
        <v>42542</v>
      </c>
      <c r="B231">
        <f>Accounts!B232</f>
        <v>0</v>
      </c>
      <c r="C231">
        <f>Accounts!C232</f>
        <v>0</v>
      </c>
      <c r="D231">
        <f>Accounts!D232</f>
        <v>0</v>
      </c>
      <c r="E231">
        <f>Accounts!E232</f>
        <v>0</v>
      </c>
      <c r="F231">
        <f>Accounts!F232</f>
        <v>0</v>
      </c>
      <c r="G231">
        <f>Accounts!G232</f>
        <v>0</v>
      </c>
      <c r="H231">
        <f>Accounts!H232</f>
        <v>0</v>
      </c>
      <c r="I231">
        <f>Accounts!I232</f>
        <v>0</v>
      </c>
      <c r="J231">
        <f>Accounts!J232</f>
        <v>0</v>
      </c>
      <c r="K231">
        <f>Accounts!K232</f>
        <v>0</v>
      </c>
      <c r="L231">
        <f>Accounts!L232</f>
        <v>0</v>
      </c>
      <c r="M231">
        <f>Accounts!M232</f>
        <v>0</v>
      </c>
      <c r="N231">
        <f>Accounts!N232</f>
        <v>0</v>
      </c>
      <c r="O231">
        <f>Accounts!O232</f>
        <v>0</v>
      </c>
      <c r="P231">
        <f>Accounts!P232</f>
        <v>0</v>
      </c>
    </row>
    <row r="232" spans="1:16" x14ac:dyDescent="0.2">
      <c r="A232" s="25">
        <f>Accounts!A233</f>
        <v>42543</v>
      </c>
      <c r="B232">
        <f>Accounts!B233</f>
        <v>0</v>
      </c>
      <c r="C232">
        <f>Accounts!C233</f>
        <v>0</v>
      </c>
      <c r="D232">
        <f>Accounts!D233</f>
        <v>0</v>
      </c>
      <c r="E232">
        <f>Accounts!E233</f>
        <v>0</v>
      </c>
      <c r="F232">
        <f>Accounts!F233</f>
        <v>0</v>
      </c>
      <c r="G232">
        <f>Accounts!G233</f>
        <v>0</v>
      </c>
      <c r="H232">
        <f>Accounts!H233</f>
        <v>0</v>
      </c>
      <c r="I232">
        <f>Accounts!I233</f>
        <v>0</v>
      </c>
      <c r="J232">
        <f>Accounts!J233</f>
        <v>0</v>
      </c>
      <c r="K232">
        <f>Accounts!K233</f>
        <v>0</v>
      </c>
      <c r="L232">
        <f>Accounts!L233</f>
        <v>0</v>
      </c>
      <c r="M232">
        <f>Accounts!M233</f>
        <v>0</v>
      </c>
      <c r="N232">
        <f>Accounts!N233</f>
        <v>0</v>
      </c>
      <c r="O232">
        <f>Accounts!O233</f>
        <v>0</v>
      </c>
      <c r="P232">
        <f>Accounts!P233</f>
        <v>0</v>
      </c>
    </row>
    <row r="233" spans="1:16" x14ac:dyDescent="0.2">
      <c r="A233" s="25">
        <f>Accounts!A234</f>
        <v>42544</v>
      </c>
      <c r="B233">
        <f>Accounts!B234</f>
        <v>0</v>
      </c>
      <c r="C233">
        <f>Accounts!C234</f>
        <v>0</v>
      </c>
      <c r="D233">
        <f>Accounts!D234</f>
        <v>0</v>
      </c>
      <c r="E233">
        <f>Accounts!E234</f>
        <v>0</v>
      </c>
      <c r="F233">
        <f>Accounts!F234</f>
        <v>0</v>
      </c>
      <c r="G233">
        <f>Accounts!G234</f>
        <v>0</v>
      </c>
      <c r="H233">
        <f>Accounts!H234</f>
        <v>0</v>
      </c>
      <c r="I233">
        <f>Accounts!I234</f>
        <v>0</v>
      </c>
      <c r="J233">
        <f>Accounts!J234</f>
        <v>0</v>
      </c>
      <c r="K233">
        <f>Accounts!K234</f>
        <v>0</v>
      </c>
      <c r="L233">
        <f>Accounts!L234</f>
        <v>0</v>
      </c>
      <c r="M233">
        <f>Accounts!M234</f>
        <v>0</v>
      </c>
      <c r="N233">
        <f>Accounts!N234</f>
        <v>0</v>
      </c>
      <c r="O233">
        <f>Accounts!O234</f>
        <v>0</v>
      </c>
      <c r="P233">
        <f>Accounts!P234</f>
        <v>0</v>
      </c>
    </row>
    <row r="234" spans="1:16" x14ac:dyDescent="0.2">
      <c r="A234" s="25">
        <f>Accounts!A235</f>
        <v>42545</v>
      </c>
      <c r="B234">
        <f>Accounts!B235</f>
        <v>0</v>
      </c>
      <c r="C234">
        <f>Accounts!C235</f>
        <v>0</v>
      </c>
      <c r="D234">
        <f>Accounts!D235</f>
        <v>0</v>
      </c>
      <c r="E234">
        <f>Accounts!E235</f>
        <v>0</v>
      </c>
      <c r="F234">
        <f>Accounts!F235</f>
        <v>0</v>
      </c>
      <c r="G234">
        <f>Accounts!G235</f>
        <v>0</v>
      </c>
      <c r="H234">
        <f>Accounts!H235</f>
        <v>0</v>
      </c>
      <c r="I234">
        <f>Accounts!I235</f>
        <v>0</v>
      </c>
      <c r="J234">
        <f>Accounts!J235</f>
        <v>0</v>
      </c>
      <c r="K234">
        <f>Accounts!K235</f>
        <v>0</v>
      </c>
      <c r="L234">
        <f>Accounts!L235</f>
        <v>0</v>
      </c>
      <c r="M234">
        <f>Accounts!M235</f>
        <v>0</v>
      </c>
      <c r="N234">
        <f>Accounts!N235</f>
        <v>0</v>
      </c>
      <c r="O234">
        <f>Accounts!O235</f>
        <v>0</v>
      </c>
      <c r="P234">
        <f>Accounts!P235</f>
        <v>0</v>
      </c>
    </row>
    <row r="235" spans="1:16" x14ac:dyDescent="0.2">
      <c r="A235" s="25">
        <f>Accounts!A236</f>
        <v>42546</v>
      </c>
      <c r="B235">
        <f>Accounts!B236</f>
        <v>0</v>
      </c>
      <c r="C235">
        <f>Accounts!C236</f>
        <v>0</v>
      </c>
      <c r="D235">
        <f>Accounts!D236</f>
        <v>0</v>
      </c>
      <c r="E235">
        <f>Accounts!E236</f>
        <v>0</v>
      </c>
      <c r="F235">
        <f>Accounts!F236</f>
        <v>0</v>
      </c>
      <c r="G235">
        <f>Accounts!G236</f>
        <v>0</v>
      </c>
      <c r="H235">
        <f>Accounts!H236</f>
        <v>0</v>
      </c>
      <c r="I235">
        <f>Accounts!I236</f>
        <v>0</v>
      </c>
      <c r="J235">
        <f>Accounts!J236</f>
        <v>0</v>
      </c>
      <c r="K235">
        <f>Accounts!K236</f>
        <v>0</v>
      </c>
      <c r="L235">
        <f>Accounts!L236</f>
        <v>0</v>
      </c>
      <c r="M235">
        <f>Accounts!M236</f>
        <v>0</v>
      </c>
      <c r="N235">
        <f>Accounts!N236</f>
        <v>0</v>
      </c>
      <c r="O235">
        <f>Accounts!O236</f>
        <v>0</v>
      </c>
      <c r="P235">
        <f>Accounts!P236</f>
        <v>0</v>
      </c>
    </row>
    <row r="236" spans="1:16" x14ac:dyDescent="0.2">
      <c r="A236" s="25">
        <f>Accounts!A237</f>
        <v>42547</v>
      </c>
      <c r="B236">
        <f>Accounts!B237</f>
        <v>0</v>
      </c>
      <c r="C236">
        <f>Accounts!C237</f>
        <v>0</v>
      </c>
      <c r="D236">
        <f>Accounts!D237</f>
        <v>0</v>
      </c>
      <c r="E236">
        <f>Accounts!E237</f>
        <v>0</v>
      </c>
      <c r="F236">
        <f>Accounts!F237</f>
        <v>0</v>
      </c>
      <c r="G236">
        <f>Accounts!G237</f>
        <v>0</v>
      </c>
      <c r="H236">
        <f>Accounts!H237</f>
        <v>0</v>
      </c>
      <c r="I236">
        <f>Accounts!I237</f>
        <v>0</v>
      </c>
      <c r="J236">
        <f>Accounts!J237</f>
        <v>0</v>
      </c>
      <c r="K236">
        <f>Accounts!K237</f>
        <v>0</v>
      </c>
      <c r="L236">
        <f>Accounts!L237</f>
        <v>0</v>
      </c>
      <c r="M236">
        <f>Accounts!M237</f>
        <v>0</v>
      </c>
      <c r="N236">
        <f>Accounts!N237</f>
        <v>0</v>
      </c>
      <c r="O236">
        <f>Accounts!O237</f>
        <v>0</v>
      </c>
      <c r="P236">
        <f>Accounts!P237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zoomScaleNormal="100" workbookViewId="0">
      <selection activeCell="F1" sqref="F1"/>
    </sheetView>
  </sheetViews>
  <sheetFormatPr defaultRowHeight="14.25" x14ac:dyDescent="0.2"/>
  <cols>
    <col min="1" max="1" width="9.875" style="25"/>
    <col min="2" max="1025" width="8.625"/>
  </cols>
  <sheetData>
    <row r="1" spans="1:6" x14ac:dyDescent="0.2">
      <c r="A1" s="25" t="s">
        <v>115</v>
      </c>
      <c r="B1" t="s">
        <v>126</v>
      </c>
      <c r="C1" t="s">
        <v>127</v>
      </c>
      <c r="D1" t="s">
        <v>128</v>
      </c>
      <c r="E1" t="s">
        <v>129</v>
      </c>
      <c r="F1" t="s">
        <v>131</v>
      </c>
    </row>
    <row r="2" spans="1:6" x14ac:dyDescent="0.2">
      <c r="A2" s="25">
        <f>'Net Worth'!A2</f>
        <v>42307</v>
      </c>
      <c r="B2">
        <f>'Net Worth'!B2</f>
        <v>787636.2</v>
      </c>
      <c r="C2">
        <f>'Net Worth'!C2</f>
        <v>22198</v>
      </c>
      <c r="D2">
        <f>'Net Worth'!D2</f>
        <v>765438.2</v>
      </c>
      <c r="E2">
        <f>'Net Worth'!E2</f>
        <v>0</v>
      </c>
      <c r="F2">
        <f>'Net Worth'!F2</f>
        <v>0</v>
      </c>
    </row>
    <row r="3" spans="1:6" x14ac:dyDescent="0.2">
      <c r="A3" s="25">
        <f>'Net Worth'!A3</f>
        <v>42308</v>
      </c>
      <c r="B3">
        <f>'Net Worth'!B3</f>
        <v>786649.2</v>
      </c>
      <c r="C3">
        <f>'Net Worth'!C3</f>
        <v>23007</v>
      </c>
      <c r="D3">
        <f>'Net Worth'!D3</f>
        <v>763642.2</v>
      </c>
      <c r="E3">
        <f>'Net Worth'!E3</f>
        <v>-1796</v>
      </c>
      <c r="F3">
        <f>'Net Worth'!F3</f>
        <v>-1796</v>
      </c>
    </row>
    <row r="4" spans="1:6" x14ac:dyDescent="0.2">
      <c r="A4" s="25">
        <f>'Net Worth'!A4</f>
        <v>42309</v>
      </c>
      <c r="B4">
        <f>'Net Worth'!B4</f>
        <v>786649.2</v>
      </c>
      <c r="C4">
        <f>'Net Worth'!C4</f>
        <v>23054</v>
      </c>
      <c r="D4">
        <f>'Net Worth'!D4</f>
        <v>763595.2</v>
      </c>
      <c r="E4">
        <f>'Net Worth'!E4</f>
        <v>-1843</v>
      </c>
      <c r="F4">
        <f>'Net Worth'!F4</f>
        <v>-921.5</v>
      </c>
    </row>
    <row r="5" spans="1:6" x14ac:dyDescent="0.2">
      <c r="A5" s="25">
        <f>'Net Worth'!A5</f>
        <v>42310</v>
      </c>
      <c r="B5">
        <f>'Net Worth'!B5</f>
        <v>786425.2</v>
      </c>
      <c r="C5">
        <f>'Net Worth'!C5</f>
        <v>23535</v>
      </c>
      <c r="D5">
        <f>'Net Worth'!D5</f>
        <v>762890.2</v>
      </c>
      <c r="E5">
        <f>'Net Worth'!E5</f>
        <v>-2548</v>
      </c>
      <c r="F5">
        <f>'Net Worth'!F5</f>
        <v>-849.33333333333337</v>
      </c>
    </row>
    <row r="6" spans="1:6" x14ac:dyDescent="0.2">
      <c r="A6" s="25">
        <f>'Net Worth'!A6</f>
        <v>42311</v>
      </c>
      <c r="B6">
        <f>'Net Worth'!B6</f>
        <v>790584.2</v>
      </c>
      <c r="C6">
        <f>'Net Worth'!C6</f>
        <v>23600</v>
      </c>
      <c r="D6">
        <f>'Net Worth'!D6</f>
        <v>766984.2</v>
      </c>
      <c r="E6">
        <f>'Net Worth'!E6</f>
        <v>1546</v>
      </c>
      <c r="F6">
        <f>'Net Worth'!F6</f>
        <v>386.5</v>
      </c>
    </row>
    <row r="7" spans="1:6" x14ac:dyDescent="0.2">
      <c r="A7" s="25">
        <f>'Net Worth'!A7</f>
        <v>42312</v>
      </c>
      <c r="B7">
        <f>'Net Worth'!B7</f>
        <v>795829.83999999985</v>
      </c>
      <c r="C7">
        <f>'Net Worth'!C7</f>
        <v>25625.47</v>
      </c>
      <c r="D7">
        <f>'Net Worth'!D7</f>
        <v>770204.36999999988</v>
      </c>
      <c r="E7">
        <f>'Net Worth'!E7</f>
        <v>4766.1699999999255</v>
      </c>
      <c r="F7">
        <f>'Net Worth'!F7</f>
        <v>953.23399999998514</v>
      </c>
    </row>
    <row r="8" spans="1:6" x14ac:dyDescent="0.2">
      <c r="A8" s="25">
        <f>'Net Worth'!A8</f>
        <v>42313</v>
      </c>
      <c r="B8">
        <f>'Net Worth'!B8</f>
        <v>795829.83999999985</v>
      </c>
      <c r="C8">
        <f>'Net Worth'!C8</f>
        <v>25625.47</v>
      </c>
      <c r="D8">
        <f>'Net Worth'!D8</f>
        <v>770204.36999999988</v>
      </c>
      <c r="E8">
        <f>'Net Worth'!E8</f>
        <v>4766.1699999999255</v>
      </c>
      <c r="F8">
        <f>'Net Worth'!F8</f>
        <v>794.36166666665429</v>
      </c>
    </row>
    <row r="9" spans="1:6" x14ac:dyDescent="0.2">
      <c r="A9" s="25">
        <f>'Net Worth'!A9</f>
        <v>42314</v>
      </c>
      <c r="B9">
        <f>'Net Worth'!B9</f>
        <v>801291.83</v>
      </c>
      <c r="C9">
        <f>'Net Worth'!C9</f>
        <v>25711</v>
      </c>
      <c r="D9">
        <f>'Net Worth'!D9</f>
        <v>775580.83</v>
      </c>
      <c r="E9">
        <f>'Net Worth'!E9</f>
        <v>10142.630000000005</v>
      </c>
      <c r="F9">
        <f>'Net Worth'!F9</f>
        <v>1448.9471428571435</v>
      </c>
    </row>
    <row r="10" spans="1:6" x14ac:dyDescent="0.2">
      <c r="A10" s="25">
        <f>'Net Worth'!A10</f>
        <v>42315</v>
      </c>
      <c r="B10">
        <f>'Net Worth'!B10</f>
        <v>801818.74000000011</v>
      </c>
      <c r="C10">
        <f>'Net Worth'!C10</f>
        <v>26167.040000000001</v>
      </c>
      <c r="D10">
        <f>'Net Worth'!D10</f>
        <v>775651.70000000007</v>
      </c>
      <c r="E10">
        <f>'Net Worth'!E10</f>
        <v>10213.500000000116</v>
      </c>
      <c r="F10">
        <f>'Net Worth'!F10</f>
        <v>1276.6875000000146</v>
      </c>
    </row>
    <row r="11" spans="1:6" x14ac:dyDescent="0.2">
      <c r="A11" s="25">
        <f>'Net Worth'!A11</f>
        <v>42316</v>
      </c>
      <c r="B11">
        <f>'Net Worth'!B11</f>
        <v>801713.09</v>
      </c>
      <c r="C11">
        <f>'Net Worth'!C11</f>
        <v>27062.06</v>
      </c>
      <c r="D11">
        <f>'Net Worth'!D11</f>
        <v>774651.02999999991</v>
      </c>
      <c r="E11">
        <f>'Net Worth'!E11</f>
        <v>9212.8299999999581</v>
      </c>
      <c r="F11">
        <f>'Net Worth'!F11</f>
        <v>1023.6477777777732</v>
      </c>
    </row>
    <row r="12" spans="1:6" x14ac:dyDescent="0.2">
      <c r="A12" s="25">
        <f>'Net Worth'!A12</f>
        <v>42317</v>
      </c>
      <c r="B12">
        <f>'Net Worth'!B12</f>
        <v>801662.35</v>
      </c>
      <c r="C12">
        <f>'Net Worth'!C12</f>
        <v>27068.05</v>
      </c>
      <c r="D12">
        <f>'Net Worth'!D12</f>
        <v>774594.29999999993</v>
      </c>
      <c r="E12">
        <f>'Net Worth'!E12</f>
        <v>9156.0999999999767</v>
      </c>
      <c r="F12">
        <f>'Net Worth'!F12</f>
        <v>915.60999999999763</v>
      </c>
    </row>
    <row r="13" spans="1:6" x14ac:dyDescent="0.2">
      <c r="A13" s="25">
        <f>'Net Worth'!A13</f>
        <v>42318</v>
      </c>
      <c r="B13">
        <f>'Net Worth'!B13</f>
        <v>797753.67</v>
      </c>
      <c r="C13">
        <f>'Net Worth'!C13</f>
        <v>27118.75</v>
      </c>
      <c r="D13">
        <f>'Net Worth'!D13</f>
        <v>770634.92</v>
      </c>
      <c r="E13">
        <f>'Net Worth'!E13</f>
        <v>5196.7200000000885</v>
      </c>
      <c r="F13">
        <f>'Net Worth'!F13</f>
        <v>472.42909090909893</v>
      </c>
    </row>
    <row r="14" spans="1:6" x14ac:dyDescent="0.2">
      <c r="A14" s="25">
        <f>'Net Worth'!A14</f>
        <v>42319</v>
      </c>
      <c r="B14">
        <f>'Net Worth'!B14</f>
        <v>797760.16</v>
      </c>
      <c r="C14">
        <f>'Net Worth'!C14</f>
        <v>27211.32</v>
      </c>
      <c r="D14">
        <f>'Net Worth'!D14</f>
        <v>770548.84000000008</v>
      </c>
      <c r="E14">
        <f>'Net Worth'!E14</f>
        <v>5110.6400000001304</v>
      </c>
      <c r="F14">
        <f>'Net Worth'!F14</f>
        <v>425.88666666667751</v>
      </c>
    </row>
    <row r="15" spans="1:6" x14ac:dyDescent="0.2">
      <c r="A15" s="25">
        <f>'Net Worth'!A15</f>
        <v>42320</v>
      </c>
      <c r="B15">
        <f>'Net Worth'!B15</f>
        <v>796998.89</v>
      </c>
      <c r="C15">
        <f>'Net Worth'!C15</f>
        <v>27607.38</v>
      </c>
      <c r="D15">
        <f>'Net Worth'!D15</f>
        <v>769391.51</v>
      </c>
      <c r="E15">
        <f>'Net Worth'!E15</f>
        <v>3953.3100000000559</v>
      </c>
      <c r="F15">
        <f>'Net Worth'!F15</f>
        <v>304.10076923077355</v>
      </c>
    </row>
    <row r="16" spans="1:6" x14ac:dyDescent="0.2">
      <c r="A16" s="25">
        <f>'Net Worth'!A16</f>
        <v>42321</v>
      </c>
      <c r="B16">
        <f>'Net Worth'!B16</f>
        <v>787223.82000000007</v>
      </c>
      <c r="C16">
        <f>'Net Worth'!C16</f>
        <v>21237.55</v>
      </c>
      <c r="D16">
        <f>'Net Worth'!D16</f>
        <v>765986.27</v>
      </c>
      <c r="E16">
        <f>'Net Worth'!E16</f>
        <v>548.07000000006519</v>
      </c>
      <c r="F16">
        <f>'Net Worth'!F16</f>
        <v>39.147857142861803</v>
      </c>
    </row>
    <row r="17" spans="1:6" x14ac:dyDescent="0.2">
      <c r="A17" s="25">
        <f>'Net Worth'!A17</f>
        <v>42322</v>
      </c>
      <c r="B17">
        <f>'Net Worth'!B17</f>
        <v>783580.95000000007</v>
      </c>
      <c r="C17">
        <f>'Net Worth'!C17</f>
        <v>21416.67</v>
      </c>
      <c r="D17">
        <f>'Net Worth'!D17</f>
        <v>762164.28</v>
      </c>
      <c r="E17">
        <f>'Net Worth'!E17</f>
        <v>-3273.9199999999255</v>
      </c>
      <c r="F17">
        <f>'Net Worth'!F17</f>
        <v>-218.26133333332837</v>
      </c>
    </row>
    <row r="18" spans="1:6" x14ac:dyDescent="0.2">
      <c r="A18" s="25">
        <f>'Net Worth'!A18</f>
        <v>42323</v>
      </c>
      <c r="B18">
        <f>'Net Worth'!B18</f>
        <v>783580.95000000007</v>
      </c>
      <c r="C18">
        <f>'Net Worth'!C18</f>
        <v>21580.190000000002</v>
      </c>
      <c r="D18">
        <f>'Net Worth'!D18</f>
        <v>762000.76</v>
      </c>
      <c r="E18">
        <f>'Net Worth'!E18</f>
        <v>-3437.4399999999441</v>
      </c>
      <c r="F18">
        <f>'Net Worth'!F18</f>
        <v>-214.83999999999651</v>
      </c>
    </row>
    <row r="19" spans="1:6" x14ac:dyDescent="0.2">
      <c r="A19" s="25">
        <f>'Net Worth'!A19</f>
        <v>42324</v>
      </c>
      <c r="B19">
        <f>'Net Worth'!B19</f>
        <v>783525.11</v>
      </c>
      <c r="C19">
        <f>'Net Worth'!C19</f>
        <v>21430.190000000002</v>
      </c>
      <c r="D19">
        <f>'Net Worth'!D19</f>
        <v>762094.91999999993</v>
      </c>
      <c r="E19">
        <f>'Net Worth'!E19</f>
        <v>-3343.2800000000279</v>
      </c>
      <c r="F19">
        <f>'Net Worth'!F19</f>
        <v>-196.66352941176635</v>
      </c>
    </row>
    <row r="20" spans="1:6" x14ac:dyDescent="0.2">
      <c r="A20" s="25">
        <f>'Net Worth'!A20</f>
        <v>42325</v>
      </c>
      <c r="B20">
        <f>'Net Worth'!B20</f>
        <v>786510.13</v>
      </c>
      <c r="C20">
        <f>'Net Worth'!C20</f>
        <v>21559.02</v>
      </c>
      <c r="D20">
        <f>'Net Worth'!D20</f>
        <v>764951.11</v>
      </c>
      <c r="E20">
        <f>'Net Worth'!E20</f>
        <v>-487.0899999999674</v>
      </c>
      <c r="F20">
        <f>'Net Worth'!F20</f>
        <v>-27.060555555553744</v>
      </c>
    </row>
    <row r="21" spans="1:6" x14ac:dyDescent="0.2">
      <c r="A21" s="25">
        <f>'Net Worth'!A21</f>
        <v>42326</v>
      </c>
      <c r="B21">
        <f>'Net Worth'!B21</f>
        <v>786273.74000000011</v>
      </c>
      <c r="C21">
        <f>'Net Worth'!C21</f>
        <v>21726.98</v>
      </c>
      <c r="D21">
        <f>'Net Worth'!D21</f>
        <v>764546.76000000013</v>
      </c>
      <c r="E21">
        <f>'Net Worth'!E21</f>
        <v>-891.43999999982771</v>
      </c>
      <c r="F21">
        <f>'Net Worth'!F21</f>
        <v>-46.917894736833034</v>
      </c>
    </row>
    <row r="22" spans="1:6" x14ac:dyDescent="0.2">
      <c r="A22" s="25">
        <f>'Net Worth'!A22</f>
        <v>42327</v>
      </c>
      <c r="B22">
        <f>'Net Worth'!B22</f>
        <v>791714.68</v>
      </c>
      <c r="C22">
        <f>'Net Worth'!C22</f>
        <v>21793.34</v>
      </c>
      <c r="D22">
        <f>'Net Worth'!D22</f>
        <v>769921.34000000008</v>
      </c>
      <c r="E22">
        <f>'Net Worth'!E22</f>
        <v>4483.1400000001304</v>
      </c>
      <c r="F22">
        <f>'Net Worth'!F22</f>
        <v>224.15700000000652</v>
      </c>
    </row>
    <row r="23" spans="1:6" x14ac:dyDescent="0.2">
      <c r="A23" s="25">
        <f>'Net Worth'!A23</f>
        <v>42328</v>
      </c>
      <c r="B23">
        <f>'Net Worth'!B23</f>
        <v>799765.22000000009</v>
      </c>
      <c r="C23">
        <f>'Net Worth'!C23</f>
        <v>23171.43</v>
      </c>
      <c r="D23">
        <f>'Net Worth'!D23</f>
        <v>776593.79</v>
      </c>
      <c r="E23">
        <f>'Net Worth'!E23</f>
        <v>11155.590000000084</v>
      </c>
      <c r="F23">
        <f>'Net Worth'!F23</f>
        <v>531.21857142857539</v>
      </c>
    </row>
    <row r="24" spans="1:6" x14ac:dyDescent="0.2">
      <c r="A24" s="25">
        <f>'Net Worth'!A24</f>
        <v>42329</v>
      </c>
      <c r="B24">
        <f>'Net Worth'!B24</f>
        <v>799765.22000000009</v>
      </c>
      <c r="C24">
        <f>'Net Worth'!C24</f>
        <v>23171.43</v>
      </c>
      <c r="D24">
        <f>'Net Worth'!D24</f>
        <v>776593.79</v>
      </c>
      <c r="E24">
        <f>'Net Worth'!E24</f>
        <v>11155.590000000084</v>
      </c>
      <c r="F24">
        <f>'Net Worth'!F24</f>
        <v>507.07227272727653</v>
      </c>
    </row>
    <row r="25" spans="1:6" x14ac:dyDescent="0.2">
      <c r="A25" s="25">
        <f>'Net Worth'!A25</f>
        <v>42330</v>
      </c>
      <c r="B25">
        <f>'Net Worth'!B25</f>
        <v>799765.22000000009</v>
      </c>
      <c r="C25">
        <f>'Net Worth'!C25</f>
        <v>23462.47</v>
      </c>
      <c r="D25">
        <f>'Net Worth'!D25</f>
        <v>776302.75000000012</v>
      </c>
      <c r="E25">
        <f>'Net Worth'!E25</f>
        <v>10864.550000000163</v>
      </c>
      <c r="F25">
        <f>'Net Worth'!F25</f>
        <v>472.37173913044188</v>
      </c>
    </row>
    <row r="26" spans="1:6" x14ac:dyDescent="0.2">
      <c r="A26" s="25">
        <f>'Net Worth'!A26</f>
        <v>42331</v>
      </c>
      <c r="B26">
        <f>'Net Worth'!B26</f>
        <v>799765.22000000009</v>
      </c>
      <c r="C26">
        <f>'Net Worth'!C26</f>
        <v>23477.420000000002</v>
      </c>
      <c r="D26">
        <f>'Net Worth'!D26</f>
        <v>776287.8</v>
      </c>
      <c r="E26">
        <f>'Net Worth'!E26</f>
        <v>10849.600000000093</v>
      </c>
      <c r="F26">
        <f>'Net Worth'!F26</f>
        <v>452.06666666667053</v>
      </c>
    </row>
    <row r="27" spans="1:6" x14ac:dyDescent="0.2">
      <c r="A27" s="25">
        <f>'Net Worth'!A27</f>
        <v>42332</v>
      </c>
      <c r="B27">
        <f>'Net Worth'!B27</f>
        <v>799265.35000000009</v>
      </c>
      <c r="C27">
        <f>'Net Worth'!C27</f>
        <v>23565.439999999999</v>
      </c>
      <c r="D27">
        <f>'Net Worth'!D27</f>
        <v>775699.91000000015</v>
      </c>
      <c r="E27">
        <f>'Net Worth'!E27</f>
        <v>10261.710000000196</v>
      </c>
      <c r="F27">
        <f>'Net Worth'!F27</f>
        <v>410.46840000000782</v>
      </c>
    </row>
    <row r="28" spans="1:6" x14ac:dyDescent="0.2">
      <c r="A28" s="25">
        <f>'Net Worth'!A28</f>
        <v>42333</v>
      </c>
      <c r="B28">
        <f>'Net Worth'!B28</f>
        <v>798992.46000000008</v>
      </c>
      <c r="C28">
        <f>'Net Worth'!C28</f>
        <v>23670.300000000003</v>
      </c>
      <c r="D28">
        <f>'Net Worth'!D28</f>
        <v>775322.16</v>
      </c>
      <c r="E28">
        <f>'Net Worth'!E28</f>
        <v>9883.9600000000792</v>
      </c>
      <c r="F28">
        <f>'Net Worth'!F28</f>
        <v>380.15230769231073</v>
      </c>
    </row>
    <row r="29" spans="1:6" x14ac:dyDescent="0.2">
      <c r="A29" s="25">
        <f>'Net Worth'!A29</f>
        <v>42334</v>
      </c>
      <c r="B29">
        <f>'Net Worth'!B29</f>
        <v>798993.92000000004</v>
      </c>
      <c r="C29">
        <f>'Net Worth'!C29</f>
        <v>22950.629999999997</v>
      </c>
      <c r="D29">
        <f>'Net Worth'!D29</f>
        <v>776043.29</v>
      </c>
      <c r="E29">
        <f>'Net Worth'!E29</f>
        <v>10605.090000000084</v>
      </c>
      <c r="F29">
        <f>'Net Worth'!F29</f>
        <v>392.78111111111423</v>
      </c>
    </row>
    <row r="30" spans="1:6" x14ac:dyDescent="0.2">
      <c r="A30" s="25">
        <f>'Net Worth'!A30</f>
        <v>42335</v>
      </c>
      <c r="B30">
        <f>'Net Worth'!B30</f>
        <v>799091.22000000009</v>
      </c>
      <c r="C30">
        <f>'Net Worth'!C30</f>
        <v>23762.6</v>
      </c>
      <c r="D30">
        <f>'Net Worth'!D30</f>
        <v>775328.62000000011</v>
      </c>
      <c r="E30">
        <f>'Net Worth'!E30</f>
        <v>9890.4200000001583</v>
      </c>
      <c r="F30">
        <f>'Net Worth'!F30</f>
        <v>353.22928571429139</v>
      </c>
    </row>
    <row r="31" spans="1:6" x14ac:dyDescent="0.2">
      <c r="A31" s="25">
        <f>'Net Worth'!A31</f>
        <v>42336</v>
      </c>
      <c r="B31">
        <f>'Net Worth'!B31</f>
        <v>799091.22000000009</v>
      </c>
      <c r="C31">
        <f>'Net Worth'!C31</f>
        <v>23911.46</v>
      </c>
      <c r="D31">
        <f>'Net Worth'!D31</f>
        <v>775179.76000000013</v>
      </c>
      <c r="E31">
        <f>'Net Worth'!E31</f>
        <v>9741.5600000001723</v>
      </c>
      <c r="F31">
        <f>'Net Worth'!F31</f>
        <v>335.91586206897148</v>
      </c>
    </row>
    <row r="32" spans="1:6" x14ac:dyDescent="0.2">
      <c r="A32" s="25">
        <f>'Net Worth'!A32</f>
        <v>42337</v>
      </c>
      <c r="B32">
        <f>'Net Worth'!B32</f>
        <v>799091.22000000009</v>
      </c>
      <c r="C32">
        <f>'Net Worth'!C32</f>
        <v>23977.089999999997</v>
      </c>
      <c r="D32">
        <f>'Net Worth'!D32</f>
        <v>775114.13000000012</v>
      </c>
      <c r="E32">
        <f>'Net Worth'!E32</f>
        <v>9675.9300000001676</v>
      </c>
      <c r="F32">
        <f>'Net Worth'!F32</f>
        <v>322.53100000000558</v>
      </c>
    </row>
    <row r="33" spans="1:6" x14ac:dyDescent="0.2">
      <c r="A33" s="25">
        <f>'Net Worth'!A33</f>
        <v>42338</v>
      </c>
      <c r="B33">
        <f>'Net Worth'!B33</f>
        <v>797009.58</v>
      </c>
      <c r="C33">
        <f>'Net Worth'!C33</f>
        <v>23985.079999999998</v>
      </c>
      <c r="D33">
        <f>'Net Worth'!D33</f>
        <v>773024.5</v>
      </c>
      <c r="E33">
        <f>'Net Worth'!E33</f>
        <v>7586.3000000000466</v>
      </c>
      <c r="F33">
        <f>'Net Worth'!F33</f>
        <v>244.71935483871118</v>
      </c>
    </row>
    <row r="34" spans="1:6" x14ac:dyDescent="0.2">
      <c r="A34" s="25">
        <f>'Net Worth'!A34</f>
        <v>42339</v>
      </c>
      <c r="B34">
        <f>'Net Worth'!B34</f>
        <v>800562.20000000007</v>
      </c>
      <c r="C34">
        <f>'Net Worth'!C34</f>
        <v>24096.5</v>
      </c>
      <c r="D34">
        <f>'Net Worth'!D34</f>
        <v>776465.70000000007</v>
      </c>
      <c r="E34">
        <f>'Net Worth'!E34</f>
        <v>11027.500000000116</v>
      </c>
      <c r="F34">
        <f>'Net Worth'!F34</f>
        <v>344.60937500000364</v>
      </c>
    </row>
    <row r="35" spans="1:6" x14ac:dyDescent="0.2">
      <c r="A35" s="25">
        <f>'Net Worth'!A35</f>
        <v>42340</v>
      </c>
      <c r="B35">
        <f>'Net Worth'!B35</f>
        <v>796898.20000000007</v>
      </c>
      <c r="C35">
        <f>'Net Worth'!C35</f>
        <v>24127.5</v>
      </c>
      <c r="D35">
        <f>'Net Worth'!D35</f>
        <v>772770.70000000007</v>
      </c>
      <c r="E35">
        <f>'Net Worth'!E35</f>
        <v>7332.5000000001164</v>
      </c>
      <c r="F35">
        <f>'Net Worth'!F35</f>
        <v>222.19696969697321</v>
      </c>
    </row>
    <row r="36" spans="1:6" x14ac:dyDescent="0.2">
      <c r="A36" s="25">
        <f>'Net Worth'!A36</f>
        <v>42341</v>
      </c>
      <c r="B36">
        <f>'Net Worth'!B36</f>
        <v>793935.24000000011</v>
      </c>
      <c r="C36">
        <f>'Net Worth'!C36</f>
        <v>25144.800000000003</v>
      </c>
      <c r="D36">
        <f>'Net Worth'!D36</f>
        <v>768790.44000000006</v>
      </c>
      <c r="E36">
        <f>'Net Worth'!E36</f>
        <v>3352.2400000001071</v>
      </c>
      <c r="F36">
        <f>'Net Worth'!F36</f>
        <v>98.595294117650212</v>
      </c>
    </row>
    <row r="37" spans="1:6" x14ac:dyDescent="0.2">
      <c r="A37" s="25">
        <f>'Net Worth'!A37</f>
        <v>42342</v>
      </c>
      <c r="B37">
        <f>'Net Worth'!B37</f>
        <v>798651.59</v>
      </c>
      <c r="C37">
        <f>'Net Worth'!C37</f>
        <v>25240.14</v>
      </c>
      <c r="D37">
        <f>'Net Worth'!D37</f>
        <v>773411.45</v>
      </c>
      <c r="E37">
        <f>'Net Worth'!E37</f>
        <v>7973.25</v>
      </c>
      <c r="F37">
        <f>'Net Worth'!F37</f>
        <v>227.80714285714285</v>
      </c>
    </row>
    <row r="38" spans="1:6" x14ac:dyDescent="0.2">
      <c r="A38" s="25">
        <f>'Net Worth'!A38</f>
        <v>42343</v>
      </c>
      <c r="B38">
        <f>'Net Worth'!B38</f>
        <v>798651.59</v>
      </c>
      <c r="C38">
        <f>'Net Worth'!C38</f>
        <v>25240.14</v>
      </c>
      <c r="D38">
        <f>'Net Worth'!D38</f>
        <v>773411.45</v>
      </c>
      <c r="E38">
        <f>'Net Worth'!E38</f>
        <v>7973.25</v>
      </c>
      <c r="F38">
        <f>'Net Worth'!F38</f>
        <v>221.47916666666666</v>
      </c>
    </row>
    <row r="39" spans="1:6" x14ac:dyDescent="0.2">
      <c r="A39" s="25">
        <f>'Net Worth'!A39</f>
        <v>42344</v>
      </c>
      <c r="B39">
        <f>'Net Worth'!B39</f>
        <v>798651.59</v>
      </c>
      <c r="C39">
        <f>'Net Worth'!C39</f>
        <v>26046.859999999997</v>
      </c>
      <c r="D39">
        <f>'Net Worth'!D39</f>
        <v>772604.73</v>
      </c>
      <c r="E39">
        <f>'Net Worth'!E39</f>
        <v>7166.5300000000279</v>
      </c>
      <c r="F39">
        <f>'Net Worth'!F39</f>
        <v>193.69000000000077</v>
      </c>
    </row>
    <row r="40" spans="1:6" x14ac:dyDescent="0.2">
      <c r="A40" s="25">
        <f>'Net Worth'!A40</f>
        <v>42345</v>
      </c>
      <c r="B40">
        <f>'Net Worth'!B40</f>
        <v>812371.03</v>
      </c>
      <c r="C40">
        <f>'Net Worth'!C40</f>
        <v>26150.17</v>
      </c>
      <c r="D40">
        <f>'Net Worth'!D40</f>
        <v>786220.86</v>
      </c>
      <c r="E40">
        <f>'Net Worth'!E40</f>
        <v>20782.660000000033</v>
      </c>
      <c r="F40">
        <f>'Net Worth'!F40</f>
        <v>546.91210526315876</v>
      </c>
    </row>
    <row r="41" spans="1:6" x14ac:dyDescent="0.2">
      <c r="A41" s="25">
        <f>'Net Worth'!A41</f>
        <v>42346</v>
      </c>
      <c r="B41">
        <f>'Net Worth'!B41</f>
        <v>800733.00000000012</v>
      </c>
      <c r="C41">
        <f>'Net Worth'!C41</f>
        <v>16926.690000000002</v>
      </c>
      <c r="D41">
        <f>'Net Worth'!D41</f>
        <v>783806.31</v>
      </c>
      <c r="E41">
        <f>'Net Worth'!E41</f>
        <v>18368.110000000102</v>
      </c>
      <c r="F41">
        <f>'Net Worth'!F41</f>
        <v>470.97717948718213</v>
      </c>
    </row>
    <row r="42" spans="1:6" x14ac:dyDescent="0.2">
      <c r="A42" s="25">
        <f>'Net Worth'!A42</f>
        <v>42347</v>
      </c>
      <c r="B42">
        <f>'Net Worth'!B42</f>
        <v>794814.61</v>
      </c>
      <c r="C42">
        <f>'Net Worth'!C42</f>
        <v>14057.380000000001</v>
      </c>
      <c r="D42">
        <f>'Net Worth'!D42</f>
        <v>780757.23</v>
      </c>
      <c r="E42">
        <f>'Net Worth'!E42</f>
        <v>15319.030000000028</v>
      </c>
      <c r="F42">
        <f>'Net Worth'!F42</f>
        <v>382.97575000000069</v>
      </c>
    </row>
    <row r="43" spans="1:6" x14ac:dyDescent="0.2">
      <c r="A43" s="25">
        <f>'Net Worth'!A43</f>
        <v>42348</v>
      </c>
      <c r="B43">
        <f>'Net Worth'!B43</f>
        <v>795036.33000000007</v>
      </c>
      <c r="C43">
        <f>'Net Worth'!C43</f>
        <v>14139.2</v>
      </c>
      <c r="D43">
        <f>'Net Worth'!D43</f>
        <v>780897.13000000012</v>
      </c>
      <c r="E43">
        <f>'Net Worth'!E43</f>
        <v>15458.930000000168</v>
      </c>
      <c r="F43">
        <f>'Net Worth'!F43</f>
        <v>377.04707317073581</v>
      </c>
    </row>
    <row r="44" spans="1:6" x14ac:dyDescent="0.2">
      <c r="A44" s="25">
        <f>'Net Worth'!A44</f>
        <v>42349</v>
      </c>
      <c r="B44">
        <f>'Net Worth'!B44</f>
        <v>790245.54000000015</v>
      </c>
      <c r="C44">
        <f>'Net Worth'!C44</f>
        <v>14887.519999999999</v>
      </c>
      <c r="D44">
        <f>'Net Worth'!D44</f>
        <v>775358.02000000014</v>
      </c>
      <c r="E44">
        <f>'Net Worth'!E44</f>
        <v>9919.8200000001816</v>
      </c>
      <c r="F44">
        <f>'Net Worth'!F44</f>
        <v>236.18619047619481</v>
      </c>
    </row>
    <row r="45" spans="1:6" x14ac:dyDescent="0.2">
      <c r="A45" s="25">
        <f>'Net Worth'!A45</f>
        <v>42350</v>
      </c>
      <c r="B45">
        <f>'Net Worth'!B45</f>
        <v>790281.54000000015</v>
      </c>
      <c r="C45">
        <f>'Net Worth'!C45</f>
        <v>15092.65</v>
      </c>
      <c r="D45">
        <f>'Net Worth'!D45</f>
        <v>775188.89000000013</v>
      </c>
      <c r="E45">
        <f>'Net Worth'!E45</f>
        <v>9750.690000000177</v>
      </c>
      <c r="F45">
        <f>'Net Worth'!F45</f>
        <v>226.76023255814366</v>
      </c>
    </row>
    <row r="46" spans="1:6" x14ac:dyDescent="0.2">
      <c r="A46" s="25">
        <f>'Net Worth'!A46</f>
        <v>42351</v>
      </c>
      <c r="B46">
        <f>'Net Worth'!B46</f>
        <v>790281.54000000015</v>
      </c>
      <c r="C46">
        <f>'Net Worth'!C46</f>
        <v>15081.45</v>
      </c>
      <c r="D46">
        <f>'Net Worth'!D46</f>
        <v>775200.0900000002</v>
      </c>
      <c r="E46">
        <f>'Net Worth'!E46</f>
        <v>9761.8900000002468</v>
      </c>
      <c r="F46">
        <f>'Net Worth'!F46</f>
        <v>221.86113636364198</v>
      </c>
    </row>
    <row r="47" spans="1:6" x14ac:dyDescent="0.2">
      <c r="A47" s="25">
        <f>'Net Worth'!A47</f>
        <v>42352</v>
      </c>
      <c r="B47">
        <f>'Net Worth'!B47</f>
        <v>786173.8600000001</v>
      </c>
      <c r="C47">
        <f>'Net Worth'!C47</f>
        <v>10847.869999999999</v>
      </c>
      <c r="D47">
        <f>'Net Worth'!D47</f>
        <v>775325.99000000011</v>
      </c>
      <c r="E47">
        <f>'Net Worth'!E47</f>
        <v>9887.7900000001537</v>
      </c>
      <c r="F47">
        <f>'Net Worth'!F47</f>
        <v>219.72866666667008</v>
      </c>
    </row>
    <row r="48" spans="1:6" x14ac:dyDescent="0.2">
      <c r="A48" s="25">
        <f>'Net Worth'!A48</f>
        <v>42353</v>
      </c>
      <c r="B48">
        <f>'Net Worth'!B48</f>
        <v>789536.1100000001</v>
      </c>
      <c r="C48">
        <f>'Net Worth'!C48</f>
        <v>10935.720000000001</v>
      </c>
      <c r="D48">
        <f>'Net Worth'!D48</f>
        <v>778600.39000000013</v>
      </c>
      <c r="E48">
        <f>'Net Worth'!E48</f>
        <v>13162.190000000177</v>
      </c>
      <c r="F48">
        <f>'Net Worth'!F48</f>
        <v>286.13456521739516</v>
      </c>
    </row>
    <row r="49" spans="1:6" x14ac:dyDescent="0.2">
      <c r="A49" s="25">
        <f>'Net Worth'!A49</f>
        <v>42354</v>
      </c>
      <c r="B49">
        <f>'Net Worth'!B49</f>
        <v>794286.56</v>
      </c>
      <c r="C49">
        <f>'Net Worth'!C49</f>
        <v>10758.06</v>
      </c>
      <c r="D49">
        <f>'Net Worth'!D49</f>
        <v>783528.5</v>
      </c>
      <c r="E49">
        <f>'Net Worth'!E49</f>
        <v>18090.300000000047</v>
      </c>
      <c r="F49">
        <f>'Net Worth'!F49</f>
        <v>384.900000000001</v>
      </c>
    </row>
    <row r="50" spans="1:6" x14ac:dyDescent="0.2">
      <c r="A50" s="25">
        <f>'Net Worth'!A50</f>
        <v>42355</v>
      </c>
      <c r="B50">
        <f>'Net Worth'!B50</f>
        <v>790649.37</v>
      </c>
      <c r="C50">
        <f>'Net Worth'!C50</f>
        <v>10854.51</v>
      </c>
      <c r="D50">
        <f>'Net Worth'!D50</f>
        <v>779794.86</v>
      </c>
      <c r="E50">
        <f>'Net Worth'!E50</f>
        <v>14356.660000000033</v>
      </c>
      <c r="F50">
        <f>'Net Worth'!F50</f>
        <v>299.09708333333401</v>
      </c>
    </row>
    <row r="51" spans="1:6" x14ac:dyDescent="0.2">
      <c r="A51" s="25">
        <f>'Net Worth'!A51</f>
        <v>42356</v>
      </c>
      <c r="B51">
        <f>'Net Worth'!B51</f>
        <v>790149.37</v>
      </c>
      <c r="C51">
        <f>'Net Worth'!C51</f>
        <v>11329.28</v>
      </c>
      <c r="D51">
        <f>'Net Worth'!D51</f>
        <v>778820.09</v>
      </c>
      <c r="E51">
        <f>'Net Worth'!E51</f>
        <v>13381.890000000014</v>
      </c>
      <c r="F51">
        <f>'Net Worth'!F51</f>
        <v>273.09979591836765</v>
      </c>
    </row>
    <row r="52" spans="1:6" x14ac:dyDescent="0.2">
      <c r="A52" s="25">
        <f>'Net Worth'!A52</f>
        <v>42357</v>
      </c>
      <c r="B52">
        <f>'Net Worth'!B52</f>
        <v>0</v>
      </c>
      <c r="C52">
        <f>'Net Worth'!C52</f>
        <v>0</v>
      </c>
      <c r="D52">
        <f>'Net Worth'!D52</f>
        <v>0</v>
      </c>
      <c r="E52">
        <f>'Net Worth'!E52</f>
        <v>0</v>
      </c>
      <c r="F52">
        <f>'Net Worth'!F52</f>
        <v>0</v>
      </c>
    </row>
    <row r="53" spans="1:6" x14ac:dyDescent="0.2">
      <c r="A53" s="25">
        <f>'Net Worth'!A53</f>
        <v>42358</v>
      </c>
      <c r="B53">
        <f>'Net Worth'!B53</f>
        <v>0</v>
      </c>
      <c r="C53">
        <f>'Net Worth'!C53</f>
        <v>0</v>
      </c>
      <c r="D53">
        <f>'Net Worth'!D53</f>
        <v>0</v>
      </c>
      <c r="E53">
        <f>'Net Worth'!E53</f>
        <v>0</v>
      </c>
      <c r="F53">
        <f>'Net Worth'!F53</f>
        <v>0</v>
      </c>
    </row>
    <row r="54" spans="1:6" x14ac:dyDescent="0.2">
      <c r="A54" s="25">
        <f>'Net Worth'!A54</f>
        <v>42359</v>
      </c>
      <c r="B54">
        <f>'Net Worth'!B54</f>
        <v>0</v>
      </c>
      <c r="C54">
        <f>'Net Worth'!C54</f>
        <v>0</v>
      </c>
      <c r="D54">
        <f>'Net Worth'!D54</f>
        <v>0</v>
      </c>
      <c r="E54">
        <f>'Net Worth'!E54</f>
        <v>0</v>
      </c>
      <c r="F54">
        <f>'Net Worth'!F54</f>
        <v>0</v>
      </c>
    </row>
    <row r="55" spans="1:6" x14ac:dyDescent="0.2">
      <c r="A55" s="25">
        <f>'Net Worth'!A55</f>
        <v>42360</v>
      </c>
      <c r="B55">
        <f>'Net Worth'!B55</f>
        <v>0</v>
      </c>
      <c r="C55">
        <f>'Net Worth'!C55</f>
        <v>0</v>
      </c>
      <c r="D55">
        <f>'Net Worth'!D55</f>
        <v>0</v>
      </c>
      <c r="E55">
        <f>'Net Worth'!E55</f>
        <v>0</v>
      </c>
      <c r="F55">
        <f>'Net Worth'!F55</f>
        <v>0</v>
      </c>
    </row>
    <row r="56" spans="1:6" x14ac:dyDescent="0.2">
      <c r="A56" s="25">
        <f>'Net Worth'!A56</f>
        <v>42361</v>
      </c>
      <c r="B56">
        <f>'Net Worth'!B56</f>
        <v>0</v>
      </c>
      <c r="C56">
        <f>'Net Worth'!C56</f>
        <v>0</v>
      </c>
      <c r="D56">
        <f>'Net Worth'!D56</f>
        <v>0</v>
      </c>
      <c r="E56">
        <f>'Net Worth'!E56</f>
        <v>0</v>
      </c>
      <c r="F56">
        <f>'Net Worth'!F56</f>
        <v>0</v>
      </c>
    </row>
    <row r="57" spans="1:6" x14ac:dyDescent="0.2">
      <c r="A57" s="25">
        <f>'Net Worth'!A57</f>
        <v>42362</v>
      </c>
      <c r="B57">
        <f>'Net Worth'!B57</f>
        <v>0</v>
      </c>
      <c r="C57">
        <f>'Net Worth'!C57</f>
        <v>0</v>
      </c>
      <c r="D57">
        <f>'Net Worth'!D57</f>
        <v>0</v>
      </c>
      <c r="E57">
        <f>'Net Worth'!E57</f>
        <v>0</v>
      </c>
      <c r="F57">
        <f>'Net Worth'!F57</f>
        <v>0</v>
      </c>
    </row>
    <row r="58" spans="1:6" x14ac:dyDescent="0.2">
      <c r="A58" s="25">
        <f>'Net Worth'!A58</f>
        <v>42363</v>
      </c>
      <c r="B58">
        <f>'Net Worth'!B58</f>
        <v>0</v>
      </c>
      <c r="C58">
        <f>'Net Worth'!C58</f>
        <v>0</v>
      </c>
      <c r="D58">
        <f>'Net Worth'!D58</f>
        <v>0</v>
      </c>
      <c r="E58">
        <f>'Net Worth'!E58</f>
        <v>0</v>
      </c>
      <c r="F58">
        <f>'Net Worth'!F58</f>
        <v>0</v>
      </c>
    </row>
    <row r="59" spans="1:6" x14ac:dyDescent="0.2">
      <c r="A59" s="25">
        <f>'Net Worth'!A59</f>
        <v>42364</v>
      </c>
      <c r="B59">
        <f>'Net Worth'!B59</f>
        <v>0</v>
      </c>
      <c r="C59">
        <f>'Net Worth'!C59</f>
        <v>0</v>
      </c>
      <c r="D59">
        <f>'Net Worth'!D59</f>
        <v>0</v>
      </c>
      <c r="E59">
        <f>'Net Worth'!E59</f>
        <v>0</v>
      </c>
      <c r="F59">
        <f>'Net Worth'!F59</f>
        <v>0</v>
      </c>
    </row>
    <row r="60" spans="1:6" x14ac:dyDescent="0.2">
      <c r="A60" s="25">
        <f>'Net Worth'!A60</f>
        <v>42365</v>
      </c>
      <c r="B60">
        <f>'Net Worth'!B60</f>
        <v>0</v>
      </c>
      <c r="C60">
        <f>'Net Worth'!C60</f>
        <v>0</v>
      </c>
      <c r="D60">
        <f>'Net Worth'!D60</f>
        <v>0</v>
      </c>
      <c r="E60">
        <f>'Net Worth'!E60</f>
        <v>0</v>
      </c>
      <c r="F60">
        <f>'Net Worth'!F60</f>
        <v>0</v>
      </c>
    </row>
    <row r="61" spans="1:6" x14ac:dyDescent="0.2">
      <c r="A61" s="25">
        <f>'Net Worth'!A61</f>
        <v>42366</v>
      </c>
      <c r="B61">
        <f>'Net Worth'!B61</f>
        <v>0</v>
      </c>
      <c r="C61">
        <f>'Net Worth'!C61</f>
        <v>0</v>
      </c>
      <c r="D61">
        <f>'Net Worth'!D61</f>
        <v>0</v>
      </c>
      <c r="E61">
        <f>'Net Worth'!E61</f>
        <v>0</v>
      </c>
      <c r="F61">
        <f>'Net Worth'!F61</f>
        <v>0</v>
      </c>
    </row>
    <row r="62" spans="1:6" x14ac:dyDescent="0.2">
      <c r="A62" s="25">
        <f>'Net Worth'!A62</f>
        <v>42367</v>
      </c>
      <c r="B62">
        <f>'Net Worth'!B62</f>
        <v>0</v>
      </c>
      <c r="C62">
        <f>'Net Worth'!C62</f>
        <v>0</v>
      </c>
      <c r="D62">
        <f>'Net Worth'!D62</f>
        <v>0</v>
      </c>
      <c r="E62">
        <f>'Net Worth'!E62</f>
        <v>0</v>
      </c>
      <c r="F62">
        <f>'Net Worth'!F62</f>
        <v>0</v>
      </c>
    </row>
    <row r="63" spans="1:6" x14ac:dyDescent="0.2">
      <c r="A63" s="25">
        <f>'Net Worth'!A63</f>
        <v>42368</v>
      </c>
      <c r="B63">
        <f>'Net Worth'!B63</f>
        <v>0</v>
      </c>
      <c r="C63">
        <f>'Net Worth'!C63</f>
        <v>0</v>
      </c>
      <c r="D63">
        <f>'Net Worth'!D63</f>
        <v>0</v>
      </c>
      <c r="E63">
        <f>'Net Worth'!E63</f>
        <v>0</v>
      </c>
      <c r="F63">
        <f>'Net Worth'!F63</f>
        <v>0</v>
      </c>
    </row>
    <row r="64" spans="1:6" x14ac:dyDescent="0.2">
      <c r="A64" s="25">
        <f>'Net Worth'!A64</f>
        <v>42369</v>
      </c>
      <c r="B64">
        <f>'Net Worth'!B64</f>
        <v>0</v>
      </c>
      <c r="C64">
        <f>'Net Worth'!C64</f>
        <v>0</v>
      </c>
      <c r="D64">
        <f>'Net Worth'!D64</f>
        <v>0</v>
      </c>
      <c r="E64">
        <f>'Net Worth'!E64</f>
        <v>0</v>
      </c>
      <c r="F64">
        <f>'Net Worth'!F64</f>
        <v>0</v>
      </c>
    </row>
    <row r="65" spans="1:6" x14ac:dyDescent="0.2">
      <c r="A65" s="25">
        <f>'Net Worth'!A65</f>
        <v>42370</v>
      </c>
      <c r="B65">
        <f>'Net Worth'!B65</f>
        <v>0</v>
      </c>
      <c r="C65">
        <f>'Net Worth'!C65</f>
        <v>0</v>
      </c>
      <c r="D65">
        <f>'Net Worth'!D65</f>
        <v>0</v>
      </c>
      <c r="E65">
        <f>'Net Worth'!E65</f>
        <v>0</v>
      </c>
      <c r="F65">
        <f>'Net Worth'!F65</f>
        <v>0</v>
      </c>
    </row>
    <row r="66" spans="1:6" x14ac:dyDescent="0.2">
      <c r="A66" s="25">
        <f>'Net Worth'!A66</f>
        <v>42371</v>
      </c>
      <c r="B66">
        <f>'Net Worth'!B66</f>
        <v>0</v>
      </c>
      <c r="C66">
        <f>'Net Worth'!C66</f>
        <v>0</v>
      </c>
      <c r="D66">
        <f>'Net Worth'!D66</f>
        <v>0</v>
      </c>
      <c r="E66">
        <f>'Net Worth'!E66</f>
        <v>0</v>
      </c>
      <c r="F66">
        <f>'Net Worth'!F66</f>
        <v>0</v>
      </c>
    </row>
    <row r="67" spans="1:6" x14ac:dyDescent="0.2">
      <c r="A67" s="25">
        <f>'Net Worth'!A67</f>
        <v>42372</v>
      </c>
      <c r="B67">
        <f>'Net Worth'!B67</f>
        <v>0</v>
      </c>
      <c r="C67">
        <f>'Net Worth'!C67</f>
        <v>0</v>
      </c>
      <c r="D67">
        <f>'Net Worth'!D67</f>
        <v>0</v>
      </c>
      <c r="E67">
        <f>'Net Worth'!E67</f>
        <v>0</v>
      </c>
      <c r="F67">
        <f>'Net Worth'!F67</f>
        <v>0</v>
      </c>
    </row>
    <row r="68" spans="1:6" x14ac:dyDescent="0.2">
      <c r="A68" s="25">
        <f>'Net Worth'!A68</f>
        <v>42373</v>
      </c>
      <c r="B68">
        <f>'Net Worth'!B68</f>
        <v>0</v>
      </c>
      <c r="C68">
        <f>'Net Worth'!C68</f>
        <v>0</v>
      </c>
      <c r="D68">
        <f>'Net Worth'!D68</f>
        <v>0</v>
      </c>
      <c r="E68">
        <f>'Net Worth'!E68</f>
        <v>0</v>
      </c>
      <c r="F68">
        <f>'Net Worth'!F68</f>
        <v>0</v>
      </c>
    </row>
    <row r="69" spans="1:6" x14ac:dyDescent="0.2">
      <c r="A69" s="25">
        <f>'Net Worth'!A69</f>
        <v>42374</v>
      </c>
      <c r="B69">
        <f>'Net Worth'!B69</f>
        <v>0</v>
      </c>
      <c r="C69">
        <f>'Net Worth'!C69</f>
        <v>0</v>
      </c>
      <c r="D69">
        <f>'Net Worth'!D69</f>
        <v>0</v>
      </c>
      <c r="E69">
        <f>'Net Worth'!E69</f>
        <v>0</v>
      </c>
      <c r="F69">
        <f>'Net Worth'!F69</f>
        <v>0</v>
      </c>
    </row>
    <row r="70" spans="1:6" x14ac:dyDescent="0.2">
      <c r="A70" s="25">
        <f>'Net Worth'!A70</f>
        <v>42375</v>
      </c>
      <c r="B70">
        <f>'Net Worth'!B70</f>
        <v>0</v>
      </c>
      <c r="C70">
        <f>'Net Worth'!C70</f>
        <v>0</v>
      </c>
      <c r="D70">
        <f>'Net Worth'!D70</f>
        <v>0</v>
      </c>
      <c r="E70">
        <f>'Net Worth'!E70</f>
        <v>0</v>
      </c>
      <c r="F70">
        <f>'Net Worth'!F70</f>
        <v>0</v>
      </c>
    </row>
    <row r="71" spans="1:6" x14ac:dyDescent="0.2">
      <c r="A71" s="25">
        <f>'Net Worth'!A71</f>
        <v>42376</v>
      </c>
      <c r="B71">
        <f>'Net Worth'!B71</f>
        <v>0</v>
      </c>
      <c r="C71">
        <f>'Net Worth'!C71</f>
        <v>0</v>
      </c>
      <c r="D71">
        <f>'Net Worth'!D71</f>
        <v>0</v>
      </c>
      <c r="E71">
        <f>'Net Worth'!E71</f>
        <v>0</v>
      </c>
      <c r="F71">
        <f>'Net Worth'!F71</f>
        <v>0</v>
      </c>
    </row>
    <row r="72" spans="1:6" x14ac:dyDescent="0.2">
      <c r="A72" s="25">
        <f>'Net Worth'!A72</f>
        <v>42377</v>
      </c>
      <c r="B72">
        <f>'Net Worth'!B72</f>
        <v>0</v>
      </c>
      <c r="C72">
        <f>'Net Worth'!C72</f>
        <v>0</v>
      </c>
      <c r="D72">
        <f>'Net Worth'!D72</f>
        <v>0</v>
      </c>
      <c r="E72">
        <f>'Net Worth'!E72</f>
        <v>0</v>
      </c>
      <c r="F72">
        <f>'Net Worth'!F72</f>
        <v>0</v>
      </c>
    </row>
    <row r="73" spans="1:6" x14ac:dyDescent="0.2">
      <c r="A73" s="25">
        <f>'Net Worth'!A73</f>
        <v>42378</v>
      </c>
      <c r="B73">
        <f>'Net Worth'!B73</f>
        <v>0</v>
      </c>
      <c r="C73">
        <f>'Net Worth'!C73</f>
        <v>0</v>
      </c>
      <c r="D73">
        <f>'Net Worth'!D73</f>
        <v>0</v>
      </c>
      <c r="E73">
        <f>'Net Worth'!E73</f>
        <v>0</v>
      </c>
      <c r="F73">
        <f>'Net Worth'!F73</f>
        <v>0</v>
      </c>
    </row>
    <row r="74" spans="1:6" x14ac:dyDescent="0.2">
      <c r="A74" s="25">
        <f>'Net Worth'!A74</f>
        <v>42379</v>
      </c>
      <c r="B74">
        <f>'Net Worth'!B74</f>
        <v>0</v>
      </c>
      <c r="C74">
        <f>'Net Worth'!C74</f>
        <v>0</v>
      </c>
      <c r="D74">
        <f>'Net Worth'!D74</f>
        <v>0</v>
      </c>
      <c r="E74">
        <f>'Net Worth'!E74</f>
        <v>0</v>
      </c>
      <c r="F74">
        <f>'Net Worth'!F74</f>
        <v>0</v>
      </c>
    </row>
    <row r="75" spans="1:6" x14ac:dyDescent="0.2">
      <c r="A75" s="25">
        <f>'Net Worth'!A75</f>
        <v>42380</v>
      </c>
      <c r="B75">
        <f>'Net Worth'!B75</f>
        <v>0</v>
      </c>
      <c r="C75">
        <f>'Net Worth'!C75</f>
        <v>0</v>
      </c>
      <c r="D75">
        <f>'Net Worth'!D75</f>
        <v>0</v>
      </c>
      <c r="E75">
        <f>'Net Worth'!E75</f>
        <v>0</v>
      </c>
      <c r="F75">
        <f>'Net Worth'!F75</f>
        <v>0</v>
      </c>
    </row>
    <row r="76" spans="1:6" x14ac:dyDescent="0.2">
      <c r="A76" s="25">
        <f>'Net Worth'!A76</f>
        <v>42381</v>
      </c>
      <c r="B76">
        <f>'Net Worth'!B76</f>
        <v>0</v>
      </c>
      <c r="C76">
        <f>'Net Worth'!C76</f>
        <v>0</v>
      </c>
      <c r="D76">
        <f>'Net Worth'!D76</f>
        <v>0</v>
      </c>
      <c r="E76">
        <f>'Net Worth'!E76</f>
        <v>0</v>
      </c>
      <c r="F76">
        <f>'Net Worth'!F76</f>
        <v>0</v>
      </c>
    </row>
    <row r="77" spans="1:6" x14ac:dyDescent="0.2">
      <c r="A77" s="25">
        <f>'Net Worth'!A77</f>
        <v>42382</v>
      </c>
      <c r="B77">
        <f>'Net Worth'!B77</f>
        <v>0</v>
      </c>
      <c r="C77">
        <f>'Net Worth'!C77</f>
        <v>0</v>
      </c>
      <c r="D77">
        <f>'Net Worth'!D77</f>
        <v>0</v>
      </c>
      <c r="E77">
        <f>'Net Worth'!E77</f>
        <v>0</v>
      </c>
      <c r="F77">
        <f>'Net Worth'!F77</f>
        <v>0</v>
      </c>
    </row>
    <row r="78" spans="1:6" x14ac:dyDescent="0.2">
      <c r="A78" s="25">
        <f>'Net Worth'!A78</f>
        <v>42383</v>
      </c>
      <c r="B78">
        <f>'Net Worth'!B78</f>
        <v>0</v>
      </c>
      <c r="C78">
        <f>'Net Worth'!C78</f>
        <v>0</v>
      </c>
      <c r="D78">
        <f>'Net Worth'!D78</f>
        <v>0</v>
      </c>
      <c r="E78">
        <f>'Net Worth'!E78</f>
        <v>0</v>
      </c>
      <c r="F78">
        <f>'Net Worth'!F78</f>
        <v>0</v>
      </c>
    </row>
    <row r="79" spans="1:6" x14ac:dyDescent="0.2">
      <c r="A79" s="25">
        <f>'Net Worth'!A79</f>
        <v>42384</v>
      </c>
      <c r="B79">
        <f>'Net Worth'!B79</f>
        <v>0</v>
      </c>
      <c r="C79">
        <f>'Net Worth'!C79</f>
        <v>0</v>
      </c>
      <c r="D79">
        <f>'Net Worth'!D79</f>
        <v>0</v>
      </c>
      <c r="E79">
        <f>'Net Worth'!E79</f>
        <v>0</v>
      </c>
      <c r="F79">
        <f>'Net Worth'!F79</f>
        <v>0</v>
      </c>
    </row>
    <row r="80" spans="1:6" x14ac:dyDescent="0.2">
      <c r="A80" s="25">
        <f>'Net Worth'!A80</f>
        <v>42385</v>
      </c>
      <c r="B80">
        <f>'Net Worth'!B80</f>
        <v>0</v>
      </c>
      <c r="C80">
        <f>'Net Worth'!C80</f>
        <v>0</v>
      </c>
      <c r="D80">
        <f>'Net Worth'!D80</f>
        <v>0</v>
      </c>
      <c r="E80">
        <f>'Net Worth'!E80</f>
        <v>0</v>
      </c>
      <c r="F80">
        <f>'Net Worth'!F80</f>
        <v>0</v>
      </c>
    </row>
    <row r="81" spans="1:6" x14ac:dyDescent="0.2">
      <c r="A81" s="25">
        <f>'Net Worth'!A81</f>
        <v>42386</v>
      </c>
      <c r="B81">
        <f>'Net Worth'!B81</f>
        <v>0</v>
      </c>
      <c r="C81">
        <f>'Net Worth'!C81</f>
        <v>0</v>
      </c>
      <c r="D81">
        <f>'Net Worth'!D81</f>
        <v>0</v>
      </c>
      <c r="E81">
        <f>'Net Worth'!E81</f>
        <v>0</v>
      </c>
      <c r="F81">
        <f>'Net Worth'!F81</f>
        <v>0</v>
      </c>
    </row>
    <row r="82" spans="1:6" x14ac:dyDescent="0.2">
      <c r="A82" s="25">
        <f>'Net Worth'!A82</f>
        <v>42387</v>
      </c>
      <c r="B82">
        <f>'Net Worth'!B82</f>
        <v>0</v>
      </c>
      <c r="C82">
        <f>'Net Worth'!C82</f>
        <v>0</v>
      </c>
      <c r="D82">
        <f>'Net Worth'!D82</f>
        <v>0</v>
      </c>
      <c r="E82">
        <f>'Net Worth'!E82</f>
        <v>0</v>
      </c>
      <c r="F82">
        <f>'Net Worth'!F82</f>
        <v>0</v>
      </c>
    </row>
    <row r="83" spans="1:6" x14ac:dyDescent="0.2">
      <c r="A83" s="25">
        <f>'Net Worth'!A83</f>
        <v>42388</v>
      </c>
      <c r="B83">
        <f>'Net Worth'!B83</f>
        <v>0</v>
      </c>
      <c r="C83">
        <f>'Net Worth'!C83</f>
        <v>0</v>
      </c>
      <c r="D83">
        <f>'Net Worth'!D83</f>
        <v>0</v>
      </c>
      <c r="E83">
        <f>'Net Worth'!E83</f>
        <v>0</v>
      </c>
      <c r="F83">
        <f>'Net Worth'!F83</f>
        <v>0</v>
      </c>
    </row>
    <row r="84" spans="1:6" x14ac:dyDescent="0.2">
      <c r="A84" s="25">
        <f>'Net Worth'!A84</f>
        <v>42389</v>
      </c>
      <c r="B84">
        <f>'Net Worth'!B84</f>
        <v>0</v>
      </c>
      <c r="C84">
        <f>'Net Worth'!C84</f>
        <v>0</v>
      </c>
      <c r="D84">
        <f>'Net Worth'!D84</f>
        <v>0</v>
      </c>
      <c r="E84">
        <f>'Net Worth'!E84</f>
        <v>0</v>
      </c>
      <c r="F84">
        <f>'Net Worth'!F84</f>
        <v>0</v>
      </c>
    </row>
    <row r="85" spans="1:6" x14ac:dyDescent="0.2">
      <c r="A85" s="25">
        <f>'Net Worth'!A85</f>
        <v>42390</v>
      </c>
      <c r="B85">
        <f>'Net Worth'!B85</f>
        <v>0</v>
      </c>
      <c r="C85">
        <f>'Net Worth'!C85</f>
        <v>0</v>
      </c>
      <c r="D85">
        <f>'Net Worth'!D85</f>
        <v>0</v>
      </c>
      <c r="E85">
        <f>'Net Worth'!E85</f>
        <v>0</v>
      </c>
      <c r="F85">
        <f>'Net Worth'!F85</f>
        <v>0</v>
      </c>
    </row>
    <row r="86" spans="1:6" x14ac:dyDescent="0.2">
      <c r="A86" s="25">
        <f>'Net Worth'!A86</f>
        <v>42391</v>
      </c>
      <c r="B86">
        <f>'Net Worth'!B86</f>
        <v>0</v>
      </c>
      <c r="C86">
        <f>'Net Worth'!C86</f>
        <v>0</v>
      </c>
      <c r="D86">
        <f>'Net Worth'!D86</f>
        <v>0</v>
      </c>
      <c r="E86">
        <f>'Net Worth'!E86</f>
        <v>0</v>
      </c>
      <c r="F86">
        <f>'Net Worth'!F86</f>
        <v>0</v>
      </c>
    </row>
    <row r="87" spans="1:6" x14ac:dyDescent="0.2">
      <c r="A87" s="25">
        <f>'Net Worth'!A87</f>
        <v>42392</v>
      </c>
      <c r="B87">
        <f>'Net Worth'!B87</f>
        <v>0</v>
      </c>
      <c r="C87">
        <f>'Net Worth'!C87</f>
        <v>0</v>
      </c>
      <c r="D87">
        <f>'Net Worth'!D87</f>
        <v>0</v>
      </c>
      <c r="E87">
        <f>'Net Worth'!E87</f>
        <v>0</v>
      </c>
      <c r="F87">
        <f>'Net Worth'!F87</f>
        <v>0</v>
      </c>
    </row>
    <row r="88" spans="1:6" x14ac:dyDescent="0.2">
      <c r="A88" s="25">
        <f>'Net Worth'!A88</f>
        <v>42393</v>
      </c>
      <c r="B88">
        <f>'Net Worth'!B88</f>
        <v>0</v>
      </c>
      <c r="C88">
        <f>'Net Worth'!C88</f>
        <v>0</v>
      </c>
      <c r="D88">
        <f>'Net Worth'!D88</f>
        <v>0</v>
      </c>
      <c r="E88">
        <f>'Net Worth'!E88</f>
        <v>0</v>
      </c>
      <c r="F88">
        <f>'Net Worth'!F88</f>
        <v>0</v>
      </c>
    </row>
    <row r="89" spans="1:6" x14ac:dyDescent="0.2">
      <c r="A89" s="25">
        <f>'Net Worth'!A89</f>
        <v>42394</v>
      </c>
      <c r="B89">
        <f>'Net Worth'!B89</f>
        <v>0</v>
      </c>
      <c r="C89">
        <f>'Net Worth'!C89</f>
        <v>0</v>
      </c>
      <c r="D89">
        <f>'Net Worth'!D89</f>
        <v>0</v>
      </c>
      <c r="E89">
        <f>'Net Worth'!E89</f>
        <v>0</v>
      </c>
      <c r="F89">
        <f>'Net Worth'!F89</f>
        <v>0</v>
      </c>
    </row>
    <row r="90" spans="1:6" x14ac:dyDescent="0.2">
      <c r="A90" s="25">
        <f>'Net Worth'!A90</f>
        <v>42395</v>
      </c>
      <c r="B90">
        <f>'Net Worth'!B90</f>
        <v>0</v>
      </c>
      <c r="C90">
        <f>'Net Worth'!C90</f>
        <v>0</v>
      </c>
      <c r="D90">
        <f>'Net Worth'!D90</f>
        <v>0</v>
      </c>
      <c r="E90">
        <f>'Net Worth'!E90</f>
        <v>0</v>
      </c>
      <c r="F90">
        <f>'Net Worth'!F90</f>
        <v>0</v>
      </c>
    </row>
    <row r="91" spans="1:6" x14ac:dyDescent="0.2">
      <c r="A91" s="25">
        <f>'Net Worth'!A91</f>
        <v>42396</v>
      </c>
      <c r="B91">
        <f>'Net Worth'!B91</f>
        <v>0</v>
      </c>
      <c r="C91">
        <f>'Net Worth'!C91</f>
        <v>0</v>
      </c>
      <c r="D91">
        <f>'Net Worth'!D91</f>
        <v>0</v>
      </c>
      <c r="E91">
        <f>'Net Worth'!E91</f>
        <v>0</v>
      </c>
      <c r="F91">
        <f>'Net Worth'!F91</f>
        <v>0</v>
      </c>
    </row>
    <row r="92" spans="1:6" x14ac:dyDescent="0.2">
      <c r="A92" s="25">
        <f>'Net Worth'!A92</f>
        <v>42397</v>
      </c>
      <c r="B92">
        <f>'Net Worth'!B92</f>
        <v>0</v>
      </c>
      <c r="C92">
        <f>'Net Worth'!C92</f>
        <v>0</v>
      </c>
      <c r="D92">
        <f>'Net Worth'!D92</f>
        <v>0</v>
      </c>
      <c r="E92">
        <f>'Net Worth'!E92</f>
        <v>0</v>
      </c>
      <c r="F92">
        <f>'Net Worth'!F92</f>
        <v>0</v>
      </c>
    </row>
    <row r="93" spans="1:6" x14ac:dyDescent="0.2">
      <c r="A93" s="25">
        <f>'Net Worth'!A93</f>
        <v>42398</v>
      </c>
      <c r="B93">
        <f>'Net Worth'!B93</f>
        <v>0</v>
      </c>
      <c r="C93">
        <f>'Net Worth'!C93</f>
        <v>0</v>
      </c>
      <c r="D93">
        <f>'Net Worth'!D93</f>
        <v>0</v>
      </c>
      <c r="E93">
        <f>'Net Worth'!E93</f>
        <v>0</v>
      </c>
      <c r="F93">
        <f>'Net Worth'!F93</f>
        <v>0</v>
      </c>
    </row>
    <row r="94" spans="1:6" x14ac:dyDescent="0.2">
      <c r="A94" s="25">
        <f>'Net Worth'!A94</f>
        <v>42399</v>
      </c>
      <c r="B94">
        <f>'Net Worth'!B94</f>
        <v>0</v>
      </c>
      <c r="C94">
        <f>'Net Worth'!C94</f>
        <v>0</v>
      </c>
      <c r="D94">
        <f>'Net Worth'!D94</f>
        <v>0</v>
      </c>
      <c r="E94">
        <f>'Net Worth'!E94</f>
        <v>0</v>
      </c>
      <c r="F94">
        <f>'Net Worth'!F94</f>
        <v>0</v>
      </c>
    </row>
    <row r="95" spans="1:6" x14ac:dyDescent="0.2">
      <c r="A95" s="25">
        <f>'Net Worth'!A95</f>
        <v>42400</v>
      </c>
      <c r="B95">
        <f>'Net Worth'!B95</f>
        <v>0</v>
      </c>
      <c r="C95">
        <f>'Net Worth'!C95</f>
        <v>0</v>
      </c>
      <c r="D95">
        <f>'Net Worth'!D95</f>
        <v>0</v>
      </c>
      <c r="E95">
        <f>'Net Worth'!E95</f>
        <v>0</v>
      </c>
      <c r="F95">
        <f>'Net Worth'!F95</f>
        <v>0</v>
      </c>
    </row>
    <row r="96" spans="1:6" x14ac:dyDescent="0.2">
      <c r="A96" s="25">
        <f>'Net Worth'!A96</f>
        <v>42401</v>
      </c>
      <c r="B96">
        <f>'Net Worth'!B96</f>
        <v>0</v>
      </c>
      <c r="C96">
        <f>'Net Worth'!C96</f>
        <v>0</v>
      </c>
      <c r="D96">
        <f>'Net Worth'!D96</f>
        <v>0</v>
      </c>
      <c r="E96">
        <f>'Net Worth'!E96</f>
        <v>0</v>
      </c>
      <c r="F96">
        <f>'Net Worth'!F96</f>
        <v>0</v>
      </c>
    </row>
    <row r="97" spans="1:6" x14ac:dyDescent="0.2">
      <c r="A97" s="25">
        <f>'Net Worth'!A97</f>
        <v>42402</v>
      </c>
      <c r="B97">
        <f>'Net Worth'!B97</f>
        <v>0</v>
      </c>
      <c r="C97">
        <f>'Net Worth'!C97</f>
        <v>0</v>
      </c>
      <c r="D97">
        <f>'Net Worth'!D97</f>
        <v>0</v>
      </c>
      <c r="E97">
        <f>'Net Worth'!E97</f>
        <v>0</v>
      </c>
      <c r="F97">
        <f>'Net Worth'!F97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/>
  </sheetViews>
  <sheetFormatPr defaultRowHeight="14.25" x14ac:dyDescent="0.2"/>
  <cols>
    <col min="1" max="1" width="14.125" style="25"/>
    <col min="2" max="2" width="11.75"/>
    <col min="5" max="5" width="11"/>
    <col min="6" max="6" width="15.625"/>
    <col min="7" max="7" width="12"/>
    <col min="8" max="8" width="17.125"/>
    <col min="9" max="9" width="13"/>
    <col min="10" max="1025" width="10.5"/>
  </cols>
  <sheetData>
    <row r="1" spans="1:9" x14ac:dyDescent="0.2">
      <c r="A1" s="25" t="s">
        <v>132</v>
      </c>
      <c r="B1" t="s">
        <v>133</v>
      </c>
      <c r="C1" t="s">
        <v>134</v>
      </c>
      <c r="D1" t="s">
        <v>135</v>
      </c>
      <c r="E1" t="s">
        <v>121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">
      <c r="A2" s="25">
        <v>42336</v>
      </c>
      <c r="B2" t="str">
        <f>WIP!B14</f>
        <v>Start</v>
      </c>
      <c r="C2">
        <f>WIP!C14</f>
        <v>13362.87</v>
      </c>
      <c r="D2">
        <f>WIP!E14</f>
        <v>13362.87</v>
      </c>
      <c r="E2">
        <f>WIP!G14</f>
        <v>1550</v>
      </c>
      <c r="F2">
        <f>WIP!I14</f>
        <v>0</v>
      </c>
      <c r="G2">
        <f>WIP!K14</f>
        <v>1500</v>
      </c>
      <c r="H2">
        <f>WIP!M14</f>
        <v>4723.3999999999996</v>
      </c>
      <c r="I2">
        <f>WIP!N14</f>
        <v>30079.15</v>
      </c>
    </row>
    <row r="3" spans="1:9" x14ac:dyDescent="0.2">
      <c r="A3" s="25">
        <f>WIP!A15</f>
        <v>42336</v>
      </c>
      <c r="B3" t="str">
        <f>WIP!B15</f>
        <v>Escrow Xfer</v>
      </c>
      <c r="C3">
        <f>WIP!C15</f>
        <v>880.65</v>
      </c>
      <c r="D3">
        <f>WIP!E15</f>
        <v>12570.63</v>
      </c>
      <c r="E3">
        <f>WIP!G15</f>
        <v>2325</v>
      </c>
      <c r="F3">
        <f>WIP!I15</f>
        <v>0</v>
      </c>
      <c r="G3">
        <f>WIP!K15</f>
        <v>2250</v>
      </c>
      <c r="H3">
        <f ca="1">WIP!M15</f>
        <v>4728.24</v>
      </c>
      <c r="I3">
        <f>WIP!N15</f>
        <v>0</v>
      </c>
    </row>
    <row r="4" spans="1:9" x14ac:dyDescent="0.2">
      <c r="A4" s="25">
        <f>WIP!A16</f>
        <v>42345</v>
      </c>
      <c r="B4" t="str">
        <f>WIP!B16</f>
        <v>Bonus</v>
      </c>
      <c r="C4">
        <f>WIP!C16</f>
        <v>9264.4</v>
      </c>
      <c r="D4">
        <f>WIP!E16</f>
        <v>3306.2299999999996</v>
      </c>
      <c r="E4">
        <f>WIP!G16</f>
        <v>2325</v>
      </c>
      <c r="F4">
        <f>WIP!I16</f>
        <v>0</v>
      </c>
      <c r="G4">
        <f>WIP!K16</f>
        <v>2250</v>
      </c>
      <c r="H4">
        <f ca="1">WIP!M16</f>
        <v>4793.3599999999997</v>
      </c>
      <c r="I4">
        <f>WIP!N16</f>
        <v>0</v>
      </c>
    </row>
    <row r="5" spans="1:9" x14ac:dyDescent="0.2">
      <c r="A5" s="25">
        <f>WIP!A17</f>
        <v>42346</v>
      </c>
      <c r="B5" t="str">
        <f>WIP!B17</f>
        <v>Check</v>
      </c>
      <c r="C5">
        <f>WIP!C17</f>
        <v>228</v>
      </c>
      <c r="D5">
        <f>WIP!E17</f>
        <v>3078.23</v>
      </c>
      <c r="E5">
        <f>WIP!G17</f>
        <v>2325</v>
      </c>
      <c r="F5">
        <f>WIP!I17</f>
        <v>0</v>
      </c>
      <c r="G5">
        <f>WIP!K17</f>
        <v>2250</v>
      </c>
      <c r="H5">
        <f ca="1">WIP!M17</f>
        <v>4792.04</v>
      </c>
      <c r="I5">
        <f>WIP!N17</f>
        <v>29365.18</v>
      </c>
    </row>
    <row r="6" spans="1:9" x14ac:dyDescent="0.2">
      <c r="A6" s="25">
        <f>WIP!A18</f>
        <v>42353</v>
      </c>
      <c r="B6" t="str">
        <f>WIP!B18</f>
        <v>Payment</v>
      </c>
      <c r="C6">
        <f>WIP!C18</f>
        <v>150</v>
      </c>
      <c r="D6">
        <f>WIP!E18</f>
        <v>2898.23</v>
      </c>
      <c r="E6">
        <f>WIP!G18</f>
        <v>2325</v>
      </c>
      <c r="F6">
        <f>WIP!I18</f>
        <v>0</v>
      </c>
      <c r="G6">
        <f>WIP!K18</f>
        <v>2250</v>
      </c>
      <c r="H6">
        <f ca="1">WIP!M18</f>
        <v>4695.78</v>
      </c>
      <c r="I6">
        <f>WIP!N18</f>
        <v>28652.170000000002</v>
      </c>
    </row>
    <row r="7" spans="1:9" x14ac:dyDescent="0.2">
      <c r="A7" s="25">
        <f>WIP!A19</f>
        <v>42360</v>
      </c>
      <c r="B7" t="str">
        <f>WIP!B19</f>
        <v>Check</v>
      </c>
      <c r="C7">
        <f>WIP!C19</f>
        <v>228</v>
      </c>
      <c r="D7">
        <f>WIP!E19</f>
        <v>2670.23</v>
      </c>
      <c r="E7">
        <f>WIP!G19</f>
        <v>2325</v>
      </c>
      <c r="F7">
        <f>WIP!I19</f>
        <v>0</v>
      </c>
      <c r="G7">
        <f>WIP!K19</f>
        <v>2250</v>
      </c>
      <c r="H7" t="str">
        <f ca="1">WIP!M19</f>
        <v/>
      </c>
      <c r="I7">
        <f>WIP!N19</f>
        <v>28652.170000000002</v>
      </c>
    </row>
    <row r="8" spans="1:9" x14ac:dyDescent="0.2">
      <c r="A8" s="25">
        <f>WIP!A20</f>
        <v>42370</v>
      </c>
      <c r="B8" t="str">
        <f>WIP!B20</f>
        <v>Escrow Xfer</v>
      </c>
      <c r="C8">
        <f>WIP!C20</f>
        <v>775</v>
      </c>
      <c r="D8">
        <f>WIP!E20</f>
        <v>1895.23</v>
      </c>
      <c r="E8">
        <f>WIP!G20</f>
        <v>3100</v>
      </c>
      <c r="F8">
        <f>WIP!I20</f>
        <v>0</v>
      </c>
      <c r="G8">
        <f>WIP!K20</f>
        <v>3000</v>
      </c>
      <c r="H8" t="str">
        <f ca="1">WIP!M20</f>
        <v/>
      </c>
      <c r="I8">
        <f>WIP!N20</f>
        <v>28652.170000000002</v>
      </c>
    </row>
    <row r="9" spans="1:9" x14ac:dyDescent="0.2">
      <c r="A9" s="25">
        <f>WIP!A21</f>
        <v>42377</v>
      </c>
      <c r="B9" t="str">
        <f>WIP!B21</f>
        <v>Check</v>
      </c>
      <c r="C9">
        <f>WIP!C21</f>
        <v>228</v>
      </c>
      <c r="D9">
        <f>WIP!E21</f>
        <v>1667.23</v>
      </c>
      <c r="E9">
        <f>WIP!G21</f>
        <v>3100</v>
      </c>
      <c r="F9">
        <f>WIP!I21</f>
        <v>0</v>
      </c>
      <c r="G9">
        <f>WIP!K21</f>
        <v>3000</v>
      </c>
      <c r="H9" t="str">
        <f ca="1">WIP!M21</f>
        <v/>
      </c>
      <c r="I9">
        <f>WIP!N21</f>
        <v>27939.160000000003</v>
      </c>
    </row>
    <row r="10" spans="1:9" x14ac:dyDescent="0.2">
      <c r="A10" s="25">
        <f>WIP!A22</f>
        <v>42384</v>
      </c>
      <c r="B10" t="str">
        <f>WIP!B22</f>
        <v>Payment</v>
      </c>
      <c r="C10">
        <f>WIP!C22</f>
        <v>150</v>
      </c>
      <c r="D10">
        <f>WIP!E22</f>
        <v>1517.23</v>
      </c>
      <c r="E10">
        <f>WIP!G22</f>
        <v>3100</v>
      </c>
      <c r="F10">
        <f>WIP!I22</f>
        <v>0</v>
      </c>
      <c r="G10">
        <f>WIP!K22</f>
        <v>3000</v>
      </c>
      <c r="H10" t="str">
        <f ca="1">WIP!M22</f>
        <v/>
      </c>
      <c r="I10">
        <f>WIP!N22</f>
        <v>27939.160000000003</v>
      </c>
    </row>
    <row r="11" spans="1:9" x14ac:dyDescent="0.2">
      <c r="A11" s="25">
        <f>WIP!A23</f>
        <v>42391</v>
      </c>
      <c r="B11" t="str">
        <f>WIP!B23</f>
        <v>Check</v>
      </c>
      <c r="C11">
        <f>WIP!C23</f>
        <v>228</v>
      </c>
      <c r="D11">
        <f>WIP!E23</f>
        <v>1289.23</v>
      </c>
      <c r="E11">
        <f>WIP!G23</f>
        <v>3100</v>
      </c>
      <c r="F11">
        <f>WIP!I23</f>
        <v>0</v>
      </c>
      <c r="G11">
        <f>WIP!K23</f>
        <v>3000</v>
      </c>
      <c r="H11" t="str">
        <f ca="1">WIP!M23</f>
        <v/>
      </c>
      <c r="I11">
        <f>WIP!N23</f>
        <v>27226.150000000005</v>
      </c>
    </row>
    <row r="12" spans="1:9" x14ac:dyDescent="0.2">
      <c r="A12" s="25">
        <f>WIP!A24</f>
        <v>42401</v>
      </c>
      <c r="B12" t="str">
        <f>WIP!B24</f>
        <v>Escrow Xfer</v>
      </c>
      <c r="C12">
        <f>WIP!C24</f>
        <v>750</v>
      </c>
      <c r="D12">
        <f>WIP!E24</f>
        <v>539.23</v>
      </c>
      <c r="E12">
        <f>WIP!G24</f>
        <v>3850</v>
      </c>
      <c r="F12">
        <f>WIP!I24</f>
        <v>0</v>
      </c>
      <c r="G12">
        <f>WIP!K24</f>
        <v>3750</v>
      </c>
      <c r="H12" t="str">
        <f ca="1">WIP!M24</f>
        <v/>
      </c>
      <c r="I12">
        <f>WIP!N24</f>
        <v>27226.150000000005</v>
      </c>
    </row>
    <row r="13" spans="1:9" x14ac:dyDescent="0.2">
      <c r="A13" s="25">
        <f>WIP!A25</f>
        <v>42408</v>
      </c>
      <c r="B13" t="str">
        <f>WIP!B25</f>
        <v>Check</v>
      </c>
      <c r="C13">
        <f>WIP!C25</f>
        <v>228</v>
      </c>
      <c r="D13">
        <f>WIP!E25</f>
        <v>311.23</v>
      </c>
      <c r="E13">
        <f>WIP!G25</f>
        <v>3850</v>
      </c>
      <c r="F13">
        <f>WIP!I25</f>
        <v>0</v>
      </c>
      <c r="G13">
        <f>WIP!K25</f>
        <v>3750</v>
      </c>
      <c r="H13" t="str">
        <f ca="1">WIP!M25</f>
        <v/>
      </c>
      <c r="I13">
        <f>WIP!N25</f>
        <v>26513.140000000007</v>
      </c>
    </row>
    <row r="14" spans="1:9" x14ac:dyDescent="0.2">
      <c r="A14" s="25">
        <f>WIP!A26</f>
        <v>42415</v>
      </c>
      <c r="B14" t="str">
        <f>WIP!B26</f>
        <v>Payment</v>
      </c>
      <c r="C14">
        <f>WIP!C26</f>
        <v>150</v>
      </c>
      <c r="D14">
        <f>WIP!E26</f>
        <v>161.23000000000002</v>
      </c>
      <c r="E14">
        <f>WIP!G26</f>
        <v>3850</v>
      </c>
      <c r="F14">
        <f>WIP!I26</f>
        <v>0</v>
      </c>
      <c r="G14">
        <f>WIP!K26</f>
        <v>3750</v>
      </c>
      <c r="H14" t="str">
        <f ca="1">WIP!M26</f>
        <v/>
      </c>
      <c r="I14">
        <f>WIP!N26</f>
        <v>26513.140000000007</v>
      </c>
    </row>
    <row r="15" spans="1:9" x14ac:dyDescent="0.2">
      <c r="A15" s="25">
        <f>WIP!A27</f>
        <v>42422</v>
      </c>
      <c r="B15" t="str">
        <f>WIP!B27</f>
        <v>Check</v>
      </c>
      <c r="C15">
        <f>WIP!C27</f>
        <v>228</v>
      </c>
      <c r="D15">
        <f>WIP!E27</f>
        <v>-66.769999999999982</v>
      </c>
      <c r="E15">
        <f>WIP!G27</f>
        <v>3783.23</v>
      </c>
      <c r="F15">
        <f>WIP!I27</f>
        <v>66.769999999999982</v>
      </c>
      <c r="G15">
        <f>WIP!K27</f>
        <v>3750</v>
      </c>
      <c r="H15" t="str">
        <f ca="1">WIP!M27</f>
        <v/>
      </c>
      <c r="I15">
        <f>WIP!N27</f>
        <v>25800.130000000008</v>
      </c>
    </row>
    <row r="16" spans="1:9" x14ac:dyDescent="0.2">
      <c r="A16" s="25">
        <f>WIP!A28</f>
        <v>42428</v>
      </c>
      <c r="B16" t="str">
        <f>WIP!B28</f>
        <v>Tax Return</v>
      </c>
      <c r="C16">
        <f>WIP!C28</f>
        <v>3000</v>
      </c>
      <c r="D16">
        <f>WIP!E28</f>
        <v>0</v>
      </c>
      <c r="E16">
        <f>WIP!G28</f>
        <v>783.23</v>
      </c>
      <c r="F16">
        <f>WIP!I28</f>
        <v>3066.77</v>
      </c>
      <c r="G16">
        <f>WIP!K28</f>
        <v>3750</v>
      </c>
      <c r="H16" t="str">
        <f ca="1">WIP!M28</f>
        <v/>
      </c>
      <c r="I16">
        <f>WIP!N28</f>
        <v>25800.130000000008</v>
      </c>
    </row>
    <row r="17" spans="1:9" x14ac:dyDescent="0.2">
      <c r="A17" s="25">
        <f>WIP!A29</f>
        <v>42430</v>
      </c>
      <c r="B17" t="str">
        <f>WIP!B29</f>
        <v>Escrow Xfer</v>
      </c>
      <c r="C17">
        <f>WIP!C29</f>
        <v>775</v>
      </c>
      <c r="D17">
        <f>WIP!E29</f>
        <v>0</v>
      </c>
      <c r="E17">
        <f>WIP!G29</f>
        <v>8.2300000000000182</v>
      </c>
      <c r="F17">
        <f>WIP!I29</f>
        <v>3841.77</v>
      </c>
      <c r="G17">
        <f>WIP!K29</f>
        <v>4500</v>
      </c>
      <c r="H17" t="str">
        <f ca="1">WIP!M29</f>
        <v/>
      </c>
      <c r="I17">
        <f>WIP!N29</f>
        <v>25800.130000000008</v>
      </c>
    </row>
    <row r="18" spans="1:9" x14ac:dyDescent="0.2">
      <c r="A18" s="25">
        <f>WIP!A30</f>
        <v>42437</v>
      </c>
      <c r="B18" t="str">
        <f>WIP!B30</f>
        <v>Check</v>
      </c>
      <c r="C18">
        <f>WIP!C30</f>
        <v>228</v>
      </c>
      <c r="D18">
        <f>WIP!E30</f>
        <v>0</v>
      </c>
      <c r="E18">
        <f>WIP!G30</f>
        <v>0</v>
      </c>
      <c r="F18">
        <f>WIP!I30</f>
        <v>4069.77</v>
      </c>
      <c r="G18">
        <f>WIP!K30</f>
        <v>4500</v>
      </c>
      <c r="H18" t="str">
        <f ca="1">WIP!M30</f>
        <v/>
      </c>
      <c r="I18">
        <f>WIP!N30</f>
        <v>25087.12000000001</v>
      </c>
    </row>
    <row r="19" spans="1:9" x14ac:dyDescent="0.2">
      <c r="A19" s="25">
        <f>WIP!A31</f>
        <v>42444</v>
      </c>
      <c r="B19" t="str">
        <f>WIP!B31</f>
        <v>Payment</v>
      </c>
      <c r="C19">
        <f>WIP!C31</f>
        <v>150</v>
      </c>
      <c r="D19">
        <f>WIP!E31</f>
        <v>0</v>
      </c>
      <c r="E19">
        <f>WIP!G31</f>
        <v>0</v>
      </c>
      <c r="F19">
        <f>WIP!I31</f>
        <v>4219.7700000000004</v>
      </c>
      <c r="G19">
        <f>WIP!K31</f>
        <v>4500</v>
      </c>
      <c r="H19" t="str">
        <f ca="1">WIP!M31</f>
        <v/>
      </c>
      <c r="I19">
        <f>WIP!N31</f>
        <v>25087.12000000001</v>
      </c>
    </row>
    <row r="20" spans="1:9" x14ac:dyDescent="0.2">
      <c r="A20" s="25">
        <f>WIP!A32</f>
        <v>42451</v>
      </c>
      <c r="B20" t="str">
        <f>WIP!B32</f>
        <v>Check</v>
      </c>
      <c r="C20">
        <f>WIP!C32</f>
        <v>228</v>
      </c>
      <c r="D20">
        <f>WIP!E32</f>
        <v>0</v>
      </c>
      <c r="E20">
        <f>WIP!G32</f>
        <v>0</v>
      </c>
      <c r="F20">
        <f>WIP!I32</f>
        <v>4447.7700000000004</v>
      </c>
      <c r="G20">
        <f>WIP!K32</f>
        <v>4500</v>
      </c>
      <c r="H20" t="str">
        <f ca="1">WIP!M32</f>
        <v/>
      </c>
      <c r="I20">
        <f>WIP!N32</f>
        <v>24374.110000000011</v>
      </c>
    </row>
    <row r="21" spans="1:9" x14ac:dyDescent="0.2">
      <c r="A21" s="25">
        <f>WIP!A33</f>
        <v>42461</v>
      </c>
      <c r="B21" t="str">
        <f>WIP!B33</f>
        <v>Escrow Xfer</v>
      </c>
      <c r="C21">
        <f>WIP!C33</f>
        <v>750</v>
      </c>
      <c r="D21">
        <f>WIP!E33</f>
        <v>0</v>
      </c>
      <c r="E21">
        <f>WIP!G33</f>
        <v>0</v>
      </c>
      <c r="F21">
        <f>WIP!I33</f>
        <v>5197.7700000000004</v>
      </c>
      <c r="G21">
        <f>WIP!K33</f>
        <v>5250</v>
      </c>
      <c r="H21" t="str">
        <f ca="1">WIP!M33</f>
        <v/>
      </c>
      <c r="I21">
        <f>WIP!N33</f>
        <v>24374.110000000011</v>
      </c>
    </row>
    <row r="22" spans="1:9" x14ac:dyDescent="0.2">
      <c r="A22" s="25">
        <f>WIP!A34</f>
        <v>42468</v>
      </c>
      <c r="B22" t="str">
        <f>WIP!B34</f>
        <v>Check</v>
      </c>
      <c r="C22">
        <f>WIP!C34</f>
        <v>228</v>
      </c>
      <c r="D22">
        <f>WIP!E34</f>
        <v>0</v>
      </c>
      <c r="E22">
        <f>WIP!G34</f>
        <v>0</v>
      </c>
      <c r="F22">
        <f>WIP!I34</f>
        <v>5425.77</v>
      </c>
      <c r="G22">
        <f>WIP!K34</f>
        <v>5250</v>
      </c>
      <c r="H22" t="str">
        <f ca="1">WIP!M34</f>
        <v/>
      </c>
      <c r="I22">
        <f>WIP!N34</f>
        <v>23661.100000000013</v>
      </c>
    </row>
    <row r="23" spans="1:9" x14ac:dyDescent="0.2">
      <c r="A23" s="25">
        <f>WIP!A35</f>
        <v>42475</v>
      </c>
      <c r="B23" t="str">
        <f>WIP!B35</f>
        <v>Payment</v>
      </c>
      <c r="C23">
        <f>WIP!C35</f>
        <v>150</v>
      </c>
      <c r="D23">
        <f>WIP!E35</f>
        <v>0</v>
      </c>
      <c r="E23">
        <f>WIP!G35</f>
        <v>0</v>
      </c>
      <c r="F23">
        <f>WIP!I35</f>
        <v>5575.77</v>
      </c>
      <c r="G23">
        <f>WIP!K35</f>
        <v>5250</v>
      </c>
      <c r="H23" t="str">
        <f ca="1">WIP!M35</f>
        <v/>
      </c>
      <c r="I23">
        <f>WIP!N35</f>
        <v>23661.100000000013</v>
      </c>
    </row>
    <row r="24" spans="1:9" x14ac:dyDescent="0.2">
      <c r="A24" s="25">
        <f>WIP!A36</f>
        <v>42482</v>
      </c>
      <c r="B24" t="str">
        <f>WIP!B36</f>
        <v>Check</v>
      </c>
      <c r="C24">
        <f>WIP!C36</f>
        <v>228</v>
      </c>
      <c r="D24">
        <f>WIP!E36</f>
        <v>0</v>
      </c>
      <c r="E24">
        <f>WIP!G36</f>
        <v>0</v>
      </c>
      <c r="F24">
        <f>WIP!I36</f>
        <v>5803.77</v>
      </c>
      <c r="G24">
        <f>WIP!K36</f>
        <v>5250</v>
      </c>
      <c r="H24" t="str">
        <f ca="1">WIP!M36</f>
        <v/>
      </c>
      <c r="I24">
        <f>WIP!N36</f>
        <v>22948.090000000015</v>
      </c>
    </row>
    <row r="25" spans="1:9" x14ac:dyDescent="0.2">
      <c r="A25" s="25">
        <f>WIP!A37</f>
        <v>42491</v>
      </c>
      <c r="B25" t="str">
        <f>WIP!B37</f>
        <v>Escrow Xfer</v>
      </c>
      <c r="C25">
        <f>WIP!C37</f>
        <v>775</v>
      </c>
      <c r="D25">
        <f>WIP!E37</f>
        <v>0</v>
      </c>
      <c r="E25">
        <f>WIP!G37</f>
        <v>0</v>
      </c>
      <c r="F25">
        <f>WIP!I37</f>
        <v>6578.77</v>
      </c>
      <c r="G25">
        <f>WIP!K37</f>
        <v>6000</v>
      </c>
      <c r="H25">
        <f>WIP!M37</f>
        <v>9542.3233333333337</v>
      </c>
      <c r="I25">
        <f>WIP!N37</f>
        <v>22948.090000000015</v>
      </c>
    </row>
    <row r="26" spans="1:9" x14ac:dyDescent="0.2">
      <c r="A26" s="25">
        <f>WIP!A38</f>
        <v>42498</v>
      </c>
      <c r="B26" t="str">
        <f>WIP!B38</f>
        <v>Check</v>
      </c>
      <c r="C26">
        <f>WIP!C38</f>
        <v>0</v>
      </c>
      <c r="D26">
        <f>WIP!E38</f>
        <v>0</v>
      </c>
      <c r="E26">
        <f>WIP!G38</f>
        <v>0</v>
      </c>
      <c r="F26">
        <f>WIP!I38</f>
        <v>6578.77</v>
      </c>
      <c r="G26">
        <f>WIP!K38</f>
        <v>6000</v>
      </c>
      <c r="H26">
        <f>WIP!M38</f>
        <v>0</v>
      </c>
      <c r="I26">
        <f>WIP!N38</f>
        <v>22235.080000000016</v>
      </c>
    </row>
    <row r="27" spans="1:9" x14ac:dyDescent="0.2">
      <c r="A27" s="25">
        <f>WIP!A39</f>
        <v>42505</v>
      </c>
      <c r="B27" t="str">
        <f>WIP!B39</f>
        <v>Payment</v>
      </c>
      <c r="C27">
        <f>WIP!C39</f>
        <v>0</v>
      </c>
      <c r="D27">
        <f>WIP!E39</f>
        <v>0</v>
      </c>
      <c r="E27">
        <f>WIP!G39</f>
        <v>0</v>
      </c>
      <c r="F27">
        <f>WIP!I39</f>
        <v>6578.77</v>
      </c>
      <c r="G27">
        <f>WIP!K39</f>
        <v>6000</v>
      </c>
      <c r="H27">
        <f>WIP!M39</f>
        <v>0</v>
      </c>
      <c r="I27">
        <f>WIP!N39</f>
        <v>22235.080000000016</v>
      </c>
    </row>
    <row r="28" spans="1:9" x14ac:dyDescent="0.2">
      <c r="A28" s="25">
        <f>WIP!A40</f>
        <v>42512</v>
      </c>
      <c r="B28" t="str">
        <f>WIP!B40</f>
        <v>Check</v>
      </c>
      <c r="C28">
        <f>WIP!C40</f>
        <v>228</v>
      </c>
      <c r="D28">
        <f>WIP!E40</f>
        <v>0</v>
      </c>
      <c r="E28">
        <f>WIP!G40</f>
        <v>0</v>
      </c>
      <c r="F28">
        <f>WIP!I40</f>
        <v>6806.77</v>
      </c>
      <c r="G28">
        <f>WIP!K40</f>
        <v>6000</v>
      </c>
      <c r="H28">
        <f>WIP!M40</f>
        <v>0</v>
      </c>
      <c r="I28">
        <f>WIP!N40</f>
        <v>21522.070000000018</v>
      </c>
    </row>
    <row r="29" spans="1:9" x14ac:dyDescent="0.2">
      <c r="A29" s="25">
        <f>WIP!A41</f>
        <v>42522</v>
      </c>
      <c r="B29" t="str">
        <f>WIP!B41</f>
        <v>Escrow Xfer</v>
      </c>
      <c r="C29">
        <f>WIP!C41</f>
        <v>775</v>
      </c>
      <c r="D29">
        <f>WIP!E41</f>
        <v>0</v>
      </c>
      <c r="E29">
        <f>WIP!G41</f>
        <v>0</v>
      </c>
      <c r="F29">
        <f>WIP!I41</f>
        <v>7581.77</v>
      </c>
      <c r="G29">
        <f>WIP!K41</f>
        <v>6750</v>
      </c>
      <c r="H29">
        <f>WIP!M41</f>
        <v>0</v>
      </c>
      <c r="I29">
        <f>WIP!N41</f>
        <v>21522.070000000018</v>
      </c>
    </row>
    <row r="30" spans="1:9" x14ac:dyDescent="0.2">
      <c r="A30" s="25">
        <f>WIP!A42</f>
        <v>42529</v>
      </c>
      <c r="B30" t="str">
        <f>WIP!B42</f>
        <v>Check</v>
      </c>
      <c r="C30">
        <f>WIP!C42</f>
        <v>0</v>
      </c>
      <c r="D30">
        <f>WIP!E42</f>
        <v>0</v>
      </c>
      <c r="E30">
        <f>WIP!G42</f>
        <v>0</v>
      </c>
      <c r="F30">
        <f>WIP!I42</f>
        <v>7581.77</v>
      </c>
      <c r="G30">
        <f>WIP!K42</f>
        <v>6750</v>
      </c>
      <c r="H30">
        <f>WIP!M42</f>
        <v>0</v>
      </c>
      <c r="I30">
        <f>WIP!N42</f>
        <v>20809.060000000019</v>
      </c>
    </row>
    <row r="31" spans="1:9" x14ac:dyDescent="0.2">
      <c r="A31" s="25">
        <f>WIP!A43</f>
        <v>42536</v>
      </c>
      <c r="B31" t="str">
        <f>WIP!B43</f>
        <v>Payment</v>
      </c>
      <c r="C31">
        <f>WIP!C43</f>
        <v>0</v>
      </c>
      <c r="D31">
        <f>WIP!E43</f>
        <v>0</v>
      </c>
      <c r="E31">
        <f>WIP!G43</f>
        <v>0</v>
      </c>
      <c r="F31">
        <f>WIP!I43</f>
        <v>7581.77</v>
      </c>
      <c r="G31">
        <f>WIP!K43</f>
        <v>6750</v>
      </c>
      <c r="H31">
        <f>WIP!M43</f>
        <v>0</v>
      </c>
      <c r="I31">
        <f>WIP!N43</f>
        <v>20809.060000000019</v>
      </c>
    </row>
    <row r="32" spans="1:9" x14ac:dyDescent="0.2">
      <c r="A32" s="25">
        <f>WIP!A44</f>
        <v>42543</v>
      </c>
      <c r="B32" t="str">
        <f>WIP!B44</f>
        <v>Check</v>
      </c>
      <c r="C32">
        <f>WIP!C44</f>
        <v>228</v>
      </c>
      <c r="D32">
        <f>WIP!E44</f>
        <v>0</v>
      </c>
      <c r="E32">
        <f>WIP!G44</f>
        <v>0</v>
      </c>
      <c r="F32">
        <f>WIP!I44</f>
        <v>7809.77</v>
      </c>
      <c r="G32">
        <f>WIP!K44</f>
        <v>6750</v>
      </c>
      <c r="H32">
        <f>WIP!M44</f>
        <v>0</v>
      </c>
      <c r="I32">
        <f>WIP!N44</f>
        <v>20096.050000000021</v>
      </c>
    </row>
    <row r="33" spans="1:9" x14ac:dyDescent="0.2">
      <c r="A33" s="25">
        <f>WIP!A45</f>
        <v>42552</v>
      </c>
      <c r="B33" t="str">
        <f>WIP!B45</f>
        <v>Escrow Xfer</v>
      </c>
      <c r="C33">
        <f>WIP!C45</f>
        <v>750</v>
      </c>
      <c r="D33">
        <f>WIP!E45</f>
        <v>0</v>
      </c>
      <c r="E33">
        <f>WIP!G45</f>
        <v>0</v>
      </c>
      <c r="F33">
        <f>WIP!I45</f>
        <v>8559.77</v>
      </c>
      <c r="G33">
        <f>WIP!K45</f>
        <v>7500</v>
      </c>
      <c r="H33">
        <f>WIP!M45</f>
        <v>0</v>
      </c>
      <c r="I33">
        <f>WIP!N45</f>
        <v>20096.050000000021</v>
      </c>
    </row>
    <row r="34" spans="1:9" x14ac:dyDescent="0.2">
      <c r="A34" s="25">
        <f>WIP!A46</f>
        <v>42559</v>
      </c>
      <c r="B34" t="str">
        <f>WIP!B46</f>
        <v>Check</v>
      </c>
      <c r="C34">
        <f>WIP!C46</f>
        <v>0</v>
      </c>
      <c r="D34">
        <f>WIP!E46</f>
        <v>0</v>
      </c>
      <c r="E34">
        <f>WIP!G46</f>
        <v>0</v>
      </c>
      <c r="F34">
        <f>WIP!I46</f>
        <v>8559.77</v>
      </c>
      <c r="G34">
        <f>WIP!K46</f>
        <v>7500</v>
      </c>
      <c r="H34">
        <f>WIP!M46</f>
        <v>0</v>
      </c>
      <c r="I34">
        <f>WIP!N46</f>
        <v>19383.040000000023</v>
      </c>
    </row>
    <row r="35" spans="1:9" x14ac:dyDescent="0.2">
      <c r="A35" s="25">
        <f>WIP!A47</f>
        <v>42566</v>
      </c>
      <c r="B35" t="str">
        <f>WIP!B47</f>
        <v>Payment</v>
      </c>
      <c r="C35">
        <f>WIP!C47</f>
        <v>0</v>
      </c>
      <c r="D35">
        <f>WIP!E47</f>
        <v>0</v>
      </c>
      <c r="E35">
        <f>WIP!G47</f>
        <v>0</v>
      </c>
      <c r="F35">
        <f>WIP!I47</f>
        <v>8559.77</v>
      </c>
      <c r="G35">
        <f>WIP!K47</f>
        <v>7500</v>
      </c>
      <c r="H35">
        <f>WIP!M47</f>
        <v>0</v>
      </c>
      <c r="I35">
        <f>WIP!N47</f>
        <v>19383.040000000023</v>
      </c>
    </row>
    <row r="36" spans="1:9" x14ac:dyDescent="0.2">
      <c r="A36" s="25">
        <f>WIP!A48</f>
        <v>42573</v>
      </c>
      <c r="B36" t="str">
        <f>WIP!B48</f>
        <v>Check</v>
      </c>
      <c r="C36">
        <f>WIP!C48</f>
        <v>228</v>
      </c>
      <c r="D36">
        <f>WIP!E48</f>
        <v>0</v>
      </c>
      <c r="E36">
        <f>WIP!G48</f>
        <v>0</v>
      </c>
      <c r="F36">
        <f>WIP!I48</f>
        <v>8787.77</v>
      </c>
      <c r="G36">
        <f>WIP!K48</f>
        <v>7500</v>
      </c>
      <c r="H36">
        <f>WIP!M48</f>
        <v>0</v>
      </c>
      <c r="I36">
        <f>WIP!N48</f>
        <v>18670.030000000024</v>
      </c>
    </row>
    <row r="37" spans="1:9" x14ac:dyDescent="0.2">
      <c r="A37" s="25">
        <f>WIP!A49</f>
        <v>42583</v>
      </c>
      <c r="B37" t="str">
        <f>WIP!B49</f>
        <v>Escrow Xfer</v>
      </c>
      <c r="C37">
        <f>WIP!C49</f>
        <v>775</v>
      </c>
      <c r="D37">
        <f>WIP!E49</f>
        <v>0</v>
      </c>
      <c r="E37">
        <f>WIP!G49</f>
        <v>0</v>
      </c>
      <c r="F37">
        <f>WIP!I49</f>
        <v>9562.77</v>
      </c>
      <c r="G37">
        <f>WIP!K49</f>
        <v>8250</v>
      </c>
      <c r="H37">
        <f>WIP!M49</f>
        <v>10105.093333333334</v>
      </c>
      <c r="I37">
        <f>WIP!N49</f>
        <v>18670.030000000024</v>
      </c>
    </row>
    <row r="38" spans="1:9" x14ac:dyDescent="0.2">
      <c r="A38" s="25">
        <f>WIP!A50</f>
        <v>42590</v>
      </c>
      <c r="B38" t="str">
        <f>WIP!B50</f>
        <v>Check</v>
      </c>
      <c r="C38">
        <f>WIP!C50</f>
        <v>0</v>
      </c>
      <c r="D38">
        <f>WIP!E50</f>
        <v>0</v>
      </c>
      <c r="E38">
        <f>WIP!G50</f>
        <v>0</v>
      </c>
      <c r="F38">
        <f>WIP!I50</f>
        <v>0</v>
      </c>
      <c r="G38">
        <f>WIP!K50</f>
        <v>8250</v>
      </c>
      <c r="H38">
        <f>WIP!M50</f>
        <v>10105.093333333334</v>
      </c>
      <c r="I38">
        <f>WIP!N50</f>
        <v>17957.020000000026</v>
      </c>
    </row>
    <row r="39" spans="1:9" x14ac:dyDescent="0.2">
      <c r="A39" s="25">
        <f>WIP!A51</f>
        <v>42597</v>
      </c>
      <c r="B39" t="str">
        <f>WIP!B51</f>
        <v>Payment</v>
      </c>
      <c r="C39">
        <f>WIP!C51</f>
        <v>0</v>
      </c>
      <c r="D39">
        <f>WIP!E51</f>
        <v>0</v>
      </c>
      <c r="E39">
        <f>WIP!G51</f>
        <v>0</v>
      </c>
      <c r="F39">
        <f>WIP!I51</f>
        <v>0</v>
      </c>
      <c r="G39">
        <f>WIP!K51</f>
        <v>8250</v>
      </c>
      <c r="H39">
        <f>WIP!M51</f>
        <v>10105.093333333334</v>
      </c>
      <c r="I39">
        <f>WIP!N51</f>
        <v>17957.020000000026</v>
      </c>
    </row>
    <row r="40" spans="1:9" x14ac:dyDescent="0.2">
      <c r="A40" s="25">
        <f>WIP!A52</f>
        <v>42604</v>
      </c>
      <c r="B40" t="str">
        <f>WIP!B52</f>
        <v>Check</v>
      </c>
      <c r="C40">
        <f>WIP!C52</f>
        <v>228</v>
      </c>
      <c r="D40">
        <f>WIP!E52</f>
        <v>0</v>
      </c>
      <c r="E40">
        <f>WIP!G52</f>
        <v>0</v>
      </c>
      <c r="F40">
        <f>WIP!I52</f>
        <v>0</v>
      </c>
      <c r="G40">
        <f>WIP!K52</f>
        <v>8250</v>
      </c>
      <c r="H40">
        <f>WIP!M52</f>
        <v>10333.093333333334</v>
      </c>
      <c r="I40">
        <f>WIP!N52</f>
        <v>17244.010000000028</v>
      </c>
    </row>
    <row r="41" spans="1:9" x14ac:dyDescent="0.2">
      <c r="A41" s="25">
        <f>WIP!A53</f>
        <v>42621</v>
      </c>
      <c r="B41" t="str">
        <f>WIP!B53</f>
        <v>Check</v>
      </c>
      <c r="C41">
        <f>WIP!C53</f>
        <v>0</v>
      </c>
      <c r="D41">
        <f>WIP!E53</f>
        <v>0</v>
      </c>
      <c r="E41">
        <f>WIP!G53</f>
        <v>0</v>
      </c>
      <c r="F41">
        <f>WIP!I53</f>
        <v>0</v>
      </c>
      <c r="G41">
        <f>WIP!K53</f>
        <v>9000</v>
      </c>
      <c r="H41">
        <f>WIP!M53</f>
        <v>10333.093333333334</v>
      </c>
      <c r="I41">
        <f>WIP!N53</f>
        <v>16531.000000000029</v>
      </c>
    </row>
    <row r="42" spans="1:9" x14ac:dyDescent="0.2">
      <c r="A42" s="25">
        <f>WIP!A54</f>
        <v>42628</v>
      </c>
      <c r="B42" t="str">
        <f>WIP!B54</f>
        <v>Payment</v>
      </c>
      <c r="C42">
        <f>WIP!C54</f>
        <v>0</v>
      </c>
      <c r="D42">
        <f>WIP!E54</f>
        <v>0</v>
      </c>
      <c r="E42">
        <f>WIP!G54</f>
        <v>0</v>
      </c>
      <c r="F42">
        <f>WIP!I54</f>
        <v>0</v>
      </c>
      <c r="G42">
        <f>WIP!K54</f>
        <v>0</v>
      </c>
      <c r="H42">
        <f>WIP!M54</f>
        <v>10333.093333333334</v>
      </c>
      <c r="I42">
        <f>WIP!N54</f>
        <v>16531.000000000029</v>
      </c>
    </row>
    <row r="43" spans="1:9" x14ac:dyDescent="0.2">
      <c r="A43" s="25">
        <f>WIP!A55</f>
        <v>42635</v>
      </c>
      <c r="B43" t="str">
        <f>WIP!B55</f>
        <v>Check</v>
      </c>
      <c r="C43">
        <f>WIP!C55</f>
        <v>228</v>
      </c>
      <c r="D43">
        <f>WIP!E55</f>
        <v>0</v>
      </c>
      <c r="E43">
        <f>WIP!G55</f>
        <v>0</v>
      </c>
      <c r="F43">
        <f>WIP!I55</f>
        <v>0</v>
      </c>
      <c r="G43">
        <f>WIP!K55</f>
        <v>0</v>
      </c>
      <c r="H43">
        <f>WIP!M55</f>
        <v>10561.093333333334</v>
      </c>
      <c r="I43">
        <f>WIP!N55</f>
        <v>15817.990000000031</v>
      </c>
    </row>
    <row r="44" spans="1:9" x14ac:dyDescent="0.2">
      <c r="A44" s="25">
        <f>WIP!A56</f>
        <v>42651</v>
      </c>
      <c r="B44" t="str">
        <f>WIP!B56</f>
        <v>Check</v>
      </c>
      <c r="C44">
        <f>WIP!C56</f>
        <v>0</v>
      </c>
      <c r="D44">
        <f>WIP!E56</f>
        <v>0</v>
      </c>
      <c r="E44">
        <f>WIP!G56</f>
        <v>0</v>
      </c>
      <c r="F44">
        <f>WIP!I56</f>
        <v>0</v>
      </c>
      <c r="G44">
        <f>WIP!K56</f>
        <v>0</v>
      </c>
      <c r="H44">
        <f>WIP!M56</f>
        <v>10561.093333333334</v>
      </c>
      <c r="I44">
        <f>WIP!N56</f>
        <v>15104.980000000032</v>
      </c>
    </row>
    <row r="45" spans="1:9" x14ac:dyDescent="0.2">
      <c r="A45" s="25">
        <f>WIP!A57</f>
        <v>42658</v>
      </c>
      <c r="B45" t="str">
        <f>WIP!B57</f>
        <v>Payment</v>
      </c>
      <c r="C45">
        <f>WIP!C57</f>
        <v>0</v>
      </c>
      <c r="D45">
        <f>WIP!E57</f>
        <v>0</v>
      </c>
      <c r="E45">
        <f>WIP!G57</f>
        <v>0</v>
      </c>
      <c r="F45">
        <f>WIP!I57</f>
        <v>0</v>
      </c>
      <c r="G45">
        <f>WIP!K57</f>
        <v>0</v>
      </c>
      <c r="H45">
        <f>WIP!M57</f>
        <v>10561.093333333334</v>
      </c>
      <c r="I45">
        <f>WIP!N57</f>
        <v>15104.980000000032</v>
      </c>
    </row>
    <row r="46" spans="1:9" x14ac:dyDescent="0.2">
      <c r="A46" s="25">
        <f>WIP!A58</f>
        <v>42665</v>
      </c>
      <c r="B46" t="str">
        <f>WIP!B58</f>
        <v>Check</v>
      </c>
      <c r="C46">
        <f>WIP!C58</f>
        <v>228</v>
      </c>
      <c r="D46">
        <f>WIP!E58</f>
        <v>0</v>
      </c>
      <c r="E46">
        <f>WIP!G58</f>
        <v>0</v>
      </c>
      <c r="F46">
        <f>WIP!I58</f>
        <v>0</v>
      </c>
      <c r="G46">
        <f>WIP!K58</f>
        <v>0</v>
      </c>
      <c r="H46">
        <f>WIP!M58</f>
        <v>10789.093333333334</v>
      </c>
      <c r="I46">
        <f>WIP!N58</f>
        <v>14391.970000000034</v>
      </c>
    </row>
    <row r="47" spans="1:9" x14ac:dyDescent="0.2">
      <c r="A47" s="25">
        <f>WIP!A59</f>
        <v>42675</v>
      </c>
      <c r="B47" t="str">
        <f>WIP!B59</f>
        <v>ESPP</v>
      </c>
      <c r="C47">
        <f>WIP!C59</f>
        <v>10189</v>
      </c>
      <c r="D47">
        <f>WIP!E59</f>
        <v>0</v>
      </c>
      <c r="E47">
        <f>WIP!G59</f>
        <v>0</v>
      </c>
      <c r="F47">
        <f>WIP!I59</f>
        <v>0</v>
      </c>
      <c r="G47">
        <f>WIP!K59</f>
        <v>0</v>
      </c>
      <c r="H47">
        <f>WIP!M59</f>
        <v>20978.093333333334</v>
      </c>
      <c r="I47">
        <f>WIP!N59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Accounts</vt:lpstr>
      <vt:lpstr>Net Worth</vt:lpstr>
      <vt:lpstr>Budget</vt:lpstr>
      <vt:lpstr>Graph</vt:lpstr>
      <vt:lpstr>WIP</vt:lpstr>
      <vt:lpstr>Analysis</vt:lpstr>
      <vt:lpstr>AccountData</vt:lpstr>
      <vt:lpstr>NetWorthData</vt:lpstr>
      <vt:lpstr>DebtPayOffPlan</vt:lpstr>
      <vt:lpstr>Savings</vt:lpstr>
      <vt:lpstr>plan-1</vt:lpstr>
      <vt:lpstr>plan-2</vt:lpstr>
      <vt:lpstr>plan-3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McLaurine, Matthew</dc:creator>
  <cp:lastModifiedBy>matt</cp:lastModifiedBy>
  <cp:revision>20</cp:revision>
  <dcterms:created xsi:type="dcterms:W3CDTF">2015-10-31T12:41:11Z</dcterms:created>
  <dcterms:modified xsi:type="dcterms:W3CDTF">2015-12-18T23:02:24Z</dcterms:modified>
  <dc:language>en-US</dc:language>
</cp:coreProperties>
</file>