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3" i="1" l="1"/>
  <c r="N16" i="1"/>
  <c r="E32" i="1" l="1"/>
  <c r="C32" i="1"/>
  <c r="E31" i="1"/>
  <c r="C31" i="1"/>
  <c r="E30" i="1"/>
  <c r="C30" i="1"/>
  <c r="O5" i="1" l="1"/>
  <c r="O6" i="1"/>
  <c r="O7" i="1"/>
  <c r="O8" i="1"/>
  <c r="O9" i="1"/>
  <c r="O10" i="1"/>
  <c r="O11" i="1"/>
  <c r="O12" i="1"/>
  <c r="O13" i="1"/>
  <c r="O14" i="1"/>
  <c r="O15" i="1"/>
  <c r="O21" i="1"/>
  <c r="O22" i="1"/>
  <c r="O23" i="1"/>
  <c r="O24" i="1"/>
  <c r="O25" i="1"/>
  <c r="O26" i="1"/>
  <c r="O27" i="1"/>
  <c r="O28" i="1"/>
  <c r="O29" i="1"/>
  <c r="O4" i="1"/>
  <c r="N21" i="1"/>
  <c r="N22" i="1"/>
  <c r="N23" i="1"/>
  <c r="N24" i="1"/>
  <c r="N25" i="1"/>
  <c r="N26" i="1"/>
  <c r="N27" i="1"/>
  <c r="N28" i="1"/>
  <c r="N29" i="1"/>
  <c r="N5" i="1"/>
  <c r="N6" i="1"/>
  <c r="N7" i="1"/>
  <c r="N8" i="1"/>
  <c r="N9" i="1"/>
  <c r="N10" i="1"/>
  <c r="N11" i="1"/>
  <c r="N12" i="1"/>
  <c r="N13" i="1"/>
  <c r="N14" i="1"/>
  <c r="N15" i="1"/>
  <c r="N4" i="1"/>
  <c r="L22" i="1" l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I22" i="1"/>
  <c r="I23" i="1"/>
  <c r="I24" i="1"/>
  <c r="I25" i="1"/>
  <c r="I26" i="1"/>
  <c r="I27" i="1"/>
  <c r="I28" i="1"/>
  <c r="I29" i="1"/>
  <c r="I30" i="1"/>
  <c r="I31" i="1"/>
  <c r="I32" i="1"/>
  <c r="H22" i="1"/>
  <c r="H23" i="1"/>
  <c r="H24" i="1"/>
  <c r="H25" i="1"/>
  <c r="H26" i="1"/>
  <c r="H27" i="1"/>
  <c r="H28" i="1"/>
  <c r="H29" i="1"/>
  <c r="H30" i="1"/>
  <c r="H31" i="1"/>
  <c r="L31" i="1" s="1"/>
  <c r="H32" i="1"/>
  <c r="G22" i="1"/>
  <c r="G23" i="1"/>
  <c r="G24" i="1"/>
  <c r="G25" i="1"/>
  <c r="G26" i="1"/>
  <c r="G27" i="1"/>
  <c r="G28" i="1"/>
  <c r="G29" i="1"/>
  <c r="G30" i="1"/>
  <c r="G31" i="1"/>
  <c r="G32" i="1"/>
  <c r="F22" i="1"/>
  <c r="F23" i="1"/>
  <c r="F24" i="1"/>
  <c r="F25" i="1"/>
  <c r="F26" i="1"/>
  <c r="F27" i="1"/>
  <c r="F28" i="1"/>
  <c r="F29" i="1"/>
  <c r="F30" i="1"/>
  <c r="F31" i="1"/>
  <c r="F32" i="1"/>
  <c r="M21" i="1"/>
  <c r="L21" i="1"/>
  <c r="I21" i="1"/>
  <c r="H21" i="1"/>
  <c r="G21" i="1"/>
  <c r="F21" i="1"/>
  <c r="H10" i="1"/>
  <c r="I10" i="1"/>
  <c r="M10" i="1"/>
  <c r="F10" i="1"/>
  <c r="G10" i="1"/>
  <c r="I6" i="1"/>
  <c r="I7" i="1"/>
  <c r="M7" i="1" s="1"/>
  <c r="I8" i="1"/>
  <c r="I9" i="1"/>
  <c r="I11" i="1"/>
  <c r="I12" i="1"/>
  <c r="M12" i="1" s="1"/>
  <c r="I13" i="1"/>
  <c r="I14" i="1"/>
  <c r="I15" i="1"/>
  <c r="H6" i="1"/>
  <c r="L6" i="1" s="1"/>
  <c r="H7" i="1"/>
  <c r="H8" i="1"/>
  <c r="H9" i="1"/>
  <c r="H11" i="1"/>
  <c r="L11" i="1" s="1"/>
  <c r="H12" i="1"/>
  <c r="H13" i="1"/>
  <c r="H14" i="1"/>
  <c r="H15" i="1"/>
  <c r="L15" i="1" s="1"/>
  <c r="G6" i="1"/>
  <c r="G7" i="1"/>
  <c r="G8" i="1"/>
  <c r="G9" i="1"/>
  <c r="M9" i="1" s="1"/>
  <c r="G11" i="1"/>
  <c r="G12" i="1"/>
  <c r="G13" i="1"/>
  <c r="G14" i="1"/>
  <c r="M14" i="1" s="1"/>
  <c r="G15" i="1"/>
  <c r="F6" i="1"/>
  <c r="F7" i="1"/>
  <c r="F8" i="1"/>
  <c r="L8" i="1" s="1"/>
  <c r="F9" i="1"/>
  <c r="F11" i="1"/>
  <c r="F12" i="1"/>
  <c r="F13" i="1"/>
  <c r="L13" i="1" s="1"/>
  <c r="F14" i="1"/>
  <c r="F15" i="1"/>
  <c r="I4" i="1"/>
  <c r="H4" i="1"/>
  <c r="G4" i="1"/>
  <c r="M4" i="1" s="1"/>
  <c r="F4" i="1"/>
  <c r="I5" i="1"/>
  <c r="H5" i="1"/>
  <c r="L5" i="1" s="1"/>
  <c r="G5" i="1"/>
  <c r="M5" i="1" s="1"/>
  <c r="F5" i="1"/>
  <c r="L32" i="1" l="1"/>
  <c r="N32" i="1" s="1"/>
  <c r="M32" i="1"/>
  <c r="O32" i="1"/>
  <c r="M31" i="1"/>
  <c r="N31" i="1" s="1"/>
  <c r="M30" i="1"/>
  <c r="N30" i="1" s="1"/>
  <c r="L30" i="1"/>
  <c r="O30" i="1"/>
  <c r="L12" i="1"/>
  <c r="M13" i="1"/>
  <c r="L14" i="1"/>
  <c r="L9" i="1"/>
  <c r="M15" i="1"/>
  <c r="M11" i="1"/>
  <c r="M6" i="1"/>
  <c r="L7" i="1"/>
  <c r="M8" i="1"/>
  <c r="L4" i="1"/>
  <c r="L10" i="1"/>
  <c r="O31" i="1" l="1"/>
</calcChain>
</file>

<file path=xl/sharedStrings.xml><?xml version="1.0" encoding="utf-8"?>
<sst xmlns="http://schemas.openxmlformats.org/spreadsheetml/2006/main" count="78" uniqueCount="27">
  <si>
    <t>Experiments with UnixBench workload configured to run on three cores.</t>
  </si>
  <si>
    <t>stddev</t>
  </si>
  <si>
    <t>Benchmark</t>
  </si>
  <si>
    <t>Linux on SMP</t>
  </si>
  <si>
    <t>Linux on LLM</t>
  </si>
  <si>
    <t>minSMP</t>
  </si>
  <si>
    <t>maxSMP</t>
  </si>
  <si>
    <t>minLLM</t>
  </si>
  <si>
    <t>maxLLM</t>
  </si>
  <si>
    <t>ratiomin</t>
  </si>
  <si>
    <t>ratiomax</t>
  </si>
  <si>
    <t>whetstone-double</t>
  </si>
  <si>
    <t>dhry2reg</t>
  </si>
  <si>
    <t>execl</t>
  </si>
  <si>
    <t>pipe</t>
  </si>
  <si>
    <t>context1</t>
  </si>
  <si>
    <t>spawn</t>
  </si>
  <si>
    <t>looper-1</t>
  </si>
  <si>
    <t>looper-2</t>
  </si>
  <si>
    <t>fstime-a</t>
  </si>
  <si>
    <t>fstime-b</t>
  </si>
  <si>
    <t>fstime-c</t>
  </si>
  <si>
    <t>Experiments with Unixbench workload configured to run on four cores.</t>
  </si>
  <si>
    <t xml:space="preserve">Linux on SMP </t>
  </si>
  <si>
    <t>syscall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</si>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</sst>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Sheet1!$O$4:$O$15</c:f>
                <c:numCache>
                  <c:formatCode>General</c:formatCode>
                  <c:ptCount val="12"/>
                  <c:pt idx="0">
                    <c:v>5.9961453841136159E-2</c:v>
                  </c:pt>
                  <c:pt idx="1">
                    <c:v>8.4477624816569064E-3</c:v>
                  </c:pt>
                  <c:pt idx="2">
                    <c:v>5.0924129342303504E-3</c:v>
                  </c:pt>
                  <c:pt idx="3">
                    <c:v>1.9961283897934612E-3</c:v>
                  </c:pt>
                  <c:pt idx="4">
                    <c:v>2.8130599048664662E-2</c:v>
                  </c:pt>
                  <c:pt idx="5">
                    <c:v>5.026827437648429E-3</c:v>
                  </c:pt>
                  <c:pt idx="6">
                    <c:v>1.6970419567777395E-2</c:v>
                  </c:pt>
                  <c:pt idx="7">
                    <c:v>9.8083245262314822E-4</c:v>
                  </c:pt>
                  <c:pt idx="8">
                    <c:v>0</c:v>
                  </c:pt>
                  <c:pt idx="9">
                    <c:v>1.0029669234592475E-3</c:v>
                  </c:pt>
                  <c:pt idx="10">
                    <c:v>6.0213624596976434E-3</c:v>
                  </c:pt>
                  <c:pt idx="11">
                    <c:v>1.9912195751742856E-3</c:v>
                  </c:pt>
                </c:numCache>
              </c:numRef>
            </c:plus>
            <c:minus>
              <c:numRef>
                <c:f>Sheet1!$O$4:$O$15</c:f>
                <c:numCache>
                  <c:formatCode>General</c:formatCode>
                  <c:ptCount val="12"/>
                  <c:pt idx="0">
                    <c:v>5.9961453841136159E-2</c:v>
                  </c:pt>
                  <c:pt idx="1">
                    <c:v>8.4477624816569064E-3</c:v>
                  </c:pt>
                  <c:pt idx="2">
                    <c:v>5.0924129342303504E-3</c:v>
                  </c:pt>
                  <c:pt idx="3">
                    <c:v>1.9961283897934612E-3</c:v>
                  </c:pt>
                  <c:pt idx="4">
                    <c:v>2.8130599048664662E-2</c:v>
                  </c:pt>
                  <c:pt idx="5">
                    <c:v>5.026827437648429E-3</c:v>
                  </c:pt>
                  <c:pt idx="6">
                    <c:v>1.6970419567777395E-2</c:v>
                  </c:pt>
                  <c:pt idx="7">
                    <c:v>9.8083245262314822E-4</c:v>
                  </c:pt>
                  <c:pt idx="8">
                    <c:v>0</c:v>
                  </c:pt>
                  <c:pt idx="9">
                    <c:v>1.0029669234592475E-3</c:v>
                  </c:pt>
                  <c:pt idx="10">
                    <c:v>6.0213624596976434E-3</c:v>
                  </c:pt>
                  <c:pt idx="11">
                    <c:v>1.9912195751742856E-3</c:v>
                  </c:pt>
                </c:numCache>
              </c:numRef>
            </c:minus>
          </c:errBars>
          <c:cat>
            <c:strRef>
              <c:f>Sheet1!$K$4:$K$16</c:f>
              <c:strCache>
                <c:ptCount val="13"/>
                <c:pt idx="0">
                  <c:v>dhry2reg</c:v>
                </c:pt>
                <c:pt idx="1">
                  <c:v>whetstone-double</c:v>
                </c:pt>
                <c:pt idx="2">
                  <c:v>execl</c:v>
                </c:pt>
                <c:pt idx="3">
                  <c:v>pipe</c:v>
                </c:pt>
                <c:pt idx="4">
                  <c:v>context1</c:v>
                </c:pt>
                <c:pt idx="5">
                  <c:v>spawn</c:v>
                </c:pt>
                <c:pt idx="6">
                  <c:v>syscall</c:v>
                </c:pt>
                <c:pt idx="7">
                  <c:v>looper-1</c:v>
                </c:pt>
                <c:pt idx="8">
                  <c:v>looper-2</c:v>
                </c:pt>
                <c:pt idx="9">
                  <c:v>fstime-a</c:v>
                </c:pt>
                <c:pt idx="10">
                  <c:v>fstime-b</c:v>
                </c:pt>
                <c:pt idx="11">
                  <c:v>fstime-c</c:v>
                </c:pt>
                <c:pt idx="12">
                  <c:v>AVERAGE</c:v>
                </c:pt>
              </c:strCache>
            </c:strRef>
          </c:cat>
          <c:val>
            <c:numRef>
              <c:f>Sheet1!$N$4:$N$16</c:f>
              <c:numCache>
                <c:formatCode>General</c:formatCode>
                <c:ptCount val="13"/>
                <c:pt idx="0">
                  <c:v>0.96563182522056046</c:v>
                </c:pt>
                <c:pt idx="1">
                  <c:v>1.04563764072173</c:v>
                </c:pt>
                <c:pt idx="2">
                  <c:v>1.0183542580401275</c:v>
                </c:pt>
                <c:pt idx="3">
                  <c:v>0.99802926264996017</c:v>
                </c:pt>
                <c:pt idx="4">
                  <c:v>0.9695434066873363</c:v>
                </c:pt>
                <c:pt idx="5">
                  <c:v>1.003197919538598</c:v>
                </c:pt>
                <c:pt idx="6">
                  <c:v>0.99799044438201157</c:v>
                </c:pt>
                <c:pt idx="7">
                  <c:v>0.98082656762856568</c:v>
                </c:pt>
                <c:pt idx="8">
                  <c:v>0.97980321077162091</c:v>
                </c:pt>
                <c:pt idx="9">
                  <c:v>1.0029609056576974</c:v>
                </c:pt>
                <c:pt idx="10">
                  <c:v>1.0035443529830468</c:v>
                </c:pt>
                <c:pt idx="11">
                  <c:v>0.99541564367858215</c:v>
                </c:pt>
                <c:pt idx="12">
                  <c:v>0.99674461982998652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58944"/>
        <c:axId val="56655168"/>
      </c:barChart>
      <c:catAx>
        <c:axId val="77458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655168"/>
        <c:crosses val="autoZero"/>
        <c:auto val="1"/>
        <c:lblAlgn val="ctr"/>
        <c:lblOffset val="100"/>
        <c:noMultiLvlLbl val="0"/>
      </c:catAx>
      <c:valAx>
        <c:axId val="56655168"/>
        <c:scaling>
          <c:orientation val="minMax"/>
          <c:min val="0.85000000000000009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4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01281754206297E-2"/>
          <c:y val="1.6817317190189935E-2"/>
          <c:w val="0.92765447512163868"/>
          <c:h val="0.7257325092427963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Sheet1!$N$20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cust"/>
            <c:noEndCap val="0"/>
            <c:plus>
              <c:numRef>
                <c:f>Sheet1!$O$21:$O$32</c:f>
                <c:numCache>
                  <c:formatCode>General</c:formatCode>
                  <c:ptCount val="12"/>
                  <c:pt idx="0">
                    <c:v>4.3819190787658946E-3</c:v>
                  </c:pt>
                  <c:pt idx="1">
                    <c:v>3.9452501280672458E-2</c:v>
                  </c:pt>
                  <c:pt idx="2">
                    <c:v>2.3659801489940291E-3</c:v>
                  </c:pt>
                  <c:pt idx="3">
                    <c:v>0</c:v>
                  </c:pt>
                  <c:pt idx="4">
                    <c:v>2.9779920238753865E-3</c:v>
                  </c:pt>
                  <c:pt idx="5">
                    <c:v>7.5390025253976312E-3</c:v>
                  </c:pt>
                  <c:pt idx="6">
                    <c:v>7.449965624263255E-4</c:v>
                  </c:pt>
                  <c:pt idx="7">
                    <c:v>5.8774705944610317E-3</c:v>
                  </c:pt>
                  <c:pt idx="8">
                    <c:v>0</c:v>
                  </c:pt>
                  <c:pt idx="9">
                    <c:v>2.7601390194753606E-5</c:v>
                  </c:pt>
                  <c:pt idx="10">
                    <c:v>8.9396881268172246E-4</c:v>
                  </c:pt>
                  <c:pt idx="11">
                    <c:v>8.6043194126028677E-5</c:v>
                  </c:pt>
                </c:numCache>
              </c:numRef>
            </c:plus>
            <c:minus>
              <c:numRef>
                <c:f>Sheet1!$O$21:$O$32</c:f>
                <c:numCache>
                  <c:formatCode>General</c:formatCode>
                  <c:ptCount val="12"/>
                  <c:pt idx="0">
                    <c:v>4.3819190787658946E-3</c:v>
                  </c:pt>
                  <c:pt idx="1">
                    <c:v>3.9452501280672458E-2</c:v>
                  </c:pt>
                  <c:pt idx="2">
                    <c:v>2.3659801489940291E-3</c:v>
                  </c:pt>
                  <c:pt idx="3">
                    <c:v>0</c:v>
                  </c:pt>
                  <c:pt idx="4">
                    <c:v>2.9779920238753865E-3</c:v>
                  </c:pt>
                  <c:pt idx="5">
                    <c:v>7.5390025253976312E-3</c:v>
                  </c:pt>
                  <c:pt idx="6">
                    <c:v>7.449965624263255E-4</c:v>
                  </c:pt>
                  <c:pt idx="7">
                    <c:v>5.8774705944610317E-3</c:v>
                  </c:pt>
                  <c:pt idx="8">
                    <c:v>0</c:v>
                  </c:pt>
                  <c:pt idx="9">
                    <c:v>2.7601390194753606E-5</c:v>
                  </c:pt>
                  <c:pt idx="10">
                    <c:v>8.9396881268172246E-4</c:v>
                  </c:pt>
                  <c:pt idx="11">
                    <c:v>8.6043194126028677E-5</c:v>
                  </c:pt>
                </c:numCache>
              </c:numRef>
            </c:minus>
          </c:errBars>
          <c:cat>
            <c:strRef>
              <c:f>Sheet1!$K$21:$K$33</c:f>
              <c:strCache>
                <c:ptCount val="13"/>
                <c:pt idx="0">
                  <c:v>dhry2reg</c:v>
                </c:pt>
                <c:pt idx="1">
                  <c:v>whetstone-double</c:v>
                </c:pt>
                <c:pt idx="2">
                  <c:v>execl</c:v>
                </c:pt>
                <c:pt idx="3">
                  <c:v>pipe</c:v>
                </c:pt>
                <c:pt idx="4">
                  <c:v>context1</c:v>
                </c:pt>
                <c:pt idx="5">
                  <c:v>spawn</c:v>
                </c:pt>
                <c:pt idx="6">
                  <c:v>syscall</c:v>
                </c:pt>
                <c:pt idx="7">
                  <c:v>looper-1</c:v>
                </c:pt>
                <c:pt idx="8">
                  <c:v>looper-2</c:v>
                </c:pt>
                <c:pt idx="9">
                  <c:v>fstime-a</c:v>
                </c:pt>
                <c:pt idx="10">
                  <c:v>fstime-b</c:v>
                </c:pt>
                <c:pt idx="11">
                  <c:v>fstime-c</c:v>
                </c:pt>
                <c:pt idx="12">
                  <c:v>AVERAGE</c:v>
                </c:pt>
              </c:strCache>
            </c:strRef>
          </c:cat>
          <c:val>
            <c:numRef>
              <c:f>Sheet1!$N$21:$N$33</c:f>
              <c:numCache>
                <c:formatCode>General</c:formatCode>
                <c:ptCount val="13"/>
                <c:pt idx="0">
                  <c:v>0.72979401617152151</c:v>
                </c:pt>
                <c:pt idx="1">
                  <c:v>1.0632449095141232</c:v>
                </c:pt>
                <c:pt idx="2">
                  <c:v>0.78859064758032871</c:v>
                </c:pt>
                <c:pt idx="3">
                  <c:v>0.74373798207822506</c:v>
                </c:pt>
                <c:pt idx="4">
                  <c:v>0.744232220180712</c:v>
                </c:pt>
                <c:pt idx="5">
                  <c:v>0.83725984113003027</c:v>
                </c:pt>
                <c:pt idx="6">
                  <c:v>0.74499507243306895</c:v>
                </c:pt>
                <c:pt idx="7">
                  <c:v>0.83963865635157475</c:v>
                </c:pt>
                <c:pt idx="8">
                  <c:v>0.81912681912681917</c:v>
                </c:pt>
                <c:pt idx="9">
                  <c:v>0.86167204207797121</c:v>
                </c:pt>
                <c:pt idx="10">
                  <c:v>0.7993413638867779</c:v>
                </c:pt>
                <c:pt idx="11">
                  <c:v>0.70889451648759949</c:v>
                </c:pt>
                <c:pt idx="12">
                  <c:v>0.80671067391822948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41568"/>
        <c:axId val="80856192"/>
      </c:barChart>
      <c:catAx>
        <c:axId val="80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856192"/>
        <c:crosses val="autoZero"/>
        <c:auto val="1"/>
        <c:lblAlgn val="ctr"/>
        <c:lblOffset val="100"/>
        <c:noMultiLvlLbl val="0"/>
      </c:catAx>
      <c:valAx>
        <c:axId val="80856192"/>
        <c:scaling>
          <c:orientation val="minMax"/>
          <c:max val="1.2"/>
          <c:min val="0.60000000000000009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80941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38100</xdr:rowOff>
    </xdr:from>
    <xdr:to>
      <xdr:col>5</xdr:col>
      <xdr:colOff>314326</xdr:colOff>
      <xdr:row>15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18</xdr:row>
      <xdr:rowOff>66675</xdr:rowOff>
    </xdr:from>
    <xdr:to>
      <xdr:col>13</xdr:col>
      <xdr:colOff>333375</xdr:colOff>
      <xdr:row>33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C1" workbookViewId="0">
      <selection activeCell="N16" sqref="N16"/>
    </sheetView>
  </sheetViews>
  <sheetFormatPr defaultRowHeight="15" x14ac:dyDescent="0.25"/>
  <cols>
    <col min="1" max="1" width="16.7109375" customWidth="1"/>
    <col min="2" max="2" width="16.5703125" customWidth="1"/>
    <col min="3" max="3" width="23.7109375" customWidth="1"/>
    <col min="4" max="5" width="13.85546875" customWidth="1"/>
    <col min="11" max="11" width="16.7109375" customWidth="1"/>
    <col min="12" max="12" width="10.28515625" customWidth="1"/>
    <col min="13" max="13" width="10.42578125" customWidth="1"/>
  </cols>
  <sheetData>
    <row r="1" spans="1:15" x14ac:dyDescent="0.25">
      <c r="A1" s="1" t="s">
        <v>0</v>
      </c>
    </row>
    <row r="3" spans="1:15" x14ac:dyDescent="0.25">
      <c r="A3" t="s">
        <v>2</v>
      </c>
      <c r="B3" t="s">
        <v>3</v>
      </c>
      <c r="C3" t="s">
        <v>1</v>
      </c>
      <c r="D3" t="s">
        <v>4</v>
      </c>
      <c r="E3" t="s">
        <v>1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9</v>
      </c>
      <c r="M3" t="s">
        <v>10</v>
      </c>
      <c r="N3" t="s">
        <v>25</v>
      </c>
      <c r="O3" t="s">
        <v>1</v>
      </c>
    </row>
    <row r="4" spans="1:15" x14ac:dyDescent="0.25">
      <c r="A4" t="s">
        <v>12</v>
      </c>
      <c r="B4">
        <v>12403550.26</v>
      </c>
      <c r="C4">
        <v>1.9</v>
      </c>
      <c r="D4">
        <v>11991393.84</v>
      </c>
      <c r="E4">
        <v>8.1</v>
      </c>
      <c r="F4">
        <f>B4-B4*(C4/100)</f>
        <v>12167882.805059999</v>
      </c>
      <c r="G4">
        <f>B4+B4*(C4/100)</f>
        <v>12639217.71494</v>
      </c>
      <c r="H4">
        <f>D4*(1-E4/100)</f>
        <v>11020090.938960001</v>
      </c>
      <c r="I4">
        <f>D4*(1+E4/100)</f>
        <v>12962696.741039999</v>
      </c>
      <c r="K4" t="s">
        <v>12</v>
      </c>
      <c r="L4">
        <f>H4/F4</f>
        <v>0.9056703713794243</v>
      </c>
      <c r="M4">
        <f>I4/G4</f>
        <v>1.0255932790616966</v>
      </c>
      <c r="N4">
        <f>AVERAGE(M4,L4)</f>
        <v>0.96563182522056046</v>
      </c>
      <c r="O4">
        <f>_xlfn.STDEV.P(L4,M4)</f>
        <v>5.9961453841136159E-2</v>
      </c>
    </row>
    <row r="5" spans="1:15" x14ac:dyDescent="0.25">
      <c r="A5" t="s">
        <v>11</v>
      </c>
      <c r="B5">
        <v>1978.89</v>
      </c>
      <c r="C5">
        <v>10.3</v>
      </c>
      <c r="D5">
        <v>2067.48</v>
      </c>
      <c r="E5">
        <v>9.5</v>
      </c>
      <c r="F5">
        <f>B5-B5*(C5/100)</f>
        <v>1775.0643300000002</v>
      </c>
      <c r="G5">
        <f>B5+B5*(C5/100)</f>
        <v>2182.71567</v>
      </c>
      <c r="H5">
        <f>D5*(1-E5/100)</f>
        <v>1871.0694000000001</v>
      </c>
      <c r="I5">
        <f>D5*(1+E5/100)</f>
        <v>2263.8906000000002</v>
      </c>
      <c r="K5" t="s">
        <v>11</v>
      </c>
      <c r="L5">
        <f>H5/F5</f>
        <v>1.0540854032033871</v>
      </c>
      <c r="M5">
        <f>I5/G5</f>
        <v>1.0371898782400732</v>
      </c>
      <c r="N5">
        <f t="shared" ref="N5:N32" si="0">AVERAGE(M5,L5)</f>
        <v>1.04563764072173</v>
      </c>
      <c r="O5">
        <f t="shared" ref="O5:O32" si="1">_xlfn.STDEV.P(L5,M5)</f>
        <v>8.4477624816569064E-3</v>
      </c>
    </row>
    <row r="6" spans="1:15" x14ac:dyDescent="0.25">
      <c r="A6" t="s">
        <v>13</v>
      </c>
      <c r="B6">
        <v>534.78</v>
      </c>
      <c r="C6">
        <v>0.9</v>
      </c>
      <c r="D6">
        <v>544.62</v>
      </c>
      <c r="E6">
        <v>1.4</v>
      </c>
      <c r="F6">
        <f t="shared" ref="F6:F15" si="2">B6-B6*(C6/100)</f>
        <v>529.96697999999992</v>
      </c>
      <c r="G6">
        <f t="shared" ref="G6:G15" si="3">B6+B6*(C6/100)</f>
        <v>539.59302000000002</v>
      </c>
      <c r="H6">
        <f t="shared" ref="H6:H15" si="4">D6*(1-E6/100)</f>
        <v>536.99531999999999</v>
      </c>
      <c r="I6">
        <f t="shared" ref="I6:I15" si="5">D6*(1+E6/100)</f>
        <v>552.24468000000002</v>
      </c>
      <c r="K6" t="s">
        <v>13</v>
      </c>
      <c r="L6">
        <f t="shared" ref="L6:L15" si="6">H6/F6</f>
        <v>1.013261845105897</v>
      </c>
      <c r="M6">
        <f t="shared" ref="M6:M15" si="7">I6/G6</f>
        <v>1.0234466709743577</v>
      </c>
      <c r="N6">
        <f t="shared" si="0"/>
        <v>1.0183542580401275</v>
      </c>
      <c r="O6">
        <f t="shared" si="1"/>
        <v>5.0924129342303504E-3</v>
      </c>
    </row>
    <row r="7" spans="1:15" x14ac:dyDescent="0.25">
      <c r="A7" t="s">
        <v>14</v>
      </c>
      <c r="B7">
        <v>137084.82999999999</v>
      </c>
      <c r="C7">
        <v>0.5</v>
      </c>
      <c r="D7">
        <v>136816.04</v>
      </c>
      <c r="E7">
        <v>0.7</v>
      </c>
      <c r="F7">
        <f t="shared" si="2"/>
        <v>136399.40584999998</v>
      </c>
      <c r="G7">
        <f t="shared" si="3"/>
        <v>137770.25414999999</v>
      </c>
      <c r="H7">
        <f t="shared" si="4"/>
        <v>135858.32772</v>
      </c>
      <c r="I7">
        <f t="shared" si="5"/>
        <v>137773.75227999999</v>
      </c>
      <c r="K7" t="s">
        <v>14</v>
      </c>
      <c r="L7">
        <f t="shared" si="6"/>
        <v>0.99603313426016671</v>
      </c>
      <c r="M7">
        <f t="shared" si="7"/>
        <v>1.0000253910397536</v>
      </c>
      <c r="N7">
        <f t="shared" si="0"/>
        <v>0.99802926264996017</v>
      </c>
      <c r="O7">
        <f t="shared" si="1"/>
        <v>1.9961283897934612E-3</v>
      </c>
    </row>
    <row r="8" spans="1:15" x14ac:dyDescent="0.25">
      <c r="A8" t="s">
        <v>15</v>
      </c>
      <c r="B8">
        <v>79730.732000000004</v>
      </c>
      <c r="C8">
        <v>1.2</v>
      </c>
      <c r="D8">
        <v>77329.320000000007</v>
      </c>
      <c r="E8">
        <v>4.0999999999999996</v>
      </c>
      <c r="F8">
        <f t="shared" si="2"/>
        <v>78773.963216000004</v>
      </c>
      <c r="G8">
        <f t="shared" si="3"/>
        <v>80687.500784000003</v>
      </c>
      <c r="H8">
        <f t="shared" si="4"/>
        <v>74158.817880000002</v>
      </c>
      <c r="I8">
        <f t="shared" si="5"/>
        <v>80499.822119999997</v>
      </c>
      <c r="K8" t="s">
        <v>15</v>
      </c>
      <c r="L8">
        <f t="shared" si="6"/>
        <v>0.94141280763867163</v>
      </c>
      <c r="M8">
        <f t="shared" si="7"/>
        <v>0.99767400573600096</v>
      </c>
      <c r="N8">
        <f t="shared" si="0"/>
        <v>0.9695434066873363</v>
      </c>
      <c r="O8">
        <f t="shared" si="1"/>
        <v>2.8130599048664662E-2</v>
      </c>
    </row>
    <row r="9" spans="1:15" x14ac:dyDescent="0.25">
      <c r="A9" t="s">
        <v>16</v>
      </c>
      <c r="B9">
        <v>1060.44</v>
      </c>
      <c r="C9">
        <v>4.9000000000000004</v>
      </c>
      <c r="D9">
        <v>1063.57</v>
      </c>
      <c r="E9">
        <v>4.4000000000000004</v>
      </c>
      <c r="F9">
        <f t="shared" si="2"/>
        <v>1008.4784400000001</v>
      </c>
      <c r="G9">
        <f t="shared" si="3"/>
        <v>1112.40156</v>
      </c>
      <c r="H9">
        <f t="shared" si="4"/>
        <v>1016.7729199999999</v>
      </c>
      <c r="I9">
        <f t="shared" si="5"/>
        <v>1110.36708</v>
      </c>
      <c r="K9" t="s">
        <v>16</v>
      </c>
      <c r="L9">
        <f t="shared" si="6"/>
        <v>1.0082247469762464</v>
      </c>
      <c r="M9">
        <f t="shared" si="7"/>
        <v>0.99817109210094956</v>
      </c>
      <c r="N9">
        <f t="shared" si="0"/>
        <v>1.003197919538598</v>
      </c>
      <c r="O9">
        <f t="shared" si="1"/>
        <v>5.026827437648429E-3</v>
      </c>
    </row>
    <row r="10" spans="1:15" x14ac:dyDescent="0.25">
      <c r="A10" t="s">
        <v>24</v>
      </c>
      <c r="B10">
        <v>748430</v>
      </c>
      <c r="C10">
        <v>1</v>
      </c>
      <c r="D10">
        <v>747053</v>
      </c>
      <c r="E10">
        <v>2.7</v>
      </c>
      <c r="F10">
        <f t="shared" si="2"/>
        <v>740945.7</v>
      </c>
      <c r="G10">
        <f t="shared" si="3"/>
        <v>755914.3</v>
      </c>
      <c r="H10">
        <f t="shared" si="4"/>
        <v>726882.56900000002</v>
      </c>
      <c r="I10">
        <f t="shared" si="5"/>
        <v>767223.43099999998</v>
      </c>
      <c r="K10" t="s">
        <v>24</v>
      </c>
      <c r="L10">
        <f t="shared" si="6"/>
        <v>0.98102002481423412</v>
      </c>
      <c r="M10">
        <f t="shared" si="7"/>
        <v>1.0149608639497889</v>
      </c>
      <c r="N10">
        <f t="shared" si="0"/>
        <v>0.99799044438201157</v>
      </c>
      <c r="O10">
        <f t="shared" si="1"/>
        <v>1.6970419567777395E-2</v>
      </c>
    </row>
    <row r="11" spans="1:15" x14ac:dyDescent="0.25">
      <c r="A11" t="s">
        <v>17</v>
      </c>
      <c r="B11">
        <v>1491.8</v>
      </c>
      <c r="C11">
        <v>0.2</v>
      </c>
      <c r="D11">
        <v>1463.2</v>
      </c>
      <c r="E11">
        <v>0.3</v>
      </c>
      <c r="F11">
        <f t="shared" si="2"/>
        <v>1488.8163999999999</v>
      </c>
      <c r="G11">
        <f t="shared" si="3"/>
        <v>1494.7836</v>
      </c>
      <c r="H11">
        <f t="shared" si="4"/>
        <v>1458.8104000000001</v>
      </c>
      <c r="I11">
        <f t="shared" si="5"/>
        <v>1467.5895999999998</v>
      </c>
      <c r="K11" t="s">
        <v>17</v>
      </c>
      <c r="L11">
        <f t="shared" si="6"/>
        <v>0.97984573517594253</v>
      </c>
      <c r="M11">
        <f t="shared" si="7"/>
        <v>0.98180740008118883</v>
      </c>
      <c r="N11">
        <f t="shared" si="0"/>
        <v>0.98082656762856568</v>
      </c>
      <c r="O11">
        <f t="shared" si="1"/>
        <v>9.8083245262314822E-4</v>
      </c>
    </row>
    <row r="12" spans="1:15" x14ac:dyDescent="0.25">
      <c r="A12" t="s">
        <v>18</v>
      </c>
      <c r="B12">
        <v>386.2</v>
      </c>
      <c r="C12">
        <v>0</v>
      </c>
      <c r="D12">
        <v>378.4</v>
      </c>
      <c r="E12">
        <v>0</v>
      </c>
      <c r="F12">
        <f t="shared" si="2"/>
        <v>386.2</v>
      </c>
      <c r="G12">
        <f t="shared" si="3"/>
        <v>386.2</v>
      </c>
      <c r="H12">
        <f t="shared" si="4"/>
        <v>378.4</v>
      </c>
      <c r="I12">
        <f t="shared" si="5"/>
        <v>378.4</v>
      </c>
      <c r="K12" t="s">
        <v>18</v>
      </c>
      <c r="L12">
        <f t="shared" si="6"/>
        <v>0.97980321077162091</v>
      </c>
      <c r="M12">
        <f t="shared" si="7"/>
        <v>0.97980321077162091</v>
      </c>
      <c r="N12">
        <f t="shared" si="0"/>
        <v>0.97980321077162091</v>
      </c>
      <c r="O12">
        <f t="shared" si="1"/>
        <v>0</v>
      </c>
    </row>
    <row r="13" spans="1:15" x14ac:dyDescent="0.25">
      <c r="A13" t="s">
        <v>19</v>
      </c>
      <c r="B13">
        <v>461679.4</v>
      </c>
      <c r="C13">
        <v>0.3</v>
      </c>
      <c r="D13">
        <v>463045</v>
      </c>
      <c r="E13">
        <v>0.2</v>
      </c>
      <c r="F13">
        <f t="shared" si="2"/>
        <v>460294.36180000001</v>
      </c>
      <c r="G13">
        <f t="shared" si="3"/>
        <v>463064.43820000003</v>
      </c>
      <c r="H13">
        <f t="shared" si="4"/>
        <v>462118.91</v>
      </c>
      <c r="I13">
        <f t="shared" si="5"/>
        <v>463971.09</v>
      </c>
      <c r="K13" t="s">
        <v>19</v>
      </c>
      <c r="L13">
        <f t="shared" si="6"/>
        <v>1.0039638725811566</v>
      </c>
      <c r="M13">
        <f t="shared" si="7"/>
        <v>1.0019579387342381</v>
      </c>
      <c r="N13">
        <f t="shared" si="0"/>
        <v>1.0029609056576974</v>
      </c>
      <c r="O13">
        <f t="shared" si="1"/>
        <v>1.0029669234592475E-3</v>
      </c>
    </row>
    <row r="14" spans="1:15" x14ac:dyDescent="0.25">
      <c r="A14" t="s">
        <v>20</v>
      </c>
      <c r="B14">
        <v>130542.39999999999</v>
      </c>
      <c r="C14">
        <v>0.8</v>
      </c>
      <c r="D14">
        <v>130998.8</v>
      </c>
      <c r="E14">
        <v>0.2</v>
      </c>
      <c r="F14">
        <f t="shared" si="2"/>
        <v>129498.06079999999</v>
      </c>
      <c r="G14">
        <f t="shared" si="3"/>
        <v>131586.73919999998</v>
      </c>
      <c r="H14">
        <f t="shared" si="4"/>
        <v>130736.8024</v>
      </c>
      <c r="I14">
        <f t="shared" si="5"/>
        <v>131260.79759999999</v>
      </c>
      <c r="K14" t="s">
        <v>20</v>
      </c>
      <c r="L14">
        <f t="shared" si="6"/>
        <v>1.0095657154427444</v>
      </c>
      <c r="M14">
        <f t="shared" si="7"/>
        <v>0.99752299052334914</v>
      </c>
      <c r="N14">
        <f t="shared" si="0"/>
        <v>1.0035443529830468</v>
      </c>
      <c r="O14">
        <f t="shared" si="1"/>
        <v>6.0213624596976434E-3</v>
      </c>
    </row>
    <row r="15" spans="1:15" x14ac:dyDescent="0.25">
      <c r="A15" t="s">
        <v>21</v>
      </c>
      <c r="B15">
        <v>1097956</v>
      </c>
      <c r="C15">
        <v>1.3</v>
      </c>
      <c r="D15">
        <v>1092951</v>
      </c>
      <c r="E15">
        <v>1.5</v>
      </c>
      <c r="F15">
        <f t="shared" si="2"/>
        <v>1083682.5719999999</v>
      </c>
      <c r="G15">
        <f t="shared" si="3"/>
        <v>1112229.4280000001</v>
      </c>
      <c r="H15">
        <f t="shared" si="4"/>
        <v>1076556.7349999999</v>
      </c>
      <c r="I15">
        <f t="shared" si="5"/>
        <v>1109345.2649999999</v>
      </c>
      <c r="K15" t="s">
        <v>21</v>
      </c>
      <c r="L15">
        <f t="shared" si="6"/>
        <v>0.99342442410340792</v>
      </c>
      <c r="M15">
        <f t="shared" si="7"/>
        <v>0.99740686325375649</v>
      </c>
      <c r="N15">
        <f t="shared" si="0"/>
        <v>0.99541564367858215</v>
      </c>
      <c r="O15">
        <f t="shared" si="1"/>
        <v>1.9912195751742856E-3</v>
      </c>
    </row>
    <row r="16" spans="1:15" x14ac:dyDescent="0.25">
      <c r="K16" t="s">
        <v>26</v>
      </c>
      <c r="N16">
        <f>AVERAGE(N4:N15)</f>
        <v>0.99674461982998652</v>
      </c>
    </row>
    <row r="18" spans="1:15" x14ac:dyDescent="0.25">
      <c r="A18" s="1" t="s">
        <v>22</v>
      </c>
    </row>
    <row r="20" spans="1:15" x14ac:dyDescent="0.25">
      <c r="B20" t="s">
        <v>23</v>
      </c>
      <c r="C20" t="s">
        <v>1</v>
      </c>
      <c r="D20" t="s">
        <v>4</v>
      </c>
      <c r="E20" t="s">
        <v>1</v>
      </c>
      <c r="F20" t="s">
        <v>5</v>
      </c>
      <c r="G20" t="s">
        <v>6</v>
      </c>
      <c r="H20" t="s">
        <v>7</v>
      </c>
      <c r="I20" t="s">
        <v>8</v>
      </c>
      <c r="L20" t="s">
        <v>9</v>
      </c>
      <c r="M20" t="s">
        <v>10</v>
      </c>
      <c r="N20" t="s">
        <v>25</v>
      </c>
      <c r="O20" t="s">
        <v>1</v>
      </c>
    </row>
    <row r="21" spans="1:15" x14ac:dyDescent="0.25">
      <c r="A21" t="s">
        <v>12</v>
      </c>
      <c r="B21">
        <v>48815402</v>
      </c>
      <c r="C21">
        <v>2.4</v>
      </c>
      <c r="D21">
        <v>35630322</v>
      </c>
      <c r="E21">
        <v>3</v>
      </c>
      <c r="F21">
        <f>B21*(1-C21/100)</f>
        <v>47643832.351999998</v>
      </c>
      <c r="G21">
        <f>B21*(1+C21/100)</f>
        <v>49986971.648000002</v>
      </c>
      <c r="H21">
        <f>D21*(1-E21/100)</f>
        <v>34561412.339999996</v>
      </c>
      <c r="I21">
        <f>D21*(1+E21/100)</f>
        <v>36699231.660000004</v>
      </c>
      <c r="K21" t="s">
        <v>12</v>
      </c>
      <c r="L21">
        <f>H21/F21</f>
        <v>0.72541209709275567</v>
      </c>
      <c r="M21">
        <f>I21/G21</f>
        <v>0.73417593525028746</v>
      </c>
      <c r="N21">
        <f t="shared" si="0"/>
        <v>0.72979401617152151</v>
      </c>
      <c r="O21">
        <f t="shared" si="1"/>
        <v>4.3819190787658946E-3</v>
      </c>
    </row>
    <row r="22" spans="1:15" x14ac:dyDescent="0.25">
      <c r="A22" t="s">
        <v>11</v>
      </c>
      <c r="B22">
        <v>7763</v>
      </c>
      <c r="C22">
        <v>7.5</v>
      </c>
      <c r="D22">
        <v>8231</v>
      </c>
      <c r="E22">
        <v>3.8</v>
      </c>
      <c r="F22">
        <f t="shared" ref="F22:F32" si="8">B22*(1-C22/100)</f>
        <v>7180.7750000000005</v>
      </c>
      <c r="G22">
        <f t="shared" ref="G22:G32" si="9">B22*(1+C22/100)</f>
        <v>8345.2250000000004</v>
      </c>
      <c r="H22">
        <f t="shared" ref="H22:H32" si="10">D22*(1-E22/100)</f>
        <v>7918.2219999999998</v>
      </c>
      <c r="I22">
        <f t="shared" ref="I22:I32" si="11">D22*(1+E22/100)</f>
        <v>8543.7780000000002</v>
      </c>
      <c r="K22" t="s">
        <v>11</v>
      </c>
      <c r="L22">
        <f t="shared" ref="L22:L32" si="12">H22/F22</f>
        <v>1.1026974107947958</v>
      </c>
      <c r="M22">
        <f t="shared" ref="M22:M32" si="13">I22/G22</f>
        <v>1.0237924082334509</v>
      </c>
      <c r="N22">
        <f t="shared" si="0"/>
        <v>1.0632449095141232</v>
      </c>
      <c r="O22">
        <f t="shared" si="1"/>
        <v>3.9452501280672458E-2</v>
      </c>
    </row>
    <row r="23" spans="1:15" x14ac:dyDescent="0.25">
      <c r="A23" t="s">
        <v>13</v>
      </c>
      <c r="B23">
        <v>6716</v>
      </c>
      <c r="C23">
        <v>1.1000000000000001</v>
      </c>
      <c r="D23">
        <v>5296</v>
      </c>
      <c r="E23">
        <v>0.8</v>
      </c>
      <c r="F23">
        <f t="shared" si="8"/>
        <v>6642.1239999999998</v>
      </c>
      <c r="G23">
        <f t="shared" si="9"/>
        <v>6789.8759999999993</v>
      </c>
      <c r="H23">
        <f t="shared" si="10"/>
        <v>5253.6319999999996</v>
      </c>
      <c r="I23">
        <f t="shared" si="11"/>
        <v>5338.3680000000004</v>
      </c>
      <c r="K23" t="s">
        <v>13</v>
      </c>
      <c r="L23">
        <f t="shared" si="12"/>
        <v>0.79095662772932274</v>
      </c>
      <c r="M23">
        <f t="shared" si="13"/>
        <v>0.78622466743133468</v>
      </c>
      <c r="N23">
        <f t="shared" si="0"/>
        <v>0.78859064758032871</v>
      </c>
      <c r="O23">
        <f t="shared" si="1"/>
        <v>2.3659801489940291E-3</v>
      </c>
    </row>
    <row r="24" spans="1:15" x14ac:dyDescent="0.25">
      <c r="A24" t="s">
        <v>14</v>
      </c>
      <c r="B24">
        <v>1989195.84</v>
      </c>
      <c r="C24">
        <v>0.3</v>
      </c>
      <c r="D24">
        <v>1479440.5</v>
      </c>
      <c r="E24">
        <v>0.3</v>
      </c>
      <c r="F24">
        <f t="shared" si="8"/>
        <v>1983228.25248</v>
      </c>
      <c r="G24">
        <f t="shared" si="9"/>
        <v>1995163.4275199999</v>
      </c>
      <c r="H24">
        <f t="shared" si="10"/>
        <v>1475002.1784999999</v>
      </c>
      <c r="I24">
        <f t="shared" si="11"/>
        <v>1483878.8214999998</v>
      </c>
      <c r="K24" t="s">
        <v>14</v>
      </c>
      <c r="L24">
        <f t="shared" si="12"/>
        <v>0.74373798207822506</v>
      </c>
      <c r="M24">
        <f t="shared" si="13"/>
        <v>0.74373798207822506</v>
      </c>
      <c r="N24">
        <f t="shared" si="0"/>
        <v>0.74373798207822506</v>
      </c>
      <c r="O24">
        <f t="shared" si="1"/>
        <v>0</v>
      </c>
    </row>
    <row r="25" spans="1:15" x14ac:dyDescent="0.25">
      <c r="A25" t="s">
        <v>15</v>
      </c>
      <c r="B25">
        <v>298440</v>
      </c>
      <c r="C25">
        <v>2.1</v>
      </c>
      <c r="D25">
        <v>222090</v>
      </c>
      <c r="E25">
        <v>1.7</v>
      </c>
      <c r="F25">
        <f t="shared" si="8"/>
        <v>292172.76</v>
      </c>
      <c r="G25">
        <f t="shared" si="9"/>
        <v>304707.24</v>
      </c>
      <c r="H25">
        <f t="shared" si="10"/>
        <v>218314.47</v>
      </c>
      <c r="I25">
        <f t="shared" si="11"/>
        <v>225865.52999999997</v>
      </c>
      <c r="K25" t="s">
        <v>15</v>
      </c>
      <c r="L25">
        <f t="shared" si="12"/>
        <v>0.74721021220458739</v>
      </c>
      <c r="M25">
        <f t="shared" si="13"/>
        <v>0.74125422815683661</v>
      </c>
      <c r="N25">
        <f t="shared" si="0"/>
        <v>0.744232220180712</v>
      </c>
      <c r="O25">
        <f t="shared" si="1"/>
        <v>2.9779920238753865E-3</v>
      </c>
    </row>
    <row r="26" spans="1:15" x14ac:dyDescent="0.25">
      <c r="A26" t="s">
        <v>16</v>
      </c>
      <c r="B26">
        <v>2872</v>
      </c>
      <c r="C26">
        <v>1.8</v>
      </c>
      <c r="D26">
        <v>2405</v>
      </c>
      <c r="E26">
        <v>2.7</v>
      </c>
      <c r="F26">
        <f t="shared" si="8"/>
        <v>2820.3040000000001</v>
      </c>
      <c r="G26">
        <f t="shared" si="9"/>
        <v>2923.6959999999999</v>
      </c>
      <c r="H26">
        <f t="shared" si="10"/>
        <v>2340.0650000000001</v>
      </c>
      <c r="I26">
        <f t="shared" si="11"/>
        <v>2469.9349999999999</v>
      </c>
      <c r="K26" t="s">
        <v>16</v>
      </c>
      <c r="L26">
        <f t="shared" si="12"/>
        <v>0.82972083860463264</v>
      </c>
      <c r="M26">
        <f t="shared" si="13"/>
        <v>0.8447988436554279</v>
      </c>
      <c r="N26">
        <f t="shared" si="0"/>
        <v>0.83725984113003027</v>
      </c>
      <c r="O26">
        <f t="shared" si="1"/>
        <v>7.5390025253976312E-3</v>
      </c>
    </row>
    <row r="27" spans="1:15" x14ac:dyDescent="0.25">
      <c r="A27" t="s">
        <v>24</v>
      </c>
      <c r="B27">
        <v>2986202</v>
      </c>
      <c r="C27">
        <v>0.1</v>
      </c>
      <c r="D27">
        <v>2224708</v>
      </c>
      <c r="E27">
        <v>0.2</v>
      </c>
      <c r="F27">
        <f t="shared" si="8"/>
        <v>2983215.798</v>
      </c>
      <c r="G27">
        <f t="shared" si="9"/>
        <v>2989188.2019999996</v>
      </c>
      <c r="H27">
        <f t="shared" si="10"/>
        <v>2220258.5839999998</v>
      </c>
      <c r="I27">
        <f t="shared" si="11"/>
        <v>2229157.4160000002</v>
      </c>
      <c r="K27" t="s">
        <v>24</v>
      </c>
      <c r="L27">
        <f t="shared" si="12"/>
        <v>0.74425007587064262</v>
      </c>
      <c r="M27">
        <f t="shared" si="13"/>
        <v>0.74574006899549528</v>
      </c>
      <c r="N27">
        <f t="shared" si="0"/>
        <v>0.74499507243306895</v>
      </c>
      <c r="O27">
        <f t="shared" si="1"/>
        <v>7.449965624263255E-4</v>
      </c>
    </row>
    <row r="28" spans="1:15" x14ac:dyDescent="0.25">
      <c r="A28" t="s">
        <v>17</v>
      </c>
      <c r="B28">
        <v>3379</v>
      </c>
      <c r="C28">
        <v>0.7</v>
      </c>
      <c r="D28">
        <v>2837</v>
      </c>
      <c r="E28">
        <v>0</v>
      </c>
      <c r="F28">
        <f t="shared" si="8"/>
        <v>3355.3469999999998</v>
      </c>
      <c r="G28">
        <f t="shared" si="9"/>
        <v>3402.6529999999998</v>
      </c>
      <c r="H28">
        <f t="shared" si="10"/>
        <v>2837</v>
      </c>
      <c r="I28">
        <f t="shared" si="11"/>
        <v>2837</v>
      </c>
      <c r="K28" t="s">
        <v>17</v>
      </c>
      <c r="L28">
        <f t="shared" si="12"/>
        <v>0.84551612694603573</v>
      </c>
      <c r="M28">
        <f t="shared" si="13"/>
        <v>0.83376118575711367</v>
      </c>
      <c r="N28">
        <f t="shared" si="0"/>
        <v>0.83963865635157475</v>
      </c>
      <c r="O28">
        <f t="shared" si="1"/>
        <v>5.8774705944610317E-3</v>
      </c>
    </row>
    <row r="29" spans="1:15" x14ac:dyDescent="0.25">
      <c r="A29" t="s">
        <v>18</v>
      </c>
      <c r="B29">
        <v>481</v>
      </c>
      <c r="C29">
        <v>0</v>
      </c>
      <c r="D29">
        <v>394</v>
      </c>
      <c r="E29">
        <v>0</v>
      </c>
      <c r="F29">
        <f t="shared" si="8"/>
        <v>481</v>
      </c>
      <c r="G29">
        <f t="shared" si="9"/>
        <v>481</v>
      </c>
      <c r="H29">
        <f t="shared" si="10"/>
        <v>394</v>
      </c>
      <c r="I29">
        <f t="shared" si="11"/>
        <v>394</v>
      </c>
      <c r="K29" t="s">
        <v>18</v>
      </c>
      <c r="L29">
        <f t="shared" si="12"/>
        <v>0.81912681912681917</v>
      </c>
      <c r="M29">
        <f t="shared" si="13"/>
        <v>0.81912681912681917</v>
      </c>
      <c r="N29">
        <f t="shared" si="0"/>
        <v>0.81912681912681917</v>
      </c>
      <c r="O29">
        <f t="shared" si="1"/>
        <v>0</v>
      </c>
    </row>
    <row r="30" spans="1:15" x14ac:dyDescent="0.25">
      <c r="A30" t="s">
        <v>19</v>
      </c>
      <c r="B30">
        <v>2344551</v>
      </c>
      <c r="C30">
        <f>173636/B30</f>
        <v>7.4059382798668055E-2</v>
      </c>
      <c r="D30">
        <v>2020234</v>
      </c>
      <c r="E30">
        <f>143146/D30</f>
        <v>7.085614834717166E-2</v>
      </c>
      <c r="F30">
        <f t="shared" si="8"/>
        <v>2342814.64</v>
      </c>
      <c r="G30">
        <f t="shared" si="9"/>
        <v>2346287.3600000003</v>
      </c>
      <c r="H30">
        <f t="shared" si="10"/>
        <v>2018802.5399999998</v>
      </c>
      <c r="I30">
        <f t="shared" si="11"/>
        <v>2021665.46</v>
      </c>
      <c r="K30" t="s">
        <v>19</v>
      </c>
      <c r="L30">
        <f t="shared" si="12"/>
        <v>0.86169964346816597</v>
      </c>
      <c r="M30">
        <f t="shared" si="13"/>
        <v>0.86164444068777646</v>
      </c>
      <c r="N30">
        <f t="shared" si="0"/>
        <v>0.86167204207797121</v>
      </c>
      <c r="O30">
        <f t="shared" si="1"/>
        <v>2.7601390194753606E-5</v>
      </c>
    </row>
    <row r="31" spans="1:15" x14ac:dyDescent="0.25">
      <c r="A31" t="s">
        <v>20</v>
      </c>
      <c r="B31">
        <v>641010</v>
      </c>
      <c r="C31">
        <f>90346/B31</f>
        <v>0.14094319901405594</v>
      </c>
      <c r="D31">
        <v>512385</v>
      </c>
      <c r="E31">
        <f>14913/D31</f>
        <v>2.9105067478556165E-2</v>
      </c>
      <c r="F31">
        <f t="shared" si="8"/>
        <v>640106.54</v>
      </c>
      <c r="G31">
        <f t="shared" si="9"/>
        <v>641913.46</v>
      </c>
      <c r="H31">
        <f t="shared" si="10"/>
        <v>512235.87</v>
      </c>
      <c r="I31">
        <f t="shared" si="11"/>
        <v>512534.13</v>
      </c>
      <c r="K31" t="s">
        <v>20</v>
      </c>
      <c r="L31">
        <f t="shared" si="12"/>
        <v>0.80023533269945968</v>
      </c>
      <c r="M31">
        <f t="shared" si="13"/>
        <v>0.79844739507409623</v>
      </c>
      <c r="N31">
        <f t="shared" si="0"/>
        <v>0.7993413638867779</v>
      </c>
      <c r="O31">
        <f t="shared" si="1"/>
        <v>8.9396881268172246E-4</v>
      </c>
    </row>
    <row r="32" spans="1:15" x14ac:dyDescent="0.25">
      <c r="A32" t="s">
        <v>21</v>
      </c>
      <c r="B32">
        <v>6329269</v>
      </c>
      <c r="C32">
        <f>101664/B32</f>
        <v>1.6062518436173276E-2</v>
      </c>
      <c r="D32">
        <v>4486784</v>
      </c>
      <c r="E32">
        <f>17610/D32</f>
        <v>3.9248602116794566E-3</v>
      </c>
      <c r="F32">
        <f t="shared" si="8"/>
        <v>6328252.3599999994</v>
      </c>
      <c r="G32">
        <f t="shared" si="9"/>
        <v>6330285.6400000006</v>
      </c>
      <c r="H32">
        <f t="shared" si="10"/>
        <v>4486607.9000000004</v>
      </c>
      <c r="I32">
        <f t="shared" si="11"/>
        <v>4486960.0999999996</v>
      </c>
      <c r="K32" t="s">
        <v>21</v>
      </c>
      <c r="L32">
        <f t="shared" si="12"/>
        <v>0.70898055968172558</v>
      </c>
      <c r="M32">
        <f t="shared" si="13"/>
        <v>0.70880847329347352</v>
      </c>
      <c r="N32">
        <f t="shared" si="0"/>
        <v>0.70889451648759949</v>
      </c>
      <c r="O32">
        <f t="shared" si="1"/>
        <v>8.6043194126028677E-5</v>
      </c>
    </row>
    <row r="33" spans="11:14" x14ac:dyDescent="0.25">
      <c r="K33" t="s">
        <v>26</v>
      </c>
      <c r="N33">
        <f>AVERAGE(N21:N32)</f>
        <v>0.80671067391822948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</dc:creator>
  <cp:lastModifiedBy>vg</cp:lastModifiedBy>
  <dcterms:created xsi:type="dcterms:W3CDTF">2011-07-24T17:46:35Z</dcterms:created>
  <dcterms:modified xsi:type="dcterms:W3CDTF">2011-07-25T15:16:25Z</dcterms:modified>
</cp:coreProperties>
</file>