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16035" windowHeight="7095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5621"/>
</workbook>
</file>

<file path=xl/calcChain.xml><?xml version="1.0" encoding="utf-8"?>
<calcChain xmlns="http://schemas.openxmlformats.org/spreadsheetml/2006/main">
  <c r="L38" i="5" l="1"/>
  <c r="M38" i="5" s="1"/>
  <c r="O36" i="5"/>
  <c r="J36" i="5"/>
  <c r="J37" i="5" s="1"/>
  <c r="M35" i="5"/>
  <c r="N33" i="5"/>
  <c r="O33" i="5" s="1"/>
  <c r="M33" i="5"/>
  <c r="N31" i="5"/>
  <c r="M31" i="5"/>
  <c r="J26" i="5"/>
  <c r="O21" i="5"/>
  <c r="O22" i="5"/>
  <c r="N22" i="5"/>
  <c r="M22" i="5"/>
  <c r="O25" i="5"/>
  <c r="N27" i="5"/>
  <c r="O27" i="5" s="1"/>
  <c r="M24" i="5"/>
  <c r="M27" i="5"/>
  <c r="N21" i="5"/>
  <c r="L27" i="5"/>
  <c r="N20" i="5"/>
  <c r="M20" i="5"/>
  <c r="J7" i="5"/>
  <c r="L7" i="5"/>
  <c r="J8" i="5"/>
  <c r="L8" i="5"/>
  <c r="J9" i="5"/>
  <c r="L9" i="5"/>
  <c r="J10" i="5"/>
  <c r="L10" i="5"/>
  <c r="J11" i="5"/>
  <c r="K11" i="5"/>
  <c r="L11" i="5"/>
  <c r="L12" i="5"/>
  <c r="J13" i="5"/>
  <c r="N3" i="5"/>
  <c r="M3" i="5"/>
  <c r="O9" i="5" s="1"/>
  <c r="O10" i="5" s="1"/>
  <c r="D13" i="5"/>
  <c r="J38" i="5" l="1"/>
  <c r="J32" i="5"/>
  <c r="N38" i="5"/>
  <c r="O38" i="5" s="1"/>
  <c r="J25" i="5"/>
  <c r="L13" i="5"/>
  <c r="M13" i="5" s="1"/>
  <c r="J5" i="5"/>
  <c r="N5" i="5" s="1"/>
  <c r="O5" i="5" s="1"/>
  <c r="J16" i="5"/>
  <c r="J14" i="5"/>
  <c r="O14" i="5"/>
  <c r="L16" i="5"/>
  <c r="D5" i="5"/>
  <c r="F13" i="5"/>
  <c r="F16" i="5" s="1"/>
  <c r="D16" i="5"/>
  <c r="D14" i="5"/>
  <c r="O27" i="4"/>
  <c r="O28" i="4"/>
  <c r="O29" i="4"/>
  <c r="D22" i="4"/>
  <c r="D23" i="4"/>
  <c r="D24" i="4"/>
  <c r="D25" i="4"/>
  <c r="D21" i="4"/>
  <c r="N33" i="4"/>
  <c r="N21" i="4"/>
  <c r="O21" i="4" s="1"/>
  <c r="T15" i="4"/>
  <c r="T4" i="4"/>
  <c r="X4" i="4"/>
  <c r="J4" i="4"/>
  <c r="J34" i="5" l="1"/>
  <c r="M34" i="5" s="1"/>
  <c r="M32" i="5"/>
  <c r="N32" i="5"/>
  <c r="M5" i="5"/>
  <c r="J15" i="5"/>
  <c r="J4" i="5" s="1"/>
  <c r="M16" i="5"/>
  <c r="N16" i="5"/>
  <c r="O16" i="5" s="1"/>
  <c r="D15" i="5"/>
  <c r="D4" i="5" s="1"/>
  <c r="D6" i="5" s="1"/>
  <c r="F16" i="3"/>
  <c r="L63" i="4"/>
  <c r="K62" i="4"/>
  <c r="L62" i="4" s="1"/>
  <c r="J62" i="4"/>
  <c r="L61" i="4"/>
  <c r="J61" i="4"/>
  <c r="L60" i="4"/>
  <c r="J60" i="4"/>
  <c r="L59" i="4"/>
  <c r="J59" i="4"/>
  <c r="L58" i="4"/>
  <c r="L64" i="4" s="1"/>
  <c r="J58" i="4"/>
  <c r="J64" i="4" s="1"/>
  <c r="N54" i="4"/>
  <c r="M54" i="4"/>
  <c r="O60" i="4" s="1"/>
  <c r="N34" i="5" l="1"/>
  <c r="O34" i="5" s="1"/>
  <c r="O32" i="5"/>
  <c r="J21" i="5"/>
  <c r="J23" i="5" s="1"/>
  <c r="J27" i="5"/>
  <c r="M23" i="5"/>
  <c r="M21" i="5"/>
  <c r="J6" i="5"/>
  <c r="M6" i="5" s="1"/>
  <c r="M4" i="5"/>
  <c r="N4" i="5"/>
  <c r="J56" i="4"/>
  <c r="M56" i="4" s="1"/>
  <c r="O65" i="4"/>
  <c r="M64" i="4"/>
  <c r="L67" i="4"/>
  <c r="J67" i="4"/>
  <c r="J65" i="4"/>
  <c r="N23" i="5" l="1"/>
  <c r="O23" i="5" s="1"/>
  <c r="N6" i="5"/>
  <c r="O6" i="5" s="1"/>
  <c r="O12" i="5" s="1"/>
  <c r="O4" i="5"/>
  <c r="O11" i="5" s="1"/>
  <c r="N56" i="4"/>
  <c r="O56" i="4" s="1"/>
  <c r="J66" i="4"/>
  <c r="J55" i="4" s="1"/>
  <c r="M67" i="4"/>
  <c r="N67" i="4"/>
  <c r="O67" i="4" s="1"/>
  <c r="V63" i="4"/>
  <c r="U62" i="4"/>
  <c r="V62" i="4" s="1"/>
  <c r="T62" i="4"/>
  <c r="V61" i="4"/>
  <c r="T61" i="4"/>
  <c r="V60" i="4"/>
  <c r="T60" i="4"/>
  <c r="V59" i="4"/>
  <c r="T59" i="4"/>
  <c r="V58" i="4"/>
  <c r="V64" i="4" s="1"/>
  <c r="T58" i="4"/>
  <c r="T64" i="4" s="1"/>
  <c r="X54" i="4"/>
  <c r="W54" i="4"/>
  <c r="Y60" i="4" s="1"/>
  <c r="V29" i="4"/>
  <c r="U28" i="4"/>
  <c r="V28" i="4" s="1"/>
  <c r="T28" i="4"/>
  <c r="V27" i="4"/>
  <c r="T27" i="4"/>
  <c r="V26" i="4"/>
  <c r="T26" i="4"/>
  <c r="V25" i="4"/>
  <c r="T25" i="4"/>
  <c r="V24" i="4"/>
  <c r="V30" i="4" s="1"/>
  <c r="T24" i="4"/>
  <c r="T30" i="4" s="1"/>
  <c r="X20" i="4"/>
  <c r="W20" i="4"/>
  <c r="Y26" i="4" s="1"/>
  <c r="W16" i="4"/>
  <c r="X16" i="4"/>
  <c r="V12" i="4"/>
  <c r="U11" i="4"/>
  <c r="V11" i="4" s="1"/>
  <c r="T5" i="4" s="1"/>
  <c r="T11" i="4"/>
  <c r="V10" i="4"/>
  <c r="T10" i="4"/>
  <c r="V9" i="4"/>
  <c r="T9" i="4"/>
  <c r="V8" i="4"/>
  <c r="T8" i="4"/>
  <c r="V7" i="4"/>
  <c r="V13" i="4" s="1"/>
  <c r="T7" i="4"/>
  <c r="T13" i="4" s="1"/>
  <c r="X3" i="4"/>
  <c r="W3" i="4"/>
  <c r="Y9" i="4" s="1"/>
  <c r="L46" i="4"/>
  <c r="K45" i="4"/>
  <c r="L45" i="4" s="1"/>
  <c r="J45" i="4"/>
  <c r="L44" i="4"/>
  <c r="J44" i="4"/>
  <c r="L43" i="4"/>
  <c r="J43" i="4"/>
  <c r="L42" i="4"/>
  <c r="J42" i="4"/>
  <c r="L41" i="4"/>
  <c r="L47" i="4" s="1"/>
  <c r="J41" i="4"/>
  <c r="J47" i="4" s="1"/>
  <c r="N37" i="4"/>
  <c r="M37" i="4"/>
  <c r="O43" i="4" s="1"/>
  <c r="L29" i="4"/>
  <c r="K28" i="4"/>
  <c r="L28" i="4" s="1"/>
  <c r="J28" i="4"/>
  <c r="L27" i="4"/>
  <c r="J27" i="4"/>
  <c r="L26" i="4"/>
  <c r="J26" i="4"/>
  <c r="L25" i="4"/>
  <c r="J25" i="4"/>
  <c r="L24" i="4"/>
  <c r="L30" i="4" s="1"/>
  <c r="J24" i="4"/>
  <c r="J30" i="4" s="1"/>
  <c r="N20" i="4"/>
  <c r="M20" i="4"/>
  <c r="O26" i="4" s="1"/>
  <c r="N3" i="4"/>
  <c r="M3" i="4"/>
  <c r="O9" i="4" s="1"/>
  <c r="O10" i="4" s="1"/>
  <c r="L12" i="4"/>
  <c r="K11" i="4"/>
  <c r="L11" i="4" s="1"/>
  <c r="J11" i="4"/>
  <c r="L10" i="4"/>
  <c r="J10" i="4"/>
  <c r="L9" i="4"/>
  <c r="J9" i="4"/>
  <c r="L8" i="4"/>
  <c r="J8" i="4"/>
  <c r="L7" i="4"/>
  <c r="J7" i="4"/>
  <c r="J13" i="4" s="1"/>
  <c r="F12" i="4"/>
  <c r="E11" i="4"/>
  <c r="F11" i="4" s="1"/>
  <c r="D11" i="4"/>
  <c r="F10" i="4"/>
  <c r="D10" i="4"/>
  <c r="F9" i="4"/>
  <c r="D9" i="4"/>
  <c r="F8" i="4"/>
  <c r="D8" i="4"/>
  <c r="F7" i="4"/>
  <c r="D7" i="4"/>
  <c r="D13" i="4" s="1"/>
  <c r="D14" i="4" s="1"/>
  <c r="M55" i="4" l="1"/>
  <c r="N55" i="4"/>
  <c r="J57" i="4"/>
  <c r="M57" i="4" s="1"/>
  <c r="T56" i="4"/>
  <c r="Y65" i="4"/>
  <c r="W64" i="4"/>
  <c r="V67" i="4"/>
  <c r="W56" i="4"/>
  <c r="X56" i="4"/>
  <c r="Y56" i="4" s="1"/>
  <c r="T67" i="4"/>
  <c r="T65" i="4"/>
  <c r="T66" i="4" s="1"/>
  <c r="T22" i="4"/>
  <c r="X22" i="4" s="1"/>
  <c r="Y22" i="4" s="1"/>
  <c r="Y31" i="4"/>
  <c r="W30" i="4"/>
  <c r="V33" i="4"/>
  <c r="W22" i="4"/>
  <c r="T33" i="4"/>
  <c r="T31" i="4"/>
  <c r="Y14" i="4"/>
  <c r="W13" i="4"/>
  <c r="V16" i="4"/>
  <c r="W5" i="4"/>
  <c r="X5" i="4"/>
  <c r="Y5" i="4" s="1"/>
  <c r="T16" i="4"/>
  <c r="T14" i="4"/>
  <c r="J39" i="4"/>
  <c r="O48" i="4"/>
  <c r="M47" i="4"/>
  <c r="L50" i="4"/>
  <c r="M39" i="4"/>
  <c r="N39" i="4"/>
  <c r="O39" i="4" s="1"/>
  <c r="J50" i="4"/>
  <c r="J48" i="4"/>
  <c r="J22" i="4"/>
  <c r="N22" i="4" s="1"/>
  <c r="O22" i="4" s="1"/>
  <c r="O31" i="4"/>
  <c r="M30" i="4"/>
  <c r="L33" i="4"/>
  <c r="J33" i="4"/>
  <c r="J31" i="4"/>
  <c r="J5" i="4"/>
  <c r="L13" i="4"/>
  <c r="J16" i="4"/>
  <c r="J14" i="4"/>
  <c r="D5" i="4"/>
  <c r="F13" i="4"/>
  <c r="F16" i="4" s="1"/>
  <c r="D15" i="4"/>
  <c r="D16" i="4" s="1"/>
  <c r="E52" i="3"/>
  <c r="G51" i="3"/>
  <c r="D51" i="3"/>
  <c r="E51" i="3" s="1"/>
  <c r="C51" i="3"/>
  <c r="E50" i="3"/>
  <c r="C50" i="3"/>
  <c r="E49" i="3"/>
  <c r="C49" i="3"/>
  <c r="E48" i="3"/>
  <c r="C48" i="3"/>
  <c r="E47" i="3"/>
  <c r="E53" i="3" s="1"/>
  <c r="C44" i="3" s="1"/>
  <c r="C47" i="3"/>
  <c r="C53" i="3" s="1"/>
  <c r="E54" i="3" s="1"/>
  <c r="O9" i="3"/>
  <c r="O55" i="4" l="1"/>
  <c r="N57" i="4"/>
  <c r="O57" i="4" s="1"/>
  <c r="T55" i="4"/>
  <c r="W67" i="4"/>
  <c r="X67" i="4"/>
  <c r="Y67" i="4" s="1"/>
  <c r="T32" i="4"/>
  <c r="T21" i="4" s="1"/>
  <c r="W33" i="4"/>
  <c r="X33" i="4"/>
  <c r="Y33" i="4" s="1"/>
  <c r="Y16" i="4"/>
  <c r="J49" i="4"/>
  <c r="J38" i="4" s="1"/>
  <c r="M50" i="4"/>
  <c r="N50" i="4"/>
  <c r="O50" i="4" s="1"/>
  <c r="M22" i="4"/>
  <c r="L16" i="4"/>
  <c r="O14" i="4"/>
  <c r="M13" i="4"/>
  <c r="N5" i="4"/>
  <c r="O5" i="4" s="1"/>
  <c r="M5" i="4"/>
  <c r="J32" i="4"/>
  <c r="J21" i="4" s="1"/>
  <c r="M33" i="4"/>
  <c r="O33" i="4"/>
  <c r="J15" i="4"/>
  <c r="D4" i="4"/>
  <c r="D6" i="4" s="1"/>
  <c r="C52" i="3"/>
  <c r="C54" i="3" s="1"/>
  <c r="E44" i="3"/>
  <c r="M10" i="3"/>
  <c r="L9" i="3"/>
  <c r="M9" i="3" s="1"/>
  <c r="K9" i="3"/>
  <c r="M8" i="3"/>
  <c r="K8" i="3"/>
  <c r="M7" i="3"/>
  <c r="K7" i="3"/>
  <c r="M6" i="3"/>
  <c r="K6" i="3"/>
  <c r="M5" i="3"/>
  <c r="K5" i="3"/>
  <c r="K11" i="3" s="1"/>
  <c r="M38" i="3"/>
  <c r="O37" i="3"/>
  <c r="L37" i="3"/>
  <c r="M37" i="3" s="1"/>
  <c r="K37" i="3"/>
  <c r="M36" i="3"/>
  <c r="K36" i="3"/>
  <c r="M35" i="3"/>
  <c r="K35" i="3"/>
  <c r="M34" i="3"/>
  <c r="K34" i="3"/>
  <c r="M33" i="3"/>
  <c r="M39" i="3" s="1"/>
  <c r="K30" i="3" s="1"/>
  <c r="K33" i="3"/>
  <c r="K39" i="3" s="1"/>
  <c r="E38" i="3"/>
  <c r="G37" i="3"/>
  <c r="D37" i="3"/>
  <c r="E37" i="3" s="1"/>
  <c r="C37" i="3"/>
  <c r="E36" i="3"/>
  <c r="C36" i="3"/>
  <c r="E35" i="3"/>
  <c r="C35" i="3"/>
  <c r="E34" i="3"/>
  <c r="C34" i="3"/>
  <c r="E33" i="3"/>
  <c r="E39" i="3" s="1"/>
  <c r="C30" i="3" s="1"/>
  <c r="C33" i="3"/>
  <c r="C39" i="3" s="1"/>
  <c r="M24" i="3"/>
  <c r="O23" i="3"/>
  <c r="L23" i="3"/>
  <c r="M23" i="3" s="1"/>
  <c r="K23" i="3"/>
  <c r="M22" i="3"/>
  <c r="K22" i="3"/>
  <c r="M21" i="3"/>
  <c r="K21" i="3"/>
  <c r="M20" i="3"/>
  <c r="K20" i="3"/>
  <c r="M19" i="3"/>
  <c r="M25" i="3" s="1"/>
  <c r="K16" i="3" s="1"/>
  <c r="K19" i="3"/>
  <c r="K25" i="3" s="1"/>
  <c r="F29" i="1"/>
  <c r="F28" i="1" s="1"/>
  <c r="F18" i="1"/>
  <c r="F13" i="1"/>
  <c r="G23" i="3"/>
  <c r="E24" i="3"/>
  <c r="E23" i="3"/>
  <c r="D23" i="3"/>
  <c r="C23" i="3"/>
  <c r="E22" i="3"/>
  <c r="C22" i="3"/>
  <c r="E21" i="3"/>
  <c r="C21" i="3"/>
  <c r="E20" i="3"/>
  <c r="C20" i="3"/>
  <c r="E19" i="3"/>
  <c r="E25" i="3" s="1"/>
  <c r="C16" i="3" s="1"/>
  <c r="E16" i="3" s="1"/>
  <c r="C19" i="3"/>
  <c r="C25" i="3" s="1"/>
  <c r="E26" i="3" s="1"/>
  <c r="E10" i="3"/>
  <c r="E8" i="3"/>
  <c r="E7" i="3"/>
  <c r="E6" i="3"/>
  <c r="E5" i="3"/>
  <c r="C9" i="3"/>
  <c r="C8" i="3"/>
  <c r="C7" i="3"/>
  <c r="C6" i="3"/>
  <c r="C5" i="3"/>
  <c r="C11" i="3" s="1"/>
  <c r="E12" i="3" s="1"/>
  <c r="C16" i="2"/>
  <c r="C17" i="2"/>
  <c r="C18" i="2"/>
  <c r="C19" i="2"/>
  <c r="C6" i="2"/>
  <c r="C7" i="2"/>
  <c r="C8" i="2"/>
  <c r="C9" i="2"/>
  <c r="C10" i="2"/>
  <c r="C11" i="2"/>
  <c r="C12" i="2"/>
  <c r="C13" i="2"/>
  <c r="C14" i="2"/>
  <c r="C15" i="2"/>
  <c r="C5" i="2"/>
  <c r="J9" i="1"/>
  <c r="C9" i="1"/>
  <c r="E1" i="1" s="1"/>
  <c r="F1" i="1" s="1"/>
  <c r="J29" i="1"/>
  <c r="C29" i="1"/>
  <c r="C19" i="1"/>
  <c r="J19" i="1"/>
  <c r="D9" i="3"/>
  <c r="E9" i="3" s="1"/>
  <c r="H22" i="1"/>
  <c r="L22" i="1" s="1"/>
  <c r="F25" i="1"/>
  <c r="F15" i="1"/>
  <c r="H12" i="1"/>
  <c r="L12" i="1" s="1"/>
  <c r="M5" i="1"/>
  <c r="H2" i="1"/>
  <c r="H3" i="1" s="1"/>
  <c r="A22" i="1"/>
  <c r="E22" i="1" s="1"/>
  <c r="E19" i="1"/>
  <c r="A12" i="1"/>
  <c r="A13" i="1" s="1"/>
  <c r="B9" i="1"/>
  <c r="D3" i="2"/>
  <c r="D2" i="2"/>
  <c r="D1" i="2"/>
  <c r="C1" i="1"/>
  <c r="A3" i="1"/>
  <c r="A4" i="1" s="1"/>
  <c r="A2" i="1"/>
  <c r="E2" i="1"/>
  <c r="C3" i="1"/>
  <c r="D6" i="1"/>
  <c r="C2" i="1"/>
  <c r="W55" i="4" l="1"/>
  <c r="T57" i="4"/>
  <c r="W57" i="4" s="1"/>
  <c r="X55" i="4"/>
  <c r="W21" i="4"/>
  <c r="T23" i="4"/>
  <c r="W23" i="4" s="1"/>
  <c r="X21" i="4"/>
  <c r="W4" i="4"/>
  <c r="T6" i="4"/>
  <c r="W6" i="4" s="1"/>
  <c r="M38" i="4"/>
  <c r="J40" i="4"/>
  <c r="M40" i="4" s="1"/>
  <c r="N38" i="4"/>
  <c r="J6" i="4"/>
  <c r="M6" i="4" s="1"/>
  <c r="N4" i="4"/>
  <c r="M4" i="4"/>
  <c r="M16" i="4"/>
  <c r="N16" i="4"/>
  <c r="O16" i="4" s="1"/>
  <c r="J23" i="4"/>
  <c r="M23" i="4" s="1"/>
  <c r="M21" i="4"/>
  <c r="D3" i="3"/>
  <c r="C45" i="3"/>
  <c r="M11" i="3"/>
  <c r="K2" i="3" s="1"/>
  <c r="M2" i="3" s="1"/>
  <c r="M12" i="3"/>
  <c r="M40" i="3"/>
  <c r="M30" i="3"/>
  <c r="E40" i="3"/>
  <c r="E30" i="3"/>
  <c r="M26" i="3"/>
  <c r="M16" i="3"/>
  <c r="C24" i="3"/>
  <c r="C26" i="3" s="1"/>
  <c r="C10" i="3"/>
  <c r="C12" i="3" s="1"/>
  <c r="E11" i="3"/>
  <c r="C2" i="3" s="1"/>
  <c r="J22" i="1"/>
  <c r="H23" i="1"/>
  <c r="J12" i="1"/>
  <c r="H13" i="1"/>
  <c r="L3" i="1"/>
  <c r="H4" i="1"/>
  <c r="J3" i="1"/>
  <c r="L2" i="1"/>
  <c r="J2" i="1"/>
  <c r="C22" i="1"/>
  <c r="A23" i="1"/>
  <c r="E13" i="1"/>
  <c r="A14" i="1"/>
  <c r="C13" i="1"/>
  <c r="E12" i="1"/>
  <c r="C12" i="1"/>
  <c r="A5" i="1"/>
  <c r="E4" i="1"/>
  <c r="C4" i="1"/>
  <c r="E3" i="1"/>
  <c r="Y55" i="4" l="1"/>
  <c r="X57" i="4"/>
  <c r="Y57" i="4" s="1"/>
  <c r="Y21" i="4"/>
  <c r="X23" i="4"/>
  <c r="Y23" i="4" s="1"/>
  <c r="Y4" i="4"/>
  <c r="X6" i="4"/>
  <c r="Y6" i="4" s="1"/>
  <c r="O38" i="4"/>
  <c r="N40" i="4"/>
  <c r="O40" i="4" s="1"/>
  <c r="O4" i="4"/>
  <c r="O11" i="4" s="1"/>
  <c r="N6" i="4"/>
  <c r="O6" i="4" s="1"/>
  <c r="O12" i="4" s="1"/>
  <c r="N23" i="4"/>
  <c r="O23" i="4" s="1"/>
  <c r="C46" i="3"/>
  <c r="E45" i="3"/>
  <c r="K10" i="3"/>
  <c r="K12" i="3" s="1"/>
  <c r="K38" i="3"/>
  <c r="K40" i="3" s="1"/>
  <c r="K41" i="3" s="1"/>
  <c r="C38" i="3"/>
  <c r="C40" i="3" s="1"/>
  <c r="K24" i="3"/>
  <c r="K26" i="3" s="1"/>
  <c r="C17" i="3"/>
  <c r="C3" i="3"/>
  <c r="C4" i="3" s="1"/>
  <c r="J23" i="1"/>
  <c r="H24" i="1"/>
  <c r="L23" i="1"/>
  <c r="J13" i="1"/>
  <c r="H14" i="1"/>
  <c r="L13" i="1"/>
  <c r="H5" i="1"/>
  <c r="J4" i="1"/>
  <c r="L4" i="1"/>
  <c r="A24" i="1"/>
  <c r="C23" i="1"/>
  <c r="E23" i="1"/>
  <c r="A15" i="1"/>
  <c r="C14" i="1"/>
  <c r="E14" i="1"/>
  <c r="C5" i="1"/>
  <c r="A6" i="1"/>
  <c r="E5" i="1"/>
  <c r="C18" i="3" l="1"/>
  <c r="E18" i="3" s="1"/>
  <c r="F18" i="3" s="1"/>
  <c r="G18" i="3" s="1"/>
  <c r="E17" i="3"/>
  <c r="F45" i="3"/>
  <c r="G45" i="3" s="1"/>
  <c r="G48" i="3"/>
  <c r="F44" i="3"/>
  <c r="G44" i="3" s="1"/>
  <c r="E46" i="3"/>
  <c r="F46" i="3" s="1"/>
  <c r="G46" i="3" s="1"/>
  <c r="K3" i="3"/>
  <c r="K31" i="3"/>
  <c r="K32" i="3" s="1"/>
  <c r="C31" i="3"/>
  <c r="C32" i="3" s="1"/>
  <c r="K17" i="3"/>
  <c r="H25" i="1"/>
  <c r="J24" i="1"/>
  <c r="L24" i="1"/>
  <c r="H15" i="1"/>
  <c r="J14" i="1"/>
  <c r="L14" i="1"/>
  <c r="L5" i="1"/>
  <c r="H6" i="1"/>
  <c r="J5" i="1"/>
  <c r="E24" i="1"/>
  <c r="A25" i="1"/>
  <c r="C24" i="1"/>
  <c r="E15" i="1"/>
  <c r="A16" i="1"/>
  <c r="C15" i="1"/>
  <c r="A7" i="1"/>
  <c r="E7" i="1" s="1"/>
  <c r="E6" i="1"/>
  <c r="E8" i="1" s="1"/>
  <c r="C6" i="1"/>
  <c r="C8" i="1" s="1"/>
  <c r="F17" i="3" l="1"/>
  <c r="G17" i="3" s="1"/>
  <c r="G16" i="3"/>
  <c r="G20" i="3"/>
  <c r="M3" i="3"/>
  <c r="K4" i="3"/>
  <c r="M31" i="3"/>
  <c r="E31" i="3"/>
  <c r="M17" i="3"/>
  <c r="K18" i="3"/>
  <c r="H26" i="1"/>
  <c r="L25" i="1"/>
  <c r="J25" i="1"/>
  <c r="H16" i="1"/>
  <c r="L15" i="1"/>
  <c r="J15" i="1"/>
  <c r="H7" i="1"/>
  <c r="L7" i="1" s="1"/>
  <c r="J6" i="1"/>
  <c r="J8" i="1" s="1"/>
  <c r="I9" i="1" s="1"/>
  <c r="L6" i="1"/>
  <c r="A26" i="1"/>
  <c r="C25" i="1"/>
  <c r="E25" i="1"/>
  <c r="E16" i="1"/>
  <c r="C16" i="1"/>
  <c r="A17" i="1"/>
  <c r="E17" i="1" s="1"/>
  <c r="C18" i="1"/>
  <c r="B19" i="1" s="1"/>
  <c r="N3" i="3" l="1"/>
  <c r="O3" i="3" s="1"/>
  <c r="O6" i="3"/>
  <c r="N2" i="3"/>
  <c r="O2" i="3" s="1"/>
  <c r="M4" i="3"/>
  <c r="N4" i="3" s="1"/>
  <c r="O4" i="3" s="1"/>
  <c r="N31" i="3"/>
  <c r="O31" i="3" s="1"/>
  <c r="O34" i="3"/>
  <c r="N30" i="3"/>
  <c r="O30" i="3" s="1"/>
  <c r="M32" i="3"/>
  <c r="N32" i="3" s="1"/>
  <c r="O32" i="3" s="1"/>
  <c r="F31" i="3"/>
  <c r="G31" i="3" s="1"/>
  <c r="G34" i="3"/>
  <c r="F30" i="3"/>
  <c r="G30" i="3" s="1"/>
  <c r="E32" i="3"/>
  <c r="F32" i="3" s="1"/>
  <c r="G32" i="3" s="1"/>
  <c r="N17" i="3"/>
  <c r="O17" i="3" s="1"/>
  <c r="O20" i="3"/>
  <c r="N16" i="3"/>
  <c r="O16" i="3" s="1"/>
  <c r="M18" i="3"/>
  <c r="N18" i="3" s="1"/>
  <c r="O18" i="3" s="1"/>
  <c r="H27" i="1"/>
  <c r="L27" i="1" s="1"/>
  <c r="L26" i="1"/>
  <c r="L28" i="1" s="1"/>
  <c r="J21" i="1" s="1"/>
  <c r="L29" i="1" s="1"/>
  <c r="J26" i="1"/>
  <c r="J28" i="1" s="1"/>
  <c r="I29" i="1" s="1"/>
  <c r="H17" i="1"/>
  <c r="L17" i="1" s="1"/>
  <c r="L16" i="1"/>
  <c r="L18" i="1" s="1"/>
  <c r="J11" i="1" s="1"/>
  <c r="L19" i="1" s="1"/>
  <c r="J16" i="1"/>
  <c r="J18" i="1" s="1"/>
  <c r="I19" i="1" s="1"/>
  <c r="L1" i="1"/>
  <c r="M1" i="1" s="1"/>
  <c r="L8" i="1"/>
  <c r="J1" i="1" s="1"/>
  <c r="L9" i="1" s="1"/>
  <c r="E26" i="1"/>
  <c r="A27" i="1"/>
  <c r="E27" i="1" s="1"/>
  <c r="C26" i="1"/>
  <c r="C28" i="1" s="1"/>
  <c r="B29" i="1" s="1"/>
  <c r="E11" i="1"/>
  <c r="F11" i="1" s="1"/>
  <c r="E18" i="1"/>
  <c r="C11" i="1" s="1"/>
  <c r="M9" i="1" l="1"/>
  <c r="M6" i="1" s="1"/>
  <c r="M3" i="1"/>
  <c r="F19" i="1"/>
  <c r="M25" i="1"/>
  <c r="L21" i="1"/>
  <c r="M21" i="1" s="1"/>
  <c r="M15" i="1"/>
  <c r="L11" i="1"/>
  <c r="M11" i="1" s="1"/>
  <c r="K9" i="1"/>
  <c r="E28" i="1"/>
  <c r="C21" i="1" s="1"/>
  <c r="E29" i="1" s="1"/>
  <c r="E21" i="1"/>
  <c r="F21" i="1" s="1"/>
  <c r="F23" i="1" l="1"/>
  <c r="D19" i="1"/>
  <c r="F16" i="1"/>
  <c r="M29" i="1"/>
  <c r="M23" i="1"/>
  <c r="M19" i="1"/>
  <c r="M13" i="1"/>
  <c r="D29" i="1" l="1"/>
  <c r="F26" i="1"/>
  <c r="M26" i="1"/>
  <c r="K29" i="1"/>
  <c r="M16" i="1"/>
  <c r="K19" i="1"/>
</calcChain>
</file>

<file path=xl/sharedStrings.xml><?xml version="1.0" encoding="utf-8"?>
<sst xmlns="http://schemas.openxmlformats.org/spreadsheetml/2006/main" count="429" uniqueCount="41">
  <si>
    <t>个人</t>
    <phoneticPr fontId="2" type="noConversion"/>
  </si>
  <si>
    <t>四金后</t>
    <phoneticPr fontId="2" type="noConversion"/>
  </si>
  <si>
    <t>公司总计</t>
    <phoneticPr fontId="2" type="noConversion"/>
  </si>
  <si>
    <t>含公积金</t>
    <phoneticPr fontId="2" type="noConversion"/>
  </si>
  <si>
    <t>税前</t>
    <phoneticPr fontId="2" type="noConversion"/>
  </si>
  <si>
    <t>公司总计</t>
    <phoneticPr fontId="2" type="noConversion"/>
  </si>
  <si>
    <t>公司</t>
    <phoneticPr fontId="2" type="noConversion"/>
  </si>
  <si>
    <t>四金后</t>
    <phoneticPr fontId="2" type="noConversion"/>
  </si>
  <si>
    <t>税后</t>
    <phoneticPr fontId="2" type="noConversion"/>
  </si>
  <si>
    <t>个税</t>
    <phoneticPr fontId="2" type="noConversion"/>
  </si>
  <si>
    <t>四金</t>
    <phoneticPr fontId="2" type="noConversion"/>
  </si>
  <si>
    <t>养老</t>
    <phoneticPr fontId="2" type="noConversion"/>
  </si>
  <si>
    <t>医疗</t>
    <phoneticPr fontId="2" type="noConversion"/>
  </si>
  <si>
    <t>失业/伤育</t>
    <phoneticPr fontId="2" type="noConversion"/>
  </si>
  <si>
    <t>公积金</t>
    <phoneticPr fontId="2" type="noConversion"/>
  </si>
  <si>
    <t>补充</t>
    <phoneticPr fontId="2" type="noConversion"/>
  </si>
  <si>
    <t>总节约</t>
    <phoneticPr fontId="2" type="noConversion"/>
  </si>
  <si>
    <t>个人增加</t>
    <phoneticPr fontId="2" type="noConversion"/>
  </si>
  <si>
    <t>最终</t>
    <phoneticPr fontId="2" type="noConversion"/>
  </si>
  <si>
    <t>调整</t>
    <phoneticPr fontId="2" type="noConversion"/>
  </si>
  <si>
    <t>少交</t>
    <phoneticPr fontId="2" type="noConversion"/>
  </si>
  <si>
    <t>票额</t>
    <phoneticPr fontId="2" type="noConversion"/>
  </si>
  <si>
    <t>加票</t>
    <phoneticPr fontId="2" type="noConversion"/>
  </si>
  <si>
    <t>公积金</t>
    <phoneticPr fontId="2" type="noConversion"/>
  </si>
  <si>
    <t>公积金</t>
    <phoneticPr fontId="2" type="noConversion"/>
  </si>
  <si>
    <t>个人总计</t>
    <phoneticPr fontId="2" type="noConversion"/>
  </si>
  <si>
    <t>个人上缴</t>
    <phoneticPr fontId="2" type="noConversion"/>
  </si>
  <si>
    <t>公司四金</t>
    <phoneticPr fontId="2" type="noConversion"/>
  </si>
  <si>
    <t>个人四金</t>
    <phoneticPr fontId="2" type="noConversion"/>
  </si>
  <si>
    <t>账面调整</t>
    <phoneticPr fontId="2" type="noConversion"/>
  </si>
  <si>
    <t>最终所得</t>
    <phoneticPr fontId="2" type="noConversion"/>
  </si>
  <si>
    <t>最终调整</t>
    <phoneticPr fontId="2" type="noConversion"/>
  </si>
  <si>
    <t>四金减少</t>
    <phoneticPr fontId="2" type="noConversion"/>
  </si>
  <si>
    <t>个人补助</t>
    <phoneticPr fontId="2" type="noConversion"/>
  </si>
  <si>
    <t>公司减少</t>
    <phoneticPr fontId="2" type="noConversion"/>
  </si>
  <si>
    <t>票据</t>
    <phoneticPr fontId="2" type="noConversion"/>
  </si>
  <si>
    <t>失业/伤育</t>
    <phoneticPr fontId="2" type="noConversion"/>
  </si>
  <si>
    <t>比率1</t>
    <phoneticPr fontId="2" type="noConversion"/>
  </si>
  <si>
    <t>比率2</t>
  </si>
  <si>
    <t>个人四金</t>
  </si>
  <si>
    <t>公司四金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</si>
</sst>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3" x14ac:knownFonts="1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workbookViewId="0">
      <selection activeCell="C9" sqref="C9"/>
    </sheetView>
  </sheetViews>
  <sheetFormatPr defaultRowHeight="13.5" x14ac:dyDescent="0.15"/>
  <sheetData>
    <row r="1" spans="1:13" x14ac:dyDescent="0.15">
      <c r="A1">
        <v>13000</v>
      </c>
      <c r="B1" t="s">
        <v>2</v>
      </c>
      <c r="C1">
        <f>A1+E8</f>
        <v>18460</v>
      </c>
      <c r="D1" t="s">
        <v>0</v>
      </c>
      <c r="E1">
        <f>B9-C9</f>
        <v>9835</v>
      </c>
      <c r="F1">
        <f>E1+C5+E5+C6+E6</f>
        <v>11655</v>
      </c>
      <c r="H1">
        <v>11000</v>
      </c>
      <c r="I1" t="s">
        <v>2</v>
      </c>
      <c r="J1">
        <f>H1+L8</f>
        <v>16170</v>
      </c>
      <c r="K1" t="s">
        <v>0</v>
      </c>
      <c r="L1">
        <f>I9-J9</f>
        <v>8075</v>
      </c>
      <c r="M1">
        <f>L1+J5+L5+J6+L6</f>
        <v>10715</v>
      </c>
    </row>
    <row r="2" spans="1:13" x14ac:dyDescent="0.15">
      <c r="A2">
        <f>A1</f>
        <v>13000</v>
      </c>
      <c r="B2">
        <v>0.08</v>
      </c>
      <c r="C2">
        <f>A2*B2</f>
        <v>1040</v>
      </c>
      <c r="D2">
        <v>0.21</v>
      </c>
      <c r="E2">
        <f>A2*D2</f>
        <v>2730</v>
      </c>
      <c r="H2">
        <f>H1</f>
        <v>11000</v>
      </c>
      <c r="I2">
        <v>0.08</v>
      </c>
      <c r="J2">
        <f>H2*I2</f>
        <v>880</v>
      </c>
      <c r="K2">
        <v>0.21</v>
      </c>
      <c r="L2">
        <f>H2*K2</f>
        <v>2310</v>
      </c>
      <c r="M2" s="1">
        <v>1500</v>
      </c>
    </row>
    <row r="3" spans="1:13" x14ac:dyDescent="0.15">
      <c r="A3">
        <f t="shared" ref="A3:A7" si="0">A2</f>
        <v>13000</v>
      </c>
      <c r="B3">
        <v>0.02</v>
      </c>
      <c r="C3">
        <f t="shared" ref="C3:C6" si="1">A3*B3</f>
        <v>260</v>
      </c>
      <c r="D3">
        <v>0.11</v>
      </c>
      <c r="E3">
        <f t="shared" ref="E3:E7" si="2">A3*D3</f>
        <v>1430</v>
      </c>
      <c r="H3">
        <f t="shared" ref="H3:H7" si="3">H2</f>
        <v>11000</v>
      </c>
      <c r="I3">
        <v>0.02</v>
      </c>
      <c r="J3">
        <f t="shared" ref="J3:J6" si="4">H3*I3</f>
        <v>220</v>
      </c>
      <c r="K3">
        <v>0.11</v>
      </c>
      <c r="L3">
        <f t="shared" ref="L3:L7" si="5">H3*K3</f>
        <v>1210</v>
      </c>
      <c r="M3">
        <f>SUM(M1:M2)</f>
        <v>12215</v>
      </c>
    </row>
    <row r="4" spans="1:13" x14ac:dyDescent="0.15">
      <c r="A4">
        <f t="shared" si="0"/>
        <v>13000</v>
      </c>
      <c r="B4">
        <v>5.0000000000000001E-3</v>
      </c>
      <c r="C4">
        <f t="shared" si="1"/>
        <v>65</v>
      </c>
      <c r="D4">
        <v>1.4999999999999999E-2</v>
      </c>
      <c r="E4">
        <f t="shared" si="2"/>
        <v>195</v>
      </c>
      <c r="H4">
        <f t="shared" si="3"/>
        <v>11000</v>
      </c>
      <c r="I4">
        <v>5.0000000000000001E-3</v>
      </c>
      <c r="J4">
        <f t="shared" si="4"/>
        <v>55</v>
      </c>
      <c r="K4">
        <v>1.4999999999999999E-2</v>
      </c>
      <c r="L4">
        <f t="shared" si="5"/>
        <v>165</v>
      </c>
    </row>
    <row r="5" spans="1:13" x14ac:dyDescent="0.15">
      <c r="A5">
        <f t="shared" si="0"/>
        <v>13000</v>
      </c>
      <c r="B5">
        <v>7.0000000000000007E-2</v>
      </c>
      <c r="C5">
        <f t="shared" si="1"/>
        <v>910.00000000000011</v>
      </c>
      <c r="D5">
        <v>7.0000000000000007E-2</v>
      </c>
      <c r="E5">
        <f t="shared" si="2"/>
        <v>910.00000000000011</v>
      </c>
      <c r="H5">
        <f t="shared" si="3"/>
        <v>11000</v>
      </c>
      <c r="I5">
        <v>7.0000000000000007E-2</v>
      </c>
      <c r="J5">
        <f t="shared" si="4"/>
        <v>770.00000000000011</v>
      </c>
      <c r="K5">
        <v>7.0000000000000007E-2</v>
      </c>
      <c r="L5">
        <f t="shared" si="5"/>
        <v>770.00000000000011</v>
      </c>
      <c r="M5">
        <f>L9-M2</f>
        <v>790</v>
      </c>
    </row>
    <row r="6" spans="1:13" x14ac:dyDescent="0.15">
      <c r="A6">
        <f t="shared" si="0"/>
        <v>13000</v>
      </c>
      <c r="B6">
        <v>0</v>
      </c>
      <c r="C6">
        <f t="shared" si="1"/>
        <v>0</v>
      </c>
      <c r="D6">
        <f>B6</f>
        <v>0</v>
      </c>
      <c r="E6">
        <f t="shared" si="2"/>
        <v>0</v>
      </c>
      <c r="H6">
        <f t="shared" si="3"/>
        <v>11000</v>
      </c>
      <c r="I6">
        <v>0.05</v>
      </c>
      <c r="J6">
        <f t="shared" si="4"/>
        <v>550</v>
      </c>
      <c r="K6">
        <v>0.05</v>
      </c>
      <c r="L6">
        <f t="shared" si="5"/>
        <v>550</v>
      </c>
      <c r="M6">
        <f>M2-M9</f>
        <v>560</v>
      </c>
    </row>
    <row r="7" spans="1:13" x14ac:dyDescent="0.15">
      <c r="A7">
        <f t="shared" si="0"/>
        <v>13000</v>
      </c>
      <c r="D7">
        <v>1.4999999999999999E-2</v>
      </c>
      <c r="E7">
        <f t="shared" si="2"/>
        <v>195</v>
      </c>
      <c r="H7">
        <f t="shared" si="3"/>
        <v>11000</v>
      </c>
      <c r="K7">
        <v>1.4999999999999999E-2</v>
      </c>
      <c r="L7">
        <f t="shared" si="5"/>
        <v>165</v>
      </c>
    </row>
    <row r="8" spans="1:13" x14ac:dyDescent="0.15">
      <c r="B8" t="s">
        <v>1</v>
      </c>
      <c r="C8">
        <f>SUM(C2:C7)</f>
        <v>2275</v>
      </c>
      <c r="E8">
        <f>SUM(E2:E7)</f>
        <v>5460</v>
      </c>
      <c r="I8" t="s">
        <v>1</v>
      </c>
      <c r="J8">
        <f>SUM(J2:J7)</f>
        <v>2475</v>
      </c>
      <c r="L8">
        <f>SUM(L2:L7)</f>
        <v>5170</v>
      </c>
    </row>
    <row r="9" spans="1:13" x14ac:dyDescent="0.15">
      <c r="B9">
        <f>A1-C8</f>
        <v>10725</v>
      </c>
      <c r="C9">
        <f>IF(B9&gt;8000, (B9-3500-4500)*0.2+345, (B9-3500-1500)*0.1+45)</f>
        <v>890</v>
      </c>
      <c r="I9">
        <f>H1-J8</f>
        <v>8525</v>
      </c>
      <c r="J9">
        <f>IF(I9&gt;8000, (I9-3500-4500)*0.2+345, (I9-3500-1500)*0.1+45)</f>
        <v>450</v>
      </c>
      <c r="K9" s="1">
        <f>L9-M9</f>
        <v>1350</v>
      </c>
      <c r="L9">
        <f>18460-J1</f>
        <v>2290</v>
      </c>
      <c r="M9">
        <f>11655-M1</f>
        <v>940</v>
      </c>
    </row>
    <row r="11" spans="1:13" x14ac:dyDescent="0.15">
      <c r="A11">
        <v>10000</v>
      </c>
      <c r="B11" t="s">
        <v>2</v>
      </c>
      <c r="C11">
        <f>A11+E18</f>
        <v>14200</v>
      </c>
      <c r="D11" t="s">
        <v>0</v>
      </c>
      <c r="E11">
        <f>B19-C19</f>
        <v>7855</v>
      </c>
      <c r="F11">
        <f>E11+C15+E15+C16+E16</f>
        <v>9255</v>
      </c>
      <c r="H11">
        <v>10000</v>
      </c>
      <c r="I11" t="s">
        <v>2</v>
      </c>
      <c r="J11">
        <f>H11+L18</f>
        <v>14700</v>
      </c>
      <c r="K11" t="s">
        <v>0</v>
      </c>
      <c r="L11">
        <f>I19-J19</f>
        <v>7430</v>
      </c>
      <c r="M11">
        <f>L11+J15+L15+J16+L16</f>
        <v>9830</v>
      </c>
    </row>
    <row r="12" spans="1:13" x14ac:dyDescent="0.15">
      <c r="A12">
        <f>A11</f>
        <v>10000</v>
      </c>
      <c r="B12">
        <v>0.08</v>
      </c>
      <c r="C12">
        <f>A12*B12</f>
        <v>800</v>
      </c>
      <c r="D12">
        <v>0.21</v>
      </c>
      <c r="E12">
        <f>A12*D12</f>
        <v>2100</v>
      </c>
      <c r="F12" s="1">
        <v>3300</v>
      </c>
      <c r="H12">
        <f>H11</f>
        <v>10000</v>
      </c>
      <c r="I12">
        <v>0.08</v>
      </c>
      <c r="J12">
        <f>H12*I12</f>
        <v>800</v>
      </c>
      <c r="K12">
        <v>0.21</v>
      </c>
      <c r="L12">
        <f>H12*K12</f>
        <v>2100</v>
      </c>
      <c r="M12" s="1">
        <v>1500</v>
      </c>
    </row>
    <row r="13" spans="1:13" x14ac:dyDescent="0.15">
      <c r="A13">
        <f t="shared" ref="A13:A17" si="6">A12</f>
        <v>10000</v>
      </c>
      <c r="B13">
        <v>0.02</v>
      </c>
      <c r="C13">
        <f t="shared" ref="C13:C16" si="7">A13*B13</f>
        <v>200</v>
      </c>
      <c r="D13">
        <v>0.11</v>
      </c>
      <c r="E13">
        <f t="shared" ref="E13:E17" si="8">A13*D13</f>
        <v>1100</v>
      </c>
      <c r="F13">
        <f>SUM(F11:F12)</f>
        <v>12555</v>
      </c>
      <c r="H13">
        <f t="shared" ref="H13:H17" si="9">H12</f>
        <v>10000</v>
      </c>
      <c r="I13">
        <v>0.02</v>
      </c>
      <c r="J13">
        <f t="shared" ref="J13:J16" si="10">H13*I13</f>
        <v>200</v>
      </c>
      <c r="K13">
        <v>0.11</v>
      </c>
      <c r="L13">
        <f t="shared" ref="L13:L17" si="11">H13*K13</f>
        <v>1100</v>
      </c>
      <c r="M13">
        <f>SUM(M11:M12)</f>
        <v>11330</v>
      </c>
    </row>
    <row r="14" spans="1:13" x14ac:dyDescent="0.15">
      <c r="A14">
        <f t="shared" si="6"/>
        <v>10000</v>
      </c>
      <c r="B14">
        <v>5.0000000000000001E-3</v>
      </c>
      <c r="C14">
        <f t="shared" si="7"/>
        <v>50</v>
      </c>
      <c r="D14">
        <v>1.4999999999999999E-2</v>
      </c>
      <c r="E14">
        <f t="shared" si="8"/>
        <v>150</v>
      </c>
      <c r="H14">
        <f t="shared" si="9"/>
        <v>10000</v>
      </c>
      <c r="I14">
        <v>5.0000000000000001E-3</v>
      </c>
      <c r="J14">
        <f t="shared" si="10"/>
        <v>50</v>
      </c>
      <c r="K14">
        <v>1.4999999999999999E-2</v>
      </c>
      <c r="L14">
        <f t="shared" si="11"/>
        <v>150</v>
      </c>
    </row>
    <row r="15" spans="1:13" x14ac:dyDescent="0.15">
      <c r="A15">
        <f t="shared" si="6"/>
        <v>10000</v>
      </c>
      <c r="B15">
        <v>7.0000000000000007E-2</v>
      </c>
      <c r="C15">
        <f t="shared" si="7"/>
        <v>700.00000000000011</v>
      </c>
      <c r="D15">
        <v>7.0000000000000007E-2</v>
      </c>
      <c r="E15">
        <f t="shared" si="8"/>
        <v>700.00000000000011</v>
      </c>
      <c r="F15">
        <f>E19-F12</f>
        <v>960</v>
      </c>
      <c r="H15">
        <f t="shared" si="9"/>
        <v>10000</v>
      </c>
      <c r="I15">
        <v>7.0000000000000007E-2</v>
      </c>
      <c r="J15">
        <f t="shared" si="10"/>
        <v>700.00000000000011</v>
      </c>
      <c r="K15">
        <v>7.0000000000000007E-2</v>
      </c>
      <c r="L15">
        <f t="shared" si="11"/>
        <v>700.00000000000011</v>
      </c>
      <c r="M15">
        <f>L19-M12</f>
        <v>2260</v>
      </c>
    </row>
    <row r="16" spans="1:13" x14ac:dyDescent="0.15">
      <c r="A16">
        <f t="shared" si="6"/>
        <v>10000</v>
      </c>
      <c r="B16">
        <v>0</v>
      </c>
      <c r="C16">
        <f t="shared" si="7"/>
        <v>0</v>
      </c>
      <c r="D16">
        <v>0</v>
      </c>
      <c r="E16">
        <f t="shared" si="8"/>
        <v>0</v>
      </c>
      <c r="F16">
        <f>F12-F19</f>
        <v>900</v>
      </c>
      <c r="H16">
        <f t="shared" si="9"/>
        <v>10000</v>
      </c>
      <c r="I16">
        <v>0.05</v>
      </c>
      <c r="J16">
        <f t="shared" si="10"/>
        <v>500</v>
      </c>
      <c r="K16">
        <v>0.05</v>
      </c>
      <c r="L16">
        <f t="shared" si="11"/>
        <v>500</v>
      </c>
      <c r="M16">
        <f>M12-M19</f>
        <v>-325</v>
      </c>
    </row>
    <row r="17" spans="1:13" x14ac:dyDescent="0.15">
      <c r="A17">
        <f t="shared" si="6"/>
        <v>10000</v>
      </c>
      <c r="D17">
        <v>1.4999999999999999E-2</v>
      </c>
      <c r="E17">
        <f t="shared" si="8"/>
        <v>150</v>
      </c>
      <c r="F17" t="s">
        <v>22</v>
      </c>
      <c r="H17">
        <f t="shared" si="9"/>
        <v>10000</v>
      </c>
      <c r="K17">
        <v>1.4999999999999999E-2</v>
      </c>
      <c r="L17">
        <f t="shared" si="11"/>
        <v>150</v>
      </c>
    </row>
    <row r="18" spans="1:13" x14ac:dyDescent="0.15">
      <c r="B18" t="s">
        <v>1</v>
      </c>
      <c r="C18">
        <f>SUM(C12:C17)</f>
        <v>1750</v>
      </c>
      <c r="E18">
        <f>SUM(E12:E17)</f>
        <v>4200</v>
      </c>
      <c r="F18">
        <f>F12-F19</f>
        <v>900</v>
      </c>
      <c r="I18" t="s">
        <v>1</v>
      </c>
      <c r="J18">
        <f>SUM(J12:J17)</f>
        <v>2250</v>
      </c>
      <c r="L18">
        <f>SUM(L12:L17)</f>
        <v>4700</v>
      </c>
    </row>
    <row r="19" spans="1:13" x14ac:dyDescent="0.15">
      <c r="B19">
        <f>A11-C18</f>
        <v>8250</v>
      </c>
      <c r="C19">
        <f>IF(B19&gt;8000, (B19-3500-4500)*0.2+345, (B19-3500-1500)*0.1+45)</f>
        <v>395</v>
      </c>
      <c r="D19" s="1">
        <f>E19-F19</f>
        <v>1860</v>
      </c>
      <c r="E19">
        <f>18460-C11</f>
        <v>4260</v>
      </c>
      <c r="F19">
        <f>11655-F11</f>
        <v>2400</v>
      </c>
      <c r="I19">
        <f>H11-J18</f>
        <v>7750</v>
      </c>
      <c r="J19">
        <f>IF(I19&gt;8000, (I19-3500-4500)*0.2+345, (I19-3500-1500)*0.1+45)</f>
        <v>320</v>
      </c>
      <c r="K19" s="1">
        <f>L19-M19</f>
        <v>1935</v>
      </c>
      <c r="L19">
        <f>18460-J11</f>
        <v>3760</v>
      </c>
      <c r="M19">
        <f>11655-M11</f>
        <v>1825</v>
      </c>
    </row>
    <row r="21" spans="1:13" x14ac:dyDescent="0.15">
      <c r="A21">
        <v>8000</v>
      </c>
      <c r="B21" t="s">
        <v>2</v>
      </c>
      <c r="C21">
        <f>A21+E28</f>
        <v>11360</v>
      </c>
      <c r="D21" t="s">
        <v>0</v>
      </c>
      <c r="E21">
        <f>B29-C29</f>
        <v>6395</v>
      </c>
      <c r="F21">
        <f>E21+C25+E25+C26+E26</f>
        <v>7515</v>
      </c>
      <c r="H21">
        <v>8000</v>
      </c>
      <c r="I21" t="s">
        <v>2</v>
      </c>
      <c r="J21">
        <f>H21+L28</f>
        <v>11760</v>
      </c>
      <c r="K21" t="s">
        <v>0</v>
      </c>
      <c r="L21">
        <f>I29-J29</f>
        <v>6035</v>
      </c>
      <c r="M21">
        <f>L21+J25+L25+J26+L26</f>
        <v>7955</v>
      </c>
    </row>
    <row r="22" spans="1:13" x14ac:dyDescent="0.15">
      <c r="A22">
        <f>A21</f>
        <v>8000</v>
      </c>
      <c r="B22">
        <v>0.08</v>
      </c>
      <c r="C22">
        <f>A22*B22</f>
        <v>640</v>
      </c>
      <c r="D22">
        <v>0.21</v>
      </c>
      <c r="E22">
        <f>A22*D22</f>
        <v>1680</v>
      </c>
      <c r="F22" s="1">
        <v>5500</v>
      </c>
      <c r="H22">
        <f>H21</f>
        <v>8000</v>
      </c>
      <c r="I22">
        <v>0.08</v>
      </c>
      <c r="J22">
        <f>H22*I22</f>
        <v>640</v>
      </c>
      <c r="K22">
        <v>0.21</v>
      </c>
      <c r="L22">
        <f>H22*K22</f>
        <v>1680</v>
      </c>
      <c r="M22" s="1">
        <v>1500</v>
      </c>
    </row>
    <row r="23" spans="1:13" x14ac:dyDescent="0.15">
      <c r="A23">
        <f t="shared" ref="A23:A27" si="12">A22</f>
        <v>8000</v>
      </c>
      <c r="B23">
        <v>0.02</v>
      </c>
      <c r="C23">
        <f t="shared" ref="C23:C26" si="13">A23*B23</f>
        <v>160</v>
      </c>
      <c r="D23">
        <v>0.11</v>
      </c>
      <c r="E23">
        <f t="shared" ref="E23:E27" si="14">A23*D23</f>
        <v>880</v>
      </c>
      <c r="F23">
        <f>SUM(F21:F22)</f>
        <v>13015</v>
      </c>
      <c r="H23">
        <f t="shared" ref="H23:H27" si="15">H22</f>
        <v>8000</v>
      </c>
      <c r="I23">
        <v>0.02</v>
      </c>
      <c r="J23">
        <f t="shared" ref="J23:J26" si="16">H23*I23</f>
        <v>160</v>
      </c>
      <c r="K23">
        <v>0.11</v>
      </c>
      <c r="L23">
        <f t="shared" ref="L23:L27" si="17">H23*K23</f>
        <v>880</v>
      </c>
      <c r="M23">
        <f>SUM(M21:M22)</f>
        <v>9455</v>
      </c>
    </row>
    <row r="24" spans="1:13" x14ac:dyDescent="0.15">
      <c r="A24">
        <f t="shared" si="12"/>
        <v>8000</v>
      </c>
      <c r="B24">
        <v>5.0000000000000001E-3</v>
      </c>
      <c r="C24">
        <f t="shared" si="13"/>
        <v>40</v>
      </c>
      <c r="D24">
        <v>1.4999999999999999E-2</v>
      </c>
      <c r="E24">
        <f t="shared" si="14"/>
        <v>120</v>
      </c>
      <c r="H24">
        <f t="shared" si="15"/>
        <v>8000</v>
      </c>
      <c r="I24">
        <v>5.0000000000000001E-3</v>
      </c>
      <c r="J24">
        <f t="shared" si="16"/>
        <v>40</v>
      </c>
      <c r="K24">
        <v>1.4999999999999999E-2</v>
      </c>
      <c r="L24">
        <f t="shared" si="17"/>
        <v>120</v>
      </c>
    </row>
    <row r="25" spans="1:13" x14ac:dyDescent="0.15">
      <c r="A25">
        <f t="shared" si="12"/>
        <v>8000</v>
      </c>
      <c r="B25">
        <v>7.0000000000000007E-2</v>
      </c>
      <c r="C25">
        <f t="shared" si="13"/>
        <v>560</v>
      </c>
      <c r="D25">
        <v>7.0000000000000007E-2</v>
      </c>
      <c r="E25">
        <f t="shared" si="14"/>
        <v>560</v>
      </c>
      <c r="F25">
        <f>E29-F22</f>
        <v>1600</v>
      </c>
      <c r="H25">
        <f t="shared" si="15"/>
        <v>8000</v>
      </c>
      <c r="I25">
        <v>7.0000000000000007E-2</v>
      </c>
      <c r="J25">
        <f t="shared" si="16"/>
        <v>560</v>
      </c>
      <c r="K25">
        <v>7.0000000000000007E-2</v>
      </c>
      <c r="L25">
        <f t="shared" si="17"/>
        <v>560</v>
      </c>
      <c r="M25">
        <f>L29-M22</f>
        <v>5200</v>
      </c>
    </row>
    <row r="26" spans="1:13" x14ac:dyDescent="0.15">
      <c r="A26">
        <f t="shared" si="12"/>
        <v>8000</v>
      </c>
      <c r="B26">
        <v>0</v>
      </c>
      <c r="C26">
        <f t="shared" si="13"/>
        <v>0</v>
      </c>
      <c r="D26">
        <v>0</v>
      </c>
      <c r="E26">
        <f t="shared" si="14"/>
        <v>0</v>
      </c>
      <c r="F26">
        <f>F22-F29</f>
        <v>1360</v>
      </c>
      <c r="H26">
        <f t="shared" si="15"/>
        <v>8000</v>
      </c>
      <c r="I26">
        <v>0.05</v>
      </c>
      <c r="J26">
        <f t="shared" si="16"/>
        <v>400</v>
      </c>
      <c r="K26">
        <v>0.05</v>
      </c>
      <c r="L26">
        <f t="shared" si="17"/>
        <v>400</v>
      </c>
      <c r="M26">
        <f>M22-M29</f>
        <v>-2200</v>
      </c>
    </row>
    <row r="27" spans="1:13" x14ac:dyDescent="0.15">
      <c r="A27">
        <f t="shared" si="12"/>
        <v>8000</v>
      </c>
      <c r="D27">
        <v>1.4999999999999999E-2</v>
      </c>
      <c r="E27">
        <f t="shared" si="14"/>
        <v>120</v>
      </c>
      <c r="F27" t="s">
        <v>22</v>
      </c>
      <c r="H27">
        <f t="shared" si="15"/>
        <v>8000</v>
      </c>
      <c r="K27">
        <v>1.4999999999999999E-2</v>
      </c>
      <c r="L27">
        <f t="shared" si="17"/>
        <v>120</v>
      </c>
    </row>
    <row r="28" spans="1:13" x14ac:dyDescent="0.15">
      <c r="B28" t="s">
        <v>1</v>
      </c>
      <c r="C28">
        <f>SUM(C22:C27)</f>
        <v>1400</v>
      </c>
      <c r="E28">
        <f>SUM(E22:E27)</f>
        <v>3360</v>
      </c>
      <c r="F28">
        <f>F22-F29</f>
        <v>1360</v>
      </c>
      <c r="I28" t="s">
        <v>1</v>
      </c>
      <c r="J28">
        <f>SUM(J22:J27)</f>
        <v>1800</v>
      </c>
      <c r="L28">
        <f>SUM(L22:L27)</f>
        <v>3760</v>
      </c>
    </row>
    <row r="29" spans="1:13" x14ac:dyDescent="0.15">
      <c r="B29">
        <f>A21-C28</f>
        <v>6600</v>
      </c>
      <c r="C29">
        <f>IF(B29&gt;8000, (B29-3500-4500)*0.2+345, (B29-3500-1500)*0.1+45)</f>
        <v>205</v>
      </c>
      <c r="D29" s="1">
        <f>E29-F29</f>
        <v>2960</v>
      </c>
      <c r="E29">
        <f>18460-C21</f>
        <v>7100</v>
      </c>
      <c r="F29">
        <f>11655-F21</f>
        <v>4140</v>
      </c>
      <c r="I29">
        <f>H21-J28</f>
        <v>6200</v>
      </c>
      <c r="J29">
        <f>IF(I29&gt;8000, (I29-3500-4500)*0.2+345, (I29-3500-1500)*0.1+45)</f>
        <v>165</v>
      </c>
      <c r="K29" s="1">
        <f>L29-M29</f>
        <v>3000</v>
      </c>
      <c r="L29">
        <f>18460-J21</f>
        <v>6700</v>
      </c>
      <c r="M29">
        <f>11655-M21</f>
        <v>3700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F4" sqref="F4"/>
    </sheetView>
  </sheetViews>
  <sheetFormatPr defaultRowHeight="13.5" x14ac:dyDescent="0.15"/>
  <sheetData>
    <row r="1" spans="1:6" x14ac:dyDescent="0.15">
      <c r="A1">
        <v>3500</v>
      </c>
      <c r="B1">
        <v>1500</v>
      </c>
      <c r="C1">
        <v>0.03</v>
      </c>
      <c r="D1">
        <f>B1*C1</f>
        <v>45</v>
      </c>
      <c r="F1">
        <v>5000</v>
      </c>
    </row>
    <row r="2" spans="1:6" x14ac:dyDescent="0.15">
      <c r="B2">
        <v>4500</v>
      </c>
      <c r="C2">
        <v>0.1</v>
      </c>
      <c r="D2">
        <f>(B2-B1)*C2</f>
        <v>300</v>
      </c>
      <c r="F2">
        <v>8000</v>
      </c>
    </row>
    <row r="3" spans="1:6" x14ac:dyDescent="0.15">
      <c r="B3">
        <v>9000</v>
      </c>
      <c r="C3">
        <v>0.2</v>
      </c>
      <c r="D3">
        <f>(B3-B2)*C3</f>
        <v>900</v>
      </c>
      <c r="F3">
        <v>12500</v>
      </c>
    </row>
    <row r="5" spans="1:6" x14ac:dyDescent="0.15">
      <c r="B5">
        <v>5000</v>
      </c>
      <c r="C5">
        <f>IF(B5&gt;8000, (B5-3500-4500)*0.2+345, (B5-3500-1500)*0.1+45)</f>
        <v>45</v>
      </c>
    </row>
    <row r="6" spans="1:6" x14ac:dyDescent="0.15">
      <c r="B6">
        <v>5500</v>
      </c>
      <c r="C6">
        <f t="shared" ref="C6:C19" si="0">IF(B6&gt;8000, (B6-3500-4500)*0.2+345, (B6-3500-1500)*0.1+45)</f>
        <v>95</v>
      </c>
    </row>
    <row r="7" spans="1:6" x14ac:dyDescent="0.15">
      <c r="B7">
        <v>6000</v>
      </c>
      <c r="C7">
        <f t="shared" si="0"/>
        <v>145</v>
      </c>
    </row>
    <row r="8" spans="1:6" x14ac:dyDescent="0.15">
      <c r="B8">
        <v>6500</v>
      </c>
      <c r="C8">
        <f t="shared" si="0"/>
        <v>195</v>
      </c>
    </row>
    <row r="9" spans="1:6" x14ac:dyDescent="0.15">
      <c r="B9">
        <v>7000</v>
      </c>
      <c r="C9">
        <f t="shared" si="0"/>
        <v>245</v>
      </c>
    </row>
    <row r="10" spans="1:6" x14ac:dyDescent="0.15">
      <c r="B10">
        <v>7500</v>
      </c>
      <c r="C10">
        <f t="shared" si="0"/>
        <v>295</v>
      </c>
    </row>
    <row r="11" spans="1:6" x14ac:dyDescent="0.15">
      <c r="B11">
        <v>8000</v>
      </c>
      <c r="C11">
        <f t="shared" si="0"/>
        <v>345</v>
      </c>
    </row>
    <row r="12" spans="1:6" x14ac:dyDescent="0.15">
      <c r="B12">
        <v>8500</v>
      </c>
      <c r="C12">
        <f t="shared" si="0"/>
        <v>445</v>
      </c>
    </row>
    <row r="13" spans="1:6" x14ac:dyDescent="0.15">
      <c r="B13">
        <v>9000</v>
      </c>
      <c r="C13">
        <f t="shared" si="0"/>
        <v>545</v>
      </c>
    </row>
    <row r="14" spans="1:6" x14ac:dyDescent="0.15">
      <c r="B14">
        <v>9500</v>
      </c>
      <c r="C14">
        <f t="shared" si="0"/>
        <v>645</v>
      </c>
    </row>
    <row r="15" spans="1:6" x14ac:dyDescent="0.15">
      <c r="B15">
        <v>10000</v>
      </c>
      <c r="C15">
        <f t="shared" si="0"/>
        <v>745</v>
      </c>
    </row>
    <row r="16" spans="1:6" x14ac:dyDescent="0.15">
      <c r="B16">
        <v>10500</v>
      </c>
      <c r="C16">
        <f t="shared" si="0"/>
        <v>845</v>
      </c>
    </row>
    <row r="17" spans="2:3" x14ac:dyDescent="0.15">
      <c r="B17">
        <v>11000</v>
      </c>
      <c r="C17">
        <f t="shared" si="0"/>
        <v>945</v>
      </c>
    </row>
    <row r="18" spans="2:3" x14ac:dyDescent="0.15">
      <c r="B18">
        <v>11500</v>
      </c>
      <c r="C18">
        <f t="shared" si="0"/>
        <v>1045</v>
      </c>
    </row>
    <row r="19" spans="2:3" x14ac:dyDescent="0.15">
      <c r="B19">
        <v>12000</v>
      </c>
      <c r="C19">
        <f t="shared" si="0"/>
        <v>1145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4"/>
  <sheetViews>
    <sheetView workbookViewId="0">
      <selection activeCell="K40" sqref="K40"/>
    </sheetView>
  </sheetViews>
  <sheetFormatPr defaultRowHeight="13.5" x14ac:dyDescent="0.15"/>
  <sheetData>
    <row r="1" spans="1:17" x14ac:dyDescent="0.15">
      <c r="B1" t="s">
        <v>4</v>
      </c>
      <c r="C1">
        <v>13000</v>
      </c>
      <c r="J1" t="s">
        <v>4</v>
      </c>
      <c r="K1" s="1">
        <v>12000</v>
      </c>
      <c r="M1" t="s">
        <v>20</v>
      </c>
      <c r="N1" t="s">
        <v>19</v>
      </c>
      <c r="O1" t="s">
        <v>18</v>
      </c>
    </row>
    <row r="2" spans="1:17" x14ac:dyDescent="0.15">
      <c r="B2" t="s">
        <v>5</v>
      </c>
      <c r="C2">
        <f>C1+E11</f>
        <v>18460</v>
      </c>
      <c r="J2" t="s">
        <v>5</v>
      </c>
      <c r="K2">
        <f>K1+M11</f>
        <v>17040</v>
      </c>
      <c r="M2">
        <f>18460-K2</f>
        <v>1420</v>
      </c>
      <c r="N2" s="1">
        <f>M2-O7-M3</f>
        <v>760</v>
      </c>
      <c r="O2">
        <f>K2+N2</f>
        <v>17800</v>
      </c>
    </row>
    <row r="3" spans="1:17" x14ac:dyDescent="0.15">
      <c r="B3" t="s">
        <v>8</v>
      </c>
      <c r="C3">
        <f>E12-C10</f>
        <v>9835</v>
      </c>
      <c r="D3">
        <f>C8+E8+C9+E9</f>
        <v>1820.0000000000002</v>
      </c>
      <c r="J3" t="s">
        <v>8</v>
      </c>
      <c r="K3">
        <f>M12-K10</f>
        <v>9175</v>
      </c>
      <c r="M3">
        <f>9835-K3</f>
        <v>660</v>
      </c>
      <c r="N3">
        <f>M3+O7</f>
        <v>660</v>
      </c>
      <c r="O3" s="1">
        <f>K3+N3</f>
        <v>9835</v>
      </c>
      <c r="Q3" s="1"/>
    </row>
    <row r="4" spans="1:17" x14ac:dyDescent="0.15">
      <c r="B4" s="4" t="s">
        <v>3</v>
      </c>
      <c r="C4" s="4">
        <f>C3+C8+E8+C9+E9</f>
        <v>11655</v>
      </c>
      <c r="D4" s="4"/>
      <c r="E4" s="4"/>
      <c r="J4" s="4" t="s">
        <v>3</v>
      </c>
      <c r="K4" s="4">
        <f>K3+K8+M8+K9+M9</f>
        <v>10855</v>
      </c>
      <c r="L4" s="4"/>
      <c r="M4" s="4">
        <f>11655-K4</f>
        <v>800</v>
      </c>
      <c r="N4">
        <f>M4+O7</f>
        <v>800</v>
      </c>
      <c r="O4">
        <f>K4+N4</f>
        <v>11655</v>
      </c>
    </row>
    <row r="5" spans="1:17" x14ac:dyDescent="0.15">
      <c r="A5" s="2" t="s">
        <v>11</v>
      </c>
      <c r="B5">
        <v>0.08</v>
      </c>
      <c r="C5" s="5">
        <f>C1*B5</f>
        <v>1040</v>
      </c>
      <c r="D5">
        <v>0.21</v>
      </c>
      <c r="E5" s="5">
        <f>C1*D5</f>
        <v>2730</v>
      </c>
      <c r="I5" s="2" t="s">
        <v>11</v>
      </c>
      <c r="J5">
        <v>0.08</v>
      </c>
      <c r="K5" s="5">
        <f>K1*J5</f>
        <v>960</v>
      </c>
      <c r="L5">
        <v>0.21</v>
      </c>
      <c r="M5" s="5">
        <f>K1*L5</f>
        <v>2520</v>
      </c>
    </row>
    <row r="6" spans="1:17" x14ac:dyDescent="0.15">
      <c r="A6" s="2" t="s">
        <v>12</v>
      </c>
      <c r="B6">
        <v>0.02</v>
      </c>
      <c r="C6" s="2">
        <f>C1*B6</f>
        <v>260</v>
      </c>
      <c r="D6">
        <v>0.11</v>
      </c>
      <c r="E6" s="2">
        <f>C1*D6</f>
        <v>1430</v>
      </c>
      <c r="I6" s="2" t="s">
        <v>12</v>
      </c>
      <c r="J6">
        <v>0.02</v>
      </c>
      <c r="K6" s="2">
        <f>K1*J6</f>
        <v>240</v>
      </c>
      <c r="L6">
        <v>0.11</v>
      </c>
      <c r="M6" s="2">
        <f>K1*L6</f>
        <v>1320</v>
      </c>
      <c r="N6" t="s">
        <v>16</v>
      </c>
      <c r="O6">
        <f>M2-M3</f>
        <v>760</v>
      </c>
    </row>
    <row r="7" spans="1:17" x14ac:dyDescent="0.15">
      <c r="A7" s="2" t="s">
        <v>13</v>
      </c>
      <c r="B7">
        <v>5.0000000000000001E-3</v>
      </c>
      <c r="C7" s="2">
        <f>C1*B7</f>
        <v>65</v>
      </c>
      <c r="D7">
        <v>1.4999999999999999E-2</v>
      </c>
      <c r="E7" s="2">
        <f>C1*D7</f>
        <v>195</v>
      </c>
      <c r="I7" s="2" t="s">
        <v>13</v>
      </c>
      <c r="J7">
        <v>5.0000000000000001E-3</v>
      </c>
      <c r="K7" s="2">
        <f>K1*J7</f>
        <v>60</v>
      </c>
      <c r="L7">
        <v>1.4999999999999999E-2</v>
      </c>
      <c r="M7" s="2">
        <f>K1*L7</f>
        <v>180</v>
      </c>
      <c r="N7" t="s">
        <v>17</v>
      </c>
      <c r="O7" s="1">
        <v>0</v>
      </c>
    </row>
    <row r="8" spans="1:17" x14ac:dyDescent="0.15">
      <c r="A8" s="2" t="s">
        <v>14</v>
      </c>
      <c r="B8">
        <v>7.0000000000000007E-2</v>
      </c>
      <c r="C8" s="2">
        <f>C1*B8</f>
        <v>910.00000000000011</v>
      </c>
      <c r="D8">
        <v>7.0000000000000007E-2</v>
      </c>
      <c r="E8" s="2">
        <f>C1*D8</f>
        <v>910.00000000000011</v>
      </c>
      <c r="I8" s="2" t="s">
        <v>14</v>
      </c>
      <c r="J8">
        <v>7.0000000000000007E-2</v>
      </c>
      <c r="K8" s="2">
        <f>K1*J8</f>
        <v>840.00000000000011</v>
      </c>
      <c r="L8">
        <v>7.0000000000000007E-2</v>
      </c>
      <c r="M8" s="2">
        <f>K1*L8</f>
        <v>840.00000000000011</v>
      </c>
      <c r="Q8" s="1"/>
    </row>
    <row r="9" spans="1:17" x14ac:dyDescent="0.15">
      <c r="A9" s="2" t="s">
        <v>15</v>
      </c>
      <c r="B9">
        <v>0</v>
      </c>
      <c r="C9" s="2">
        <f>C1*B9</f>
        <v>0</v>
      </c>
      <c r="D9">
        <f>B9</f>
        <v>0</v>
      </c>
      <c r="E9" s="2">
        <f>C1*D9</f>
        <v>0</v>
      </c>
      <c r="I9" s="2" t="s">
        <v>15</v>
      </c>
      <c r="J9" s="1">
        <v>0</v>
      </c>
      <c r="K9" s="2">
        <f>K1*J9</f>
        <v>0</v>
      </c>
      <c r="L9">
        <f>J9</f>
        <v>0</v>
      </c>
      <c r="M9" s="2">
        <f>K1*L9</f>
        <v>0</v>
      </c>
      <c r="N9" t="s">
        <v>21</v>
      </c>
      <c r="O9">
        <f>13000-K1+O7</f>
        <v>1000</v>
      </c>
    </row>
    <row r="10" spans="1:17" x14ac:dyDescent="0.15">
      <c r="A10" s="2"/>
      <c r="B10" s="3" t="s">
        <v>9</v>
      </c>
      <c r="C10" s="6">
        <f>IF(E12&gt;8000, (E12-3500-4500)*0.2+345, (E12-3500-1500)*0.1+45)</f>
        <v>890</v>
      </c>
      <c r="D10" s="4">
        <v>1.4999999999999999E-2</v>
      </c>
      <c r="E10" s="6">
        <f>C1*D10</f>
        <v>195</v>
      </c>
      <c r="I10" s="2"/>
      <c r="J10" s="3" t="s">
        <v>9</v>
      </c>
      <c r="K10" s="6">
        <f>IF(M12&gt;8000, (M12-3500-4500)*0.2+345, (M12-3500-1500)*0.1+45)</f>
        <v>725</v>
      </c>
      <c r="L10" s="4">
        <v>1.4999999999999999E-2</v>
      </c>
      <c r="M10" s="6">
        <f>K1*L10</f>
        <v>180</v>
      </c>
    </row>
    <row r="11" spans="1:17" x14ac:dyDescent="0.15">
      <c r="B11" t="s">
        <v>10</v>
      </c>
      <c r="C11">
        <f>SUM(C5:C9)</f>
        <v>2275</v>
      </c>
      <c r="D11" t="s">
        <v>6</v>
      </c>
      <c r="E11">
        <f>SUM(E5:E10)</f>
        <v>5460</v>
      </c>
      <c r="J11" t="s">
        <v>10</v>
      </c>
      <c r="K11">
        <f>SUM(K5:K9)</f>
        <v>2100</v>
      </c>
      <c r="L11" t="s">
        <v>6</v>
      </c>
      <c r="M11">
        <f>SUM(M5:M10)</f>
        <v>5040</v>
      </c>
    </row>
    <row r="12" spans="1:17" x14ac:dyDescent="0.15">
      <c r="C12">
        <f>SUM(C10:C11)</f>
        <v>3165</v>
      </c>
      <c r="D12" t="s">
        <v>7</v>
      </c>
      <c r="E12">
        <f>C1-C11</f>
        <v>10725</v>
      </c>
      <c r="K12">
        <f>SUM(K10:K11)</f>
        <v>2825</v>
      </c>
      <c r="L12" t="s">
        <v>7</v>
      </c>
      <c r="M12">
        <f>K1-K11</f>
        <v>9900</v>
      </c>
    </row>
    <row r="15" spans="1:17" x14ac:dyDescent="0.15">
      <c r="B15" t="s">
        <v>4</v>
      </c>
      <c r="C15" s="1">
        <v>10000</v>
      </c>
      <c r="E15" t="s">
        <v>20</v>
      </c>
      <c r="F15" t="s">
        <v>19</v>
      </c>
      <c r="G15" t="s">
        <v>18</v>
      </c>
      <c r="J15" t="s">
        <v>4</v>
      </c>
      <c r="K15" s="1">
        <v>10000</v>
      </c>
      <c r="M15" t="s">
        <v>20</v>
      </c>
      <c r="N15" t="s">
        <v>19</v>
      </c>
      <c r="O15" t="s">
        <v>18</v>
      </c>
    </row>
    <row r="16" spans="1:17" x14ac:dyDescent="0.15">
      <c r="B16" t="s">
        <v>5</v>
      </c>
      <c r="C16">
        <f>C15+E25</f>
        <v>14200</v>
      </c>
      <c r="E16">
        <f>18460-C16</f>
        <v>4260</v>
      </c>
      <c r="F16" s="1">
        <f>E16-G21-E17</f>
        <v>1280</v>
      </c>
      <c r="G16">
        <f>C16+F16</f>
        <v>15480</v>
      </c>
      <c r="J16" t="s">
        <v>5</v>
      </c>
      <c r="K16">
        <f>K15+M25</f>
        <v>14700</v>
      </c>
      <c r="M16">
        <f>18460-K16</f>
        <v>3760</v>
      </c>
      <c r="N16">
        <f>M16-O21-M17</f>
        <v>855</v>
      </c>
      <c r="O16">
        <f>K16+N16</f>
        <v>15555</v>
      </c>
    </row>
    <row r="17" spans="1:17" x14ac:dyDescent="0.15">
      <c r="B17" t="s">
        <v>8</v>
      </c>
      <c r="C17">
        <f>E26-C24</f>
        <v>7855</v>
      </c>
      <c r="E17">
        <f>9835-C17</f>
        <v>1980</v>
      </c>
      <c r="F17">
        <f>E17+G21</f>
        <v>2980</v>
      </c>
      <c r="G17" s="1">
        <f>C17+F17</f>
        <v>10835</v>
      </c>
      <c r="J17" t="s">
        <v>8</v>
      </c>
      <c r="K17">
        <f>M26-K24</f>
        <v>7430</v>
      </c>
      <c r="M17">
        <f>9835-K17</f>
        <v>2405</v>
      </c>
      <c r="N17">
        <f>M17+O21</f>
        <v>2905</v>
      </c>
      <c r="O17" s="1">
        <f>K17+N17</f>
        <v>10335</v>
      </c>
      <c r="Q17" s="1"/>
    </row>
    <row r="18" spans="1:17" x14ac:dyDescent="0.15">
      <c r="B18" s="4" t="s">
        <v>3</v>
      </c>
      <c r="C18" s="4">
        <f>C17+C22+E22+C23+E23</f>
        <v>9255</v>
      </c>
      <c r="D18" s="4"/>
      <c r="E18" s="4">
        <f>11655-C18</f>
        <v>2400</v>
      </c>
      <c r="F18">
        <f>E18+G21</f>
        <v>3400</v>
      </c>
      <c r="G18">
        <f>C18+F18</f>
        <v>12655</v>
      </c>
      <c r="J18" s="4" t="s">
        <v>3</v>
      </c>
      <c r="K18" s="4">
        <f>K17+K22+M22+K23+M23</f>
        <v>9830</v>
      </c>
      <c r="L18" s="4"/>
      <c r="M18" s="4">
        <f>11655-K18</f>
        <v>1825</v>
      </c>
      <c r="N18">
        <f>M18+O21</f>
        <v>2325</v>
      </c>
      <c r="O18">
        <f>K18+N18</f>
        <v>12155</v>
      </c>
    </row>
    <row r="19" spans="1:17" x14ac:dyDescent="0.15">
      <c r="A19" s="2" t="s">
        <v>11</v>
      </c>
      <c r="B19">
        <v>0.08</v>
      </c>
      <c r="C19" s="5">
        <f>C15*B19</f>
        <v>800</v>
      </c>
      <c r="D19">
        <v>0.21</v>
      </c>
      <c r="E19" s="5">
        <f>C15*D19</f>
        <v>2100</v>
      </c>
      <c r="I19" s="2" t="s">
        <v>11</v>
      </c>
      <c r="J19">
        <v>0.08</v>
      </c>
      <c r="K19" s="5">
        <f>K15*J19</f>
        <v>800</v>
      </c>
      <c r="L19">
        <v>0.21</v>
      </c>
      <c r="M19" s="5">
        <f>K15*L19</f>
        <v>2100</v>
      </c>
    </row>
    <row r="20" spans="1:17" x14ac:dyDescent="0.15">
      <c r="A20" s="2" t="s">
        <v>12</v>
      </c>
      <c r="B20">
        <v>0.02</v>
      </c>
      <c r="C20" s="2">
        <f>C15*B20</f>
        <v>200</v>
      </c>
      <c r="D20">
        <v>0.11</v>
      </c>
      <c r="E20" s="2">
        <f>C15*D20</f>
        <v>1100</v>
      </c>
      <c r="F20" t="s">
        <v>16</v>
      </c>
      <c r="G20">
        <f>E16-E17</f>
        <v>2280</v>
      </c>
      <c r="I20" s="2" t="s">
        <v>12</v>
      </c>
      <c r="J20">
        <v>0.02</v>
      </c>
      <c r="K20" s="2">
        <f>K15*J20</f>
        <v>200</v>
      </c>
      <c r="L20">
        <v>0.11</v>
      </c>
      <c r="M20" s="2">
        <f>K15*L20</f>
        <v>1100</v>
      </c>
      <c r="N20" t="s">
        <v>16</v>
      </c>
      <c r="O20">
        <f>M16-M17</f>
        <v>1355</v>
      </c>
    </row>
    <row r="21" spans="1:17" x14ac:dyDescent="0.15">
      <c r="A21" s="2" t="s">
        <v>13</v>
      </c>
      <c r="B21">
        <v>5.0000000000000001E-3</v>
      </c>
      <c r="C21" s="2">
        <f>C15*B21</f>
        <v>50</v>
      </c>
      <c r="D21">
        <v>1.4999999999999999E-2</v>
      </c>
      <c r="E21" s="2">
        <f>C15*D21</f>
        <v>150</v>
      </c>
      <c r="F21" t="s">
        <v>17</v>
      </c>
      <c r="G21" s="1">
        <v>1000</v>
      </c>
      <c r="I21" s="2" t="s">
        <v>13</v>
      </c>
      <c r="J21">
        <v>5.0000000000000001E-3</v>
      </c>
      <c r="K21" s="2">
        <f>K15*J21</f>
        <v>50</v>
      </c>
      <c r="L21">
        <v>1.4999999999999999E-2</v>
      </c>
      <c r="M21" s="2">
        <f>K15*L21</f>
        <v>150</v>
      </c>
      <c r="N21" t="s">
        <v>17</v>
      </c>
      <c r="O21" s="1">
        <v>500</v>
      </c>
    </row>
    <row r="22" spans="1:17" x14ac:dyDescent="0.15">
      <c r="A22" s="2" t="s">
        <v>14</v>
      </c>
      <c r="B22">
        <v>7.0000000000000007E-2</v>
      </c>
      <c r="C22" s="2">
        <f>C15*B22</f>
        <v>700.00000000000011</v>
      </c>
      <c r="D22">
        <v>7.0000000000000007E-2</v>
      </c>
      <c r="E22" s="2">
        <f>C15*D22</f>
        <v>700.00000000000011</v>
      </c>
      <c r="I22" s="2" t="s">
        <v>14</v>
      </c>
      <c r="J22">
        <v>7.0000000000000007E-2</v>
      </c>
      <c r="K22" s="2">
        <f>K15*J22</f>
        <v>700.00000000000011</v>
      </c>
      <c r="L22">
        <v>7.0000000000000007E-2</v>
      </c>
      <c r="M22" s="2">
        <f>K15*L22</f>
        <v>700.00000000000011</v>
      </c>
      <c r="Q22" s="1"/>
    </row>
    <row r="23" spans="1:17" x14ac:dyDescent="0.15">
      <c r="A23" s="2" t="s">
        <v>15</v>
      </c>
      <c r="B23" s="1">
        <v>0</v>
      </c>
      <c r="C23" s="2">
        <f>C15*B23</f>
        <v>0</v>
      </c>
      <c r="D23">
        <f>B23</f>
        <v>0</v>
      </c>
      <c r="E23" s="2">
        <f>C15*D23</f>
        <v>0</v>
      </c>
      <c r="F23" t="s">
        <v>21</v>
      </c>
      <c r="G23">
        <f>13000-C15+G21</f>
        <v>4000</v>
      </c>
      <c r="I23" s="2" t="s">
        <v>15</v>
      </c>
      <c r="J23" s="1">
        <v>0.05</v>
      </c>
      <c r="K23" s="2">
        <f>K15*J23</f>
        <v>500</v>
      </c>
      <c r="L23">
        <f>J23</f>
        <v>0.05</v>
      </c>
      <c r="M23" s="2">
        <f>K15*L23</f>
        <v>500</v>
      </c>
      <c r="N23" t="s">
        <v>21</v>
      </c>
      <c r="O23">
        <f>13000-K15+O21</f>
        <v>3500</v>
      </c>
    </row>
    <row r="24" spans="1:17" x14ac:dyDescent="0.15">
      <c r="A24" s="2"/>
      <c r="B24" s="3" t="s">
        <v>9</v>
      </c>
      <c r="C24" s="6">
        <f>IF(E26&gt;8000, (E26-3500-4500)*0.2+345, (E26-3500-1500)*0.1+45)</f>
        <v>395</v>
      </c>
      <c r="D24" s="4">
        <v>1.4999999999999999E-2</v>
      </c>
      <c r="E24" s="6">
        <f>C15*D24</f>
        <v>150</v>
      </c>
      <c r="I24" s="2"/>
      <c r="J24" s="3" t="s">
        <v>9</v>
      </c>
      <c r="K24" s="6">
        <f>IF(M26&gt;8000, (M26-3500-4500)*0.2+345, (M26-3500-1500)*0.1+45)</f>
        <v>320</v>
      </c>
      <c r="L24" s="4">
        <v>1.4999999999999999E-2</v>
      </c>
      <c r="M24" s="6">
        <f>K15*L24</f>
        <v>150</v>
      </c>
    </row>
    <row r="25" spans="1:17" x14ac:dyDescent="0.15">
      <c r="B25" t="s">
        <v>10</v>
      </c>
      <c r="C25">
        <f>SUM(C19:C23)</f>
        <v>1750</v>
      </c>
      <c r="D25" t="s">
        <v>6</v>
      </c>
      <c r="E25">
        <f>SUM(E19:E24)</f>
        <v>4200</v>
      </c>
      <c r="J25" t="s">
        <v>10</v>
      </c>
      <c r="K25">
        <f>SUM(K19:K23)</f>
        <v>2250</v>
      </c>
      <c r="L25" t="s">
        <v>6</v>
      </c>
      <c r="M25">
        <f>SUM(M19:M24)</f>
        <v>4700</v>
      </c>
    </row>
    <row r="26" spans="1:17" x14ac:dyDescent="0.15">
      <c r="C26">
        <f>SUM(C24:C25)</f>
        <v>2145</v>
      </c>
      <c r="D26" t="s">
        <v>7</v>
      </c>
      <c r="E26">
        <f>C15-C25</f>
        <v>8250</v>
      </c>
      <c r="K26">
        <f>SUM(K24:K25)</f>
        <v>2570</v>
      </c>
      <c r="L26" t="s">
        <v>7</v>
      </c>
      <c r="M26">
        <f>K15-K25</f>
        <v>7750</v>
      </c>
    </row>
    <row r="29" spans="1:17" x14ac:dyDescent="0.15">
      <c r="B29" t="s">
        <v>4</v>
      </c>
      <c r="C29" s="1">
        <v>8000</v>
      </c>
      <c r="E29" t="s">
        <v>20</v>
      </c>
      <c r="F29" t="s">
        <v>19</v>
      </c>
      <c r="G29" t="s">
        <v>18</v>
      </c>
      <c r="J29" t="s">
        <v>4</v>
      </c>
      <c r="K29" s="1">
        <v>8000</v>
      </c>
      <c r="M29" t="s">
        <v>20</v>
      </c>
      <c r="N29" t="s">
        <v>19</v>
      </c>
      <c r="O29" t="s">
        <v>18</v>
      </c>
    </row>
    <row r="30" spans="1:17" x14ac:dyDescent="0.15">
      <c r="B30" t="s">
        <v>5</v>
      </c>
      <c r="C30">
        <f>C29+E39</f>
        <v>11360</v>
      </c>
      <c r="E30">
        <f>18460-C30</f>
        <v>7100</v>
      </c>
      <c r="F30" s="1">
        <f>E30-G35-E31</f>
        <v>2660</v>
      </c>
      <c r="G30">
        <f>C30+F30</f>
        <v>14020</v>
      </c>
      <c r="J30" t="s">
        <v>5</v>
      </c>
      <c r="K30">
        <f>K29+M39</f>
        <v>11760</v>
      </c>
      <c r="M30">
        <f>18460-K30</f>
        <v>6700</v>
      </c>
      <c r="N30" s="1">
        <f>M30-O35-M31</f>
        <v>1500</v>
      </c>
      <c r="O30">
        <f>K30+N30</f>
        <v>13260</v>
      </c>
    </row>
    <row r="31" spans="1:17" x14ac:dyDescent="0.15">
      <c r="B31" t="s">
        <v>8</v>
      </c>
      <c r="C31">
        <f>E40-C38</f>
        <v>6395</v>
      </c>
      <c r="E31">
        <f>9835-C31</f>
        <v>3440</v>
      </c>
      <c r="F31">
        <f>E31+G35</f>
        <v>4440</v>
      </c>
      <c r="G31" s="1">
        <f>C31+F31</f>
        <v>10835</v>
      </c>
      <c r="J31" t="s">
        <v>8</v>
      </c>
      <c r="K31">
        <f>M40-K38</f>
        <v>6035</v>
      </c>
      <c r="M31">
        <f>9835-K31</f>
        <v>3800</v>
      </c>
      <c r="N31">
        <f>M31+O35</f>
        <v>5200</v>
      </c>
      <c r="O31" s="1">
        <f>K31+N31</f>
        <v>11235</v>
      </c>
    </row>
    <row r="32" spans="1:17" x14ac:dyDescent="0.15">
      <c r="B32" s="4" t="s">
        <v>3</v>
      </c>
      <c r="C32" s="4">
        <f>C31+C36+E36+C37+E37</f>
        <v>7515</v>
      </c>
      <c r="D32" s="4"/>
      <c r="E32" s="4">
        <f>11655-C32</f>
        <v>4140</v>
      </c>
      <c r="F32">
        <f>E32+G35</f>
        <v>5140</v>
      </c>
      <c r="G32">
        <f>C32+F32</f>
        <v>12655</v>
      </c>
      <c r="J32" s="4" t="s">
        <v>3</v>
      </c>
      <c r="K32" s="4">
        <f>K31+K36+M36+K37+M37</f>
        <v>7955</v>
      </c>
      <c r="L32" s="4"/>
      <c r="M32" s="4">
        <f>11655-K32</f>
        <v>3700</v>
      </c>
      <c r="N32">
        <f>M32+O35</f>
        <v>5100</v>
      </c>
      <c r="O32">
        <f>K32+N32</f>
        <v>13055</v>
      </c>
    </row>
    <row r="33" spans="1:15" x14ac:dyDescent="0.15">
      <c r="A33" s="2" t="s">
        <v>11</v>
      </c>
      <c r="B33">
        <v>0.08</v>
      </c>
      <c r="C33" s="5">
        <f>C29*B33</f>
        <v>640</v>
      </c>
      <c r="D33">
        <v>0.21</v>
      </c>
      <c r="E33" s="5">
        <f>C29*D33</f>
        <v>1680</v>
      </c>
      <c r="I33" s="2" t="s">
        <v>11</v>
      </c>
      <c r="J33">
        <v>0.08</v>
      </c>
      <c r="K33" s="5">
        <f>K29*J33</f>
        <v>640</v>
      </c>
      <c r="L33">
        <v>0.21</v>
      </c>
      <c r="M33" s="5">
        <f>K29*L33</f>
        <v>1680</v>
      </c>
    </row>
    <row r="34" spans="1:15" x14ac:dyDescent="0.15">
      <c r="A34" s="2" t="s">
        <v>12</v>
      </c>
      <c r="B34">
        <v>0.02</v>
      </c>
      <c r="C34" s="2">
        <f>C29*B34</f>
        <v>160</v>
      </c>
      <c r="D34">
        <v>0.11</v>
      </c>
      <c r="E34" s="2">
        <f>C29*D34</f>
        <v>880</v>
      </c>
      <c r="F34" t="s">
        <v>16</v>
      </c>
      <c r="G34">
        <f>E30-E31</f>
        <v>3660</v>
      </c>
      <c r="I34" s="2" t="s">
        <v>12</v>
      </c>
      <c r="J34">
        <v>0.02</v>
      </c>
      <c r="K34" s="2">
        <f>K29*J34</f>
        <v>160</v>
      </c>
      <c r="L34">
        <v>0.11</v>
      </c>
      <c r="M34" s="2">
        <f>K29*L34</f>
        <v>880</v>
      </c>
      <c r="N34" t="s">
        <v>16</v>
      </c>
      <c r="O34">
        <f>M30-M31</f>
        <v>2900</v>
      </c>
    </row>
    <row r="35" spans="1:15" x14ac:dyDescent="0.15">
      <c r="A35" s="2" t="s">
        <v>13</v>
      </c>
      <c r="B35">
        <v>5.0000000000000001E-3</v>
      </c>
      <c r="C35" s="2">
        <f>C29*B35</f>
        <v>40</v>
      </c>
      <c r="D35">
        <v>1.4999999999999999E-2</v>
      </c>
      <c r="E35" s="2">
        <f>C29*D35</f>
        <v>120</v>
      </c>
      <c r="F35" t="s">
        <v>17</v>
      </c>
      <c r="G35" s="1">
        <v>1000</v>
      </c>
      <c r="I35" s="2" t="s">
        <v>13</v>
      </c>
      <c r="J35">
        <v>5.0000000000000001E-3</v>
      </c>
      <c r="K35" s="2">
        <f>K29*J35</f>
        <v>40</v>
      </c>
      <c r="L35">
        <v>1.4999999999999999E-2</v>
      </c>
      <c r="M35" s="2">
        <f>K29*L35</f>
        <v>120</v>
      </c>
      <c r="N35" t="s">
        <v>17</v>
      </c>
      <c r="O35" s="1">
        <v>1400</v>
      </c>
    </row>
    <row r="36" spans="1:15" x14ac:dyDescent="0.15">
      <c r="A36" s="2" t="s">
        <v>14</v>
      </c>
      <c r="B36">
        <v>7.0000000000000007E-2</v>
      </c>
      <c r="C36" s="2">
        <f>C29*B36</f>
        <v>560</v>
      </c>
      <c r="D36">
        <v>7.0000000000000007E-2</v>
      </c>
      <c r="E36" s="2">
        <f>C29*D36</f>
        <v>560</v>
      </c>
      <c r="I36" s="2" t="s">
        <v>14</v>
      </c>
      <c r="J36">
        <v>7.0000000000000007E-2</v>
      </c>
      <c r="K36" s="2">
        <f>K29*J36</f>
        <v>560</v>
      </c>
      <c r="L36">
        <v>7.0000000000000007E-2</v>
      </c>
      <c r="M36" s="2">
        <f>K29*L36</f>
        <v>560</v>
      </c>
    </row>
    <row r="37" spans="1:15" x14ac:dyDescent="0.15">
      <c r="A37" s="2" t="s">
        <v>15</v>
      </c>
      <c r="B37" s="1">
        <v>0</v>
      </c>
      <c r="C37" s="2">
        <f>C29*B37</f>
        <v>0</v>
      </c>
      <c r="D37">
        <f>B37</f>
        <v>0</v>
      </c>
      <c r="E37" s="2">
        <f>C29*D37</f>
        <v>0</v>
      </c>
      <c r="F37" t="s">
        <v>21</v>
      </c>
      <c r="G37">
        <f>13000-C29+G35</f>
        <v>6000</v>
      </c>
      <c r="I37" s="2" t="s">
        <v>15</v>
      </c>
      <c r="J37" s="1">
        <v>0.05</v>
      </c>
      <c r="K37" s="2">
        <f>K29*J37</f>
        <v>400</v>
      </c>
      <c r="L37">
        <f>J37</f>
        <v>0.05</v>
      </c>
      <c r="M37" s="2">
        <f>K29*L37</f>
        <v>400</v>
      </c>
      <c r="N37" t="s">
        <v>21</v>
      </c>
      <c r="O37">
        <f>13000-K29+O35</f>
        <v>6400</v>
      </c>
    </row>
    <row r="38" spans="1:15" x14ac:dyDescent="0.15">
      <c r="A38" s="2"/>
      <c r="B38" s="3" t="s">
        <v>9</v>
      </c>
      <c r="C38" s="6">
        <f>IF(E40&gt;8000, (E40-3500-4500)*0.2+345, (E40-3500-1500)*0.1+45)</f>
        <v>205</v>
      </c>
      <c r="D38" s="4">
        <v>1.4999999999999999E-2</v>
      </c>
      <c r="E38" s="6">
        <f>C29*D38</f>
        <v>120</v>
      </c>
      <c r="I38" s="2"/>
      <c r="J38" s="3" t="s">
        <v>9</v>
      </c>
      <c r="K38" s="6">
        <f>IF(M40&gt;8000, (M40-3500-4500)*0.2+345, (M40-3500-1500)*0.1+45)</f>
        <v>165</v>
      </c>
      <c r="L38" s="4">
        <v>1.4999999999999999E-2</v>
      </c>
      <c r="M38" s="6">
        <f>K29*L38</f>
        <v>120</v>
      </c>
    </row>
    <row r="39" spans="1:15" x14ac:dyDescent="0.15">
      <c r="B39" t="s">
        <v>10</v>
      </c>
      <c r="C39">
        <f>SUM(C33:C37)</f>
        <v>1400</v>
      </c>
      <c r="D39" t="s">
        <v>6</v>
      </c>
      <c r="E39">
        <f>SUM(E33:E38)</f>
        <v>3360</v>
      </c>
      <c r="J39" t="s">
        <v>10</v>
      </c>
      <c r="K39">
        <f>SUM(K33:K37)</f>
        <v>1800</v>
      </c>
      <c r="L39" t="s">
        <v>6</v>
      </c>
      <c r="M39">
        <f>SUM(M33:M38)</f>
        <v>3760</v>
      </c>
    </row>
    <row r="40" spans="1:15" x14ac:dyDescent="0.15">
      <c r="C40">
        <f>SUM(C38:C39)</f>
        <v>1605</v>
      </c>
      <c r="D40" t="s">
        <v>7</v>
      </c>
      <c r="E40">
        <f>C29-C39</f>
        <v>6600</v>
      </c>
      <c r="K40">
        <f>SUM(K38:K39)</f>
        <v>1965</v>
      </c>
      <c r="L40" t="s">
        <v>7</v>
      </c>
      <c r="M40">
        <f>K29-K39</f>
        <v>6200</v>
      </c>
    </row>
    <row r="41" spans="1:15" x14ac:dyDescent="0.15">
      <c r="K41">
        <f>SUM(K39:K40)</f>
        <v>3765</v>
      </c>
    </row>
    <row r="43" spans="1:15" x14ac:dyDescent="0.15">
      <c r="B43" t="s">
        <v>4</v>
      </c>
      <c r="C43" s="1">
        <v>6000</v>
      </c>
      <c r="E43" t="s">
        <v>20</v>
      </c>
      <c r="F43" t="s">
        <v>19</v>
      </c>
      <c r="G43" t="s">
        <v>18</v>
      </c>
    </row>
    <row r="44" spans="1:15" x14ac:dyDescent="0.15">
      <c r="B44" t="s">
        <v>2</v>
      </c>
      <c r="C44">
        <f>C43+E53</f>
        <v>9000</v>
      </c>
      <c r="D44" t="s">
        <v>23</v>
      </c>
      <c r="E44">
        <f>18460-C44</f>
        <v>9460</v>
      </c>
      <c r="F44" s="1">
        <f>E44-G49-E45</f>
        <v>3103</v>
      </c>
      <c r="G44">
        <f>C44+F44</f>
        <v>12103</v>
      </c>
    </row>
    <row r="45" spans="1:15" x14ac:dyDescent="0.15">
      <c r="B45" t="s">
        <v>8</v>
      </c>
      <c r="C45">
        <f>E54-C52</f>
        <v>4478</v>
      </c>
      <c r="E45">
        <f>9835-C45</f>
        <v>5357</v>
      </c>
      <c r="F45">
        <f>E45+G49</f>
        <v>6357</v>
      </c>
      <c r="G45" s="1">
        <f>C45+F45</f>
        <v>10835</v>
      </c>
    </row>
    <row r="46" spans="1:15" x14ac:dyDescent="0.15">
      <c r="B46" s="4" t="s">
        <v>3</v>
      </c>
      <c r="C46" s="4">
        <f>C45+C50+E50+C51+E51</f>
        <v>6278</v>
      </c>
      <c r="D46" s="4"/>
      <c r="E46" s="4">
        <f>11655-C46</f>
        <v>5377</v>
      </c>
      <c r="F46">
        <f>E46+G49</f>
        <v>6377</v>
      </c>
      <c r="G46">
        <f>C46+F46</f>
        <v>12655</v>
      </c>
    </row>
    <row r="47" spans="1:15" x14ac:dyDescent="0.15">
      <c r="A47" s="2" t="s">
        <v>11</v>
      </c>
      <c r="B47">
        <v>0.08</v>
      </c>
      <c r="C47" s="5">
        <f>C43*B47</f>
        <v>480</v>
      </c>
      <c r="D47">
        <v>0.21</v>
      </c>
      <c r="E47" s="5">
        <f>C43*D47</f>
        <v>1260</v>
      </c>
    </row>
    <row r="48" spans="1:15" x14ac:dyDescent="0.15">
      <c r="A48" s="2" t="s">
        <v>12</v>
      </c>
      <c r="B48">
        <v>0.02</v>
      </c>
      <c r="C48" s="2">
        <f>C43*B48</f>
        <v>120</v>
      </c>
      <c r="D48">
        <v>0.11</v>
      </c>
      <c r="E48" s="2">
        <f>C43*D48</f>
        <v>660</v>
      </c>
      <c r="F48" t="s">
        <v>16</v>
      </c>
      <c r="G48">
        <f>E44-E45</f>
        <v>4103</v>
      </c>
    </row>
    <row r="49" spans="1:7" x14ac:dyDescent="0.15">
      <c r="A49" s="2" t="s">
        <v>13</v>
      </c>
      <c r="B49">
        <v>5.0000000000000001E-3</v>
      </c>
      <c r="C49" s="2">
        <f>C43*B49</f>
        <v>30</v>
      </c>
      <c r="D49">
        <v>1.4999999999999999E-2</v>
      </c>
      <c r="E49" s="2">
        <f>C43*D49</f>
        <v>90</v>
      </c>
      <c r="F49" t="s">
        <v>17</v>
      </c>
      <c r="G49" s="1">
        <v>1000</v>
      </c>
    </row>
    <row r="50" spans="1:7" x14ac:dyDescent="0.15">
      <c r="A50" s="2" t="s">
        <v>14</v>
      </c>
      <c r="B50">
        <v>7.0000000000000007E-2</v>
      </c>
      <c r="C50" s="2">
        <f>C43*B50</f>
        <v>420.00000000000006</v>
      </c>
      <c r="D50">
        <v>7.0000000000000007E-2</v>
      </c>
      <c r="E50" s="2">
        <f>C43*D50</f>
        <v>420.00000000000006</v>
      </c>
    </row>
    <row r="51" spans="1:7" x14ac:dyDescent="0.15">
      <c r="A51" s="2" t="s">
        <v>15</v>
      </c>
      <c r="B51" s="1">
        <v>0.08</v>
      </c>
      <c r="C51" s="2">
        <f>C43*B51</f>
        <v>480</v>
      </c>
      <c r="D51">
        <f>B51</f>
        <v>0.08</v>
      </c>
      <c r="E51" s="2">
        <f>C43*D51</f>
        <v>480</v>
      </c>
      <c r="F51" t="s">
        <v>21</v>
      </c>
      <c r="G51">
        <f>13000-C43+G49</f>
        <v>8000</v>
      </c>
    </row>
    <row r="52" spans="1:7" x14ac:dyDescent="0.15">
      <c r="A52" s="2"/>
      <c r="B52" s="3" t="s">
        <v>9</v>
      </c>
      <c r="C52" s="6">
        <f>IF(E54&gt;8000, (E54-3500-4500)*0.2+345, (E54-3500-1500)*0.1+45)</f>
        <v>-8</v>
      </c>
      <c r="D52" s="4">
        <v>1.4999999999999999E-2</v>
      </c>
      <c r="E52" s="6">
        <f>C43*D52</f>
        <v>90</v>
      </c>
    </row>
    <row r="53" spans="1:7" x14ac:dyDescent="0.15">
      <c r="B53" t="s">
        <v>10</v>
      </c>
      <c r="C53">
        <f>SUM(C47:C51)</f>
        <v>1530</v>
      </c>
      <c r="D53" t="s">
        <v>6</v>
      </c>
      <c r="E53">
        <f>SUM(E47:E52)</f>
        <v>3000</v>
      </c>
    </row>
    <row r="54" spans="1:7" x14ac:dyDescent="0.15">
      <c r="C54">
        <f>SUM(C52:C53)</f>
        <v>1522</v>
      </c>
      <c r="D54" t="s">
        <v>1</v>
      </c>
      <c r="E54">
        <f>C43-C53</f>
        <v>4470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Z67"/>
  <sheetViews>
    <sheetView workbookViewId="0">
      <selection activeCell="H2" sqref="H2:P16"/>
    </sheetView>
  </sheetViews>
  <sheetFormatPr defaultRowHeight="13.5" x14ac:dyDescent="0.15"/>
  <sheetData>
    <row r="2" spans="2:26" x14ac:dyDescent="0.15">
      <c r="M2" t="s">
        <v>29</v>
      </c>
      <c r="N2" t="s">
        <v>30</v>
      </c>
      <c r="O2" t="s">
        <v>31</v>
      </c>
      <c r="W2" t="s">
        <v>29</v>
      </c>
      <c r="X2" t="s">
        <v>30</v>
      </c>
      <c r="Y2" t="s">
        <v>31</v>
      </c>
    </row>
    <row r="3" spans="2:26" x14ac:dyDescent="0.15">
      <c r="C3" t="s">
        <v>4</v>
      </c>
      <c r="D3">
        <v>13000</v>
      </c>
      <c r="I3" t="s">
        <v>4</v>
      </c>
      <c r="J3" s="1">
        <v>12000</v>
      </c>
      <c r="M3">
        <f>13000-J3</f>
        <v>1000</v>
      </c>
      <c r="N3">
        <f>O15</f>
        <v>0</v>
      </c>
      <c r="P3" t="s">
        <v>4</v>
      </c>
      <c r="S3" t="s">
        <v>4</v>
      </c>
      <c r="T3" s="1">
        <v>12000</v>
      </c>
      <c r="W3">
        <f>13000-T3</f>
        <v>1000</v>
      </c>
      <c r="X3">
        <f>Y15</f>
        <v>0</v>
      </c>
      <c r="Z3" t="s">
        <v>4</v>
      </c>
    </row>
    <row r="4" spans="2:26" x14ac:dyDescent="0.15">
      <c r="C4" t="s">
        <v>8</v>
      </c>
      <c r="D4">
        <f>D14-D15</f>
        <v>9835</v>
      </c>
      <c r="I4" t="s">
        <v>8</v>
      </c>
      <c r="J4">
        <f>J14-J15</f>
        <v>9175</v>
      </c>
      <c r="M4">
        <f>9535-J4</f>
        <v>360</v>
      </c>
      <c r="N4">
        <f>J4+M3+O15</f>
        <v>10175</v>
      </c>
      <c r="O4" s="1">
        <f>N4-9835</f>
        <v>340</v>
      </c>
      <c r="P4" t="s">
        <v>8</v>
      </c>
      <c r="S4" t="s">
        <v>8</v>
      </c>
      <c r="T4">
        <f>T14-T15</f>
        <v>9079</v>
      </c>
      <c r="W4">
        <f>9535-T4</f>
        <v>456</v>
      </c>
      <c r="X4">
        <f>T4+W3+Y15</f>
        <v>10079</v>
      </c>
      <c r="Y4" s="1">
        <f>X4-9835</f>
        <v>244</v>
      </c>
      <c r="Z4" t="s">
        <v>8</v>
      </c>
    </row>
    <row r="5" spans="2:26" x14ac:dyDescent="0.15">
      <c r="C5" t="s">
        <v>24</v>
      </c>
      <c r="D5">
        <f>D10+F10+D11+F11</f>
        <v>1820.0000000000002</v>
      </c>
      <c r="I5" t="s">
        <v>24</v>
      </c>
      <c r="J5">
        <f>J10+L10+J11+L11</f>
        <v>1680.0000000000002</v>
      </c>
      <c r="M5">
        <f>J5-1820</f>
        <v>-139.99999999999977</v>
      </c>
      <c r="N5">
        <f>J5</f>
        <v>1680.0000000000002</v>
      </c>
      <c r="O5">
        <f>N5-1820</f>
        <v>-139.99999999999977</v>
      </c>
      <c r="P5" t="s">
        <v>24</v>
      </c>
      <c r="S5" t="s">
        <v>24</v>
      </c>
      <c r="T5">
        <f>T10+V10+T11+V11</f>
        <v>1920.0000000000002</v>
      </c>
      <c r="W5">
        <f>T5-1820</f>
        <v>100.00000000000023</v>
      </c>
      <c r="X5">
        <f>T5</f>
        <v>1920.0000000000002</v>
      </c>
      <c r="Y5">
        <f>X5-1820</f>
        <v>100.00000000000023</v>
      </c>
      <c r="Z5" t="s">
        <v>24</v>
      </c>
    </row>
    <row r="6" spans="2:26" x14ac:dyDescent="0.15">
      <c r="C6" s="4" t="s">
        <v>25</v>
      </c>
      <c r="D6" s="4">
        <f>D4+D10+F10+D11+F11</f>
        <v>11655</v>
      </c>
      <c r="E6" s="4"/>
      <c r="F6" s="4"/>
      <c r="I6" s="4" t="s">
        <v>25</v>
      </c>
      <c r="J6" s="4">
        <f>J4+J10+L10+J11+L11</f>
        <v>10855</v>
      </c>
      <c r="K6" s="4"/>
      <c r="L6" s="4"/>
      <c r="M6">
        <f>11655-J6</f>
        <v>800</v>
      </c>
      <c r="N6">
        <f>SUM(N4:N5)</f>
        <v>11855</v>
      </c>
      <c r="O6" s="1">
        <f>N6-11655</f>
        <v>200</v>
      </c>
      <c r="P6" s="7" t="s">
        <v>25</v>
      </c>
      <c r="S6" s="4" t="s">
        <v>25</v>
      </c>
      <c r="T6" s="4">
        <f>T4+T10+V10+T11+V11</f>
        <v>10999</v>
      </c>
      <c r="U6" s="4"/>
      <c r="V6" s="4"/>
      <c r="W6">
        <f>11655-T6</f>
        <v>656</v>
      </c>
      <c r="X6">
        <f>SUM(X4:X5)</f>
        <v>11999</v>
      </c>
      <c r="Y6" s="1">
        <f>X6-11655</f>
        <v>344</v>
      </c>
      <c r="Z6" s="7" t="s">
        <v>25</v>
      </c>
    </row>
    <row r="7" spans="2:26" x14ac:dyDescent="0.15">
      <c r="B7" s="2" t="s">
        <v>11</v>
      </c>
      <c r="C7">
        <v>0.08</v>
      </c>
      <c r="D7" s="5">
        <f>D3*C7</f>
        <v>1040</v>
      </c>
      <c r="E7">
        <v>0.21</v>
      </c>
      <c r="F7" s="5">
        <f>D3*E7</f>
        <v>2730</v>
      </c>
      <c r="H7" s="2" t="s">
        <v>11</v>
      </c>
      <c r="I7">
        <v>0.08</v>
      </c>
      <c r="J7" s="5">
        <f>J3*I7</f>
        <v>960</v>
      </c>
      <c r="K7">
        <v>0.21</v>
      </c>
      <c r="L7" s="5">
        <f>J3*K7</f>
        <v>2520</v>
      </c>
      <c r="R7" s="2" t="s">
        <v>11</v>
      </c>
      <c r="S7">
        <v>0.08</v>
      </c>
      <c r="T7" s="5">
        <f>T3*S7</f>
        <v>960</v>
      </c>
      <c r="U7">
        <v>0.21</v>
      </c>
      <c r="V7" s="5">
        <f>T3*U7</f>
        <v>2520</v>
      </c>
    </row>
    <row r="8" spans="2:26" x14ac:dyDescent="0.15">
      <c r="B8" s="2" t="s">
        <v>12</v>
      </c>
      <c r="C8">
        <v>0.02</v>
      </c>
      <c r="D8" s="2">
        <f>D3*C8</f>
        <v>260</v>
      </c>
      <c r="E8">
        <v>0.11</v>
      </c>
      <c r="F8" s="2">
        <f>D3*E8</f>
        <v>1430</v>
      </c>
      <c r="H8" s="2" t="s">
        <v>12</v>
      </c>
      <c r="I8">
        <v>0.02</v>
      </c>
      <c r="J8" s="2">
        <f>J3*I8</f>
        <v>240</v>
      </c>
      <c r="K8">
        <v>0.11</v>
      </c>
      <c r="L8" s="2">
        <f>J3*K8</f>
        <v>1320</v>
      </c>
      <c r="R8" s="2" t="s">
        <v>12</v>
      </c>
      <c r="S8">
        <v>0.02</v>
      </c>
      <c r="T8" s="2">
        <f>T3*S8</f>
        <v>240</v>
      </c>
      <c r="U8">
        <v>0.11</v>
      </c>
      <c r="V8" s="2">
        <f>T3*U8</f>
        <v>1320</v>
      </c>
    </row>
    <row r="9" spans="2:26" x14ac:dyDescent="0.15">
      <c r="B9" s="2" t="s">
        <v>36</v>
      </c>
      <c r="C9">
        <v>5.0000000000000001E-3</v>
      </c>
      <c r="D9" s="2">
        <f>D3*C9</f>
        <v>65</v>
      </c>
      <c r="E9">
        <v>1.4999999999999999E-2</v>
      </c>
      <c r="F9" s="2">
        <f>D3*E9</f>
        <v>195</v>
      </c>
      <c r="H9" s="2" t="s">
        <v>13</v>
      </c>
      <c r="I9">
        <v>5.0000000000000001E-3</v>
      </c>
      <c r="J9" s="2">
        <f>J3*I9</f>
        <v>60</v>
      </c>
      <c r="K9">
        <v>1.4999999999999999E-2</v>
      </c>
      <c r="L9" s="2">
        <f>J3*K9</f>
        <v>180</v>
      </c>
      <c r="O9">
        <f>M3+O15</f>
        <v>1000</v>
      </c>
      <c r="P9" t="s">
        <v>35</v>
      </c>
      <c r="R9" s="2" t="s">
        <v>13</v>
      </c>
      <c r="S9">
        <v>5.0000000000000001E-3</v>
      </c>
      <c r="T9" s="2">
        <f>T3*S9</f>
        <v>60</v>
      </c>
      <c r="U9">
        <v>1.4999999999999999E-2</v>
      </c>
      <c r="V9" s="2">
        <f>T3*U9</f>
        <v>180</v>
      </c>
      <c r="Y9">
        <f>W3+Y15</f>
        <v>1000</v>
      </c>
      <c r="Z9" t="s">
        <v>35</v>
      </c>
    </row>
    <row r="10" spans="2:26" x14ac:dyDescent="0.15">
      <c r="B10" s="2" t="s">
        <v>14</v>
      </c>
      <c r="C10">
        <v>7.0000000000000007E-2</v>
      </c>
      <c r="D10" s="2">
        <f>D3*C10</f>
        <v>910.00000000000011</v>
      </c>
      <c r="E10">
        <v>7.0000000000000007E-2</v>
      </c>
      <c r="F10" s="2">
        <f>D3*E10</f>
        <v>910.00000000000011</v>
      </c>
      <c r="H10" s="2" t="s">
        <v>14</v>
      </c>
      <c r="I10">
        <v>7.0000000000000007E-2</v>
      </c>
      <c r="J10" s="2">
        <f>J3*I10</f>
        <v>840.00000000000011</v>
      </c>
      <c r="K10">
        <v>7.0000000000000007E-2</v>
      </c>
      <c r="L10" s="2">
        <f>J3*K10</f>
        <v>840.00000000000011</v>
      </c>
      <c r="O10">
        <f>O9*P10</f>
        <v>50</v>
      </c>
      <c r="P10">
        <v>0.05</v>
      </c>
      <c r="R10" s="2" t="s">
        <v>14</v>
      </c>
      <c r="S10">
        <v>7.0000000000000007E-2</v>
      </c>
      <c r="T10" s="2">
        <f>T3*S10</f>
        <v>840.00000000000011</v>
      </c>
      <c r="U10">
        <v>7.0000000000000007E-2</v>
      </c>
      <c r="V10" s="2">
        <f>T3*U10</f>
        <v>840.00000000000011</v>
      </c>
    </row>
    <row r="11" spans="2:26" x14ac:dyDescent="0.15">
      <c r="B11" s="2" t="s">
        <v>15</v>
      </c>
      <c r="C11" s="8">
        <v>0</v>
      </c>
      <c r="D11" s="2">
        <f>D3*C11</f>
        <v>0</v>
      </c>
      <c r="E11">
        <f>C11</f>
        <v>0</v>
      </c>
      <c r="F11" s="2">
        <f>D3*E11</f>
        <v>0</v>
      </c>
      <c r="H11" s="2" t="s">
        <v>15</v>
      </c>
      <c r="I11" s="8">
        <v>0</v>
      </c>
      <c r="J11" s="2">
        <f>J3*I11</f>
        <v>0</v>
      </c>
      <c r="K11">
        <f>I11</f>
        <v>0</v>
      </c>
      <c r="L11" s="2">
        <f>J3*K11</f>
        <v>0</v>
      </c>
      <c r="O11" s="9">
        <f>100*O4/O9</f>
        <v>34</v>
      </c>
      <c r="P11" t="s">
        <v>37</v>
      </c>
      <c r="R11" s="2" t="s">
        <v>15</v>
      </c>
      <c r="S11" s="8">
        <v>0.01</v>
      </c>
      <c r="T11" s="2">
        <f>T3*S11</f>
        <v>120</v>
      </c>
      <c r="U11">
        <f>S11</f>
        <v>0.01</v>
      </c>
      <c r="V11" s="2">
        <f>T3*U11</f>
        <v>120</v>
      </c>
    </row>
    <row r="12" spans="2:26" x14ac:dyDescent="0.15">
      <c r="B12" s="2"/>
      <c r="C12" s="3"/>
      <c r="D12" s="6"/>
      <c r="E12" s="4">
        <v>1.4999999999999999E-2</v>
      </c>
      <c r="F12" s="6">
        <f>D3*E12</f>
        <v>195</v>
      </c>
      <c r="H12" s="2"/>
      <c r="I12" s="3"/>
      <c r="J12" s="6"/>
      <c r="K12" s="4">
        <v>1.4999999999999999E-2</v>
      </c>
      <c r="L12" s="6">
        <f>J3*K12</f>
        <v>180</v>
      </c>
      <c r="O12" s="9">
        <f>O6/O9*100</f>
        <v>20</v>
      </c>
      <c r="P12" t="s">
        <v>38</v>
      </c>
      <c r="R12" s="2"/>
      <c r="S12" s="3"/>
      <c r="T12" s="6"/>
      <c r="U12" s="4">
        <v>1.4999999999999999E-2</v>
      </c>
      <c r="V12" s="6">
        <f>T3*U12</f>
        <v>180</v>
      </c>
    </row>
    <row r="13" spans="2:26" x14ac:dyDescent="0.15">
      <c r="C13" t="s">
        <v>28</v>
      </c>
      <c r="D13">
        <f>SUM(D7:D11)</f>
        <v>2275</v>
      </c>
      <c r="E13" t="s">
        <v>27</v>
      </c>
      <c r="F13">
        <f>SUM(F7:F12)</f>
        <v>5460</v>
      </c>
      <c r="I13" t="s">
        <v>28</v>
      </c>
      <c r="J13">
        <f>SUM(J7:J11)</f>
        <v>2100</v>
      </c>
      <c r="K13" t="s">
        <v>27</v>
      </c>
      <c r="L13">
        <f>SUM(L7:L12)</f>
        <v>5040</v>
      </c>
      <c r="M13">
        <f>5460-L13</f>
        <v>420</v>
      </c>
      <c r="S13" t="s">
        <v>28</v>
      </c>
      <c r="T13">
        <f>SUM(T7:T11)</f>
        <v>2220</v>
      </c>
      <c r="U13" t="s">
        <v>27</v>
      </c>
      <c r="V13">
        <f>SUM(V7:V12)</f>
        <v>5160</v>
      </c>
      <c r="W13">
        <f>5460-V13</f>
        <v>300</v>
      </c>
    </row>
    <row r="14" spans="2:26" x14ac:dyDescent="0.15">
      <c r="B14" s="7"/>
      <c r="C14" t="s">
        <v>1</v>
      </c>
      <c r="D14">
        <f>D3-D13</f>
        <v>10725</v>
      </c>
      <c r="H14" s="7"/>
      <c r="I14" t="s">
        <v>1</v>
      </c>
      <c r="J14">
        <f>J3-J13</f>
        <v>9900</v>
      </c>
      <c r="O14" s="1">
        <f>5460-L13</f>
        <v>420</v>
      </c>
      <c r="P14" t="s">
        <v>32</v>
      </c>
      <c r="R14" s="7"/>
      <c r="S14" t="s">
        <v>1</v>
      </c>
      <c r="T14">
        <f>T3-T13</f>
        <v>9780</v>
      </c>
      <c r="Y14" s="1">
        <f>5460-V13</f>
        <v>300</v>
      </c>
      <c r="Z14" t="s">
        <v>32</v>
      </c>
    </row>
    <row r="15" spans="2:26" x14ac:dyDescent="0.15">
      <c r="C15" s="7" t="s">
        <v>9</v>
      </c>
      <c r="D15" s="7">
        <f>IF(D14&gt;8000, (D14-3500-4500)*0.2+345, (D14-3500-1500)*0.1+45)</f>
        <v>890</v>
      </c>
      <c r="I15" s="7" t="s">
        <v>9</v>
      </c>
      <c r="J15" s="7">
        <f>IF(J14&gt;8000, (J14-3500-4500)*0.2+345, (J14-3500-1500)*0.1+45)</f>
        <v>725</v>
      </c>
      <c r="O15">
        <v>0</v>
      </c>
      <c r="P15" t="s">
        <v>33</v>
      </c>
      <c r="S15" s="7" t="s">
        <v>9</v>
      </c>
      <c r="T15" s="7">
        <f>IF(T14&gt;8000, (T14-3500-4500)*0.2+345, (T14-3500-1500)*0.1+45)</f>
        <v>701</v>
      </c>
      <c r="Y15">
        <v>0</v>
      </c>
      <c r="Z15" t="s">
        <v>33</v>
      </c>
    </row>
    <row r="16" spans="2:26" x14ac:dyDescent="0.15">
      <c r="C16" t="s">
        <v>26</v>
      </c>
      <c r="D16">
        <f>SUM(D12:D13)</f>
        <v>2275</v>
      </c>
      <c r="E16" t="s">
        <v>2</v>
      </c>
      <c r="F16">
        <f>D3+F13</f>
        <v>18460</v>
      </c>
      <c r="I16" t="s">
        <v>26</v>
      </c>
      <c r="J16">
        <f>SUM(J12:J13)</f>
        <v>2100</v>
      </c>
      <c r="K16" t="s">
        <v>2</v>
      </c>
      <c r="L16">
        <f>J3+L13</f>
        <v>17040</v>
      </c>
      <c r="M16">
        <f>18460-L16</f>
        <v>1420</v>
      </c>
      <c r="N16">
        <f>L16+M3+O15</f>
        <v>18040</v>
      </c>
      <c r="O16" s="1">
        <f>18460-N16</f>
        <v>420</v>
      </c>
      <c r="P16" t="s">
        <v>34</v>
      </c>
      <c r="S16" t="s">
        <v>26</v>
      </c>
      <c r="T16">
        <f>SUM(T12:T13)</f>
        <v>2220</v>
      </c>
      <c r="U16" t="s">
        <v>2</v>
      </c>
      <c r="V16">
        <f>T3+V13</f>
        <v>17160</v>
      </c>
      <c r="W16">
        <f>18460-V16</f>
        <v>1300</v>
      </c>
      <c r="X16">
        <f>V16+W3+Y15</f>
        <v>18160</v>
      </c>
      <c r="Y16" s="1">
        <f>18460-X16</f>
        <v>300</v>
      </c>
      <c r="Z16" t="s">
        <v>34</v>
      </c>
    </row>
    <row r="17" spans="3:26" x14ac:dyDescent="0.15">
      <c r="O17" s="1"/>
      <c r="Y17" s="1"/>
    </row>
    <row r="19" spans="3:26" x14ac:dyDescent="0.15">
      <c r="M19" t="s">
        <v>29</v>
      </c>
      <c r="N19" t="s">
        <v>30</v>
      </c>
      <c r="O19" t="s">
        <v>31</v>
      </c>
      <c r="W19" t="s">
        <v>29</v>
      </c>
      <c r="X19" t="s">
        <v>30</v>
      </c>
      <c r="Y19" t="s">
        <v>31</v>
      </c>
    </row>
    <row r="20" spans="3:26" x14ac:dyDescent="0.15">
      <c r="C20">
        <v>9835</v>
      </c>
      <c r="I20" t="s">
        <v>4</v>
      </c>
      <c r="J20" s="1">
        <v>11000</v>
      </c>
      <c r="M20">
        <f>13000-J20</f>
        <v>2000</v>
      </c>
      <c r="N20">
        <f>O32</f>
        <v>420</v>
      </c>
      <c r="P20" t="s">
        <v>4</v>
      </c>
      <c r="S20" t="s">
        <v>4</v>
      </c>
      <c r="T20" s="1">
        <v>11000</v>
      </c>
      <c r="W20">
        <f>13000-T20</f>
        <v>2000</v>
      </c>
      <c r="X20">
        <f>Y32</f>
        <v>300</v>
      </c>
      <c r="Z20" t="s">
        <v>4</v>
      </c>
    </row>
    <row r="21" spans="3:26" x14ac:dyDescent="0.15">
      <c r="C21">
        <v>9175</v>
      </c>
      <c r="D21">
        <f>C20-C21</f>
        <v>660</v>
      </c>
      <c r="I21" t="s">
        <v>8</v>
      </c>
      <c r="J21">
        <f>J31-J32</f>
        <v>8515</v>
      </c>
      <c r="M21">
        <f>9535-J21</f>
        <v>1020</v>
      </c>
      <c r="N21">
        <f>J21+M20+O32</f>
        <v>10935</v>
      </c>
      <c r="O21" s="1">
        <f>N21-9835</f>
        <v>1100</v>
      </c>
      <c r="P21" t="s">
        <v>8</v>
      </c>
      <c r="S21" t="s">
        <v>8</v>
      </c>
      <c r="T21">
        <f>T31-T32</f>
        <v>8339</v>
      </c>
      <c r="W21">
        <f>9535-T21</f>
        <v>1196</v>
      </c>
      <c r="X21">
        <f>T21+W20+Y32</f>
        <v>10639</v>
      </c>
      <c r="Y21" s="1">
        <f>X21-9835</f>
        <v>804</v>
      </c>
      <c r="Z21" t="s">
        <v>8</v>
      </c>
    </row>
    <row r="22" spans="3:26" x14ac:dyDescent="0.15">
      <c r="C22">
        <v>8515</v>
      </c>
      <c r="D22">
        <f t="shared" ref="D22:D25" si="0">C21-C22</f>
        <v>660</v>
      </c>
      <c r="I22" t="s">
        <v>24</v>
      </c>
      <c r="J22">
        <f>J27+L27+J28+L28</f>
        <v>1540.0000000000002</v>
      </c>
      <c r="M22">
        <f>J22-1820</f>
        <v>-279.99999999999977</v>
      </c>
      <c r="N22">
        <f>J22</f>
        <v>1540.0000000000002</v>
      </c>
      <c r="O22">
        <f>N22-1820</f>
        <v>-279.99999999999977</v>
      </c>
      <c r="P22" t="s">
        <v>24</v>
      </c>
      <c r="S22" t="s">
        <v>24</v>
      </c>
      <c r="T22">
        <f>T27+V27+T28+V28</f>
        <v>1980.0000000000002</v>
      </c>
      <c r="W22">
        <f>T22-1820</f>
        <v>160.00000000000023</v>
      </c>
      <c r="X22">
        <f>T22</f>
        <v>1980.0000000000002</v>
      </c>
      <c r="Y22">
        <f>X22-1820</f>
        <v>160.00000000000023</v>
      </c>
      <c r="Z22" t="s">
        <v>24</v>
      </c>
    </row>
    <row r="23" spans="3:26" x14ac:dyDescent="0.15">
      <c r="C23">
        <v>7855</v>
      </c>
      <c r="D23">
        <f t="shared" si="0"/>
        <v>660</v>
      </c>
      <c r="I23" s="4" t="s">
        <v>25</v>
      </c>
      <c r="J23" s="4">
        <f>J21+J27+L27+J28+L28</f>
        <v>10055</v>
      </c>
      <c r="K23" s="4"/>
      <c r="L23" s="4"/>
      <c r="M23">
        <f>11655-J23</f>
        <v>1600</v>
      </c>
      <c r="N23">
        <f>SUM(N21:N22)</f>
        <v>12475</v>
      </c>
      <c r="O23" s="1">
        <f>N23-11655</f>
        <v>820</v>
      </c>
      <c r="P23" s="7" t="s">
        <v>25</v>
      </c>
      <c r="S23" s="4" t="s">
        <v>25</v>
      </c>
      <c r="T23" s="4">
        <f>T21+T27+V27+T28+V28</f>
        <v>10319</v>
      </c>
      <c r="U23" s="4"/>
      <c r="V23" s="4"/>
      <c r="W23">
        <f>11655-T23</f>
        <v>1336</v>
      </c>
      <c r="X23">
        <f>SUM(X21:X22)</f>
        <v>12619</v>
      </c>
      <c r="Y23" s="1">
        <f>X23-11655</f>
        <v>964</v>
      </c>
      <c r="Z23" s="7" t="s">
        <v>25</v>
      </c>
    </row>
    <row r="24" spans="3:26" x14ac:dyDescent="0.15">
      <c r="C24">
        <v>7137.5</v>
      </c>
      <c r="D24">
        <f t="shared" si="0"/>
        <v>717.5</v>
      </c>
      <c r="H24" s="2" t="s">
        <v>11</v>
      </c>
      <c r="I24">
        <v>0.08</v>
      </c>
      <c r="J24" s="5">
        <f>J20*I24</f>
        <v>880</v>
      </c>
      <c r="K24">
        <v>0.21</v>
      </c>
      <c r="L24" s="5">
        <f>J20*K24</f>
        <v>2310</v>
      </c>
      <c r="R24" s="2" t="s">
        <v>11</v>
      </c>
      <c r="S24">
        <v>0.08</v>
      </c>
      <c r="T24" s="5">
        <f>T20*S24</f>
        <v>880</v>
      </c>
      <c r="U24">
        <v>0.21</v>
      </c>
      <c r="V24" s="5">
        <f>T20*U24</f>
        <v>2310</v>
      </c>
    </row>
    <row r="25" spans="3:26" x14ac:dyDescent="0.15">
      <c r="C25">
        <v>6395</v>
      </c>
      <c r="D25">
        <f t="shared" si="0"/>
        <v>742.5</v>
      </c>
      <c r="H25" s="2" t="s">
        <v>12</v>
      </c>
      <c r="I25">
        <v>0.02</v>
      </c>
      <c r="J25" s="2">
        <f>J20*I25</f>
        <v>220</v>
      </c>
      <c r="K25">
        <v>0.11</v>
      </c>
      <c r="L25" s="2">
        <f>J20*K25</f>
        <v>1210</v>
      </c>
      <c r="R25" s="2" t="s">
        <v>12</v>
      </c>
      <c r="S25">
        <v>0.02</v>
      </c>
      <c r="T25" s="2">
        <f>T20*S25</f>
        <v>220</v>
      </c>
      <c r="U25">
        <v>0.11</v>
      </c>
      <c r="V25" s="2">
        <f>T20*U25</f>
        <v>1210</v>
      </c>
    </row>
    <row r="26" spans="3:26" x14ac:dyDescent="0.15">
      <c r="H26" s="2" t="s">
        <v>13</v>
      </c>
      <c r="I26">
        <v>5.0000000000000001E-3</v>
      </c>
      <c r="J26" s="2">
        <f>J20*I26</f>
        <v>55</v>
      </c>
      <c r="K26">
        <v>1.4999999999999999E-2</v>
      </c>
      <c r="L26" s="2">
        <f>J20*K26</f>
        <v>165</v>
      </c>
      <c r="O26">
        <f>M20+O32</f>
        <v>2420</v>
      </c>
      <c r="P26" t="s">
        <v>35</v>
      </c>
      <c r="R26" s="2" t="s">
        <v>13</v>
      </c>
      <c r="S26">
        <v>5.0000000000000001E-3</v>
      </c>
      <c r="T26" s="2">
        <f>T20*S26</f>
        <v>55</v>
      </c>
      <c r="U26">
        <v>1.4999999999999999E-2</v>
      </c>
      <c r="V26" s="2">
        <f>T20*U26</f>
        <v>165</v>
      </c>
      <c r="Y26">
        <f>W20+Y32</f>
        <v>2300</v>
      </c>
      <c r="Z26" t="s">
        <v>35</v>
      </c>
    </row>
    <row r="27" spans="3:26" x14ac:dyDescent="0.15">
      <c r="H27" s="2" t="s">
        <v>14</v>
      </c>
      <c r="I27">
        <v>7.0000000000000007E-2</v>
      </c>
      <c r="J27" s="2">
        <f>J20*I27</f>
        <v>770.00000000000011</v>
      </c>
      <c r="K27">
        <v>7.0000000000000007E-2</v>
      </c>
      <c r="L27" s="2">
        <f>J20*K27</f>
        <v>770.00000000000011</v>
      </c>
      <c r="O27">
        <f>O26*P27</f>
        <v>121</v>
      </c>
      <c r="P27">
        <v>0.05</v>
      </c>
      <c r="R27" s="2" t="s">
        <v>14</v>
      </c>
      <c r="S27">
        <v>7.0000000000000007E-2</v>
      </c>
      <c r="T27" s="2">
        <f>T20*S27</f>
        <v>770.00000000000011</v>
      </c>
      <c r="U27">
        <v>7.0000000000000007E-2</v>
      </c>
      <c r="V27" s="2">
        <f>T20*U27</f>
        <v>770.00000000000011</v>
      </c>
    </row>
    <row r="28" spans="3:26" x14ac:dyDescent="0.15">
      <c r="H28" s="2" t="s">
        <v>15</v>
      </c>
      <c r="I28" s="8">
        <v>0</v>
      </c>
      <c r="J28" s="2">
        <f>J20*I28</f>
        <v>0</v>
      </c>
      <c r="K28">
        <f>I28</f>
        <v>0</v>
      </c>
      <c r="L28" s="2">
        <f>J20*K28</f>
        <v>0</v>
      </c>
      <c r="O28" s="9">
        <f>100*O21/O26</f>
        <v>45.454545454545453</v>
      </c>
      <c r="P28" t="s">
        <v>37</v>
      </c>
      <c r="R28" s="2" t="s">
        <v>15</v>
      </c>
      <c r="S28" s="8">
        <v>0.02</v>
      </c>
      <c r="T28" s="2">
        <f>T20*S28</f>
        <v>220</v>
      </c>
      <c r="U28">
        <f>S28</f>
        <v>0.02</v>
      </c>
      <c r="V28" s="2">
        <f>T20*U28</f>
        <v>220</v>
      </c>
    </row>
    <row r="29" spans="3:26" x14ac:dyDescent="0.15">
      <c r="H29" s="2"/>
      <c r="I29" s="3"/>
      <c r="J29" s="6"/>
      <c r="K29" s="4">
        <v>1.4999999999999999E-2</v>
      </c>
      <c r="L29" s="6">
        <f>J20*K29</f>
        <v>165</v>
      </c>
      <c r="O29" s="9">
        <f>O23/O26*100</f>
        <v>33.884297520661157</v>
      </c>
      <c r="P29" t="s">
        <v>38</v>
      </c>
      <c r="R29" s="2"/>
      <c r="S29" s="3"/>
      <c r="T29" s="6"/>
      <c r="U29" s="4">
        <v>1.4999999999999999E-2</v>
      </c>
      <c r="V29" s="6">
        <f>T20*U29</f>
        <v>165</v>
      </c>
    </row>
    <row r="30" spans="3:26" x14ac:dyDescent="0.15">
      <c r="I30" t="s">
        <v>28</v>
      </c>
      <c r="J30">
        <f>SUM(J24:J28)</f>
        <v>1925</v>
      </c>
      <c r="K30" t="s">
        <v>27</v>
      </c>
      <c r="L30">
        <f>SUM(L24:L29)</f>
        <v>4620</v>
      </c>
      <c r="M30">
        <f>5460-L30</f>
        <v>840</v>
      </c>
      <c r="S30" t="s">
        <v>28</v>
      </c>
      <c r="T30">
        <f>SUM(T24:T28)</f>
        <v>2145</v>
      </c>
      <c r="U30" t="s">
        <v>27</v>
      </c>
      <c r="V30">
        <f>SUM(V24:V29)</f>
        <v>4840</v>
      </c>
      <c r="W30">
        <f>5460-V30</f>
        <v>620</v>
      </c>
    </row>
    <row r="31" spans="3:26" x14ac:dyDescent="0.15">
      <c r="H31" s="7"/>
      <c r="I31" t="s">
        <v>1</v>
      </c>
      <c r="J31">
        <f>J20-J30</f>
        <v>9075</v>
      </c>
      <c r="O31" s="1">
        <f>5460-L30</f>
        <v>840</v>
      </c>
      <c r="P31" t="s">
        <v>32</v>
      </c>
      <c r="R31" s="7"/>
      <c r="S31" t="s">
        <v>1</v>
      </c>
      <c r="T31">
        <f>T20-T30</f>
        <v>8855</v>
      </c>
      <c r="Y31" s="1">
        <f>5460-V30</f>
        <v>620</v>
      </c>
      <c r="Z31" t="s">
        <v>32</v>
      </c>
    </row>
    <row r="32" spans="3:26" x14ac:dyDescent="0.15">
      <c r="I32" s="7" t="s">
        <v>9</v>
      </c>
      <c r="J32" s="7">
        <f>IF(J31&gt;8000, (J31-3500-4500)*0.2+345, (J31-3500-1500)*0.1+45)</f>
        <v>560</v>
      </c>
      <c r="O32">
        <v>420</v>
      </c>
      <c r="P32" t="s">
        <v>33</v>
      </c>
      <c r="S32" s="7" t="s">
        <v>9</v>
      </c>
      <c r="T32" s="7">
        <f>IF(T31&gt;8000, (T31-3500-4500)*0.2+345, (T31-3500-1500)*0.1+45)</f>
        <v>516</v>
      </c>
      <c r="Y32">
        <v>300</v>
      </c>
      <c r="Z32" t="s">
        <v>33</v>
      </c>
    </row>
    <row r="33" spans="8:26" x14ac:dyDescent="0.15">
      <c r="I33" t="s">
        <v>26</v>
      </c>
      <c r="J33">
        <f>SUM(J29:J30)</f>
        <v>1925</v>
      </c>
      <c r="K33" t="s">
        <v>2</v>
      </c>
      <c r="L33">
        <f>J20+L30</f>
        <v>15620</v>
      </c>
      <c r="M33">
        <f>18460-L33</f>
        <v>2840</v>
      </c>
      <c r="N33">
        <f>L33+M20+O32</f>
        <v>18040</v>
      </c>
      <c r="O33" s="1">
        <f>18460-N33</f>
        <v>420</v>
      </c>
      <c r="P33" t="s">
        <v>34</v>
      </c>
      <c r="S33" t="s">
        <v>26</v>
      </c>
      <c r="T33">
        <f>SUM(T29:T30)</f>
        <v>2145</v>
      </c>
      <c r="U33" t="s">
        <v>2</v>
      </c>
      <c r="V33">
        <f>T20+V30</f>
        <v>15840</v>
      </c>
      <c r="W33">
        <f>18460-V33</f>
        <v>2620</v>
      </c>
      <c r="X33">
        <f>V33+W20+Y32</f>
        <v>18140</v>
      </c>
      <c r="Y33" s="1">
        <f>18460-X33</f>
        <v>320</v>
      </c>
      <c r="Z33" t="s">
        <v>34</v>
      </c>
    </row>
    <row r="34" spans="8:26" x14ac:dyDescent="0.15">
      <c r="O34" s="1"/>
      <c r="Y34" s="1"/>
    </row>
    <row r="36" spans="8:26" x14ac:dyDescent="0.15">
      <c r="M36" t="s">
        <v>29</v>
      </c>
      <c r="N36" t="s">
        <v>30</v>
      </c>
      <c r="O36" t="s">
        <v>31</v>
      </c>
    </row>
    <row r="37" spans="8:26" x14ac:dyDescent="0.15">
      <c r="I37" t="s">
        <v>4</v>
      </c>
      <c r="J37" s="1">
        <v>10000</v>
      </c>
      <c r="M37">
        <f>13000-J37</f>
        <v>3000</v>
      </c>
      <c r="N37">
        <f>O49</f>
        <v>0</v>
      </c>
      <c r="P37" t="s">
        <v>4</v>
      </c>
    </row>
    <row r="38" spans="8:26" x14ac:dyDescent="0.15">
      <c r="I38" t="s">
        <v>8</v>
      </c>
      <c r="J38">
        <f>J48-J49</f>
        <v>7855</v>
      </c>
      <c r="M38">
        <f>9535-J38</f>
        <v>1680</v>
      </c>
      <c r="N38">
        <f>J38+M37+O49</f>
        <v>10855</v>
      </c>
      <c r="O38" s="1">
        <f>N38-9835</f>
        <v>1020</v>
      </c>
      <c r="P38" t="s">
        <v>8</v>
      </c>
    </row>
    <row r="39" spans="8:26" x14ac:dyDescent="0.15">
      <c r="I39" t="s">
        <v>24</v>
      </c>
      <c r="J39">
        <f>J44+L44+J45+L45</f>
        <v>1400.0000000000002</v>
      </c>
      <c r="M39">
        <f>J39-1820</f>
        <v>-419.99999999999977</v>
      </c>
      <c r="N39">
        <f>J39</f>
        <v>1400.0000000000002</v>
      </c>
      <c r="O39">
        <f>N39-1820</f>
        <v>-419.99999999999977</v>
      </c>
      <c r="P39" t="s">
        <v>24</v>
      </c>
    </row>
    <row r="40" spans="8:26" x14ac:dyDescent="0.15">
      <c r="I40" s="4" t="s">
        <v>25</v>
      </c>
      <c r="J40" s="4">
        <f>J38+J44+L44+J45+L45</f>
        <v>9255</v>
      </c>
      <c r="K40" s="4"/>
      <c r="L40" s="4"/>
      <c r="M40">
        <f>11655-J40</f>
        <v>2400</v>
      </c>
      <c r="N40">
        <f>SUM(N38:N39)</f>
        <v>12255</v>
      </c>
      <c r="O40" s="1">
        <f>N40-11655</f>
        <v>600</v>
      </c>
      <c r="P40" s="7" t="s">
        <v>25</v>
      </c>
    </row>
    <row r="41" spans="8:26" x14ac:dyDescent="0.15">
      <c r="H41" s="2" t="s">
        <v>11</v>
      </c>
      <c r="I41">
        <v>0.08</v>
      </c>
      <c r="J41" s="5">
        <f>J37*I41</f>
        <v>800</v>
      </c>
      <c r="K41">
        <v>0.21</v>
      </c>
      <c r="L41" s="5">
        <f>J37*K41</f>
        <v>2100</v>
      </c>
    </row>
    <row r="42" spans="8:26" x14ac:dyDescent="0.15">
      <c r="H42" s="2" t="s">
        <v>12</v>
      </c>
      <c r="I42">
        <v>0.02</v>
      </c>
      <c r="J42" s="2">
        <f>J37*I42</f>
        <v>200</v>
      </c>
      <c r="K42">
        <v>0.11</v>
      </c>
      <c r="L42" s="2">
        <f>J37*K42</f>
        <v>1100</v>
      </c>
    </row>
    <row r="43" spans="8:26" x14ac:dyDescent="0.15">
      <c r="H43" s="2" t="s">
        <v>13</v>
      </c>
      <c r="I43">
        <v>5.0000000000000001E-3</v>
      </c>
      <c r="J43" s="2">
        <f>J37*I43</f>
        <v>50</v>
      </c>
      <c r="K43">
        <v>1.4999999999999999E-2</v>
      </c>
      <c r="L43" s="2">
        <f>J37*K43</f>
        <v>150</v>
      </c>
      <c r="O43">
        <f>M37+O49</f>
        <v>3000</v>
      </c>
      <c r="P43" t="s">
        <v>35</v>
      </c>
    </row>
    <row r="44" spans="8:26" x14ac:dyDescent="0.15">
      <c r="H44" s="2" t="s">
        <v>14</v>
      </c>
      <c r="I44">
        <v>7.0000000000000007E-2</v>
      </c>
      <c r="J44" s="2">
        <f>J37*I44</f>
        <v>700.00000000000011</v>
      </c>
      <c r="K44">
        <v>7.0000000000000007E-2</v>
      </c>
      <c r="L44" s="2">
        <f>J37*K44</f>
        <v>700.00000000000011</v>
      </c>
    </row>
    <row r="45" spans="8:26" x14ac:dyDescent="0.15">
      <c r="H45" s="2" t="s">
        <v>15</v>
      </c>
      <c r="I45" s="8">
        <v>0</v>
      </c>
      <c r="J45" s="2">
        <f>J37*I45</f>
        <v>0</v>
      </c>
      <c r="K45">
        <f>I45</f>
        <v>0</v>
      </c>
      <c r="L45" s="2">
        <f>J37*K45</f>
        <v>0</v>
      </c>
    </row>
    <row r="46" spans="8:26" x14ac:dyDescent="0.15">
      <c r="H46" s="2"/>
      <c r="I46" s="3"/>
      <c r="J46" s="6"/>
      <c r="K46" s="4">
        <v>1.4999999999999999E-2</v>
      </c>
      <c r="L46" s="6">
        <f>J37*K46</f>
        <v>150</v>
      </c>
    </row>
    <row r="47" spans="8:26" x14ac:dyDescent="0.15">
      <c r="I47" t="s">
        <v>28</v>
      </c>
      <c r="J47">
        <f>SUM(J41:J45)</f>
        <v>1750</v>
      </c>
      <c r="K47" t="s">
        <v>27</v>
      </c>
      <c r="L47">
        <f>SUM(L41:L46)</f>
        <v>4200</v>
      </c>
      <c r="M47">
        <f>5460-L47</f>
        <v>1260</v>
      </c>
    </row>
    <row r="48" spans="8:26" x14ac:dyDescent="0.15">
      <c r="H48" s="7"/>
      <c r="I48" t="s">
        <v>1</v>
      </c>
      <c r="J48">
        <f>J37-J47</f>
        <v>8250</v>
      </c>
      <c r="O48" s="1">
        <f>5460-L47</f>
        <v>1260</v>
      </c>
      <c r="P48" t="s">
        <v>32</v>
      </c>
    </row>
    <row r="49" spans="8:26" x14ac:dyDescent="0.15">
      <c r="I49" s="7" t="s">
        <v>9</v>
      </c>
      <c r="J49" s="7">
        <f>IF(J48&gt;8000, (J48-3500-4500)*0.2+345, (J48-3500-1500)*0.1+45)</f>
        <v>395</v>
      </c>
      <c r="O49">
        <v>0</v>
      </c>
      <c r="P49" t="s">
        <v>33</v>
      </c>
    </row>
    <row r="50" spans="8:26" x14ac:dyDescent="0.15">
      <c r="I50" t="s">
        <v>26</v>
      </c>
      <c r="J50">
        <f>SUM(J46:J47)</f>
        <v>1750</v>
      </c>
      <c r="K50" t="s">
        <v>2</v>
      </c>
      <c r="L50">
        <f>J37+L47</f>
        <v>14200</v>
      </c>
      <c r="M50">
        <f>18460-L50</f>
        <v>4260</v>
      </c>
      <c r="N50">
        <f>L50+M37+O49</f>
        <v>17200</v>
      </c>
      <c r="O50" s="1">
        <f>18460-N50</f>
        <v>1260</v>
      </c>
      <c r="P50" t="s">
        <v>34</v>
      </c>
    </row>
    <row r="51" spans="8:26" x14ac:dyDescent="0.15">
      <c r="O51" s="1"/>
    </row>
    <row r="53" spans="8:26" x14ac:dyDescent="0.15">
      <c r="M53" t="s">
        <v>29</v>
      </c>
      <c r="N53" t="s">
        <v>30</v>
      </c>
      <c r="O53" t="s">
        <v>31</v>
      </c>
    </row>
    <row r="54" spans="8:26" x14ac:dyDescent="0.15">
      <c r="I54" t="s">
        <v>4</v>
      </c>
      <c r="J54" s="1">
        <v>8000</v>
      </c>
      <c r="M54">
        <f>13000-J54</f>
        <v>5000</v>
      </c>
      <c r="N54">
        <f>O66</f>
        <v>0</v>
      </c>
      <c r="P54" t="s">
        <v>4</v>
      </c>
      <c r="S54" t="s">
        <v>4</v>
      </c>
      <c r="T54" s="1">
        <v>8000</v>
      </c>
      <c r="W54">
        <f>13000-T54</f>
        <v>5000</v>
      </c>
      <c r="X54">
        <f>Y66</f>
        <v>900</v>
      </c>
      <c r="Z54" t="s">
        <v>4</v>
      </c>
    </row>
    <row r="55" spans="8:26" x14ac:dyDescent="0.15">
      <c r="I55" t="s">
        <v>8</v>
      </c>
      <c r="J55">
        <f>J65-J66</f>
        <v>6395</v>
      </c>
      <c r="M55">
        <f>9535-J55</f>
        <v>3140</v>
      </c>
      <c r="N55">
        <f>J55+M54+O66</f>
        <v>11395</v>
      </c>
      <c r="O55" s="1">
        <f>N55-9835</f>
        <v>1560</v>
      </c>
      <c r="P55" t="s">
        <v>8</v>
      </c>
      <c r="S55" t="s">
        <v>8</v>
      </c>
      <c r="T55">
        <f>T65-T66</f>
        <v>6179</v>
      </c>
      <c r="W55">
        <f>9535-T55</f>
        <v>3356</v>
      </c>
      <c r="X55">
        <f>T55+W54+Y66</f>
        <v>12079</v>
      </c>
      <c r="Y55" s="1">
        <f>X55-9835</f>
        <v>2244</v>
      </c>
      <c r="Z55" t="s">
        <v>8</v>
      </c>
    </row>
    <row r="56" spans="8:26" x14ac:dyDescent="0.15">
      <c r="I56" t="s">
        <v>14</v>
      </c>
      <c r="J56">
        <f>J61+L61+J62+L62</f>
        <v>1120</v>
      </c>
      <c r="M56">
        <f>J56-1820</f>
        <v>-700</v>
      </c>
      <c r="N56">
        <f>J56</f>
        <v>1120</v>
      </c>
      <c r="O56">
        <f>N56-1820</f>
        <v>-700</v>
      </c>
      <c r="P56" t="s">
        <v>14</v>
      </c>
      <c r="S56" t="s">
        <v>24</v>
      </c>
      <c r="T56">
        <f>T61+V61+T62+V62</f>
        <v>1600</v>
      </c>
      <c r="W56">
        <f>T56-1820</f>
        <v>-220</v>
      </c>
      <c r="X56">
        <f>T56</f>
        <v>1600</v>
      </c>
      <c r="Y56">
        <f>X56-1820</f>
        <v>-220</v>
      </c>
      <c r="Z56" t="s">
        <v>24</v>
      </c>
    </row>
    <row r="57" spans="8:26" x14ac:dyDescent="0.15">
      <c r="I57" s="4" t="s">
        <v>25</v>
      </c>
      <c r="J57" s="4">
        <f>J55+J61+L61+J62+L62</f>
        <v>7515</v>
      </c>
      <c r="K57" s="4"/>
      <c r="L57" s="4"/>
      <c r="M57">
        <f>11655-J57</f>
        <v>4140</v>
      </c>
      <c r="N57">
        <f>SUM(N55:N56)</f>
        <v>12515</v>
      </c>
      <c r="O57" s="1">
        <f>N57-11655</f>
        <v>860</v>
      </c>
      <c r="P57" s="7" t="s">
        <v>25</v>
      </c>
      <c r="S57" s="4" t="s">
        <v>25</v>
      </c>
      <c r="T57" s="4">
        <f>T55+T61+V61+T62+V62</f>
        <v>7779</v>
      </c>
      <c r="U57" s="4"/>
      <c r="V57" s="4"/>
      <c r="W57">
        <f>11655-T57</f>
        <v>3876</v>
      </c>
      <c r="X57">
        <f>SUM(X55:X56)</f>
        <v>13679</v>
      </c>
      <c r="Y57" s="1">
        <f>X57-11655</f>
        <v>2024</v>
      </c>
      <c r="Z57" s="7" t="s">
        <v>25</v>
      </c>
    </row>
    <row r="58" spans="8:26" x14ac:dyDescent="0.15">
      <c r="H58" s="2" t="s">
        <v>11</v>
      </c>
      <c r="I58">
        <v>0.08</v>
      </c>
      <c r="J58" s="5">
        <f>J54*I58</f>
        <v>640</v>
      </c>
      <c r="K58">
        <v>0.21</v>
      </c>
      <c r="L58" s="5">
        <f>J54*K58</f>
        <v>1680</v>
      </c>
      <c r="R58" s="2" t="s">
        <v>11</v>
      </c>
      <c r="S58">
        <v>0.08</v>
      </c>
      <c r="T58" s="5">
        <f>T54*S58</f>
        <v>640</v>
      </c>
      <c r="U58">
        <v>0.21</v>
      </c>
      <c r="V58" s="5">
        <f>T54*U58</f>
        <v>1680</v>
      </c>
    </row>
    <row r="59" spans="8:26" x14ac:dyDescent="0.15">
      <c r="H59" s="2" t="s">
        <v>12</v>
      </c>
      <c r="I59">
        <v>0.02</v>
      </c>
      <c r="J59" s="2">
        <f>J54*I59</f>
        <v>160</v>
      </c>
      <c r="K59">
        <v>0.11</v>
      </c>
      <c r="L59" s="2">
        <f>J54*K59</f>
        <v>880</v>
      </c>
      <c r="R59" s="2" t="s">
        <v>12</v>
      </c>
      <c r="S59">
        <v>0.02</v>
      </c>
      <c r="T59" s="2">
        <f>T54*S59</f>
        <v>160</v>
      </c>
      <c r="U59">
        <v>0.11</v>
      </c>
      <c r="V59" s="2">
        <f>T54*U59</f>
        <v>880</v>
      </c>
    </row>
    <row r="60" spans="8:26" x14ac:dyDescent="0.15">
      <c r="H60" s="2" t="s">
        <v>13</v>
      </c>
      <c r="I60">
        <v>5.0000000000000001E-3</v>
      </c>
      <c r="J60" s="2">
        <f>J54*I60</f>
        <v>40</v>
      </c>
      <c r="K60">
        <v>1.4999999999999999E-2</v>
      </c>
      <c r="L60" s="2">
        <f>J54*K60</f>
        <v>120</v>
      </c>
      <c r="O60">
        <f>M54+O66</f>
        <v>5000</v>
      </c>
      <c r="P60" t="s">
        <v>35</v>
      </c>
      <c r="R60" s="2" t="s">
        <v>13</v>
      </c>
      <c r="S60">
        <v>5.0000000000000001E-3</v>
      </c>
      <c r="T60" s="2">
        <f>T54*S60</f>
        <v>40</v>
      </c>
      <c r="U60">
        <v>1.4999999999999999E-2</v>
      </c>
      <c r="V60" s="2">
        <f>T54*U60</f>
        <v>120</v>
      </c>
      <c r="Y60">
        <f>W54+Y66</f>
        <v>5900</v>
      </c>
      <c r="Z60" t="s">
        <v>35</v>
      </c>
    </row>
    <row r="61" spans="8:26" x14ac:dyDescent="0.15">
      <c r="H61" s="2" t="s">
        <v>14</v>
      </c>
      <c r="I61">
        <v>7.0000000000000007E-2</v>
      </c>
      <c r="J61" s="2">
        <f>J54*I61</f>
        <v>560</v>
      </c>
      <c r="K61">
        <v>7.0000000000000007E-2</v>
      </c>
      <c r="L61" s="2">
        <f>J54*K61</f>
        <v>560</v>
      </c>
      <c r="R61" s="2" t="s">
        <v>14</v>
      </c>
      <c r="S61">
        <v>7.0000000000000007E-2</v>
      </c>
      <c r="T61" s="2">
        <f>T54*S61</f>
        <v>560</v>
      </c>
      <c r="U61">
        <v>7.0000000000000007E-2</v>
      </c>
      <c r="V61" s="2">
        <f>T54*U61</f>
        <v>560</v>
      </c>
    </row>
    <row r="62" spans="8:26" x14ac:dyDescent="0.15">
      <c r="H62" s="2" t="s">
        <v>15</v>
      </c>
      <c r="I62" s="8">
        <v>0</v>
      </c>
      <c r="J62" s="2">
        <f>J54*I62</f>
        <v>0</v>
      </c>
      <c r="K62">
        <f>I62</f>
        <v>0</v>
      </c>
      <c r="L62" s="2">
        <f>J54*K62</f>
        <v>0</v>
      </c>
      <c r="R62" s="2" t="s">
        <v>15</v>
      </c>
      <c r="S62" s="8">
        <v>0.03</v>
      </c>
      <c r="T62" s="2">
        <f>T54*S62</f>
        <v>240</v>
      </c>
      <c r="U62">
        <f>S62</f>
        <v>0.03</v>
      </c>
      <c r="V62" s="2">
        <f>T54*U62</f>
        <v>240</v>
      </c>
    </row>
    <row r="63" spans="8:26" x14ac:dyDescent="0.15">
      <c r="H63" s="2"/>
      <c r="I63" s="3"/>
      <c r="J63" s="6"/>
      <c r="K63" s="4">
        <v>1.4999999999999999E-2</v>
      </c>
      <c r="L63" s="6">
        <f>J54*K63</f>
        <v>120</v>
      </c>
      <c r="R63" s="2"/>
      <c r="S63" s="3"/>
      <c r="T63" s="6"/>
      <c r="U63" s="4">
        <v>1.4999999999999999E-2</v>
      </c>
      <c r="V63" s="6">
        <f>T54*U63</f>
        <v>120</v>
      </c>
    </row>
    <row r="64" spans="8:26" x14ac:dyDescent="0.15">
      <c r="I64" t="s">
        <v>28</v>
      </c>
      <c r="J64">
        <f>SUM(J58:J62)</f>
        <v>1400</v>
      </c>
      <c r="K64" t="s">
        <v>27</v>
      </c>
      <c r="L64">
        <f>SUM(L58:L63)</f>
        <v>3360</v>
      </c>
      <c r="M64">
        <f>5460-L64</f>
        <v>2100</v>
      </c>
      <c r="S64" t="s">
        <v>28</v>
      </c>
      <c r="T64">
        <f>SUM(T58:T62)</f>
        <v>1640</v>
      </c>
      <c r="U64" t="s">
        <v>27</v>
      </c>
      <c r="V64">
        <f>SUM(V58:V63)</f>
        <v>3600</v>
      </c>
      <c r="W64">
        <f>5460-V64</f>
        <v>1860</v>
      </c>
    </row>
    <row r="65" spans="8:26" x14ac:dyDescent="0.15">
      <c r="H65" s="7"/>
      <c r="I65" t="s">
        <v>1</v>
      </c>
      <c r="J65">
        <f>J54-J64</f>
        <v>6600</v>
      </c>
      <c r="O65" s="1">
        <f>5460-L64</f>
        <v>2100</v>
      </c>
      <c r="P65" t="s">
        <v>32</v>
      </c>
      <c r="R65" s="7"/>
      <c r="S65" t="s">
        <v>1</v>
      </c>
      <c r="T65">
        <f>T54-T64</f>
        <v>6360</v>
      </c>
      <c r="Y65" s="1">
        <f>5460-V64</f>
        <v>1860</v>
      </c>
      <c r="Z65" t="s">
        <v>32</v>
      </c>
    </row>
    <row r="66" spans="8:26" x14ac:dyDescent="0.15">
      <c r="I66" s="7" t="s">
        <v>9</v>
      </c>
      <c r="J66" s="7">
        <f>IF(J65&gt;8000, (J65-3500-4500)*0.2+345, (J65-3500-1500)*0.1+45)</f>
        <v>205</v>
      </c>
      <c r="O66">
        <v>0</v>
      </c>
      <c r="P66" t="s">
        <v>33</v>
      </c>
      <c r="S66" s="7" t="s">
        <v>9</v>
      </c>
      <c r="T66" s="7">
        <f>IF(T65&gt;8000, (T65-3500-4500)*0.2+345, (T65-3500-1500)*0.1+45)</f>
        <v>181</v>
      </c>
      <c r="Y66">
        <v>900</v>
      </c>
      <c r="Z66" t="s">
        <v>33</v>
      </c>
    </row>
    <row r="67" spans="8:26" x14ac:dyDescent="0.15">
      <c r="I67" t="s">
        <v>26</v>
      </c>
      <c r="J67">
        <f>SUM(J63:J64)</f>
        <v>1400</v>
      </c>
      <c r="K67" t="s">
        <v>2</v>
      </c>
      <c r="L67">
        <f>J54+L64</f>
        <v>11360</v>
      </c>
      <c r="M67">
        <f>18460-L67</f>
        <v>7100</v>
      </c>
      <c r="N67">
        <f>L67+M54+O66</f>
        <v>16360</v>
      </c>
      <c r="O67" s="1">
        <f>18460-N67</f>
        <v>2100</v>
      </c>
      <c r="P67" t="s">
        <v>34</v>
      </c>
      <c r="S67" t="s">
        <v>26</v>
      </c>
      <c r="T67">
        <f>SUM(T63:T64)</f>
        <v>1640</v>
      </c>
      <c r="U67" t="s">
        <v>2</v>
      </c>
      <c r="V67">
        <f>T54+V64</f>
        <v>11600</v>
      </c>
      <c r="W67">
        <f>18460-V67</f>
        <v>6860</v>
      </c>
      <c r="X67">
        <f>V67+W54+Y66</f>
        <v>17500</v>
      </c>
      <c r="Y67" s="1">
        <f>18460-X67</f>
        <v>960</v>
      </c>
      <c r="Z67" t="s">
        <v>34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38"/>
  <sheetViews>
    <sheetView tabSelected="1" topLeftCell="A7" workbookViewId="0">
      <selection activeCell="L32" sqref="L32"/>
    </sheetView>
  </sheetViews>
  <sheetFormatPr defaultRowHeight="13.5" x14ac:dyDescent="0.15"/>
  <sheetData>
    <row r="2" spans="2:16" x14ac:dyDescent="0.15">
      <c r="M2" t="s">
        <v>29</v>
      </c>
      <c r="N2" t="s">
        <v>30</v>
      </c>
      <c r="O2" t="s">
        <v>31</v>
      </c>
    </row>
    <row r="3" spans="2:16" x14ac:dyDescent="0.15">
      <c r="C3" t="s">
        <v>4</v>
      </c>
      <c r="D3">
        <v>13000</v>
      </c>
      <c r="I3" t="s">
        <v>4</v>
      </c>
      <c r="J3" s="1">
        <v>12000</v>
      </c>
      <c r="M3">
        <f>13000-J3</f>
        <v>1000</v>
      </c>
      <c r="N3">
        <f>O15</f>
        <v>0</v>
      </c>
      <c r="P3" t="s">
        <v>4</v>
      </c>
    </row>
    <row r="4" spans="2:16" x14ac:dyDescent="0.15">
      <c r="C4" t="s">
        <v>8</v>
      </c>
      <c r="D4">
        <f>D14-D15</f>
        <v>9975</v>
      </c>
      <c r="I4" t="s">
        <v>8</v>
      </c>
      <c r="J4">
        <f>J14-J15</f>
        <v>9175</v>
      </c>
      <c r="M4">
        <f>9535-J4</f>
        <v>360</v>
      </c>
      <c r="N4">
        <f>J4+M3+O15</f>
        <v>10175</v>
      </c>
      <c r="O4" s="1">
        <f>N4-9835</f>
        <v>340</v>
      </c>
      <c r="P4" t="s">
        <v>8</v>
      </c>
    </row>
    <row r="5" spans="2:16" x14ac:dyDescent="0.15">
      <c r="C5" t="s">
        <v>14</v>
      </c>
      <c r="D5">
        <f>D10+F10+D11+F11</f>
        <v>1680.0000000000002</v>
      </c>
      <c r="I5" t="s">
        <v>14</v>
      </c>
      <c r="J5">
        <f>J10+L10+J11+L11</f>
        <v>1680.0000000000002</v>
      </c>
      <c r="M5">
        <f>J5-1820</f>
        <v>-139.99999999999977</v>
      </c>
      <c r="N5">
        <f>J5</f>
        <v>1680.0000000000002</v>
      </c>
      <c r="O5">
        <f>N5-1820</f>
        <v>-139.99999999999977</v>
      </c>
      <c r="P5" t="s">
        <v>14</v>
      </c>
    </row>
    <row r="6" spans="2:16" x14ac:dyDescent="0.15">
      <c r="C6" s="4" t="s">
        <v>25</v>
      </c>
      <c r="D6" s="4">
        <f>D4+D10+F10+D11+F11</f>
        <v>11655</v>
      </c>
      <c r="E6" s="4"/>
      <c r="F6" s="4"/>
      <c r="I6" s="4" t="s">
        <v>25</v>
      </c>
      <c r="J6" s="4">
        <f>J4+J10+L10+J11+L11</f>
        <v>10855</v>
      </c>
      <c r="K6" s="4"/>
      <c r="L6" s="4"/>
      <c r="M6">
        <f>11655-J6</f>
        <v>800</v>
      </c>
      <c r="N6">
        <f>SUM(N4:N5)</f>
        <v>11855</v>
      </c>
      <c r="O6" s="1">
        <f>N6-11655</f>
        <v>200</v>
      </c>
      <c r="P6" s="7" t="s">
        <v>25</v>
      </c>
    </row>
    <row r="7" spans="2:16" x14ac:dyDescent="0.15">
      <c r="B7" s="2" t="s">
        <v>11</v>
      </c>
      <c r="C7">
        <v>0.08</v>
      </c>
      <c r="D7" s="5">
        <v>960</v>
      </c>
      <c r="E7">
        <v>0.21</v>
      </c>
      <c r="F7" s="5">
        <v>2520</v>
      </c>
      <c r="H7" s="2" t="s">
        <v>11</v>
      </c>
      <c r="I7">
        <v>0.08</v>
      </c>
      <c r="J7" s="5">
        <f>J3*I7</f>
        <v>960</v>
      </c>
      <c r="K7">
        <v>0.21</v>
      </c>
      <c r="L7" s="5">
        <f>J3*K7</f>
        <v>2520</v>
      </c>
    </row>
    <row r="8" spans="2:16" x14ac:dyDescent="0.15">
      <c r="B8" s="2" t="s">
        <v>12</v>
      </c>
      <c r="C8">
        <v>0.02</v>
      </c>
      <c r="D8" s="2">
        <v>240</v>
      </c>
      <c r="E8">
        <v>0.11</v>
      </c>
      <c r="F8" s="2">
        <v>1320</v>
      </c>
      <c r="H8" s="2" t="s">
        <v>12</v>
      </c>
      <c r="I8">
        <v>0.02</v>
      </c>
      <c r="J8" s="2">
        <f>J3*I8</f>
        <v>240</v>
      </c>
      <c r="K8">
        <v>0.11</v>
      </c>
      <c r="L8" s="2">
        <f>J3*K8</f>
        <v>1320</v>
      </c>
    </row>
    <row r="9" spans="2:16" x14ac:dyDescent="0.15">
      <c r="B9" s="2" t="s">
        <v>13</v>
      </c>
      <c r="C9">
        <v>5.0000000000000001E-3</v>
      </c>
      <c r="D9" s="2">
        <v>60</v>
      </c>
      <c r="E9">
        <v>1.4999999999999999E-2</v>
      </c>
      <c r="F9" s="2">
        <v>180</v>
      </c>
      <c r="H9" s="2" t="s">
        <v>13</v>
      </c>
      <c r="I9">
        <v>5.0000000000000001E-3</v>
      </c>
      <c r="J9" s="2">
        <f>J3*I9</f>
        <v>60</v>
      </c>
      <c r="K9">
        <v>1.4999999999999999E-2</v>
      </c>
      <c r="L9" s="2">
        <f>J3*K9</f>
        <v>180</v>
      </c>
      <c r="O9">
        <f>M3+O15</f>
        <v>1000</v>
      </c>
      <c r="P9" t="s">
        <v>35</v>
      </c>
    </row>
    <row r="10" spans="2:16" x14ac:dyDescent="0.15">
      <c r="B10" s="2" t="s">
        <v>14</v>
      </c>
      <c r="C10">
        <v>7.0000000000000007E-2</v>
      </c>
      <c r="D10" s="2">
        <v>840.00000000000011</v>
      </c>
      <c r="E10">
        <v>7.0000000000000007E-2</v>
      </c>
      <c r="F10" s="2">
        <v>840.00000000000011</v>
      </c>
      <c r="H10" s="2" t="s">
        <v>14</v>
      </c>
      <c r="I10">
        <v>7.0000000000000007E-2</v>
      </c>
      <c r="J10" s="2">
        <f>J3*I10</f>
        <v>840.00000000000011</v>
      </c>
      <c r="K10">
        <v>7.0000000000000007E-2</v>
      </c>
      <c r="L10" s="2">
        <f>J3*K10</f>
        <v>840.00000000000011</v>
      </c>
      <c r="O10">
        <f>O9*P10</f>
        <v>50</v>
      </c>
      <c r="P10">
        <v>0.05</v>
      </c>
    </row>
    <row r="11" spans="2:16" x14ac:dyDescent="0.15">
      <c r="B11" s="2" t="s">
        <v>15</v>
      </c>
      <c r="C11" s="8">
        <v>0</v>
      </c>
      <c r="D11" s="2">
        <v>0</v>
      </c>
      <c r="E11">
        <v>0</v>
      </c>
      <c r="F11" s="2">
        <v>0</v>
      </c>
      <c r="H11" s="2" t="s">
        <v>15</v>
      </c>
      <c r="I11" s="8">
        <v>0</v>
      </c>
      <c r="J11" s="2">
        <f>J3*I11</f>
        <v>0</v>
      </c>
      <c r="K11">
        <f>I11</f>
        <v>0</v>
      </c>
      <c r="L11" s="2">
        <f>J3*K11</f>
        <v>0</v>
      </c>
      <c r="O11" s="9">
        <f>100*O4/O9</f>
        <v>34</v>
      </c>
      <c r="P11" t="s">
        <v>37</v>
      </c>
    </row>
    <row r="12" spans="2:16" x14ac:dyDescent="0.15">
      <c r="B12" s="2"/>
      <c r="C12" s="3"/>
      <c r="D12" s="6"/>
      <c r="E12" s="4">
        <v>1.4999999999999999E-2</v>
      </c>
      <c r="F12" s="6">
        <v>180</v>
      </c>
      <c r="H12" s="2"/>
      <c r="I12" s="3"/>
      <c r="J12" s="6"/>
      <c r="K12" s="4">
        <v>1.4999999999999999E-2</v>
      </c>
      <c r="L12" s="6">
        <f>J3*K12</f>
        <v>180</v>
      </c>
      <c r="O12" s="9">
        <f>O6/O9*100</f>
        <v>20</v>
      </c>
      <c r="P12" t="s">
        <v>38</v>
      </c>
    </row>
    <row r="13" spans="2:16" x14ac:dyDescent="0.15">
      <c r="C13" t="s">
        <v>28</v>
      </c>
      <c r="D13">
        <f>SUM(D7:D11)</f>
        <v>2100</v>
      </c>
      <c r="E13" t="s">
        <v>27</v>
      </c>
      <c r="F13">
        <f>SUM(F7:F12)</f>
        <v>5040</v>
      </c>
      <c r="I13" t="s">
        <v>28</v>
      </c>
      <c r="J13">
        <f>SUM(J7:J11)</f>
        <v>2100</v>
      </c>
      <c r="K13" t="s">
        <v>27</v>
      </c>
      <c r="L13">
        <f>SUM(L7:L12)</f>
        <v>5040</v>
      </c>
      <c r="M13">
        <f>5460-L13</f>
        <v>420</v>
      </c>
    </row>
    <row r="14" spans="2:16" x14ac:dyDescent="0.15">
      <c r="B14" s="7"/>
      <c r="C14" t="s">
        <v>1</v>
      </c>
      <c r="D14">
        <f>D3-D13</f>
        <v>10900</v>
      </c>
      <c r="H14" s="7"/>
      <c r="I14" t="s">
        <v>1</v>
      </c>
      <c r="J14">
        <f>J3-J13</f>
        <v>9900</v>
      </c>
      <c r="O14" s="1">
        <f>5460-L13</f>
        <v>420</v>
      </c>
      <c r="P14" t="s">
        <v>32</v>
      </c>
    </row>
    <row r="15" spans="2:16" x14ac:dyDescent="0.15">
      <c r="C15" s="7" t="s">
        <v>9</v>
      </c>
      <c r="D15" s="7">
        <f>IF(D14&gt;8000, (D14-3500-4500)*0.2+345, (D14-3500-1500)*0.1+45)</f>
        <v>925</v>
      </c>
      <c r="I15" s="7" t="s">
        <v>9</v>
      </c>
      <c r="J15" s="7">
        <f>IF(J14&gt;8000, (J14-3500-4500)*0.2+345, (J14-3500-1500)*0.1+45)</f>
        <v>725</v>
      </c>
      <c r="O15">
        <v>0</v>
      </c>
      <c r="P15" t="s">
        <v>33</v>
      </c>
    </row>
    <row r="16" spans="2:16" x14ac:dyDescent="0.15">
      <c r="C16" t="s">
        <v>26</v>
      </c>
      <c r="D16">
        <f>SUM(D12:D13)</f>
        <v>2100</v>
      </c>
      <c r="E16" t="s">
        <v>2</v>
      </c>
      <c r="F16">
        <f>D3+F13</f>
        <v>18040</v>
      </c>
      <c r="I16" t="s">
        <v>26</v>
      </c>
      <c r="J16">
        <f>SUM(J12:J13)</f>
        <v>2100</v>
      </c>
      <c r="K16" t="s">
        <v>2</v>
      </c>
      <c r="L16">
        <f>J3+L13</f>
        <v>17040</v>
      </c>
      <c r="M16">
        <f>18460-L16</f>
        <v>1420</v>
      </c>
      <c r="N16">
        <f>L16+M3+O15</f>
        <v>18040</v>
      </c>
      <c r="O16" s="1">
        <f>18460-N16</f>
        <v>420</v>
      </c>
      <c r="P16" t="s">
        <v>34</v>
      </c>
    </row>
    <row r="19" spans="8:16" x14ac:dyDescent="0.15">
      <c r="M19" t="s">
        <v>29</v>
      </c>
      <c r="N19" t="s">
        <v>30</v>
      </c>
      <c r="O19" t="s">
        <v>31</v>
      </c>
    </row>
    <row r="20" spans="8:16" x14ac:dyDescent="0.15">
      <c r="I20" t="s">
        <v>4</v>
      </c>
      <c r="J20" s="1">
        <v>12000</v>
      </c>
      <c r="M20">
        <f>13000-J20</f>
        <v>1000</v>
      </c>
      <c r="N20">
        <f>O26</f>
        <v>0</v>
      </c>
      <c r="P20" t="s">
        <v>4</v>
      </c>
    </row>
    <row r="21" spans="8:16" x14ac:dyDescent="0.15">
      <c r="I21" t="s">
        <v>8</v>
      </c>
      <c r="J21">
        <f>J25-J26</f>
        <v>9175</v>
      </c>
      <c r="M21">
        <f>9535-J21</f>
        <v>360</v>
      </c>
      <c r="N21">
        <f>J21+M20+O26</f>
        <v>10175</v>
      </c>
      <c r="O21" s="1">
        <f>N21-9975</f>
        <v>200</v>
      </c>
      <c r="P21" t="s">
        <v>8</v>
      </c>
    </row>
    <row r="22" spans="8:16" x14ac:dyDescent="0.15">
      <c r="I22" t="s">
        <v>14</v>
      </c>
      <c r="J22">
        <v>1680</v>
      </c>
      <c r="M22">
        <f>J22-1680</f>
        <v>0</v>
      </c>
      <c r="N22">
        <f>J22</f>
        <v>1680</v>
      </c>
      <c r="O22">
        <f>N22-1680</f>
        <v>0</v>
      </c>
      <c r="P22" t="s">
        <v>14</v>
      </c>
    </row>
    <row r="23" spans="8:16" x14ac:dyDescent="0.15">
      <c r="I23" s="7" t="s">
        <v>25</v>
      </c>
      <c r="J23" s="7">
        <f>SUM(J21:J22)</f>
        <v>10855</v>
      </c>
      <c r="K23" s="7"/>
      <c r="L23" s="7"/>
      <c r="M23">
        <f>11655-J23</f>
        <v>800</v>
      </c>
      <c r="N23">
        <f>SUM(N21:N22)</f>
        <v>11855</v>
      </c>
      <c r="O23" s="1">
        <f>N23-11655</f>
        <v>200</v>
      </c>
      <c r="P23" s="7" t="s">
        <v>25</v>
      </c>
    </row>
    <row r="24" spans="8:16" x14ac:dyDescent="0.15">
      <c r="H24" s="7"/>
      <c r="I24" s="7" t="s">
        <v>39</v>
      </c>
      <c r="J24" s="7">
        <v>2100</v>
      </c>
      <c r="K24" s="7" t="s">
        <v>40</v>
      </c>
      <c r="L24">
        <v>5040</v>
      </c>
      <c r="M24">
        <f>5460-L24</f>
        <v>420</v>
      </c>
    </row>
    <row r="25" spans="8:16" x14ac:dyDescent="0.15">
      <c r="H25" s="7"/>
      <c r="I25" t="s">
        <v>1</v>
      </c>
      <c r="J25">
        <f>J20-J24</f>
        <v>9900</v>
      </c>
      <c r="O25" s="1">
        <f>5460-L24</f>
        <v>420</v>
      </c>
      <c r="P25" t="s">
        <v>32</v>
      </c>
    </row>
    <row r="26" spans="8:16" x14ac:dyDescent="0.15">
      <c r="H26" s="7"/>
      <c r="I26" s="7" t="s">
        <v>9</v>
      </c>
      <c r="J26" s="7">
        <f>IF(J25&gt;8000, (J25-3500-4500)*0.2+345, (J25-3500-1500)*0.1+45)</f>
        <v>725</v>
      </c>
      <c r="O26">
        <v>0</v>
      </c>
      <c r="P26" t="s">
        <v>33</v>
      </c>
    </row>
    <row r="27" spans="8:16" x14ac:dyDescent="0.15">
      <c r="H27" s="7"/>
      <c r="I27" t="s">
        <v>26</v>
      </c>
      <c r="J27">
        <f>J24+J26</f>
        <v>2825</v>
      </c>
      <c r="K27" t="s">
        <v>2</v>
      </c>
      <c r="L27">
        <f>J20+L24</f>
        <v>17040</v>
      </c>
      <c r="M27">
        <f>18460-L27</f>
        <v>1420</v>
      </c>
      <c r="N27">
        <f>L27+M20+O26</f>
        <v>18040</v>
      </c>
      <c r="O27" s="1">
        <f>18460-N27</f>
        <v>420</v>
      </c>
      <c r="P27" t="s">
        <v>34</v>
      </c>
    </row>
    <row r="28" spans="8:16" x14ac:dyDescent="0.15">
      <c r="H28" s="7"/>
      <c r="O28" s="9"/>
    </row>
    <row r="29" spans="8:16" x14ac:dyDescent="0.15">
      <c r="H29" s="7"/>
      <c r="I29" s="7"/>
      <c r="J29" s="7"/>
      <c r="K29" s="7"/>
      <c r="L29" s="7"/>
      <c r="O29" s="9"/>
    </row>
    <row r="30" spans="8:16" x14ac:dyDescent="0.15">
      <c r="M30" t="s">
        <v>29</v>
      </c>
      <c r="N30" t="s">
        <v>30</v>
      </c>
      <c r="O30" t="s">
        <v>31</v>
      </c>
    </row>
    <row r="31" spans="8:16" x14ac:dyDescent="0.15">
      <c r="H31" s="7"/>
      <c r="I31" t="s">
        <v>4</v>
      </c>
      <c r="J31" s="1">
        <v>11000</v>
      </c>
      <c r="M31">
        <f>13000-J31</f>
        <v>2000</v>
      </c>
      <c r="N31">
        <f>O37</f>
        <v>0</v>
      </c>
      <c r="P31" t="s">
        <v>4</v>
      </c>
    </row>
    <row r="32" spans="8:16" x14ac:dyDescent="0.15">
      <c r="I32" t="s">
        <v>8</v>
      </c>
      <c r="J32">
        <f>J36-J37</f>
        <v>8375</v>
      </c>
      <c r="M32">
        <f>9535-J32</f>
        <v>1160</v>
      </c>
      <c r="N32">
        <f>J32+M31+O37</f>
        <v>10375</v>
      </c>
      <c r="O32" s="1">
        <f>N32-9975</f>
        <v>400</v>
      </c>
      <c r="P32" t="s">
        <v>8</v>
      </c>
    </row>
    <row r="33" spans="9:16" x14ac:dyDescent="0.15">
      <c r="I33" t="s">
        <v>14</v>
      </c>
      <c r="J33">
        <v>1680</v>
      </c>
      <c r="M33">
        <f>J33-1680</f>
        <v>0</v>
      </c>
      <c r="N33">
        <f>J33</f>
        <v>1680</v>
      </c>
      <c r="O33">
        <f>N33-1680</f>
        <v>0</v>
      </c>
      <c r="P33" t="s">
        <v>14</v>
      </c>
    </row>
    <row r="34" spans="9:16" x14ac:dyDescent="0.15">
      <c r="I34" s="7" t="s">
        <v>25</v>
      </c>
      <c r="J34" s="7">
        <f>SUM(J32:J33)</f>
        <v>10055</v>
      </c>
      <c r="K34" s="7"/>
      <c r="L34" s="7"/>
      <c r="M34">
        <f>11655-J34</f>
        <v>1600</v>
      </c>
      <c r="N34">
        <f>SUM(N32:N33)</f>
        <v>12055</v>
      </c>
      <c r="O34" s="1">
        <f>N34-11655</f>
        <v>400</v>
      </c>
      <c r="P34" s="7" t="s">
        <v>25</v>
      </c>
    </row>
    <row r="35" spans="9:16" x14ac:dyDescent="0.15">
      <c r="I35" s="7" t="s">
        <v>39</v>
      </c>
      <c r="J35" s="7">
        <v>2100</v>
      </c>
      <c r="K35" s="7" t="s">
        <v>40</v>
      </c>
      <c r="L35">
        <v>5040</v>
      </c>
      <c r="M35">
        <f>5460-L35</f>
        <v>420</v>
      </c>
    </row>
    <row r="36" spans="9:16" x14ac:dyDescent="0.15">
      <c r="I36" t="s">
        <v>1</v>
      </c>
      <c r="J36">
        <f>J31-J35</f>
        <v>8900</v>
      </c>
      <c r="O36" s="1">
        <f>5460-L35</f>
        <v>420</v>
      </c>
      <c r="P36" t="s">
        <v>32</v>
      </c>
    </row>
    <row r="37" spans="9:16" x14ac:dyDescent="0.15">
      <c r="I37" s="7" t="s">
        <v>9</v>
      </c>
      <c r="J37" s="7">
        <f>IF(J36&gt;8000, (J36-3500-4500)*0.2+345, (J36-3500-1500)*0.1+45)</f>
        <v>525</v>
      </c>
      <c r="O37">
        <v>0</v>
      </c>
      <c r="P37" t="s">
        <v>33</v>
      </c>
    </row>
    <row r="38" spans="9:16" x14ac:dyDescent="0.15">
      <c r="I38" t="s">
        <v>26</v>
      </c>
      <c r="J38">
        <f>J35+J37</f>
        <v>2625</v>
      </c>
      <c r="K38" t="s">
        <v>2</v>
      </c>
      <c r="L38">
        <f>J31+L35</f>
        <v>16040</v>
      </c>
      <c r="M38">
        <f>18460-L38</f>
        <v>2420</v>
      </c>
      <c r="N38">
        <f>L38+M31+O37</f>
        <v>18040</v>
      </c>
      <c r="O38" s="1">
        <f>18460-N38</f>
        <v>420</v>
      </c>
      <c r="P38" t="s">
        <v>34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>uLang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陈建新</dc:creator>
  <cp:lastModifiedBy>陈建新</cp:lastModifiedBy>
  <dcterms:created xsi:type="dcterms:W3CDTF">2014-07-17T06:40:14Z</dcterms:created>
  <dcterms:modified xsi:type="dcterms:W3CDTF">2014-07-21T11:37:14Z</dcterms:modified>
</cp:coreProperties>
</file>