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3"/>
  </bookViews>
  <sheets>
    <sheet name="Sheet1" sheetId="1" r:id="rId1"/>
    <sheet name="Sheet3" sheetId="2" r:id="rId2"/>
    <sheet name="Sheet2" sheetId="4" r:id="rId3"/>
    <sheet name="Sheet4" sheetId="5" r:id="rId4"/>
    <sheet name="Sheet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5" l="1"/>
  <c r="N23" i="5"/>
  <c r="N21" i="5"/>
  <c r="N19" i="5"/>
  <c r="M26" i="5"/>
  <c r="M24" i="5"/>
  <c r="M22" i="5"/>
  <c r="M20" i="5"/>
  <c r="M18" i="5"/>
  <c r="R21" i="5"/>
  <c r="R23" i="5"/>
  <c r="R25" i="5"/>
  <c r="Q20" i="5"/>
  <c r="Q22" i="5"/>
  <c r="Q24" i="5"/>
  <c r="Q26" i="5"/>
  <c r="Q18" i="5"/>
  <c r="N25" i="5"/>
  <c r="H5" i="5"/>
  <c r="I5" i="5"/>
  <c r="H22" i="5"/>
  <c r="H26" i="5"/>
  <c r="H25" i="5"/>
  <c r="H24" i="5"/>
  <c r="H23" i="5"/>
  <c r="G26" i="5"/>
  <c r="G25" i="5"/>
  <c r="G24" i="5"/>
  <c r="H19" i="5"/>
  <c r="H18" i="5"/>
  <c r="H17" i="5"/>
  <c r="H16" i="5"/>
  <c r="H15" i="5"/>
  <c r="H14" i="5"/>
  <c r="H13" i="5"/>
  <c r="Q7" i="5"/>
  <c r="Q14" i="5"/>
  <c r="Q8" i="5"/>
  <c r="R13" i="5"/>
  <c r="M7" i="5"/>
  <c r="M14" i="5"/>
  <c r="M12" i="5"/>
  <c r="Q12" i="5" s="1"/>
  <c r="M10" i="5"/>
  <c r="M11" i="5" s="1"/>
  <c r="M8" i="5"/>
  <c r="I18" i="5"/>
  <c r="I17" i="5"/>
  <c r="I16" i="5"/>
  <c r="I15" i="5"/>
  <c r="I14" i="5"/>
  <c r="I13" i="5"/>
  <c r="N11" i="5"/>
  <c r="R11" i="5" s="1"/>
  <c r="R9" i="5"/>
  <c r="N7" i="5"/>
  <c r="N8" i="5" s="1"/>
  <c r="N13" i="5"/>
  <c r="H6" i="5"/>
  <c r="I19" i="5"/>
  <c r="P19" i="4"/>
  <c r="H9" i="5"/>
  <c r="H8" i="5"/>
  <c r="H7" i="5"/>
  <c r="I9" i="5"/>
  <c r="I8" i="5"/>
  <c r="I7" i="5"/>
  <c r="I6" i="5"/>
  <c r="P9" i="4"/>
  <c r="P8" i="4"/>
  <c r="P7" i="4"/>
  <c r="P6" i="4"/>
  <c r="I9" i="4"/>
  <c r="I7" i="4"/>
  <c r="I6" i="4"/>
  <c r="I5" i="4"/>
  <c r="I8" i="4"/>
  <c r="P21" i="4"/>
  <c r="P20" i="4"/>
  <c r="Q20" i="4"/>
  <c r="R20" i="4"/>
  <c r="R21" i="4"/>
  <c r="R19" i="4"/>
  <c r="R18" i="4"/>
  <c r="M9" i="5" l="1"/>
  <c r="Q10" i="5"/>
  <c r="M13" i="5"/>
  <c r="N10" i="5"/>
  <c r="N12" i="5"/>
  <c r="T21" i="4"/>
  <c r="T20" i="4"/>
  <c r="T19" i="4"/>
  <c r="T18" i="4"/>
  <c r="T17" i="4"/>
  <c r="Q18" i="4"/>
  <c r="Q21" i="4"/>
  <c r="Q19" i="4"/>
  <c r="E22" i="4"/>
  <c r="E13" i="2"/>
  <c r="I12" i="2"/>
  <c r="I17" i="2"/>
  <c r="I16" i="2"/>
  <c r="I15" i="2"/>
  <c r="I14" i="2"/>
  <c r="I13" i="2"/>
  <c r="J12" i="2"/>
  <c r="R10" i="4"/>
  <c r="P10" i="4"/>
  <c r="E10" i="4"/>
  <c r="R9" i="4"/>
  <c r="R8" i="4"/>
  <c r="R7" i="4"/>
  <c r="R6" i="4"/>
  <c r="K6" i="2" l="1"/>
  <c r="K5" i="2"/>
  <c r="K4" i="2"/>
  <c r="L29" i="4" l="1"/>
  <c r="L30" i="4"/>
  <c r="L31" i="4"/>
  <c r="O30" i="4"/>
  <c r="O31" i="4"/>
  <c r="M39" i="4"/>
  <c r="M40" i="4"/>
  <c r="M41" i="4"/>
  <c r="M42" i="4"/>
  <c r="M38" i="4"/>
  <c r="O29" i="4"/>
  <c r="N24" i="1" l="1"/>
  <c r="M24" i="1"/>
  <c r="N23" i="1"/>
  <c r="L23" i="1"/>
  <c r="M22" i="1"/>
  <c r="L22" i="1"/>
  <c r="N21" i="1"/>
  <c r="M21" i="1"/>
  <c r="N20" i="1"/>
  <c r="L20" i="1"/>
  <c r="M19" i="1"/>
  <c r="L19" i="1"/>
  <c r="N18" i="1"/>
  <c r="M18" i="1"/>
  <c r="N17" i="1"/>
  <c r="L17" i="1"/>
  <c r="M16" i="1"/>
  <c r="L16" i="1"/>
  <c r="N15" i="1"/>
  <c r="M15" i="1"/>
  <c r="N14" i="1"/>
  <c r="L14" i="1"/>
  <c r="M13" i="1"/>
  <c r="L13" i="1"/>
  <c r="N12" i="1"/>
  <c r="M12" i="1"/>
  <c r="N11" i="1"/>
  <c r="L11" i="1"/>
  <c r="M10" i="1"/>
  <c r="L10" i="1"/>
  <c r="N9" i="1"/>
  <c r="M9" i="1"/>
  <c r="N8" i="1"/>
  <c r="L8" i="1"/>
  <c r="M7" i="1"/>
  <c r="L7" i="1"/>
  <c r="I28" i="4"/>
  <c r="M6" i="4"/>
  <c r="M9" i="4"/>
  <c r="M8" i="4"/>
  <c r="M7" i="4"/>
  <c r="I27" i="4" l="1"/>
  <c r="I31" i="4"/>
  <c r="I30" i="4"/>
  <c r="I29" i="4"/>
  <c r="H5" i="4"/>
  <c r="J5" i="4"/>
  <c r="J6" i="4"/>
  <c r="J7" i="4"/>
  <c r="J8" i="4"/>
  <c r="J9" i="4"/>
  <c r="H6" i="4"/>
  <c r="H7" i="4"/>
  <c r="H8" i="4"/>
  <c r="H9" i="4"/>
  <c r="H27" i="4" l="1"/>
  <c r="I42" i="4"/>
  <c r="H42" i="4"/>
  <c r="H41" i="4"/>
  <c r="H40" i="4"/>
  <c r="H39" i="4"/>
  <c r="H38" i="4"/>
  <c r="H37" i="4"/>
  <c r="I38" i="4"/>
  <c r="O38" i="4" s="1"/>
  <c r="J38" i="4"/>
  <c r="I39" i="4"/>
  <c r="O39" i="4" s="1"/>
  <c r="J39" i="4"/>
  <c r="I40" i="4"/>
  <c r="O40" i="4" s="1"/>
  <c r="J40" i="4"/>
  <c r="I41" i="4"/>
  <c r="O41" i="4" s="1"/>
  <c r="J41" i="4"/>
  <c r="J42" i="4"/>
  <c r="I37" i="4"/>
  <c r="J37" i="4"/>
  <c r="H28" i="4"/>
  <c r="J28" i="4"/>
  <c r="H29" i="4"/>
  <c r="J29" i="4"/>
  <c r="H30" i="4"/>
  <c r="J30" i="4"/>
  <c r="H31" i="4"/>
  <c r="J31" i="4"/>
  <c r="H32" i="4"/>
  <c r="I32" i="4"/>
  <c r="J32" i="4"/>
  <c r="J27" i="4"/>
  <c r="D28" i="2"/>
  <c r="D27" i="2"/>
  <c r="D26" i="2"/>
  <c r="D25" i="2"/>
  <c r="F30" i="2"/>
  <c r="E30" i="2"/>
  <c r="D30" i="2"/>
  <c r="D21" i="2"/>
  <c r="F25" i="2"/>
  <c r="F26" i="2"/>
  <c r="F27" i="2"/>
  <c r="F28" i="2"/>
  <c r="F29" i="2"/>
  <c r="D29" i="2"/>
  <c r="N25" i="2"/>
  <c r="T25" i="2"/>
  <c r="P25" i="2"/>
  <c r="O30" i="2"/>
  <c r="O29" i="2"/>
  <c r="O28" i="2"/>
  <c r="O27" i="2"/>
  <c r="O26" i="2"/>
  <c r="O25" i="2"/>
  <c r="N30" i="2"/>
  <c r="N29" i="2"/>
  <c r="N28" i="2"/>
  <c r="N27" i="2"/>
  <c r="N26" i="2"/>
  <c r="H29" i="2"/>
  <c r="H28" i="2"/>
  <c r="H27" i="2"/>
  <c r="H26" i="2"/>
  <c r="H25" i="2"/>
  <c r="U15" i="4"/>
  <c r="Q18" i="2"/>
  <c r="Q17" i="2"/>
  <c r="Q16" i="2"/>
  <c r="Q15" i="2"/>
  <c r="Q14" i="2"/>
  <c r="Q13" i="2"/>
  <c r="Q12" i="2"/>
  <c r="P12" i="2"/>
  <c r="T12" i="2"/>
  <c r="L12" i="2"/>
  <c r="H13" i="2"/>
  <c r="L13" i="2"/>
  <c r="L14" i="2"/>
  <c r="J14" i="2"/>
  <c r="H14" i="2"/>
  <c r="F14" i="2"/>
  <c r="E14" i="2"/>
  <c r="D14" i="2"/>
  <c r="D18" i="2"/>
  <c r="D17" i="2"/>
  <c r="D16" i="2"/>
  <c r="D15" i="2"/>
  <c r="D13" i="2"/>
  <c r="D12" i="2"/>
  <c r="H15" i="2"/>
  <c r="H12" i="2"/>
  <c r="H6" i="2"/>
  <c r="H5" i="2"/>
  <c r="H4" i="2"/>
  <c r="O42" i="4" l="1"/>
  <c r="N4" i="2"/>
  <c r="D37" i="2" l="1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E36" i="2"/>
  <c r="F36" i="2"/>
  <c r="D36" i="2"/>
  <c r="G38" i="2"/>
  <c r="G39" i="2"/>
  <c r="G40" i="2" s="1"/>
  <c r="G41" i="2" s="1"/>
  <c r="G42" i="2" s="1"/>
  <c r="G37" i="2"/>
  <c r="H36" i="2"/>
  <c r="E26" i="2"/>
  <c r="E25" i="2"/>
  <c r="E29" i="2"/>
  <c r="E28" i="2"/>
  <c r="E27" i="2"/>
  <c r="B25" i="2"/>
  <c r="E12" i="2"/>
  <c r="B30" i="2"/>
  <c r="B29" i="2"/>
  <c r="B28" i="2"/>
  <c r="B27" i="2"/>
  <c r="B26" i="2"/>
  <c r="H37" i="2" l="1"/>
  <c r="H38" i="2"/>
  <c r="E21" i="2"/>
  <c r="F21" i="2"/>
  <c r="H39" i="2" l="1"/>
  <c r="T30" i="2"/>
  <c r="T29" i="2"/>
  <c r="T28" i="2"/>
  <c r="T27" i="2"/>
  <c r="T26" i="2"/>
  <c r="P30" i="2"/>
  <c r="P29" i="2"/>
  <c r="P28" i="2"/>
  <c r="P27" i="2"/>
  <c r="P26" i="2"/>
  <c r="I27" i="2"/>
  <c r="I26" i="2"/>
  <c r="J25" i="2"/>
  <c r="H40" i="2" l="1"/>
  <c r="N18" i="2"/>
  <c r="N17" i="2"/>
  <c r="N16" i="2"/>
  <c r="N15" i="2"/>
  <c r="N14" i="2"/>
  <c r="N13" i="2"/>
  <c r="N12" i="2"/>
  <c r="M18" i="2"/>
  <c r="M17" i="2"/>
  <c r="M16" i="2"/>
  <c r="M15" i="2"/>
  <c r="M14" i="2"/>
  <c r="M13" i="2"/>
  <c r="M12" i="2"/>
  <c r="L18" i="2"/>
  <c r="L17" i="2"/>
  <c r="L16" i="2"/>
  <c r="L15" i="2"/>
  <c r="H18" i="2"/>
  <c r="H17" i="2"/>
  <c r="H16" i="2"/>
  <c r="P13" i="2"/>
  <c r="K26" i="2"/>
  <c r="L26" i="2"/>
  <c r="K27" i="2"/>
  <c r="L27" i="2"/>
  <c r="K28" i="2"/>
  <c r="L28" i="2"/>
  <c r="K29" i="2"/>
  <c r="L29" i="2"/>
  <c r="K30" i="2"/>
  <c r="L30" i="2"/>
  <c r="L25" i="2"/>
  <c r="K25" i="2"/>
  <c r="W26" i="2"/>
  <c r="X26" i="2"/>
  <c r="W27" i="2"/>
  <c r="X27" i="2"/>
  <c r="W28" i="2"/>
  <c r="X28" i="2"/>
  <c r="W29" i="2"/>
  <c r="X29" i="2"/>
  <c r="W30" i="2"/>
  <c r="X30" i="2"/>
  <c r="X25" i="2"/>
  <c r="W25" i="2"/>
  <c r="P18" i="2"/>
  <c r="P17" i="2"/>
  <c r="P16" i="2"/>
  <c r="P15" i="2"/>
  <c r="P14" i="2"/>
  <c r="I30" i="2"/>
  <c r="U30" i="2" s="1"/>
  <c r="E6" i="2"/>
  <c r="E5" i="2"/>
  <c r="E4" i="2"/>
  <c r="I18" i="2"/>
  <c r="E18" i="2"/>
  <c r="E17" i="2"/>
  <c r="E16" i="2"/>
  <c r="E15" i="2"/>
  <c r="F18" i="2"/>
  <c r="F17" i="2" s="1"/>
  <c r="F16" i="2" s="1"/>
  <c r="F15" i="2" s="1"/>
  <c r="F13" i="2" s="1"/>
  <c r="F12" i="2" s="1"/>
  <c r="H41" i="2" l="1"/>
  <c r="H42" i="2"/>
  <c r="J30" i="2"/>
  <c r="H30" i="2"/>
  <c r="T14" i="2"/>
  <c r="T15" i="2"/>
  <c r="T16" i="2"/>
  <c r="J13" i="2"/>
  <c r="R13" i="2" s="1"/>
  <c r="J15" i="2"/>
  <c r="R15" i="2" s="1"/>
  <c r="J16" i="2"/>
  <c r="R16" i="2" s="1"/>
  <c r="V16" i="2" s="1"/>
  <c r="J17" i="2"/>
  <c r="R17" i="2" s="1"/>
  <c r="J18" i="2"/>
  <c r="T13" i="2"/>
  <c r="T17" i="2"/>
  <c r="U14" i="2"/>
  <c r="U18" i="2"/>
  <c r="U15" i="2"/>
  <c r="U12" i="2"/>
  <c r="U16" i="2"/>
  <c r="U13" i="2"/>
  <c r="U17" i="2"/>
  <c r="R12" i="2"/>
  <c r="V12" i="2" s="1"/>
  <c r="R14" i="2"/>
  <c r="V14" i="2" s="1"/>
  <c r="R18" i="2"/>
  <c r="V18" i="2" s="1"/>
  <c r="T18" i="2"/>
  <c r="V30" i="2" l="1"/>
  <c r="J29" i="2"/>
  <c r="I29" i="2"/>
  <c r="V15" i="2"/>
  <c r="V17" i="2"/>
  <c r="V13" i="2"/>
  <c r="V29" i="2" l="1"/>
  <c r="J28" i="2"/>
  <c r="I28" i="2"/>
  <c r="U29" i="2"/>
  <c r="V28" i="2" l="1"/>
  <c r="U28" i="2"/>
  <c r="I25" i="2"/>
  <c r="J26" i="2" l="1"/>
  <c r="J27" i="2"/>
  <c r="U26" i="2"/>
  <c r="U25" i="2"/>
  <c r="U27" i="2"/>
  <c r="V26" i="2" l="1"/>
  <c r="V25" i="2"/>
  <c r="V27" i="2"/>
</calcChain>
</file>

<file path=xl/sharedStrings.xml><?xml version="1.0" encoding="utf-8"?>
<sst xmlns="http://schemas.openxmlformats.org/spreadsheetml/2006/main" count="163" uniqueCount="72">
  <si>
    <t>继承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</si>
  <si>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</si>
  <si>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</si>
  <si>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</si>
  <si>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生命</t>
    <phoneticPr fontId="1" type="noConversion"/>
  </si>
  <si>
    <t>攻击</t>
    <phoneticPr fontId="1" type="noConversion"/>
  </si>
  <si>
    <t>防御</t>
    <phoneticPr fontId="1" type="noConversion"/>
  </si>
  <si>
    <t>品阶</t>
    <phoneticPr fontId="1" type="noConversion"/>
  </si>
  <si>
    <t>等级</t>
    <phoneticPr fontId="1" type="noConversion"/>
  </si>
  <si>
    <t>魂核</t>
    <phoneticPr fontId="1" type="noConversion"/>
  </si>
  <si>
    <t>去星</t>
    <phoneticPr fontId="1" type="noConversion"/>
  </si>
  <si>
    <t>魂兽装备</t>
    <phoneticPr fontId="1" type="noConversion"/>
  </si>
  <si>
    <t>生命</t>
  </si>
  <si>
    <t>攻击</t>
  </si>
  <si>
    <t>防御</t>
  </si>
  <si>
    <t>宝石</t>
    <phoneticPr fontId="1" type="noConversion"/>
  </si>
  <si>
    <t>暴伤</t>
    <phoneticPr fontId="1" type="noConversion"/>
  </si>
  <si>
    <t>暴免</t>
    <phoneticPr fontId="1" type="noConversion"/>
  </si>
  <si>
    <t>整体</t>
    <phoneticPr fontId="1" type="noConversion"/>
  </si>
  <si>
    <t>部件</t>
    <phoneticPr fontId="1" type="noConversion"/>
  </si>
  <si>
    <t>当阶增量</t>
    <phoneticPr fontId="1" type="noConversion"/>
  </si>
  <si>
    <t>（1/5转给魂师）</t>
    <phoneticPr fontId="1" type="noConversion"/>
  </si>
  <si>
    <t>化神</t>
    <phoneticPr fontId="1" type="noConversion"/>
  </si>
  <si>
    <t>生命</t>
    <phoneticPr fontId="1" type="noConversion"/>
  </si>
  <si>
    <t>攻击</t>
    <phoneticPr fontId="1" type="noConversion"/>
  </si>
  <si>
    <t>防御</t>
    <phoneticPr fontId="1" type="noConversion"/>
  </si>
  <si>
    <t>神圣伤害</t>
    <phoneticPr fontId="1" type="noConversion"/>
  </si>
  <si>
    <t>神圣减免</t>
    <phoneticPr fontId="1" type="noConversion"/>
  </si>
  <si>
    <t>加深抗性</t>
    <phoneticPr fontId="1" type="noConversion"/>
  </si>
  <si>
    <t>减免抗性</t>
    <phoneticPr fontId="1" type="noConversion"/>
  </si>
  <si>
    <t>Damage = Atk * 1/(1+Def/攻强）)</t>
  </si>
  <si>
    <t>伤害</t>
    <phoneticPr fontId="1" type="noConversion"/>
  </si>
  <si>
    <t>血</t>
    <phoneticPr fontId="1" type="noConversion"/>
  </si>
  <si>
    <t>攻</t>
    <phoneticPr fontId="1" type="noConversion"/>
  </si>
  <si>
    <t>防</t>
    <phoneticPr fontId="1" type="noConversion"/>
  </si>
  <si>
    <t>品阶</t>
  </si>
  <si>
    <t>1品</t>
    <phoneticPr fontId="1" type="noConversion"/>
  </si>
  <si>
    <t>2品</t>
    <phoneticPr fontId="1" type="noConversion"/>
  </si>
  <si>
    <t>3品</t>
    <phoneticPr fontId="1" type="noConversion"/>
  </si>
  <si>
    <t>4品</t>
    <phoneticPr fontId="1" type="noConversion"/>
  </si>
  <si>
    <t>魂核</t>
    <phoneticPr fontId="1" type="noConversion"/>
  </si>
  <si>
    <t>合成</t>
    <phoneticPr fontId="1" type="noConversion"/>
  </si>
  <si>
    <t>价格</t>
    <phoneticPr fontId="1" type="noConversion"/>
  </si>
  <si>
    <t>魂兽装备</t>
    <phoneticPr fontId="1" type="noConversion"/>
  </si>
  <si>
    <t>5品</t>
    <phoneticPr fontId="1" type="noConversion"/>
  </si>
  <si>
    <t>6品</t>
    <phoneticPr fontId="1" type="noConversion"/>
  </si>
  <si>
    <t>7品</t>
    <phoneticPr fontId="1" type="noConversion"/>
  </si>
  <si>
    <t>增量</t>
    <phoneticPr fontId="1" type="noConversion"/>
  </si>
  <si>
    <t>1钻攻击</t>
    <phoneticPr fontId="1" type="noConversion"/>
  </si>
  <si>
    <t>魂兽宝石</t>
    <phoneticPr fontId="1" type="noConversion"/>
  </si>
  <si>
    <t>神兵</t>
    <phoneticPr fontId="1" type="noConversion"/>
  </si>
  <si>
    <t>经验</t>
    <phoneticPr fontId="1" type="noConversion"/>
  </si>
  <si>
    <t>次数</t>
    <phoneticPr fontId="1" type="noConversion"/>
  </si>
  <si>
    <t>单次消耗</t>
    <phoneticPr fontId="1" type="noConversion"/>
  </si>
  <si>
    <t>白</t>
  </si>
  <si>
    <t>黄</t>
  </si>
  <si>
    <t>紫</t>
  </si>
  <si>
    <t>黑</t>
  </si>
  <si>
    <t>红</t>
  </si>
  <si>
    <t>橙</t>
  </si>
  <si>
    <t>钻石</t>
    <phoneticPr fontId="1" type="noConversion"/>
  </si>
  <si>
    <t>价格</t>
  </si>
  <si>
    <t>价格</t>
    <phoneticPr fontId="1" type="noConversion"/>
  </si>
  <si>
    <t>四品</t>
    <phoneticPr fontId="1" type="noConversion"/>
  </si>
  <si>
    <t>五品</t>
    <phoneticPr fontId="1" type="noConversion"/>
  </si>
  <si>
    <t>六品</t>
    <phoneticPr fontId="1" type="noConversion"/>
  </si>
  <si>
    <t>三品</t>
    <phoneticPr fontId="1" type="noConversion"/>
  </si>
  <si>
    <t>三品</t>
    <phoneticPr fontId="1" type="noConversion"/>
  </si>
  <si>
    <t>五品</t>
    <phoneticPr fontId="1" type="noConversion"/>
  </si>
  <si>
    <t>七品</t>
    <phoneticPr fontId="1" type="noConversion"/>
  </si>
  <si>
    <t>魂核</t>
    <phoneticPr fontId="1" type="noConversion"/>
  </si>
  <si>
    <t>神兵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</si>
</sst>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3" borderId="0" xfId="0" applyNumberFormat="1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ont="1"/>
    <xf numFmtId="0" fontId="0" fillId="3" borderId="0" xfId="0" applyFill="1"/>
    <xf numFmtId="0" fontId="0" fillId="5" borderId="0" xfId="0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魂核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Sheet4!$L$7:$L$14</c15:sqref>
                  </c15:fullRef>
                </c:ext>
              </c:extLst>
              <c:f>Sheet4!$L$9:$L$14</c:f>
              <c:numCache>
                <c:formatCode>General</c:formatCode>
                <c:ptCount val="6"/>
                <c:pt idx="0">
                  <c:v>8550</c:v>
                </c:pt>
                <c:pt idx="1">
                  <c:v>20790</c:v>
                </c:pt>
                <c:pt idx="2">
                  <c:v>27900</c:v>
                </c:pt>
                <c:pt idx="3">
                  <c:v>62370</c:v>
                </c:pt>
                <c:pt idx="4">
                  <c:v>72900</c:v>
                </c:pt>
                <c:pt idx="5">
                  <c:v>187110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Sheet4!$M$7:$M$14</c15:sqref>
                  </c15:fullRef>
                </c:ext>
              </c:extLst>
              <c:f>Sheet4!$M$9:$M$14</c:f>
              <c:numCache>
                <c:formatCode>General</c:formatCode>
                <c:ptCount val="6"/>
                <c:pt idx="0">
                  <c:v>8257.5</c:v>
                </c:pt>
                <c:pt idx="1">
                  <c:v>10655</c:v>
                </c:pt>
                <c:pt idx="2">
                  <c:v>15013.5</c:v>
                </c:pt>
                <c:pt idx="3">
                  <c:v>19372</c:v>
                </c:pt>
                <c:pt idx="4">
                  <c:v>27296.5</c:v>
                </c:pt>
                <c:pt idx="5">
                  <c:v>35221</c:v>
                </c:pt>
              </c:numCache>
            </c:numRef>
          </c:val>
          <c:smooth val="0"/>
        </c:ser>
        <c:ser>
          <c:idx val="1"/>
          <c:order val="1"/>
          <c:tx>
            <c:v>神兵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Sheet4!$L$7:$L$14</c15:sqref>
                  </c15:fullRef>
                </c:ext>
              </c:extLst>
              <c:f>Sheet4!$L$9:$L$14</c:f>
              <c:numCache>
                <c:formatCode>General</c:formatCode>
                <c:ptCount val="6"/>
                <c:pt idx="0">
                  <c:v>8550</c:v>
                </c:pt>
                <c:pt idx="1">
                  <c:v>20790</c:v>
                </c:pt>
                <c:pt idx="2">
                  <c:v>27900</c:v>
                </c:pt>
                <c:pt idx="3">
                  <c:v>62370</c:v>
                </c:pt>
                <c:pt idx="4">
                  <c:v>72900</c:v>
                </c:pt>
                <c:pt idx="5">
                  <c:v>187110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Sheet4!$N$7:$N$14</c15:sqref>
                  </c15:fullRef>
                </c:ext>
              </c:extLst>
              <c:f>Sheet4!$N$9:$N$14</c:f>
              <c:numCache>
                <c:formatCode>General</c:formatCode>
                <c:ptCount val="6"/>
                <c:pt idx="0">
                  <c:v>17820</c:v>
                </c:pt>
                <c:pt idx="1">
                  <c:v>23085</c:v>
                </c:pt>
                <c:pt idx="2">
                  <c:v>28350</c:v>
                </c:pt>
                <c:pt idx="3">
                  <c:v>34425</c:v>
                </c:pt>
                <c:pt idx="4">
                  <c:v>40500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7208784"/>
        <c:axId val="-327213136"/>
      </c:lineChart>
      <c:catAx>
        <c:axId val="-3272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7213136"/>
        <c:crosses val="autoZero"/>
        <c:auto val="1"/>
        <c:lblAlgn val="ctr"/>
        <c:lblOffset val="100"/>
        <c:noMultiLvlLbl val="0"/>
      </c:catAx>
      <c:valAx>
        <c:axId val="-32721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72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</xdr:row>
      <xdr:rowOff>80962</xdr:rowOff>
    </xdr:from>
    <xdr:to>
      <xdr:col>25</xdr:col>
      <xdr:colOff>571500</xdr:colOff>
      <xdr:row>16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Y31"/>
  <sheetViews>
    <sheetView workbookViewId="0">
      <selection activeCell="E37" sqref="E37"/>
    </sheetView>
  </sheetViews>
  <sheetFormatPr defaultRowHeight="14.25" x14ac:dyDescent="0.2"/>
  <sheetData>
    <row r="2" spans="2:25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2:25" x14ac:dyDescent="0.2"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20</v>
      </c>
      <c r="V3">
        <v>20</v>
      </c>
      <c r="W3">
        <v>20</v>
      </c>
      <c r="X3">
        <v>20</v>
      </c>
      <c r="Y3">
        <v>20</v>
      </c>
    </row>
    <row r="4" spans="2:25" x14ac:dyDescent="0.2">
      <c r="B4">
        <v>100</v>
      </c>
      <c r="C4">
        <v>100</v>
      </c>
      <c r="D4">
        <v>100</v>
      </c>
      <c r="E4">
        <v>100</v>
      </c>
      <c r="F4">
        <v>80</v>
      </c>
      <c r="G4">
        <v>80</v>
      </c>
      <c r="H4">
        <v>80</v>
      </c>
      <c r="I4">
        <v>80</v>
      </c>
      <c r="J4">
        <v>80</v>
      </c>
      <c r="K4">
        <v>60</v>
      </c>
      <c r="L4">
        <v>60</v>
      </c>
      <c r="M4">
        <v>60</v>
      </c>
      <c r="N4">
        <v>60</v>
      </c>
      <c r="O4">
        <v>60</v>
      </c>
      <c r="P4">
        <v>40</v>
      </c>
      <c r="Q4">
        <v>40</v>
      </c>
      <c r="R4">
        <v>40</v>
      </c>
      <c r="S4">
        <v>40</v>
      </c>
      <c r="T4">
        <v>40</v>
      </c>
      <c r="U4">
        <v>20</v>
      </c>
      <c r="V4">
        <v>20</v>
      </c>
      <c r="W4">
        <v>20</v>
      </c>
      <c r="X4">
        <v>20</v>
      </c>
      <c r="Y4">
        <v>20</v>
      </c>
    </row>
    <row r="7" spans="2:25" x14ac:dyDescent="0.2">
      <c r="B7">
        <v>1</v>
      </c>
      <c r="C7">
        <v>5</v>
      </c>
      <c r="D7">
        <v>100</v>
      </c>
      <c r="G7" t="s">
        <v>54</v>
      </c>
      <c r="H7">
        <v>10000</v>
      </c>
      <c r="I7">
        <v>5000</v>
      </c>
      <c r="L7">
        <f>H7/100</f>
        <v>100</v>
      </c>
      <c r="M7">
        <f>I7/100</f>
        <v>50</v>
      </c>
    </row>
    <row r="8" spans="2:25" x14ac:dyDescent="0.2">
      <c r="B8">
        <v>2</v>
      </c>
      <c r="C8">
        <v>5</v>
      </c>
      <c r="D8">
        <v>100</v>
      </c>
      <c r="G8" t="s">
        <v>54</v>
      </c>
      <c r="H8">
        <v>10000</v>
      </c>
      <c r="J8">
        <v>50000</v>
      </c>
      <c r="L8">
        <f>H8/100</f>
        <v>100</v>
      </c>
      <c r="N8">
        <f>J8/100</f>
        <v>500</v>
      </c>
    </row>
    <row r="9" spans="2:25" x14ac:dyDescent="0.2">
      <c r="B9">
        <v>3</v>
      </c>
      <c r="C9">
        <v>5</v>
      </c>
      <c r="D9">
        <v>100</v>
      </c>
      <c r="G9" t="s">
        <v>54</v>
      </c>
      <c r="I9">
        <v>5000</v>
      </c>
      <c r="J9">
        <v>50000</v>
      </c>
      <c r="M9">
        <f>I9/100</f>
        <v>50</v>
      </c>
      <c r="N9">
        <f>J9/100</f>
        <v>500</v>
      </c>
    </row>
    <row r="10" spans="2:25" x14ac:dyDescent="0.2">
      <c r="B10">
        <v>4</v>
      </c>
      <c r="C10">
        <v>5</v>
      </c>
      <c r="D10">
        <v>100</v>
      </c>
      <c r="G10" t="s">
        <v>55</v>
      </c>
      <c r="H10">
        <v>15000</v>
      </c>
      <c r="I10">
        <v>7500</v>
      </c>
      <c r="L10">
        <f>H10/100</f>
        <v>150</v>
      </c>
      <c r="M10">
        <f>I10/100</f>
        <v>75</v>
      </c>
    </row>
    <row r="11" spans="2:25" x14ac:dyDescent="0.2">
      <c r="B11">
        <v>5</v>
      </c>
      <c r="C11">
        <v>5</v>
      </c>
      <c r="D11">
        <v>100</v>
      </c>
      <c r="G11" t="s">
        <v>55</v>
      </c>
      <c r="H11">
        <v>15000</v>
      </c>
      <c r="J11">
        <v>75000</v>
      </c>
      <c r="L11">
        <f>H11/100</f>
        <v>150</v>
      </c>
      <c r="N11">
        <f>J11/100</f>
        <v>750</v>
      </c>
    </row>
    <row r="12" spans="2:25" x14ac:dyDescent="0.2">
      <c r="B12">
        <v>6</v>
      </c>
      <c r="C12">
        <v>5</v>
      </c>
      <c r="D12">
        <v>80</v>
      </c>
      <c r="G12" t="s">
        <v>55</v>
      </c>
      <c r="I12">
        <v>7500</v>
      </c>
      <c r="J12">
        <v>75000</v>
      </c>
      <c r="M12">
        <f>I12/100</f>
        <v>75</v>
      </c>
      <c r="N12">
        <f>J12/100</f>
        <v>750</v>
      </c>
    </row>
    <row r="13" spans="2:25" x14ac:dyDescent="0.2">
      <c r="B13">
        <v>7</v>
      </c>
      <c r="C13">
        <v>5</v>
      </c>
      <c r="D13">
        <v>80</v>
      </c>
      <c r="G13" t="s">
        <v>56</v>
      </c>
      <c r="H13">
        <v>20000</v>
      </c>
      <c r="I13">
        <v>10000</v>
      </c>
      <c r="L13">
        <f>H13/100</f>
        <v>200</v>
      </c>
      <c r="M13">
        <f>I13/100</f>
        <v>100</v>
      </c>
    </row>
    <row r="14" spans="2:25" x14ac:dyDescent="0.2">
      <c r="B14">
        <v>8</v>
      </c>
      <c r="C14">
        <v>5</v>
      </c>
      <c r="D14">
        <v>80</v>
      </c>
      <c r="G14" t="s">
        <v>56</v>
      </c>
      <c r="H14">
        <v>20000</v>
      </c>
      <c r="J14">
        <v>100000</v>
      </c>
      <c r="L14">
        <f>H14/100</f>
        <v>200</v>
      </c>
      <c r="N14">
        <f>J14/100</f>
        <v>1000</v>
      </c>
    </row>
    <row r="15" spans="2:25" x14ac:dyDescent="0.2">
      <c r="B15">
        <v>9</v>
      </c>
      <c r="C15">
        <v>5</v>
      </c>
      <c r="D15">
        <v>80</v>
      </c>
      <c r="G15" t="s">
        <v>56</v>
      </c>
      <c r="I15">
        <v>10000</v>
      </c>
      <c r="J15">
        <v>100000</v>
      </c>
      <c r="M15">
        <f>I15/100</f>
        <v>100</v>
      </c>
      <c r="N15">
        <f>J15/100</f>
        <v>1000</v>
      </c>
    </row>
    <row r="16" spans="2:25" x14ac:dyDescent="0.2">
      <c r="B16">
        <v>10</v>
      </c>
      <c r="C16">
        <v>5</v>
      </c>
      <c r="D16">
        <v>80</v>
      </c>
      <c r="G16" t="s">
        <v>57</v>
      </c>
      <c r="H16">
        <v>25000</v>
      </c>
      <c r="I16">
        <v>12500</v>
      </c>
      <c r="L16">
        <f>H16/100</f>
        <v>250</v>
      </c>
      <c r="M16">
        <f>I16/100</f>
        <v>125</v>
      </c>
    </row>
    <row r="17" spans="2:14" x14ac:dyDescent="0.2">
      <c r="B17">
        <v>11</v>
      </c>
      <c r="C17">
        <v>10</v>
      </c>
      <c r="D17">
        <v>60</v>
      </c>
      <c r="G17" t="s">
        <v>57</v>
      </c>
      <c r="H17">
        <v>25000</v>
      </c>
      <c r="J17">
        <v>125000</v>
      </c>
      <c r="L17">
        <f>H17/100</f>
        <v>250</v>
      </c>
      <c r="N17">
        <f>J17/100</f>
        <v>1250</v>
      </c>
    </row>
    <row r="18" spans="2:14" x14ac:dyDescent="0.2">
      <c r="B18">
        <v>12</v>
      </c>
      <c r="C18">
        <v>10</v>
      </c>
      <c r="D18">
        <v>60</v>
      </c>
      <c r="G18" t="s">
        <v>57</v>
      </c>
      <c r="I18">
        <v>12500</v>
      </c>
      <c r="J18">
        <v>125000</v>
      </c>
      <c r="M18">
        <f>I18/100</f>
        <v>125</v>
      </c>
      <c r="N18">
        <f>J18/100</f>
        <v>1250</v>
      </c>
    </row>
    <row r="19" spans="2:14" x14ac:dyDescent="0.2">
      <c r="B19">
        <v>13</v>
      </c>
      <c r="C19">
        <v>10</v>
      </c>
      <c r="D19">
        <v>60</v>
      </c>
      <c r="G19" t="s">
        <v>58</v>
      </c>
      <c r="H19">
        <v>30000</v>
      </c>
      <c r="I19">
        <v>15000</v>
      </c>
      <c r="L19">
        <f>H19/100</f>
        <v>300</v>
      </c>
      <c r="M19">
        <f>I19/100</f>
        <v>150</v>
      </c>
    </row>
    <row r="20" spans="2:14" x14ac:dyDescent="0.2">
      <c r="B20">
        <v>14</v>
      </c>
      <c r="C20">
        <v>10</v>
      </c>
      <c r="D20">
        <v>60</v>
      </c>
      <c r="G20" t="s">
        <v>58</v>
      </c>
      <c r="H20">
        <v>30000</v>
      </c>
      <c r="J20">
        <v>150000</v>
      </c>
      <c r="L20">
        <f>H20/100</f>
        <v>300</v>
      </c>
      <c r="N20">
        <f>J20/100</f>
        <v>1500</v>
      </c>
    </row>
    <row r="21" spans="2:14" x14ac:dyDescent="0.2">
      <c r="B21">
        <v>15</v>
      </c>
      <c r="C21">
        <v>10</v>
      </c>
      <c r="D21">
        <v>60</v>
      </c>
      <c r="G21" t="s">
        <v>58</v>
      </c>
      <c r="I21">
        <v>15000</v>
      </c>
      <c r="J21">
        <v>150000</v>
      </c>
      <c r="M21">
        <f>I21/100</f>
        <v>150</v>
      </c>
      <c r="N21">
        <f>J21/100</f>
        <v>1500</v>
      </c>
    </row>
    <row r="22" spans="2:14" x14ac:dyDescent="0.2">
      <c r="B22">
        <v>16</v>
      </c>
      <c r="C22">
        <v>10</v>
      </c>
      <c r="D22">
        <v>40</v>
      </c>
      <c r="G22" t="s">
        <v>59</v>
      </c>
      <c r="H22">
        <v>60000</v>
      </c>
      <c r="I22">
        <v>30000</v>
      </c>
      <c r="L22">
        <f>H22/100</f>
        <v>600</v>
      </c>
      <c r="M22">
        <f>I22/100</f>
        <v>300</v>
      </c>
    </row>
    <row r="23" spans="2:14" x14ac:dyDescent="0.2">
      <c r="B23">
        <v>17</v>
      </c>
      <c r="C23">
        <v>10</v>
      </c>
      <c r="D23">
        <v>40</v>
      </c>
      <c r="G23" t="s">
        <v>59</v>
      </c>
      <c r="H23">
        <v>60000</v>
      </c>
      <c r="J23">
        <v>300000</v>
      </c>
      <c r="L23">
        <f>H23/100</f>
        <v>600</v>
      </c>
      <c r="N23">
        <f>J23/100</f>
        <v>3000</v>
      </c>
    </row>
    <row r="24" spans="2:14" x14ac:dyDescent="0.2">
      <c r="B24">
        <v>18</v>
      </c>
      <c r="C24">
        <v>10</v>
      </c>
      <c r="D24">
        <v>40</v>
      </c>
      <c r="G24" t="s">
        <v>59</v>
      </c>
      <c r="I24">
        <v>30000</v>
      </c>
      <c r="J24">
        <v>300000</v>
      </c>
      <c r="M24">
        <f>I24/100</f>
        <v>300</v>
      </c>
      <c r="N24">
        <f>J24/100</f>
        <v>3000</v>
      </c>
    </row>
    <row r="25" spans="2:14" x14ac:dyDescent="0.2">
      <c r="B25">
        <v>19</v>
      </c>
      <c r="C25">
        <v>10</v>
      </c>
      <c r="D25">
        <v>40</v>
      </c>
    </row>
    <row r="26" spans="2:14" x14ac:dyDescent="0.2">
      <c r="B26">
        <v>20</v>
      </c>
      <c r="C26">
        <v>10</v>
      </c>
      <c r="D26">
        <v>40</v>
      </c>
    </row>
    <row r="27" spans="2:14" x14ac:dyDescent="0.2">
      <c r="B27">
        <v>21</v>
      </c>
      <c r="C27">
        <v>20</v>
      </c>
      <c r="D27">
        <v>20</v>
      </c>
    </row>
    <row r="28" spans="2:14" x14ac:dyDescent="0.2">
      <c r="B28">
        <v>22</v>
      </c>
      <c r="C28">
        <v>20</v>
      </c>
      <c r="D28">
        <v>20</v>
      </c>
    </row>
    <row r="29" spans="2:14" x14ac:dyDescent="0.2">
      <c r="B29">
        <v>23</v>
      </c>
      <c r="C29">
        <v>20</v>
      </c>
      <c r="D29">
        <v>20</v>
      </c>
    </row>
    <row r="30" spans="2:14" x14ac:dyDescent="0.2">
      <c r="B30">
        <v>24</v>
      </c>
      <c r="C30">
        <v>20</v>
      </c>
      <c r="D30">
        <v>20</v>
      </c>
    </row>
    <row r="31" spans="2:14" x14ac:dyDescent="0.2">
      <c r="B31">
        <v>25</v>
      </c>
      <c r="C31">
        <v>20</v>
      </c>
      <c r="D31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42"/>
  <sheetViews>
    <sheetView workbookViewId="0">
      <selection activeCell="H31" sqref="H31"/>
    </sheetView>
  </sheetViews>
  <sheetFormatPr defaultRowHeight="14.25" x14ac:dyDescent="0.2"/>
  <cols>
    <col min="5" max="5" width="9" customWidth="1"/>
  </cols>
  <sheetData>
    <row r="2" spans="2:22" x14ac:dyDescent="0.2">
      <c r="C2" t="s">
        <v>30</v>
      </c>
    </row>
    <row r="3" spans="2:22" x14ac:dyDescent="0.2">
      <c r="B3" t="s">
        <v>0</v>
      </c>
      <c r="N3" t="s">
        <v>31</v>
      </c>
    </row>
    <row r="4" spans="2:22" x14ac:dyDescent="0.2">
      <c r="C4" t="s">
        <v>3</v>
      </c>
      <c r="D4">
        <v>1432027</v>
      </c>
      <c r="E4" s="2">
        <f>D4/D6</f>
        <v>14.530674161863788</v>
      </c>
      <c r="F4" s="3">
        <v>10.5</v>
      </c>
      <c r="H4" s="1">
        <f>ROUND(H6*F4,-1)</f>
        <v>246540</v>
      </c>
      <c r="J4" t="s">
        <v>32</v>
      </c>
      <c r="K4">
        <f>D4+D18+D30</f>
        <v>2044679</v>
      </c>
      <c r="N4">
        <f>K5*1/(1+K6/K6)*0.71</f>
        <v>200629.315</v>
      </c>
    </row>
    <row r="5" spans="2:22" x14ac:dyDescent="0.2">
      <c r="C5" t="s">
        <v>1</v>
      </c>
      <c r="D5">
        <v>419283</v>
      </c>
      <c r="E5" s="2">
        <f>D5/D6</f>
        <v>4.2544342073220225</v>
      </c>
      <c r="F5" s="3">
        <v>2.5</v>
      </c>
      <c r="H5" s="1">
        <f>ROUND(D5*0.14,-1)</f>
        <v>58700</v>
      </c>
      <c r="J5" t="s">
        <v>33</v>
      </c>
      <c r="K5">
        <f>D5+E18+E30</f>
        <v>565153</v>
      </c>
    </row>
    <row r="6" spans="2:22" x14ac:dyDescent="0.2">
      <c r="C6" t="s">
        <v>2</v>
      </c>
      <c r="D6">
        <v>98552</v>
      </c>
      <c r="E6" s="2">
        <f>D6/D6</f>
        <v>1</v>
      </c>
      <c r="F6" s="3">
        <v>1</v>
      </c>
      <c r="H6" s="1">
        <f>ROUND(H5/F5,-1)</f>
        <v>23480</v>
      </c>
      <c r="J6" t="s">
        <v>34</v>
      </c>
      <c r="K6">
        <f>D6+F18+F30</f>
        <v>156900</v>
      </c>
    </row>
    <row r="9" spans="2:22" x14ac:dyDescent="0.2">
      <c r="B9" s="4" t="s">
        <v>9</v>
      </c>
    </row>
    <row r="10" spans="2:22" x14ac:dyDescent="0.2">
      <c r="H10" t="s">
        <v>20</v>
      </c>
      <c r="L10" t="s">
        <v>10</v>
      </c>
      <c r="P10" t="s">
        <v>7</v>
      </c>
      <c r="T10" t="s">
        <v>8</v>
      </c>
    </row>
    <row r="11" spans="2:22" x14ac:dyDescent="0.2">
      <c r="D11" t="s">
        <v>4</v>
      </c>
      <c r="E11" t="s">
        <v>5</v>
      </c>
      <c r="F11" t="s">
        <v>6</v>
      </c>
      <c r="H11" t="s">
        <v>4</v>
      </c>
      <c r="I11" t="s">
        <v>5</v>
      </c>
      <c r="J11" t="s">
        <v>6</v>
      </c>
      <c r="L11" t="s">
        <v>4</v>
      </c>
      <c r="M11" t="s">
        <v>5</v>
      </c>
      <c r="N11" t="s">
        <v>6</v>
      </c>
      <c r="P11" t="s">
        <v>4</v>
      </c>
      <c r="Q11" t="s">
        <v>5</v>
      </c>
      <c r="R11" t="s">
        <v>6</v>
      </c>
      <c r="T11" t="s">
        <v>4</v>
      </c>
      <c r="U11" t="s">
        <v>5</v>
      </c>
      <c r="V11" t="s">
        <v>6</v>
      </c>
    </row>
    <row r="12" spans="2:22" x14ac:dyDescent="0.2">
      <c r="C12">
        <v>1</v>
      </c>
      <c r="D12">
        <f>ROUND(D13*0.45,0)</f>
        <v>5584</v>
      </c>
      <c r="E12">
        <f>ROUND(E13*0.45,0)</f>
        <v>1329</v>
      </c>
      <c r="F12">
        <f>ROUND(F13*0.45,0)</f>
        <v>532</v>
      </c>
      <c r="H12">
        <f>D12</f>
        <v>5584</v>
      </c>
      <c r="I12">
        <f>E12</f>
        <v>1329</v>
      </c>
      <c r="J12">
        <f>F12</f>
        <v>532</v>
      </c>
      <c r="L12">
        <f>ROUND(H12/1.25,0)</f>
        <v>4467</v>
      </c>
      <c r="M12">
        <f t="shared" ref="L12:N18" si="0">ROUND(I12/1.25,0)</f>
        <v>1063</v>
      </c>
      <c r="N12">
        <f t="shared" si="0"/>
        <v>426</v>
      </c>
      <c r="P12">
        <f>ROUND(L12*0.75,0)</f>
        <v>3350</v>
      </c>
      <c r="Q12">
        <f>ROUND(M12*0.75,0)</f>
        <v>797</v>
      </c>
      <c r="R12">
        <f t="shared" ref="R12:R17" si="1">ROUND(N12*0.75,0)</f>
        <v>320</v>
      </c>
      <c r="T12">
        <f>L12-P12</f>
        <v>1117</v>
      </c>
      <c r="U12">
        <f t="shared" ref="T12:V18" si="2">M12-Q12</f>
        <v>266</v>
      </c>
      <c r="V12">
        <f t="shared" si="2"/>
        <v>106</v>
      </c>
    </row>
    <row r="13" spans="2:22" x14ac:dyDescent="0.2">
      <c r="C13">
        <v>2</v>
      </c>
      <c r="D13">
        <f>ROUND(D14*0.55,0)</f>
        <v>12408</v>
      </c>
      <c r="E13">
        <f>ROUND(E14*0.55,0)</f>
        <v>2954</v>
      </c>
      <c r="F13">
        <f t="shared" ref="F13:F17" si="3">ROUND(F14*0.55,0)</f>
        <v>1182</v>
      </c>
      <c r="H13">
        <f t="shared" ref="H13:J14" si="4">D13-D12</f>
        <v>6824</v>
      </c>
      <c r="I13">
        <f>E13-E12</f>
        <v>1625</v>
      </c>
      <c r="J13">
        <f t="shared" si="4"/>
        <v>650</v>
      </c>
      <c r="L13">
        <f>ROUND(H13/1.25,0)</f>
        <v>5459</v>
      </c>
      <c r="M13">
        <f t="shared" si="0"/>
        <v>1300</v>
      </c>
      <c r="N13">
        <f t="shared" si="0"/>
        <v>520</v>
      </c>
      <c r="P13">
        <f t="shared" ref="P13:P18" si="5">ROUND(L13*0.75,0)</f>
        <v>4094</v>
      </c>
      <c r="Q13">
        <f t="shared" ref="Q13:Q18" si="6">ROUND(M13*0.75,0)</f>
        <v>975</v>
      </c>
      <c r="R13">
        <f t="shared" si="1"/>
        <v>390</v>
      </c>
      <c r="T13">
        <f t="shared" si="2"/>
        <v>1365</v>
      </c>
      <c r="U13">
        <f t="shared" si="2"/>
        <v>325</v>
      </c>
      <c r="V13">
        <f t="shared" si="2"/>
        <v>130</v>
      </c>
    </row>
    <row r="14" spans="2:22" x14ac:dyDescent="0.2">
      <c r="C14">
        <v>3</v>
      </c>
      <c r="D14">
        <f>ROUND(D15*0.55,0)</f>
        <v>22560</v>
      </c>
      <c r="E14">
        <f>ROUND(E15*0.55,0)</f>
        <v>5371</v>
      </c>
      <c r="F14">
        <f>ROUND(F15*0.55,0)</f>
        <v>2149</v>
      </c>
      <c r="H14">
        <f t="shared" si="4"/>
        <v>10152</v>
      </c>
      <c r="I14">
        <f>E14-E13</f>
        <v>2417</v>
      </c>
      <c r="J14">
        <f t="shared" si="4"/>
        <v>967</v>
      </c>
      <c r="L14">
        <f>ROUND(H14/1.25,0)</f>
        <v>8122</v>
      </c>
      <c r="M14">
        <f t="shared" si="0"/>
        <v>1934</v>
      </c>
      <c r="N14">
        <f t="shared" si="0"/>
        <v>774</v>
      </c>
      <c r="P14">
        <f t="shared" si="5"/>
        <v>6092</v>
      </c>
      <c r="Q14">
        <f t="shared" si="6"/>
        <v>1451</v>
      </c>
      <c r="R14">
        <f t="shared" si="1"/>
        <v>581</v>
      </c>
      <c r="T14">
        <f t="shared" si="2"/>
        <v>2030</v>
      </c>
      <c r="U14">
        <f t="shared" si="2"/>
        <v>483</v>
      </c>
      <c r="V14">
        <f t="shared" si="2"/>
        <v>193</v>
      </c>
    </row>
    <row r="15" spans="2:22" x14ac:dyDescent="0.2">
      <c r="C15">
        <v>4</v>
      </c>
      <c r="D15">
        <f>ROUND(D16*0.55,0)</f>
        <v>41018</v>
      </c>
      <c r="E15">
        <f t="shared" ref="E15:E16" si="7">ROUND(E16*0.55,0)</f>
        <v>9766</v>
      </c>
      <c r="F15">
        <f t="shared" si="3"/>
        <v>3907</v>
      </c>
      <c r="H15">
        <f>D15-D14</f>
        <v>18458</v>
      </c>
      <c r="I15">
        <f>E15-E14</f>
        <v>4395</v>
      </c>
      <c r="J15">
        <f>F15-F14</f>
        <v>1758</v>
      </c>
      <c r="L15">
        <f t="shared" si="0"/>
        <v>14766</v>
      </c>
      <c r="M15">
        <f t="shared" si="0"/>
        <v>3516</v>
      </c>
      <c r="N15">
        <f t="shared" si="0"/>
        <v>1406</v>
      </c>
      <c r="P15">
        <f t="shared" si="5"/>
        <v>11075</v>
      </c>
      <c r="Q15">
        <f t="shared" si="6"/>
        <v>2637</v>
      </c>
      <c r="R15">
        <f t="shared" si="1"/>
        <v>1055</v>
      </c>
      <c r="T15">
        <f t="shared" si="2"/>
        <v>3691</v>
      </c>
      <c r="U15">
        <f t="shared" si="2"/>
        <v>879</v>
      </c>
      <c r="V15">
        <f t="shared" si="2"/>
        <v>351</v>
      </c>
    </row>
    <row r="16" spans="2:22" x14ac:dyDescent="0.2">
      <c r="C16">
        <v>5</v>
      </c>
      <c r="D16">
        <f>ROUND(D17*0.55,0)</f>
        <v>74578</v>
      </c>
      <c r="E16">
        <f t="shared" si="7"/>
        <v>17757</v>
      </c>
      <c r="F16">
        <f t="shared" si="3"/>
        <v>7103</v>
      </c>
      <c r="H16">
        <f>D16-D15</f>
        <v>33560</v>
      </c>
      <c r="I16">
        <f>E16-E15</f>
        <v>7991</v>
      </c>
      <c r="J16">
        <f>F16-F15</f>
        <v>3196</v>
      </c>
      <c r="L16">
        <f t="shared" si="0"/>
        <v>26848</v>
      </c>
      <c r="M16">
        <f t="shared" si="0"/>
        <v>6393</v>
      </c>
      <c r="N16">
        <f t="shared" si="0"/>
        <v>2557</v>
      </c>
      <c r="P16">
        <f t="shared" si="5"/>
        <v>20136</v>
      </c>
      <c r="Q16">
        <f t="shared" si="6"/>
        <v>4795</v>
      </c>
      <c r="R16">
        <f t="shared" si="1"/>
        <v>1918</v>
      </c>
      <c r="T16">
        <f t="shared" si="2"/>
        <v>6712</v>
      </c>
      <c r="U16">
        <f t="shared" si="2"/>
        <v>1598</v>
      </c>
      <c r="V16">
        <f t="shared" si="2"/>
        <v>639</v>
      </c>
    </row>
    <row r="17" spans="1:24" x14ac:dyDescent="0.2">
      <c r="C17">
        <v>6</v>
      </c>
      <c r="D17">
        <f>ROUND(D18*0.55,0)</f>
        <v>135597</v>
      </c>
      <c r="E17">
        <f>ROUND(E18*0.55,0)</f>
        <v>32285</v>
      </c>
      <c r="F17">
        <f t="shared" si="3"/>
        <v>12914</v>
      </c>
      <c r="H17">
        <f>D17-D16</f>
        <v>61019</v>
      </c>
      <c r="I17">
        <f>E17-E16</f>
        <v>14528</v>
      </c>
      <c r="J17">
        <f>F17-F16</f>
        <v>5811</v>
      </c>
      <c r="L17">
        <f t="shared" si="0"/>
        <v>48815</v>
      </c>
      <c r="M17">
        <f t="shared" si="0"/>
        <v>11622</v>
      </c>
      <c r="N17">
        <f t="shared" si="0"/>
        <v>4649</v>
      </c>
      <c r="P17">
        <f t="shared" si="5"/>
        <v>36611</v>
      </c>
      <c r="Q17">
        <f t="shared" si="6"/>
        <v>8717</v>
      </c>
      <c r="R17">
        <f t="shared" si="1"/>
        <v>3487</v>
      </c>
      <c r="T17">
        <f t="shared" si="2"/>
        <v>12204</v>
      </c>
      <c r="U17">
        <f t="shared" si="2"/>
        <v>2905</v>
      </c>
      <c r="V17">
        <f t="shared" si="2"/>
        <v>1162</v>
      </c>
    </row>
    <row r="18" spans="1:24" x14ac:dyDescent="0.2">
      <c r="C18">
        <v>7</v>
      </c>
      <c r="D18">
        <f>H4</f>
        <v>246540</v>
      </c>
      <c r="E18">
        <f>H5</f>
        <v>58700</v>
      </c>
      <c r="F18">
        <f>H6</f>
        <v>23480</v>
      </c>
      <c r="H18">
        <f>D18-D17</f>
        <v>110943</v>
      </c>
      <c r="I18">
        <f t="shared" ref="I18:J18" si="8">E18-E17</f>
        <v>26415</v>
      </c>
      <c r="J18">
        <f t="shared" si="8"/>
        <v>10566</v>
      </c>
      <c r="L18">
        <f t="shared" si="0"/>
        <v>88754</v>
      </c>
      <c r="M18">
        <f t="shared" si="0"/>
        <v>21132</v>
      </c>
      <c r="N18">
        <f t="shared" si="0"/>
        <v>8453</v>
      </c>
      <c r="P18">
        <f t="shared" si="5"/>
        <v>66566</v>
      </c>
      <c r="Q18">
        <f t="shared" si="6"/>
        <v>15849</v>
      </c>
      <c r="R18">
        <f>ROUND(N18*0.75,0)</f>
        <v>6340</v>
      </c>
      <c r="T18">
        <f t="shared" si="2"/>
        <v>22188</v>
      </c>
      <c r="U18">
        <f t="shared" si="2"/>
        <v>5283</v>
      </c>
      <c r="V18">
        <f t="shared" si="2"/>
        <v>2113</v>
      </c>
    </row>
    <row r="21" spans="1:24" x14ac:dyDescent="0.2">
      <c r="B21" s="4" t="s">
        <v>11</v>
      </c>
      <c r="D21">
        <f>D17*5</f>
        <v>677985</v>
      </c>
      <c r="E21">
        <f>E17*5</f>
        <v>161425</v>
      </c>
      <c r="F21">
        <f>F17*5</f>
        <v>64570</v>
      </c>
    </row>
    <row r="22" spans="1:24" x14ac:dyDescent="0.2">
      <c r="B22" t="s">
        <v>21</v>
      </c>
      <c r="D22" s="5" t="s">
        <v>18</v>
      </c>
      <c r="H22" s="5" t="s">
        <v>20</v>
      </c>
      <c r="N22" s="5" t="s">
        <v>19</v>
      </c>
      <c r="T22" s="5" t="s">
        <v>15</v>
      </c>
    </row>
    <row r="23" spans="1:24" x14ac:dyDescent="0.2">
      <c r="D23" t="s">
        <v>12</v>
      </c>
      <c r="E23" t="s">
        <v>13</v>
      </c>
      <c r="F23" t="s">
        <v>14</v>
      </c>
      <c r="H23" t="s">
        <v>12</v>
      </c>
      <c r="I23" t="s">
        <v>13</v>
      </c>
      <c r="J23" t="s">
        <v>14</v>
      </c>
      <c r="K23" s="5" t="s">
        <v>16</v>
      </c>
      <c r="L23" s="5" t="s">
        <v>17</v>
      </c>
      <c r="N23" t="s">
        <v>12</v>
      </c>
      <c r="O23" t="s">
        <v>13</v>
      </c>
      <c r="P23" t="s">
        <v>14</v>
      </c>
      <c r="Q23" s="5" t="s">
        <v>16</v>
      </c>
      <c r="R23" s="5" t="s">
        <v>17</v>
      </c>
      <c r="T23" t="s">
        <v>12</v>
      </c>
      <c r="U23" t="s">
        <v>13</v>
      </c>
      <c r="V23" t="s">
        <v>14</v>
      </c>
      <c r="W23" s="5" t="s">
        <v>16</v>
      </c>
      <c r="X23" s="5" t="s">
        <v>17</v>
      </c>
    </row>
    <row r="24" spans="1:24" x14ac:dyDescent="0.2">
      <c r="C24">
        <v>1</v>
      </c>
      <c r="D24">
        <v>0</v>
      </c>
      <c r="E24">
        <v>0</v>
      </c>
      <c r="F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B25">
        <f>E26/E25</f>
        <v>2.2219492219492221</v>
      </c>
      <c r="C25">
        <v>2</v>
      </c>
      <c r="D25">
        <f>ROUND(D26*0.45,0)</f>
        <v>10256</v>
      </c>
      <c r="E25">
        <f>ROUND(E26*0.45,0)</f>
        <v>2442</v>
      </c>
      <c r="F25">
        <f>ROUND(F26*0.45,0)</f>
        <v>977</v>
      </c>
      <c r="H25">
        <f>D25-D24</f>
        <v>10256</v>
      </c>
      <c r="I25">
        <f t="shared" ref="I25:J30" si="9">E25-E24</f>
        <v>2442</v>
      </c>
      <c r="J25">
        <f>F25-F24</f>
        <v>977</v>
      </c>
      <c r="K25">
        <f>Q25+W25</f>
        <v>125</v>
      </c>
      <c r="L25">
        <f>R25+X25</f>
        <v>125</v>
      </c>
      <c r="N25">
        <f>ROUND(H25*0.8,0)</f>
        <v>8205</v>
      </c>
      <c r="O25">
        <f>ROUND(I25*0.8,0)</f>
        <v>1954</v>
      </c>
      <c r="P25">
        <f>ROUND(J25*0.8,0)</f>
        <v>782</v>
      </c>
      <c r="Q25">
        <v>100</v>
      </c>
      <c r="R25">
        <v>100</v>
      </c>
      <c r="T25">
        <f>H25-N25</f>
        <v>2051</v>
      </c>
      <c r="U25">
        <f t="shared" ref="U25:V25" si="10">I25-O25</f>
        <v>488</v>
      </c>
      <c r="V25">
        <f t="shared" si="10"/>
        <v>195</v>
      </c>
      <c r="W25">
        <f>Q25/4</f>
        <v>25</v>
      </c>
      <c r="X25">
        <f>R25/4</f>
        <v>25</v>
      </c>
    </row>
    <row r="26" spans="1:24" x14ac:dyDescent="0.2">
      <c r="A26">
        <v>1</v>
      </c>
      <c r="B26">
        <f>E27/E26</f>
        <v>2.1277183929229637</v>
      </c>
      <c r="C26">
        <v>3</v>
      </c>
      <c r="D26">
        <f>ROUND(D27*0.47,0)</f>
        <v>22790</v>
      </c>
      <c r="E26">
        <f>ROUND(E27*0.47,0)</f>
        <v>5426</v>
      </c>
      <c r="F26">
        <f>ROUND(F27*0.47,0)</f>
        <v>2170</v>
      </c>
      <c r="H26">
        <f>D26-D25</f>
        <v>12534</v>
      </c>
      <c r="I26">
        <f>E26-E25</f>
        <v>2984</v>
      </c>
      <c r="J26">
        <f t="shared" si="9"/>
        <v>1193</v>
      </c>
      <c r="K26">
        <f t="shared" ref="K26:K30" si="11">Q26+W26</f>
        <v>250</v>
      </c>
      <c r="L26">
        <f t="shared" ref="L26:L30" si="12">R26+X26</f>
        <v>250</v>
      </c>
      <c r="N26">
        <f t="shared" ref="N26:O30" si="13">ROUND(H26*0.8,0)</f>
        <v>10027</v>
      </c>
      <c r="O26">
        <f t="shared" si="13"/>
        <v>2387</v>
      </c>
      <c r="P26">
        <f t="shared" ref="P26:P30" si="14">ROUND(J26*0.8,0)</f>
        <v>954</v>
      </c>
      <c r="Q26">
        <v>200</v>
      </c>
      <c r="R26">
        <v>200</v>
      </c>
      <c r="T26">
        <f t="shared" ref="T26:T30" si="15">H26-N26</f>
        <v>2507</v>
      </c>
      <c r="U26">
        <f t="shared" ref="U26:U30" si="16">I26-O26</f>
        <v>597</v>
      </c>
      <c r="V26">
        <f t="shared" ref="V26:V30" si="17">J26-P26</f>
        <v>239</v>
      </c>
      <c r="W26">
        <f t="shared" ref="W26:W30" si="18">Q26/4</f>
        <v>50</v>
      </c>
      <c r="X26">
        <f t="shared" ref="X26:X30" si="19">R26/4</f>
        <v>50</v>
      </c>
    </row>
    <row r="27" spans="1:24" x14ac:dyDescent="0.2">
      <c r="A27">
        <v>2</v>
      </c>
      <c r="B27">
        <f>E28/E27</f>
        <v>2.0408834993503682</v>
      </c>
      <c r="C27">
        <v>4</v>
      </c>
      <c r="D27">
        <f>ROUND(D28*0.49,0)</f>
        <v>48490</v>
      </c>
      <c r="E27">
        <f>ROUND(E28*0.49,0)</f>
        <v>11545</v>
      </c>
      <c r="F27">
        <f>ROUND(F28*0.49,0)</f>
        <v>4618</v>
      </c>
      <c r="H27">
        <f>D27-D26</f>
        <v>25700</v>
      </c>
      <c r="I27">
        <f>E27-E26</f>
        <v>6119</v>
      </c>
      <c r="J27">
        <f t="shared" si="9"/>
        <v>2448</v>
      </c>
      <c r="K27">
        <f t="shared" si="11"/>
        <v>375</v>
      </c>
      <c r="L27">
        <f t="shared" si="12"/>
        <v>375</v>
      </c>
      <c r="N27">
        <f t="shared" si="13"/>
        <v>20560</v>
      </c>
      <c r="O27">
        <f t="shared" si="13"/>
        <v>4895</v>
      </c>
      <c r="P27">
        <f t="shared" si="14"/>
        <v>1958</v>
      </c>
      <c r="Q27">
        <v>300</v>
      </c>
      <c r="R27">
        <v>300</v>
      </c>
      <c r="T27">
        <f t="shared" si="15"/>
        <v>5140</v>
      </c>
      <c r="U27">
        <f t="shared" si="16"/>
        <v>1224</v>
      </c>
      <c r="V27">
        <f t="shared" si="17"/>
        <v>490</v>
      </c>
      <c r="W27">
        <f t="shared" si="18"/>
        <v>75</v>
      </c>
      <c r="X27">
        <f t="shared" si="19"/>
        <v>75</v>
      </c>
    </row>
    <row r="28" spans="1:24" x14ac:dyDescent="0.2">
      <c r="A28">
        <v>3</v>
      </c>
      <c r="B28">
        <f>E29/E28</f>
        <v>1.9607843137254901</v>
      </c>
      <c r="C28">
        <v>5</v>
      </c>
      <c r="D28">
        <f>ROUND(D29*0.51,0)</f>
        <v>98960</v>
      </c>
      <c r="E28">
        <f>ROUND(E29*0.51,0)</f>
        <v>23562</v>
      </c>
      <c r="F28">
        <f>ROUND(F29*0.51,0)</f>
        <v>9425</v>
      </c>
      <c r="H28">
        <f>D28-D27</f>
        <v>50470</v>
      </c>
      <c r="I28">
        <f t="shared" si="9"/>
        <v>12017</v>
      </c>
      <c r="J28">
        <f t="shared" si="9"/>
        <v>4807</v>
      </c>
      <c r="K28">
        <f t="shared" si="11"/>
        <v>500</v>
      </c>
      <c r="L28">
        <f t="shared" si="12"/>
        <v>500</v>
      </c>
      <c r="N28">
        <f t="shared" si="13"/>
        <v>40376</v>
      </c>
      <c r="O28">
        <f t="shared" si="13"/>
        <v>9614</v>
      </c>
      <c r="P28">
        <f t="shared" si="14"/>
        <v>3846</v>
      </c>
      <c r="Q28">
        <v>400</v>
      </c>
      <c r="R28">
        <v>400</v>
      </c>
      <c r="T28">
        <f t="shared" si="15"/>
        <v>10094</v>
      </c>
      <c r="U28">
        <f t="shared" si="16"/>
        <v>2403</v>
      </c>
      <c r="V28">
        <f t="shared" si="17"/>
        <v>961</v>
      </c>
      <c r="W28">
        <f t="shared" si="18"/>
        <v>100</v>
      </c>
      <c r="X28">
        <f t="shared" si="19"/>
        <v>100</v>
      </c>
    </row>
    <row r="29" spans="1:24" x14ac:dyDescent="0.2">
      <c r="A29">
        <v>4</v>
      </c>
      <c r="B29">
        <f>E30/E29</f>
        <v>1.8867965367965367</v>
      </c>
      <c r="C29">
        <v>6</v>
      </c>
      <c r="D29">
        <f>ROUND(D30*0.53,0)</f>
        <v>194039</v>
      </c>
      <c r="E29">
        <f>ROUND(E30*0.53,0)</f>
        <v>46200</v>
      </c>
      <c r="F29">
        <f>ROUND(F30*0.53,0)</f>
        <v>18480</v>
      </c>
      <c r="H29">
        <f>D29-D28</f>
        <v>95079</v>
      </c>
      <c r="I29">
        <f t="shared" si="9"/>
        <v>22638</v>
      </c>
      <c r="J29">
        <f t="shared" si="9"/>
        <v>9055</v>
      </c>
      <c r="K29">
        <f t="shared" si="11"/>
        <v>625</v>
      </c>
      <c r="L29">
        <f t="shared" si="12"/>
        <v>625</v>
      </c>
      <c r="N29">
        <f t="shared" si="13"/>
        <v>76063</v>
      </c>
      <c r="O29">
        <f t="shared" si="13"/>
        <v>18110</v>
      </c>
      <c r="P29">
        <f t="shared" si="14"/>
        <v>7244</v>
      </c>
      <c r="Q29">
        <v>500</v>
      </c>
      <c r="R29">
        <v>500</v>
      </c>
      <c r="T29">
        <f t="shared" si="15"/>
        <v>19016</v>
      </c>
      <c r="U29">
        <f t="shared" si="16"/>
        <v>4528</v>
      </c>
      <c r="V29">
        <f t="shared" si="17"/>
        <v>1811</v>
      </c>
      <c r="W29">
        <f t="shared" si="18"/>
        <v>125</v>
      </c>
      <c r="X29">
        <f t="shared" si="19"/>
        <v>125</v>
      </c>
    </row>
    <row r="30" spans="1:24" x14ac:dyDescent="0.2">
      <c r="A30">
        <v>5</v>
      </c>
      <c r="B30">
        <f>E21/E30</f>
        <v>1.8518412297808879</v>
      </c>
      <c r="C30">
        <v>7</v>
      </c>
      <c r="D30">
        <f>ROUND(D21*0.54,0)</f>
        <v>366112</v>
      </c>
      <c r="E30">
        <f>ROUND(E21*0.54,0)</f>
        <v>87170</v>
      </c>
      <c r="F30">
        <f>ROUND(F21*0.54,0)</f>
        <v>34868</v>
      </c>
      <c r="H30">
        <f t="shared" ref="H30" si="20">D30-D29</f>
        <v>172073</v>
      </c>
      <c r="I30">
        <f t="shared" si="9"/>
        <v>40970</v>
      </c>
      <c r="J30">
        <f t="shared" si="9"/>
        <v>16388</v>
      </c>
      <c r="K30">
        <f t="shared" si="11"/>
        <v>750</v>
      </c>
      <c r="L30">
        <f t="shared" si="12"/>
        <v>750</v>
      </c>
      <c r="N30">
        <f t="shared" si="13"/>
        <v>137658</v>
      </c>
      <c r="O30">
        <f t="shared" si="13"/>
        <v>32776</v>
      </c>
      <c r="P30">
        <f t="shared" si="14"/>
        <v>13110</v>
      </c>
      <c r="Q30">
        <v>600</v>
      </c>
      <c r="R30">
        <v>600</v>
      </c>
      <c r="T30">
        <f t="shared" si="15"/>
        <v>34415</v>
      </c>
      <c r="U30">
        <f t="shared" si="16"/>
        <v>8194</v>
      </c>
      <c r="V30">
        <f t="shared" si="17"/>
        <v>3278</v>
      </c>
      <c r="W30">
        <f t="shared" si="18"/>
        <v>150</v>
      </c>
      <c r="X30">
        <f t="shared" si="19"/>
        <v>150</v>
      </c>
    </row>
    <row r="33" spans="2:10" x14ac:dyDescent="0.2">
      <c r="B33" s="4" t="s">
        <v>22</v>
      </c>
    </row>
    <row r="35" spans="2:10" x14ac:dyDescent="0.2">
      <c r="D35" t="s">
        <v>23</v>
      </c>
      <c r="E35" t="s">
        <v>24</v>
      </c>
      <c r="F35" t="s">
        <v>25</v>
      </c>
      <c r="G35" t="s">
        <v>26</v>
      </c>
      <c r="H35" t="s">
        <v>27</v>
      </c>
      <c r="I35" t="s">
        <v>28</v>
      </c>
      <c r="J35" t="s">
        <v>29</v>
      </c>
    </row>
    <row r="36" spans="2:10" x14ac:dyDescent="0.2">
      <c r="C36">
        <v>1</v>
      </c>
      <c r="D36">
        <f>ROUND(D12/80,0)*20</f>
        <v>1400</v>
      </c>
      <c r="E36">
        <f t="shared" ref="E36:F36" si="21">ROUND(E12/80,0)*20</f>
        <v>340</v>
      </c>
      <c r="F36">
        <f t="shared" si="21"/>
        <v>140</v>
      </c>
      <c r="G36">
        <v>800</v>
      </c>
      <c r="H36">
        <f>G36</f>
        <v>800</v>
      </c>
    </row>
    <row r="37" spans="2:10" x14ac:dyDescent="0.2">
      <c r="C37">
        <v>2</v>
      </c>
      <c r="D37">
        <f t="shared" ref="D37:F37" si="22">ROUND(D13/80,0)*20</f>
        <v>3100</v>
      </c>
      <c r="E37">
        <f t="shared" si="22"/>
        <v>740</v>
      </c>
      <c r="F37">
        <f t="shared" si="22"/>
        <v>300</v>
      </c>
      <c r="G37">
        <f>ROUND(G36*B25/20,0)*20</f>
        <v>1780</v>
      </c>
      <c r="H37">
        <f>G37</f>
        <v>1780</v>
      </c>
    </row>
    <row r="38" spans="2:10" x14ac:dyDescent="0.2">
      <c r="C38">
        <v>3</v>
      </c>
      <c r="D38">
        <f t="shared" ref="D38:F38" si="23">ROUND(D14/80,0)*20</f>
        <v>5640</v>
      </c>
      <c r="E38">
        <f t="shared" si="23"/>
        <v>1340</v>
      </c>
      <c r="F38">
        <f t="shared" si="23"/>
        <v>540</v>
      </c>
      <c r="G38">
        <f t="shared" ref="G38:G42" si="24">ROUND(G37*B26/20,0)*20</f>
        <v>3780</v>
      </c>
      <c r="H38">
        <f t="shared" ref="H38:H42" si="25">G38</f>
        <v>3780</v>
      </c>
    </row>
    <row r="39" spans="2:10" x14ac:dyDescent="0.2">
      <c r="C39">
        <v>4</v>
      </c>
      <c r="D39">
        <f t="shared" ref="D39:F39" si="26">ROUND(D15/80,0)*20</f>
        <v>10260</v>
      </c>
      <c r="E39">
        <f t="shared" si="26"/>
        <v>2440</v>
      </c>
      <c r="F39">
        <f t="shared" si="26"/>
        <v>980</v>
      </c>
      <c r="G39">
        <f t="shared" si="24"/>
        <v>7720</v>
      </c>
      <c r="H39">
        <f t="shared" si="25"/>
        <v>7720</v>
      </c>
      <c r="I39">
        <v>1000</v>
      </c>
      <c r="J39">
        <v>1000</v>
      </c>
    </row>
    <row r="40" spans="2:10" x14ac:dyDescent="0.2">
      <c r="C40">
        <v>5</v>
      </c>
      <c r="D40">
        <f t="shared" ref="D40:F40" si="27">ROUND(D16/80,0)*20</f>
        <v>18640</v>
      </c>
      <c r="E40">
        <f t="shared" si="27"/>
        <v>4440</v>
      </c>
      <c r="F40">
        <f t="shared" si="27"/>
        <v>1780</v>
      </c>
      <c r="G40">
        <f t="shared" si="24"/>
        <v>15140</v>
      </c>
      <c r="H40">
        <f t="shared" si="25"/>
        <v>15140</v>
      </c>
      <c r="I40">
        <v>2000</v>
      </c>
      <c r="J40">
        <v>2000</v>
      </c>
    </row>
    <row r="41" spans="2:10" x14ac:dyDescent="0.2">
      <c r="C41">
        <v>6</v>
      </c>
      <c r="D41">
        <f t="shared" ref="D41:F41" si="28">ROUND(D17/80,0)*20</f>
        <v>33900</v>
      </c>
      <c r="E41">
        <f t="shared" si="28"/>
        <v>8080</v>
      </c>
      <c r="F41">
        <f t="shared" si="28"/>
        <v>3220</v>
      </c>
      <c r="G41">
        <f t="shared" si="24"/>
        <v>28560</v>
      </c>
      <c r="H41">
        <f t="shared" si="25"/>
        <v>28560</v>
      </c>
      <c r="I41">
        <v>3500</v>
      </c>
      <c r="J41">
        <v>3500</v>
      </c>
    </row>
    <row r="42" spans="2:10" x14ac:dyDescent="0.2">
      <c r="C42">
        <v>7</v>
      </c>
      <c r="D42">
        <f t="shared" ref="D42:F42" si="29">ROUND(D18/80,0)*20</f>
        <v>61640</v>
      </c>
      <c r="E42">
        <f t="shared" si="29"/>
        <v>14680</v>
      </c>
      <c r="F42">
        <f t="shared" si="29"/>
        <v>5880</v>
      </c>
      <c r="G42">
        <f t="shared" si="24"/>
        <v>52880</v>
      </c>
      <c r="H42">
        <f t="shared" si="25"/>
        <v>52880</v>
      </c>
      <c r="I42">
        <v>5000</v>
      </c>
      <c r="J42">
        <v>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54"/>
  <sheetViews>
    <sheetView topLeftCell="A10" workbookViewId="0">
      <selection activeCell="D27" sqref="D27:D32"/>
    </sheetView>
  </sheetViews>
  <sheetFormatPr defaultRowHeight="14.25" x14ac:dyDescent="0.2"/>
  <cols>
    <col min="20" max="20" width="9.5" bestFit="1" customWidth="1"/>
  </cols>
  <sheetData>
    <row r="3" spans="2:21" x14ac:dyDescent="0.2">
      <c r="B3" t="s">
        <v>50</v>
      </c>
      <c r="C3" t="s">
        <v>47</v>
      </c>
    </row>
    <row r="4" spans="2:21" x14ac:dyDescent="0.2">
      <c r="D4" t="s">
        <v>12</v>
      </c>
      <c r="E4" t="s">
        <v>13</v>
      </c>
      <c r="F4" t="s">
        <v>14</v>
      </c>
      <c r="H4" t="s">
        <v>12</v>
      </c>
      <c r="I4" t="s">
        <v>13</v>
      </c>
      <c r="J4" t="s">
        <v>14</v>
      </c>
      <c r="L4" t="s">
        <v>51</v>
      </c>
      <c r="M4" t="s">
        <v>52</v>
      </c>
      <c r="N4" t="s">
        <v>53</v>
      </c>
      <c r="R4" t="s">
        <v>48</v>
      </c>
    </row>
    <row r="5" spans="2:21" x14ac:dyDescent="0.2">
      <c r="C5" t="s">
        <v>36</v>
      </c>
      <c r="D5">
        <v>4860</v>
      </c>
      <c r="E5">
        <v>810</v>
      </c>
      <c r="F5">
        <v>405</v>
      </c>
      <c r="H5">
        <f>D5*5</f>
        <v>24300</v>
      </c>
      <c r="I5">
        <f>E5*5</f>
        <v>4050</v>
      </c>
      <c r="J5">
        <f t="shared" ref="I5:J9" si="0">F5*5</f>
        <v>2025</v>
      </c>
    </row>
    <row r="6" spans="2:21" x14ac:dyDescent="0.2">
      <c r="C6" t="s">
        <v>37</v>
      </c>
      <c r="D6">
        <v>6804</v>
      </c>
      <c r="E6">
        <v>1134</v>
      </c>
      <c r="F6">
        <v>567</v>
      </c>
      <c r="H6">
        <f t="shared" ref="H6:H9" si="1">D6*5</f>
        <v>34020</v>
      </c>
      <c r="I6">
        <f>E6*5</f>
        <v>5670</v>
      </c>
      <c r="J6">
        <f t="shared" si="0"/>
        <v>2835</v>
      </c>
      <c r="L6" s="6">
        <v>450</v>
      </c>
      <c r="M6">
        <f>ROUNDUP(L6/14,0)</f>
        <v>33</v>
      </c>
      <c r="N6">
        <v>2</v>
      </c>
      <c r="P6">
        <f>M6*N6*30</f>
        <v>1980</v>
      </c>
      <c r="R6">
        <f>I6/P6</f>
        <v>2.8636363636363638</v>
      </c>
    </row>
    <row r="7" spans="2:21" x14ac:dyDescent="0.2">
      <c r="C7" t="s">
        <v>38</v>
      </c>
      <c r="D7">
        <v>9720</v>
      </c>
      <c r="E7">
        <v>1620</v>
      </c>
      <c r="F7">
        <v>810</v>
      </c>
      <c r="H7">
        <f t="shared" si="1"/>
        <v>48600</v>
      </c>
      <c r="I7">
        <f>E7*5</f>
        <v>8100</v>
      </c>
      <c r="J7">
        <f t="shared" si="0"/>
        <v>4050</v>
      </c>
      <c r="L7" s="6">
        <v>1020</v>
      </c>
      <c r="M7">
        <f>ROUNDUP(L7/14,0)</f>
        <v>73</v>
      </c>
      <c r="N7">
        <v>3</v>
      </c>
      <c r="P7">
        <f>M7*N7*30</f>
        <v>6570</v>
      </c>
      <c r="R7">
        <f>I7/P7</f>
        <v>1.2328767123287672</v>
      </c>
    </row>
    <row r="8" spans="2:21" x14ac:dyDescent="0.2">
      <c r="C8" t="s">
        <v>39</v>
      </c>
      <c r="D8">
        <v>12636</v>
      </c>
      <c r="E8" s="9">
        <v>2106</v>
      </c>
      <c r="F8">
        <v>1053</v>
      </c>
      <c r="H8">
        <f t="shared" si="1"/>
        <v>63180</v>
      </c>
      <c r="I8" s="8">
        <f>E8*5</f>
        <v>10530</v>
      </c>
      <c r="J8">
        <f t="shared" si="0"/>
        <v>5265</v>
      </c>
      <c r="L8" s="6">
        <v>3000</v>
      </c>
      <c r="M8">
        <f>ROUNDUP(L8/14,0)</f>
        <v>215</v>
      </c>
      <c r="N8">
        <v>3</v>
      </c>
      <c r="P8">
        <f>M8*N8*30</f>
        <v>19350</v>
      </c>
      <c r="R8">
        <f>I8/P8</f>
        <v>0.54418604651162794</v>
      </c>
    </row>
    <row r="9" spans="2:21" x14ac:dyDescent="0.2">
      <c r="C9" t="s">
        <v>44</v>
      </c>
      <c r="D9">
        <v>14580</v>
      </c>
      <c r="E9" s="9">
        <v>2430</v>
      </c>
      <c r="F9">
        <v>1215</v>
      </c>
      <c r="H9">
        <f t="shared" si="1"/>
        <v>72900</v>
      </c>
      <c r="I9">
        <f>E9*5</f>
        <v>12150</v>
      </c>
      <c r="J9">
        <f t="shared" si="0"/>
        <v>6075</v>
      </c>
      <c r="L9" s="7">
        <v>4200</v>
      </c>
      <c r="M9">
        <f>ROUNDUP(L9/14,0)</f>
        <v>300</v>
      </c>
      <c r="N9">
        <v>5</v>
      </c>
      <c r="P9">
        <f>M9*N9*30</f>
        <v>45000</v>
      </c>
      <c r="R9">
        <f>I9/P9</f>
        <v>0.27</v>
      </c>
    </row>
    <row r="10" spans="2:21" x14ac:dyDescent="0.2">
      <c r="E10" s="10">
        <f>SUM(E6:E9)</f>
        <v>7290</v>
      </c>
      <c r="L10" s="7"/>
      <c r="P10" s="10">
        <f>SUM(P6:P9)</f>
        <v>72900</v>
      </c>
      <c r="R10" s="10">
        <f>E10*5/P10</f>
        <v>0.5</v>
      </c>
    </row>
    <row r="12" spans="2:21" x14ac:dyDescent="0.2">
      <c r="B12" t="s">
        <v>40</v>
      </c>
      <c r="C12" t="s">
        <v>47</v>
      </c>
    </row>
    <row r="13" spans="2:21" x14ac:dyDescent="0.2">
      <c r="D13" t="s">
        <v>35</v>
      </c>
    </row>
    <row r="14" spans="2:21" x14ac:dyDescent="0.2">
      <c r="D14" t="s">
        <v>12</v>
      </c>
      <c r="E14" t="s">
        <v>13</v>
      </c>
      <c r="F14" t="s">
        <v>14</v>
      </c>
      <c r="P14" t="s">
        <v>42</v>
      </c>
      <c r="R14" t="s">
        <v>48</v>
      </c>
      <c r="T14" t="s">
        <v>41</v>
      </c>
      <c r="U14">
        <v>4</v>
      </c>
    </row>
    <row r="15" spans="2:21" x14ac:dyDescent="0.2">
      <c r="C15" t="s">
        <v>36</v>
      </c>
      <c r="D15">
        <v>3350</v>
      </c>
      <c r="E15">
        <v>797</v>
      </c>
      <c r="F15">
        <v>320</v>
      </c>
      <c r="H15">
        <v>1329</v>
      </c>
      <c r="P15">
        <v>30</v>
      </c>
      <c r="T15" t="s">
        <v>42</v>
      </c>
      <c r="U15">
        <f>P18/P17</f>
        <v>3.5</v>
      </c>
    </row>
    <row r="16" spans="2:21" x14ac:dyDescent="0.2">
      <c r="C16" t="s">
        <v>37</v>
      </c>
      <c r="D16">
        <v>4094</v>
      </c>
      <c r="E16">
        <v>975</v>
      </c>
      <c r="F16">
        <v>390</v>
      </c>
      <c r="H16">
        <v>1625</v>
      </c>
      <c r="P16">
        <v>100</v>
      </c>
    </row>
    <row r="17" spans="2:20" x14ac:dyDescent="0.2">
      <c r="C17" t="s">
        <v>38</v>
      </c>
      <c r="D17">
        <v>6092</v>
      </c>
      <c r="E17">
        <v>1451</v>
      </c>
      <c r="F17">
        <v>581</v>
      </c>
      <c r="H17">
        <v>2417</v>
      </c>
      <c r="P17">
        <v>330</v>
      </c>
      <c r="T17">
        <f>P18/P17/4</f>
        <v>0.875</v>
      </c>
    </row>
    <row r="18" spans="2:20" x14ac:dyDescent="0.2">
      <c r="C18" t="s">
        <v>39</v>
      </c>
      <c r="D18">
        <v>11075</v>
      </c>
      <c r="E18" s="9">
        <v>2637</v>
      </c>
      <c r="F18">
        <v>1055</v>
      </c>
      <c r="H18">
        <v>4395</v>
      </c>
      <c r="P18">
        <v>1155</v>
      </c>
      <c r="Q18">
        <f>(P18-P17)*6</f>
        <v>4950</v>
      </c>
      <c r="R18">
        <f>E18/Q18</f>
        <v>0.53272727272727272</v>
      </c>
      <c r="T18">
        <f>ROUND(P18*3*$T$17,0)</f>
        <v>3032</v>
      </c>
    </row>
    <row r="19" spans="2:20" x14ac:dyDescent="0.2">
      <c r="B19">
        <v>3</v>
      </c>
      <c r="C19" t="s">
        <v>44</v>
      </c>
      <c r="D19">
        <v>20136</v>
      </c>
      <c r="E19">
        <v>4795</v>
      </c>
      <c r="F19">
        <v>1918</v>
      </c>
      <c r="H19">
        <v>7991</v>
      </c>
      <c r="P19">
        <f>P18*3</f>
        <v>3465</v>
      </c>
      <c r="Q19">
        <f>(P19-P18)*6</f>
        <v>13860</v>
      </c>
      <c r="R19">
        <f>E19/Q19</f>
        <v>0.34595959595959597</v>
      </c>
      <c r="T19">
        <f>ROUND(P19*3*$T$17,0)</f>
        <v>9096</v>
      </c>
    </row>
    <row r="20" spans="2:20" x14ac:dyDescent="0.2">
      <c r="B20">
        <v>9</v>
      </c>
      <c r="C20" t="s">
        <v>45</v>
      </c>
      <c r="D20">
        <v>36611</v>
      </c>
      <c r="E20">
        <v>8717</v>
      </c>
      <c r="F20">
        <v>3487</v>
      </c>
      <c r="H20">
        <v>14528</v>
      </c>
      <c r="P20">
        <f>P19*3</f>
        <v>10395</v>
      </c>
      <c r="Q20">
        <f>(P20-P19)*6</f>
        <v>41580</v>
      </c>
      <c r="R20">
        <f>E20/Q20</f>
        <v>0.20964405964405963</v>
      </c>
      <c r="T20">
        <f>ROUND(P20*3*$T$17,0)</f>
        <v>27287</v>
      </c>
    </row>
    <row r="21" spans="2:20" x14ac:dyDescent="0.2">
      <c r="B21">
        <v>27</v>
      </c>
      <c r="C21" t="s">
        <v>46</v>
      </c>
      <c r="D21">
        <v>66566</v>
      </c>
      <c r="E21">
        <v>15849</v>
      </c>
      <c r="F21">
        <v>6340</v>
      </c>
      <c r="H21">
        <v>26415</v>
      </c>
      <c r="P21">
        <f>P20*3</f>
        <v>31185</v>
      </c>
      <c r="Q21">
        <f>(P21-P20)*6</f>
        <v>124740</v>
      </c>
      <c r="R21">
        <f>E21/Q21</f>
        <v>0.12705627705627706</v>
      </c>
      <c r="T21">
        <f>ROUND(P21*3*$T$17,0)</f>
        <v>81861</v>
      </c>
    </row>
    <row r="22" spans="2:20" x14ac:dyDescent="0.2">
      <c r="E22" s="10">
        <f>SUM(E15:E21)</f>
        <v>35221</v>
      </c>
    </row>
    <row r="24" spans="2:20" x14ac:dyDescent="0.2">
      <c r="B24" t="s">
        <v>43</v>
      </c>
      <c r="C24" t="s">
        <v>47</v>
      </c>
    </row>
    <row r="25" spans="2:20" x14ac:dyDescent="0.2">
      <c r="D25" t="s">
        <v>12</v>
      </c>
      <c r="E25" t="s">
        <v>13</v>
      </c>
      <c r="F25" t="s">
        <v>14</v>
      </c>
      <c r="H25" t="s">
        <v>12</v>
      </c>
      <c r="I25" t="s">
        <v>13</v>
      </c>
      <c r="J25" t="s">
        <v>14</v>
      </c>
      <c r="O25" t="s">
        <v>48</v>
      </c>
    </row>
    <row r="26" spans="2:20" x14ac:dyDescent="0.2">
      <c r="C26" t="s">
        <v>36</v>
      </c>
    </row>
    <row r="27" spans="2:20" x14ac:dyDescent="0.2">
      <c r="C27" t="s">
        <v>37</v>
      </c>
      <c r="D27">
        <v>8205</v>
      </c>
      <c r="E27">
        <v>1954</v>
      </c>
      <c r="F27">
        <v>782</v>
      </c>
      <c r="H27">
        <f>ROUND(D27/4.5,0)</f>
        <v>1823</v>
      </c>
      <c r="I27">
        <f>ROUND(E27/4.5,0)</f>
        <v>434</v>
      </c>
      <c r="J27">
        <f t="shared" ref="J27" si="2">ROUND(F27/4.5,0)</f>
        <v>174</v>
      </c>
    </row>
    <row r="28" spans="2:20" x14ac:dyDescent="0.2">
      <c r="C28" t="s">
        <v>38</v>
      </c>
      <c r="D28">
        <v>10027</v>
      </c>
      <c r="E28">
        <v>2387</v>
      </c>
      <c r="F28">
        <v>954</v>
      </c>
      <c r="H28">
        <f t="shared" ref="H28:H32" si="3">ROUND(D28/4.5,0)</f>
        <v>2228</v>
      </c>
      <c r="I28">
        <f>ROUND(E28/4.5,0)</f>
        <v>530</v>
      </c>
      <c r="J28">
        <f t="shared" ref="J28:J32" si="4">ROUND(F28/4.5,0)</f>
        <v>212</v>
      </c>
    </row>
    <row r="29" spans="2:20" x14ac:dyDescent="0.2">
      <c r="C29" t="s">
        <v>39</v>
      </c>
      <c r="D29">
        <v>20560</v>
      </c>
      <c r="E29">
        <v>4895</v>
      </c>
      <c r="F29">
        <v>1958</v>
      </c>
      <c r="H29">
        <f t="shared" si="3"/>
        <v>4569</v>
      </c>
      <c r="I29">
        <f>ROUND(E29/4.5,0)</f>
        <v>1088</v>
      </c>
      <c r="J29">
        <f t="shared" si="4"/>
        <v>435</v>
      </c>
      <c r="L29">
        <f>ROUND(3000/1.5,0)</f>
        <v>2000</v>
      </c>
      <c r="O29">
        <f>I29/L29</f>
        <v>0.54400000000000004</v>
      </c>
    </row>
    <row r="30" spans="2:20" x14ac:dyDescent="0.2">
      <c r="C30" t="s">
        <v>44</v>
      </c>
      <c r="D30">
        <v>40376</v>
      </c>
      <c r="E30">
        <v>9614</v>
      </c>
      <c r="F30">
        <v>3846</v>
      </c>
      <c r="H30">
        <f t="shared" si="3"/>
        <v>8972</v>
      </c>
      <c r="I30" s="9">
        <f>ROUND(E30/4.5,0)</f>
        <v>2136</v>
      </c>
      <c r="J30">
        <f t="shared" si="4"/>
        <v>855</v>
      </c>
      <c r="L30">
        <f>ROUND(6480/1.5,0)</f>
        <v>4320</v>
      </c>
      <c r="O30">
        <f>I30/L30</f>
        <v>0.49444444444444446</v>
      </c>
    </row>
    <row r="31" spans="2:20" x14ac:dyDescent="0.2">
      <c r="C31" t="s">
        <v>45</v>
      </c>
      <c r="D31">
        <v>76063</v>
      </c>
      <c r="E31">
        <v>18110</v>
      </c>
      <c r="F31">
        <v>7244</v>
      </c>
      <c r="H31">
        <f t="shared" si="3"/>
        <v>16903</v>
      </c>
      <c r="I31">
        <f>ROUND(E31/4.5,0)</f>
        <v>4024</v>
      </c>
      <c r="J31">
        <f t="shared" si="4"/>
        <v>1610</v>
      </c>
      <c r="L31">
        <f>ROUND(20000/1.5,0)</f>
        <v>13333</v>
      </c>
      <c r="O31">
        <f>I31/L31</f>
        <v>0.30180754518862973</v>
      </c>
    </row>
    <row r="32" spans="2:20" x14ac:dyDescent="0.2">
      <c r="C32" t="s">
        <v>46</v>
      </c>
      <c r="D32">
        <v>137658</v>
      </c>
      <c r="E32">
        <v>32776</v>
      </c>
      <c r="F32">
        <v>13110</v>
      </c>
      <c r="H32">
        <f t="shared" si="3"/>
        <v>30591</v>
      </c>
      <c r="I32">
        <f t="shared" ref="I32" si="5">ROUND(E32/4.5,0)</f>
        <v>7284</v>
      </c>
      <c r="J32">
        <f t="shared" si="4"/>
        <v>2913</v>
      </c>
    </row>
    <row r="35" spans="2:15" x14ac:dyDescent="0.2">
      <c r="B35" t="s">
        <v>49</v>
      </c>
      <c r="C35" t="s">
        <v>47</v>
      </c>
    </row>
    <row r="36" spans="2:15" x14ac:dyDescent="0.2">
      <c r="D36" t="s">
        <v>12</v>
      </c>
      <c r="E36" t="s">
        <v>13</v>
      </c>
      <c r="F36" t="s">
        <v>14</v>
      </c>
      <c r="H36" t="s">
        <v>12</v>
      </c>
      <c r="I36" t="s">
        <v>13</v>
      </c>
      <c r="J36" t="s">
        <v>14</v>
      </c>
    </row>
    <row r="37" spans="2:15" x14ac:dyDescent="0.2">
      <c r="C37" t="s">
        <v>36</v>
      </c>
      <c r="D37">
        <v>2051</v>
      </c>
      <c r="E37">
        <v>488</v>
      </c>
      <c r="F37">
        <v>195</v>
      </c>
      <c r="H37">
        <f t="shared" ref="H37:H42" si="6">ROUND(D37/4.5,0)</f>
        <v>456</v>
      </c>
      <c r="I37">
        <f t="shared" ref="I37:J37" si="7">ROUND(E37/4.5,0)</f>
        <v>108</v>
      </c>
      <c r="J37">
        <f t="shared" si="7"/>
        <v>43</v>
      </c>
    </row>
    <row r="38" spans="2:15" x14ac:dyDescent="0.2">
      <c r="C38" t="s">
        <v>37</v>
      </c>
      <c r="D38">
        <v>2507</v>
      </c>
      <c r="E38">
        <v>597</v>
      </c>
      <c r="F38">
        <v>239</v>
      </c>
      <c r="H38">
        <f t="shared" si="6"/>
        <v>557</v>
      </c>
      <c r="I38">
        <f t="shared" ref="I38:I41" si="8">ROUND(E38/4.5,0)</f>
        <v>133</v>
      </c>
      <c r="J38">
        <f t="shared" ref="J38:J42" si="9">ROUND(F38/4.5,0)</f>
        <v>53</v>
      </c>
      <c r="L38">
        <v>50</v>
      </c>
      <c r="M38">
        <f>L38*3</f>
        <v>150</v>
      </c>
      <c r="O38">
        <f>I38/M38</f>
        <v>0.88666666666666671</v>
      </c>
    </row>
    <row r="39" spans="2:15" x14ac:dyDescent="0.2">
      <c r="C39" t="s">
        <v>38</v>
      </c>
      <c r="D39">
        <v>5140</v>
      </c>
      <c r="E39">
        <v>1224</v>
      </c>
      <c r="F39">
        <v>490</v>
      </c>
      <c r="H39">
        <f t="shared" si="6"/>
        <v>1142</v>
      </c>
      <c r="I39">
        <f t="shared" si="8"/>
        <v>272</v>
      </c>
      <c r="J39">
        <f t="shared" si="9"/>
        <v>109</v>
      </c>
      <c r="L39">
        <v>128</v>
      </c>
      <c r="M39">
        <f t="shared" ref="M39:M42" si="10">L39*3</f>
        <v>384</v>
      </c>
      <c r="O39">
        <f>I39/M39</f>
        <v>0.70833333333333337</v>
      </c>
    </row>
    <row r="40" spans="2:15" x14ac:dyDescent="0.2">
      <c r="C40" t="s">
        <v>39</v>
      </c>
      <c r="D40">
        <v>10094</v>
      </c>
      <c r="E40">
        <v>2403</v>
      </c>
      <c r="F40">
        <v>961</v>
      </c>
      <c r="H40">
        <f t="shared" si="6"/>
        <v>2243</v>
      </c>
      <c r="I40">
        <f t="shared" si="8"/>
        <v>534</v>
      </c>
      <c r="J40">
        <f t="shared" si="9"/>
        <v>214</v>
      </c>
      <c r="L40">
        <v>319</v>
      </c>
      <c r="M40">
        <f t="shared" si="10"/>
        <v>957</v>
      </c>
      <c r="O40">
        <f>I40/M40</f>
        <v>0.55799373040752354</v>
      </c>
    </row>
    <row r="41" spans="2:15" x14ac:dyDescent="0.2">
      <c r="C41" t="s">
        <v>44</v>
      </c>
      <c r="D41">
        <v>19016</v>
      </c>
      <c r="E41">
        <v>4528</v>
      </c>
      <c r="F41">
        <v>1811</v>
      </c>
      <c r="H41">
        <f t="shared" si="6"/>
        <v>4226</v>
      </c>
      <c r="I41">
        <f t="shared" si="8"/>
        <v>1006</v>
      </c>
      <c r="J41">
        <f t="shared" si="9"/>
        <v>402</v>
      </c>
      <c r="L41">
        <v>776</v>
      </c>
      <c r="M41">
        <f t="shared" si="10"/>
        <v>2328</v>
      </c>
      <c r="O41">
        <f>I41/M41</f>
        <v>0.43213058419243988</v>
      </c>
    </row>
    <row r="42" spans="2:15" x14ac:dyDescent="0.2">
      <c r="C42" t="s">
        <v>45</v>
      </c>
      <c r="D42">
        <v>34415</v>
      </c>
      <c r="E42">
        <v>8194</v>
      </c>
      <c r="F42">
        <v>3278</v>
      </c>
      <c r="H42">
        <f t="shared" si="6"/>
        <v>7648</v>
      </c>
      <c r="I42">
        <f>ROUND(E42/4.5,0)</f>
        <v>1821</v>
      </c>
      <c r="J42">
        <f t="shared" si="9"/>
        <v>728</v>
      </c>
      <c r="L42">
        <v>1845</v>
      </c>
      <c r="M42">
        <f t="shared" si="10"/>
        <v>5535</v>
      </c>
      <c r="O42">
        <f>I42/M42</f>
        <v>0.32899728997289973</v>
      </c>
    </row>
    <row r="50" spans="7:13" x14ac:dyDescent="0.2">
      <c r="G50" s="6"/>
      <c r="H50" s="6"/>
      <c r="I50" s="6"/>
      <c r="J50" s="6"/>
      <c r="K50" s="6"/>
      <c r="L50" s="6"/>
      <c r="M50" s="6"/>
    </row>
    <row r="51" spans="7:13" x14ac:dyDescent="0.2">
      <c r="G51" s="6"/>
      <c r="H51" s="6"/>
      <c r="I51" s="6"/>
      <c r="J51" s="6"/>
    </row>
    <row r="52" spans="7:13" x14ac:dyDescent="0.2">
      <c r="G52" s="6"/>
      <c r="H52" s="6"/>
      <c r="I52" s="6"/>
      <c r="J52" s="6"/>
    </row>
    <row r="53" spans="7:13" x14ac:dyDescent="0.2">
      <c r="G53" s="6"/>
      <c r="H53" s="6"/>
      <c r="I53" s="6"/>
      <c r="J53" s="6"/>
    </row>
    <row r="54" spans="7:13" x14ac:dyDescent="0.2">
      <c r="G54" s="6"/>
      <c r="H54" s="6"/>
      <c r="I54" s="6"/>
      <c r="J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6"/>
  <sheetViews>
    <sheetView tabSelected="1" workbookViewId="0">
      <selection activeCell="R22" sqref="R22"/>
    </sheetView>
  </sheetViews>
  <sheetFormatPr defaultRowHeight="14.25" x14ac:dyDescent="0.2"/>
  <sheetData>
    <row r="3" spans="2:19" x14ac:dyDescent="0.2">
      <c r="B3" t="s">
        <v>50</v>
      </c>
    </row>
    <row r="4" spans="2:19" x14ac:dyDescent="0.2">
      <c r="C4" t="s">
        <v>13</v>
      </c>
      <c r="D4" t="s">
        <v>60</v>
      </c>
    </row>
    <row r="5" spans="2:19" x14ac:dyDescent="0.2">
      <c r="C5">
        <v>4050</v>
      </c>
      <c r="D5">
        <v>0</v>
      </c>
      <c r="H5">
        <f>SUM($D$5:D5)</f>
        <v>0</v>
      </c>
      <c r="I5">
        <f>SUM($C$5:C5)</f>
        <v>4050</v>
      </c>
    </row>
    <row r="6" spans="2:19" x14ac:dyDescent="0.2">
      <c r="C6">
        <v>5670</v>
      </c>
      <c r="D6">
        <v>1980</v>
      </c>
      <c r="H6">
        <f>SUM($D$5:D6)</f>
        <v>1980</v>
      </c>
      <c r="I6">
        <f>SUM($C$5:C6)</f>
        <v>9720</v>
      </c>
      <c r="L6" t="s">
        <v>62</v>
      </c>
      <c r="M6" t="s">
        <v>70</v>
      </c>
      <c r="N6" t="s">
        <v>71</v>
      </c>
      <c r="Q6" t="s">
        <v>70</v>
      </c>
      <c r="R6" t="s">
        <v>71</v>
      </c>
    </row>
    <row r="7" spans="2:19" x14ac:dyDescent="0.2">
      <c r="C7">
        <v>8100</v>
      </c>
      <c r="D7">
        <v>6570</v>
      </c>
      <c r="H7">
        <f>SUM($D$5:D7)</f>
        <v>8550</v>
      </c>
      <c r="I7">
        <f>SUM($C$5:C7)</f>
        <v>17820</v>
      </c>
      <c r="L7">
        <v>1980</v>
      </c>
      <c r="M7">
        <f>VLOOKUP(L7,$H$13:$I$19,2,0)</f>
        <v>3223</v>
      </c>
      <c r="N7" s="12">
        <f>VLOOKUP(L7,$H$5:$I$9,2,0)</f>
        <v>9720</v>
      </c>
      <c r="P7" t="s">
        <v>66</v>
      </c>
      <c r="Q7" s="11">
        <f>M7/L7</f>
        <v>1.6277777777777778</v>
      </c>
    </row>
    <row r="8" spans="2:19" x14ac:dyDescent="0.2">
      <c r="C8">
        <v>10530</v>
      </c>
      <c r="D8">
        <v>19350</v>
      </c>
      <c r="H8">
        <f>SUM($D$5:D8)</f>
        <v>27900</v>
      </c>
      <c r="I8">
        <f>SUM($C$5:C8)</f>
        <v>28350</v>
      </c>
      <c r="L8">
        <v>6930</v>
      </c>
      <c r="M8">
        <f>VLOOKUP(L8,$H$13:$I$19,2,0)</f>
        <v>5860</v>
      </c>
      <c r="N8" s="12">
        <f>N7/2+N9/2</f>
        <v>13770</v>
      </c>
      <c r="P8" t="s">
        <v>63</v>
      </c>
      <c r="Q8" s="11">
        <f>M8/L8</f>
        <v>0.84559884559884557</v>
      </c>
    </row>
    <row r="9" spans="2:19" x14ac:dyDescent="0.2">
      <c r="C9">
        <v>12150</v>
      </c>
      <c r="D9">
        <v>45000</v>
      </c>
      <c r="H9">
        <f>SUM($D$5:D9)</f>
        <v>72900</v>
      </c>
      <c r="I9">
        <f>SUM($C$5:C9)</f>
        <v>40500</v>
      </c>
      <c r="L9">
        <v>8550</v>
      </c>
      <c r="M9" s="12">
        <f>M8/2+M10/2</f>
        <v>8257.5</v>
      </c>
      <c r="N9">
        <f>VLOOKUP(L9,$H$5:$I$9,2,0)</f>
        <v>17820</v>
      </c>
      <c r="R9" s="11">
        <f>N9/L9</f>
        <v>2.0842105263157893</v>
      </c>
      <c r="S9" t="s">
        <v>67</v>
      </c>
    </row>
    <row r="10" spans="2:19" x14ac:dyDescent="0.2">
      <c r="L10">
        <v>20790</v>
      </c>
      <c r="M10">
        <f>VLOOKUP(L10,$H$13:$I$19,2,0)</f>
        <v>10655</v>
      </c>
      <c r="N10" s="12">
        <f>N9/2+N11/2</f>
        <v>23085</v>
      </c>
      <c r="P10" t="s">
        <v>64</v>
      </c>
      <c r="Q10" s="11">
        <f>M10/L10</f>
        <v>0.51250601250601246</v>
      </c>
    </row>
    <row r="11" spans="2:19" x14ac:dyDescent="0.2">
      <c r="B11" t="s">
        <v>40</v>
      </c>
      <c r="L11">
        <v>27900</v>
      </c>
      <c r="M11" s="12">
        <f>M10/2+M12/2</f>
        <v>15013.5</v>
      </c>
      <c r="N11">
        <f t="shared" ref="N6:N13" si="0">VLOOKUP(L11,$H$5:$I$9,2,0)</f>
        <v>28350</v>
      </c>
      <c r="R11" s="11">
        <f>N11/L11</f>
        <v>1.0161290322580645</v>
      </c>
      <c r="S11" t="s">
        <v>63</v>
      </c>
    </row>
    <row r="12" spans="2:19" x14ac:dyDescent="0.2">
      <c r="C12" t="s">
        <v>13</v>
      </c>
      <c r="G12" t="s">
        <v>61</v>
      </c>
      <c r="L12">
        <v>62370</v>
      </c>
      <c r="M12">
        <f>VLOOKUP(L12,$H$13:$I$19,2,0)</f>
        <v>19372</v>
      </c>
      <c r="N12" s="12">
        <f>N11/2+N13/2</f>
        <v>34425</v>
      </c>
      <c r="P12" t="s">
        <v>65</v>
      </c>
      <c r="Q12" s="11">
        <f>M12/L12</f>
        <v>0.31059804393137724</v>
      </c>
    </row>
    <row r="13" spans="2:19" x14ac:dyDescent="0.2">
      <c r="C13">
        <v>797</v>
      </c>
      <c r="G13">
        <v>30</v>
      </c>
      <c r="H13">
        <f>G13*6</f>
        <v>180</v>
      </c>
      <c r="I13">
        <f>SUM($C$13:C13)</f>
        <v>797</v>
      </c>
      <c r="L13">
        <v>72900</v>
      </c>
      <c r="M13" s="12">
        <f>M12/2+M14/2</f>
        <v>27296.5</v>
      </c>
      <c r="N13">
        <f>VLOOKUP(L13,$H$5:$I$9,2,0)</f>
        <v>40500</v>
      </c>
      <c r="R13" s="11">
        <f>N13/L13</f>
        <v>0.55555555555555558</v>
      </c>
      <c r="S13" t="s">
        <v>68</v>
      </c>
    </row>
    <row r="14" spans="2:19" x14ac:dyDescent="0.2">
      <c r="C14">
        <v>975</v>
      </c>
      <c r="G14">
        <v>100</v>
      </c>
      <c r="H14">
        <f>G14*6</f>
        <v>600</v>
      </c>
      <c r="I14">
        <f>SUM($C$13:C14)</f>
        <v>1772</v>
      </c>
      <c r="L14">
        <v>187110</v>
      </c>
      <c r="M14">
        <f>VLOOKUP(L14,$H$13:$I$19,2,0)</f>
        <v>35221</v>
      </c>
      <c r="P14" t="s">
        <v>69</v>
      </c>
      <c r="Q14" s="11">
        <f>M14/L14</f>
        <v>0.18823686601464379</v>
      </c>
    </row>
    <row r="15" spans="2:19" x14ac:dyDescent="0.2">
      <c r="C15">
        <v>1451</v>
      </c>
      <c r="G15">
        <v>330</v>
      </c>
      <c r="H15">
        <f>G15*6</f>
        <v>1980</v>
      </c>
      <c r="I15">
        <f>SUM($C$13:C15)</f>
        <v>3223</v>
      </c>
    </row>
    <row r="16" spans="2:19" x14ac:dyDescent="0.2">
      <c r="C16">
        <v>2637</v>
      </c>
      <c r="G16">
        <v>1155</v>
      </c>
      <c r="H16">
        <f>G16*6</f>
        <v>6930</v>
      </c>
      <c r="I16">
        <f>SUM($C$13:C16)</f>
        <v>5860</v>
      </c>
    </row>
    <row r="17" spans="3:18" x14ac:dyDescent="0.2">
      <c r="C17">
        <v>4795</v>
      </c>
      <c r="G17">
        <v>3465</v>
      </c>
      <c r="H17">
        <f>G17*6</f>
        <v>20790</v>
      </c>
      <c r="I17">
        <f>SUM($C$13:C17)</f>
        <v>10655</v>
      </c>
      <c r="L17" t="s">
        <v>42</v>
      </c>
    </row>
    <row r="18" spans="3:18" x14ac:dyDescent="0.2">
      <c r="C18">
        <v>8717</v>
      </c>
      <c r="G18">
        <v>10395</v>
      </c>
      <c r="H18">
        <f>G18*6</f>
        <v>62370</v>
      </c>
      <c r="I18">
        <f>SUM($C$13:C18)</f>
        <v>19372</v>
      </c>
      <c r="L18">
        <v>1380</v>
      </c>
      <c r="M18">
        <f>VLOOKUP(L18,$H$22:$I$26,2,0)</f>
        <v>3223</v>
      </c>
      <c r="Q18">
        <f>M18/L18</f>
        <v>2.3355072463768116</v>
      </c>
    </row>
    <row r="19" spans="3:18" x14ac:dyDescent="0.2">
      <c r="C19">
        <v>15849</v>
      </c>
      <c r="G19">
        <v>31185</v>
      </c>
      <c r="H19">
        <f>G19*6</f>
        <v>187110</v>
      </c>
      <c r="I19">
        <f>SUM($C$13:C19)</f>
        <v>35221</v>
      </c>
      <c r="L19">
        <v>1980</v>
      </c>
      <c r="N19">
        <f>VLOOKUP(L19,$H$5:$I$9,2,0)</f>
        <v>9720</v>
      </c>
    </row>
    <row r="20" spans="3:18" x14ac:dyDescent="0.2">
      <c r="L20">
        <v>4800</v>
      </c>
      <c r="M20">
        <f>VLOOKUP(L20,$H$22:$I$26,2,0)</f>
        <v>5860</v>
      </c>
      <c r="Q20">
        <f t="shared" ref="Q19:R26" si="1">M20/L20</f>
        <v>1.2208333333333334</v>
      </c>
    </row>
    <row r="21" spans="3:18" x14ac:dyDescent="0.2">
      <c r="L21">
        <v>8550</v>
      </c>
      <c r="N21">
        <f>VLOOKUP(L21,$H$5:$I$9,2,0)</f>
        <v>17820</v>
      </c>
      <c r="R21">
        <f t="shared" ref="R19:R26" si="2">N21/L21</f>
        <v>2.0842105263157893</v>
      </c>
    </row>
    <row r="22" spans="3:18" x14ac:dyDescent="0.2">
      <c r="G22">
        <v>230</v>
      </c>
      <c r="H22">
        <f>G22*6</f>
        <v>1380</v>
      </c>
      <c r="I22">
        <v>3223</v>
      </c>
      <c r="L22">
        <v>14400</v>
      </c>
      <c r="M22">
        <f>VLOOKUP(L22,$H$22:$I$26,2,0)</f>
        <v>10655</v>
      </c>
      <c r="Q22">
        <f t="shared" si="1"/>
        <v>0.73993055555555554</v>
      </c>
    </row>
    <row r="23" spans="3:18" x14ac:dyDescent="0.2">
      <c r="G23">
        <v>800</v>
      </c>
      <c r="H23">
        <f t="shared" ref="H23:H26" si="3">G23*6</f>
        <v>4800</v>
      </c>
      <c r="I23">
        <v>5860</v>
      </c>
      <c r="L23">
        <v>27900</v>
      </c>
      <c r="N23">
        <f>VLOOKUP(L23,$H$5:$I$9,2,0)</f>
        <v>28350</v>
      </c>
      <c r="R23">
        <f t="shared" si="2"/>
        <v>1.0161290322580645</v>
      </c>
    </row>
    <row r="24" spans="3:18" x14ac:dyDescent="0.2">
      <c r="G24">
        <f>G23*3</f>
        <v>2400</v>
      </c>
      <c r="H24">
        <f t="shared" si="3"/>
        <v>14400</v>
      </c>
      <c r="I24">
        <v>10655</v>
      </c>
      <c r="L24">
        <v>43200</v>
      </c>
      <c r="M24">
        <f>VLOOKUP(L24,$H$22:$I$26,2,0)</f>
        <v>19372</v>
      </c>
      <c r="Q24">
        <f t="shared" si="1"/>
        <v>0.44842592592592595</v>
      </c>
    </row>
    <row r="25" spans="3:18" x14ac:dyDescent="0.2">
      <c r="G25">
        <f>G24*3</f>
        <v>7200</v>
      </c>
      <c r="H25">
        <f t="shared" si="3"/>
        <v>43200</v>
      </c>
      <c r="I25">
        <v>19372</v>
      </c>
      <c r="L25">
        <v>72900</v>
      </c>
      <c r="N25">
        <f t="shared" ref="N19:N26" si="4">VLOOKUP(L25,$H$5:$I$9,2,0)</f>
        <v>40500</v>
      </c>
      <c r="R25">
        <f t="shared" si="2"/>
        <v>0.55555555555555558</v>
      </c>
    </row>
    <row r="26" spans="3:18" x14ac:dyDescent="0.2">
      <c r="G26">
        <f>G25*3</f>
        <v>21600</v>
      </c>
      <c r="H26">
        <f t="shared" si="3"/>
        <v>129600</v>
      </c>
      <c r="I26">
        <v>35221</v>
      </c>
      <c r="L26">
        <v>129600</v>
      </c>
      <c r="M26">
        <f>VLOOKUP(L26,$H$22:$I$26,2,0)</f>
        <v>35221</v>
      </c>
      <c r="Q26">
        <f t="shared" si="1"/>
        <v>0.27176697530864197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4" sqref="B4"/>
    </sheetView>
  </sheetViews>
  <sheetFormatPr defaultRowHeight="14.25" x14ac:dyDescent="0.2"/>
  <sheetData>
    <row r="3" spans="2:2" x14ac:dyDescent="0.2">
      <c r="B3">
        <v>1380</v>
      </c>
    </row>
    <row r="4" spans="2:2" x14ac:dyDescent="0.2">
      <c r="B4">
        <v>1980</v>
      </c>
    </row>
    <row r="5" spans="2:2" x14ac:dyDescent="0.2">
      <c r="B5">
        <v>4800</v>
      </c>
    </row>
    <row r="6" spans="2:2" x14ac:dyDescent="0.2">
      <c r="B6">
        <v>8550</v>
      </c>
    </row>
    <row r="7" spans="2:2" x14ac:dyDescent="0.2">
      <c r="B7">
        <v>14400</v>
      </c>
    </row>
    <row r="8" spans="2:2" x14ac:dyDescent="0.2">
      <c r="B8">
        <v>27900</v>
      </c>
    </row>
    <row r="9" spans="2:2" x14ac:dyDescent="0.2">
      <c r="B9">
        <v>43200</v>
      </c>
    </row>
    <row r="10" spans="2:2" x14ac:dyDescent="0.2">
      <c r="B10">
        <v>72900</v>
      </c>
    </row>
    <row r="11" spans="2:2" x14ac:dyDescent="0.2">
      <c r="B11">
        <v>129600</v>
      </c>
    </row>
  </sheetData>
  <sortState ref="B3:B11">
    <sortCondition ref="B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2019-01-13T15:43:53Z</dcterms:modified>
</cp:coreProperties>
</file>