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wanju\Desktop\012219_PERU_P50_RECALC\"/>
    </mc:Choice>
  </mc:AlternateContent>
  <xr:revisionPtr revIDLastSave="0" documentId="13_ncr:1_{F1E4A1DB-FBBE-48AD-971B-995E584A43F9}" xr6:coauthVersionLast="40" xr6:coauthVersionMax="40" xr10:uidLastSave="{00000000-0000-0000-0000-000000000000}"/>
  <bookViews>
    <workbookView xWindow="0" yWindow="0" windowWidth="20490" windowHeight="8910" xr2:uid="{00000000-000D-0000-FFFF-FFFF00000000}"/>
  </bookViews>
  <sheets>
    <sheet name="Controls and CMS" sheetId="1" r:id="rId1"/>
    <sheet name="CMS only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7" i="1" s="1"/>
  <c r="B15" i="1"/>
  <c r="B29" i="1"/>
  <c r="B30" i="1" s="1"/>
  <c r="B28" i="1"/>
  <c r="B42" i="1"/>
  <c r="B43" i="1" s="1"/>
  <c r="B41" i="1"/>
  <c r="DE43" i="1" l="1"/>
  <c r="DJ43" i="1"/>
  <c r="DO43" i="1"/>
  <c r="DT43" i="1"/>
  <c r="DY43" i="1"/>
  <c r="DE42" i="1"/>
  <c r="DJ42" i="1"/>
  <c r="DO42" i="1"/>
  <c r="DT42" i="1"/>
  <c r="DY42" i="1"/>
  <c r="DE41" i="1"/>
  <c r="DJ41" i="1"/>
  <c r="DO41" i="1"/>
  <c r="DT41" i="1"/>
  <c r="DY41" i="1"/>
  <c r="DE30" i="1"/>
  <c r="DJ30" i="1"/>
  <c r="DO30" i="1"/>
  <c r="DP30" i="1"/>
  <c r="DT30" i="1"/>
  <c r="DU30" i="1"/>
  <c r="DE29" i="1"/>
  <c r="DJ29" i="1"/>
  <c r="DO29" i="1"/>
  <c r="DP29" i="1"/>
  <c r="DT29" i="1"/>
  <c r="DU29" i="1"/>
  <c r="DY29" i="1"/>
  <c r="DY30" i="1" s="1"/>
  <c r="DE28" i="1"/>
  <c r="DJ28" i="1"/>
  <c r="DO28" i="1"/>
  <c r="DP28" i="1"/>
  <c r="DT28" i="1"/>
  <c r="DU28" i="1"/>
  <c r="DY28" i="1"/>
  <c r="DE17" i="1"/>
  <c r="DJ17" i="1"/>
  <c r="DO17" i="1"/>
  <c r="DP17" i="1"/>
  <c r="DT17" i="1"/>
  <c r="DU17" i="1"/>
  <c r="DY17" i="1"/>
  <c r="DE16" i="1"/>
  <c r="DJ16" i="1"/>
  <c r="DO16" i="1"/>
  <c r="DP16" i="1"/>
  <c r="DT16" i="1"/>
  <c r="DU16" i="1"/>
  <c r="DY16" i="1"/>
  <c r="DE15" i="1"/>
  <c r="DJ15" i="1"/>
  <c r="DO15" i="1"/>
  <c r="DP15" i="1"/>
  <c r="DT15" i="1"/>
  <c r="DU15" i="1"/>
  <c r="DY15" i="1"/>
  <c r="CZ43" i="1"/>
  <c r="CZ42" i="1"/>
  <c r="CZ41" i="1"/>
  <c r="CZ30" i="1"/>
  <c r="CZ29" i="1"/>
  <c r="CZ28" i="1"/>
  <c r="CZ17" i="1"/>
  <c r="CZ16" i="1"/>
  <c r="CZ15" i="1"/>
  <c r="CK42" i="1" l="1"/>
  <c r="CK43" i="1" s="1"/>
  <c r="CJ42" i="1"/>
  <c r="CJ43" i="1" s="1"/>
  <c r="CI42" i="1"/>
  <c r="CI43" i="1" s="1"/>
  <c r="CH42" i="1"/>
  <c r="CH43" i="1"/>
  <c r="CG42" i="1"/>
  <c r="CG43" i="1" s="1"/>
  <c r="CK41" i="1"/>
  <c r="CJ41" i="1"/>
  <c r="CI41" i="1"/>
  <c r="CH41" i="1"/>
  <c r="CG41" i="1"/>
  <c r="CF42" i="1"/>
  <c r="CF43" i="1"/>
  <c r="CE42" i="1"/>
  <c r="CE43" i="1"/>
  <c r="CD42" i="1"/>
  <c r="CD43" i="1"/>
  <c r="CC42" i="1"/>
  <c r="CC43" i="1"/>
  <c r="CB42" i="1"/>
  <c r="CB43" i="1" s="1"/>
  <c r="CF41" i="1"/>
  <c r="CE41" i="1"/>
  <c r="CD41" i="1"/>
  <c r="CC41" i="1"/>
  <c r="CB41" i="1"/>
  <c r="DZ42" i="1"/>
  <c r="DZ43" i="1"/>
  <c r="DZ41" i="1"/>
  <c r="DZ29" i="1"/>
  <c r="DZ30" i="1" s="1"/>
  <c r="DZ28" i="1"/>
  <c r="CK29" i="1"/>
  <c r="CK30" i="1"/>
  <c r="CJ29" i="1"/>
  <c r="CJ30" i="1"/>
  <c r="CI29" i="1"/>
  <c r="CI30" i="1" s="1"/>
  <c r="CG29" i="1"/>
  <c r="CG30" i="1"/>
  <c r="CK28" i="1"/>
  <c r="CJ28" i="1"/>
  <c r="CI28" i="1"/>
  <c r="CG28" i="1"/>
  <c r="CF29" i="1"/>
  <c r="CF30" i="1"/>
  <c r="CE29" i="1"/>
  <c r="CE30" i="1"/>
  <c r="CD29" i="1"/>
  <c r="CD30" i="1" s="1"/>
  <c r="CB29" i="1"/>
  <c r="CB30" i="1"/>
  <c r="CF28" i="1"/>
  <c r="CE28" i="1"/>
  <c r="CD28" i="1"/>
  <c r="CB28" i="1"/>
  <c r="AP42" i="1"/>
  <c r="AP43" i="1"/>
  <c r="AO42" i="1"/>
  <c r="AO43" i="1"/>
  <c r="AN42" i="1"/>
  <c r="AN43" i="1" s="1"/>
  <c r="AM42" i="1"/>
  <c r="AM43" i="1"/>
  <c r="AL42" i="1"/>
  <c r="AL43" i="1" s="1"/>
  <c r="AP41" i="1"/>
  <c r="AO41" i="1"/>
  <c r="AN41" i="1"/>
  <c r="AM41" i="1"/>
  <c r="AL41" i="1"/>
  <c r="AP29" i="1"/>
  <c r="AP30" i="1"/>
  <c r="AO29" i="1"/>
  <c r="AO30" i="1" s="1"/>
  <c r="AN29" i="1"/>
  <c r="AN30" i="1" s="1"/>
  <c r="AL29" i="1"/>
  <c r="AL30" i="1" s="1"/>
  <c r="AP28" i="1"/>
  <c r="AO28" i="1"/>
  <c r="AN28" i="1"/>
  <c r="AL28" i="1"/>
  <c r="AP16" i="1"/>
  <c r="AP17" i="1"/>
  <c r="AO16" i="1"/>
  <c r="AO17" i="1" s="1"/>
  <c r="AN16" i="1"/>
  <c r="AN17" i="1" s="1"/>
  <c r="AL16" i="1"/>
  <c r="AL17" i="1" s="1"/>
  <c r="AP15" i="1"/>
  <c r="AO15" i="1"/>
  <c r="AN15" i="1"/>
  <c r="AL15" i="1"/>
  <c r="DZ16" i="1"/>
  <c r="DZ17" i="1"/>
  <c r="DZ15" i="1"/>
  <c r="CB16" i="1"/>
  <c r="CB17" i="1"/>
  <c r="CB15" i="1"/>
  <c r="CL35" i="1"/>
  <c r="CM35" i="1"/>
  <c r="CN35" i="1"/>
  <c r="CO35" i="1"/>
  <c r="CO41" i="1" s="1"/>
  <c r="CP35" i="1"/>
  <c r="CP42" i="1" s="1"/>
  <c r="CP43" i="1" s="1"/>
  <c r="CL36" i="1"/>
  <c r="CM36" i="1"/>
  <c r="CN36" i="1"/>
  <c r="CN41" i="1" s="1"/>
  <c r="CO36" i="1"/>
  <c r="CP36" i="1"/>
  <c r="CL37" i="1"/>
  <c r="CM37" i="1"/>
  <c r="CN37" i="1"/>
  <c r="CO37" i="1"/>
  <c r="CP37" i="1"/>
  <c r="CL38" i="1"/>
  <c r="CM38" i="1"/>
  <c r="CN38" i="1"/>
  <c r="CO38" i="1"/>
  <c r="CP38" i="1"/>
  <c r="CL39" i="1"/>
  <c r="CM39" i="1"/>
  <c r="CN39" i="1"/>
  <c r="CO39" i="1"/>
  <c r="CP39" i="1"/>
  <c r="CP34" i="1"/>
  <c r="CO34" i="1"/>
  <c r="CN34" i="1"/>
  <c r="CN42" i="1" s="1"/>
  <c r="CN43" i="1" s="1"/>
  <c r="CM34" i="1"/>
  <c r="CM42" i="1" s="1"/>
  <c r="CM43" i="1" s="1"/>
  <c r="CL34" i="1"/>
  <c r="CL22" i="1"/>
  <c r="CL28" i="1" s="1"/>
  <c r="CN22" i="1"/>
  <c r="CO22" i="1"/>
  <c r="CP22" i="1"/>
  <c r="CP28" i="1" s="1"/>
  <c r="CL23" i="1"/>
  <c r="CN23" i="1"/>
  <c r="CO23" i="1"/>
  <c r="CP23" i="1"/>
  <c r="CL24" i="1"/>
  <c r="CN24" i="1"/>
  <c r="CO24" i="1"/>
  <c r="CP24" i="1"/>
  <c r="CL25" i="1"/>
  <c r="CN25" i="1"/>
  <c r="CO25" i="1"/>
  <c r="CP25" i="1"/>
  <c r="CL26" i="1"/>
  <c r="CN26" i="1"/>
  <c r="CO26" i="1"/>
  <c r="CP26" i="1"/>
  <c r="CP21" i="1"/>
  <c r="CO21" i="1"/>
  <c r="CO28" i="1" s="1"/>
  <c r="CN21" i="1"/>
  <c r="CN28" i="1" s="1"/>
  <c r="CL21" i="1"/>
  <c r="CL7" i="1"/>
  <c r="CL15" i="1" s="1"/>
  <c r="CN7" i="1"/>
  <c r="CN16" i="1" s="1"/>
  <c r="CN17" i="1" s="1"/>
  <c r="CO7" i="1"/>
  <c r="CP7" i="1"/>
  <c r="CL8" i="1"/>
  <c r="CN8" i="1"/>
  <c r="CO8" i="1"/>
  <c r="CP8" i="1"/>
  <c r="CL9" i="1"/>
  <c r="CN9" i="1"/>
  <c r="CO9" i="1"/>
  <c r="CO16" i="1" s="1"/>
  <c r="CO17" i="1" s="1"/>
  <c r="CP9" i="1"/>
  <c r="CL10" i="1"/>
  <c r="CN10" i="1"/>
  <c r="CO10" i="1"/>
  <c r="CP10" i="1"/>
  <c r="CL11" i="1"/>
  <c r="CN11" i="1"/>
  <c r="CO11" i="1"/>
  <c r="CP11" i="1"/>
  <c r="CL12" i="1"/>
  <c r="CN12" i="1"/>
  <c r="CO12" i="1"/>
  <c r="CP12" i="1"/>
  <c r="CL13" i="1"/>
  <c r="CN13" i="1"/>
  <c r="CO13" i="1"/>
  <c r="CP13" i="1"/>
  <c r="CP6" i="1"/>
  <c r="CO6" i="1"/>
  <c r="CO15" i="1" s="1"/>
  <c r="CN6" i="1"/>
  <c r="CL6" i="1"/>
  <c r="CO42" i="1"/>
  <c r="CO43" i="1" s="1"/>
  <c r="CL42" i="1"/>
  <c r="CL43" i="1" s="1"/>
  <c r="CQ41" i="1"/>
  <c r="CR41" i="1"/>
  <c r="CS41" i="1"/>
  <c r="CT41" i="1"/>
  <c r="CU41" i="1"/>
  <c r="CQ42" i="1"/>
  <c r="CQ43" i="1"/>
  <c r="CR42" i="1"/>
  <c r="CR43" i="1"/>
  <c r="CS42" i="1"/>
  <c r="CS43" i="1" s="1"/>
  <c r="CT42" i="1"/>
  <c r="CT43" i="1" s="1"/>
  <c r="CU42" i="1"/>
  <c r="CU43" i="1" s="1"/>
  <c r="CQ28" i="1"/>
  <c r="CS28" i="1"/>
  <c r="CT28" i="1"/>
  <c r="CU28" i="1"/>
  <c r="CQ29" i="1"/>
  <c r="CQ30" i="1" s="1"/>
  <c r="CS29" i="1"/>
  <c r="CS30" i="1"/>
  <c r="CT29" i="1"/>
  <c r="CT30" i="1" s="1"/>
  <c r="CU29" i="1"/>
  <c r="CU30" i="1" s="1"/>
  <c r="CD15" i="1"/>
  <c r="CE15" i="1"/>
  <c r="CF15" i="1"/>
  <c r="CG15" i="1"/>
  <c r="CI15" i="1"/>
  <c r="CJ15" i="1"/>
  <c r="CK15" i="1"/>
  <c r="CP15" i="1"/>
  <c r="CQ15" i="1"/>
  <c r="CS15" i="1"/>
  <c r="CT15" i="1"/>
  <c r="CU15" i="1"/>
  <c r="CD16" i="1"/>
  <c r="CD17" i="1" s="1"/>
  <c r="CE16" i="1"/>
  <c r="CE17" i="1"/>
  <c r="CF16" i="1"/>
  <c r="CF17" i="1" s="1"/>
  <c r="CG16" i="1"/>
  <c r="CG17" i="1"/>
  <c r="CI16" i="1"/>
  <c r="CI17" i="1" s="1"/>
  <c r="CJ16" i="1"/>
  <c r="CJ17" i="1" s="1"/>
  <c r="CK16" i="1"/>
  <c r="CK17" i="1" s="1"/>
  <c r="CP16" i="1"/>
  <c r="CP17" i="1"/>
  <c r="CQ16" i="1"/>
  <c r="CQ17" i="1"/>
  <c r="CS16" i="1"/>
  <c r="CS17" i="1" s="1"/>
  <c r="CT16" i="1"/>
  <c r="CT17" i="1" s="1"/>
  <c r="CU16" i="1"/>
  <c r="CU17" i="1" s="1"/>
  <c r="BA35" i="1"/>
  <c r="BF35" i="1"/>
  <c r="BB35" i="1"/>
  <c r="BG35" i="1" s="1"/>
  <c r="BC35" i="1"/>
  <c r="BH35" i="1"/>
  <c r="BD35" i="1"/>
  <c r="BI35" i="1" s="1"/>
  <c r="BE35" i="1"/>
  <c r="BJ35" i="1"/>
  <c r="BA36" i="1"/>
  <c r="BF36" i="1"/>
  <c r="BB36" i="1"/>
  <c r="BG36" i="1"/>
  <c r="BC36" i="1"/>
  <c r="BH36" i="1" s="1"/>
  <c r="BH42" i="1" s="1"/>
  <c r="BH43" i="1" s="1"/>
  <c r="BD36" i="1"/>
  <c r="BI36" i="1"/>
  <c r="BE36" i="1"/>
  <c r="BJ36" i="1" s="1"/>
  <c r="BA37" i="1"/>
  <c r="BF37" i="1"/>
  <c r="BB37" i="1"/>
  <c r="BG37" i="1"/>
  <c r="BC37" i="1"/>
  <c r="BH37" i="1"/>
  <c r="BD37" i="1"/>
  <c r="BI37" i="1" s="1"/>
  <c r="BE37" i="1"/>
  <c r="BJ37" i="1"/>
  <c r="BA38" i="1"/>
  <c r="BF38" i="1" s="1"/>
  <c r="BB38" i="1"/>
  <c r="BG38" i="1"/>
  <c r="BC38" i="1"/>
  <c r="BH38" i="1"/>
  <c r="BD38" i="1"/>
  <c r="BI38" i="1"/>
  <c r="BE38" i="1"/>
  <c r="BJ38" i="1" s="1"/>
  <c r="BA39" i="1"/>
  <c r="BF39" i="1"/>
  <c r="BB39" i="1"/>
  <c r="BG39" i="1" s="1"/>
  <c r="BC39" i="1"/>
  <c r="BH39" i="1"/>
  <c r="BD39" i="1"/>
  <c r="BI39" i="1"/>
  <c r="BE39" i="1"/>
  <c r="BJ39" i="1"/>
  <c r="BB34" i="1"/>
  <c r="BB42" i="1" s="1"/>
  <c r="BB43" i="1" s="1"/>
  <c r="BC34" i="1"/>
  <c r="BC42" i="1" s="1"/>
  <c r="BC43" i="1" s="1"/>
  <c r="BD34" i="1"/>
  <c r="BI34" i="1" s="1"/>
  <c r="BE34" i="1"/>
  <c r="BE41" i="1" s="1"/>
  <c r="BA34" i="1"/>
  <c r="BA22" i="1"/>
  <c r="BF22" i="1" s="1"/>
  <c r="BC22" i="1"/>
  <c r="BH22" i="1"/>
  <c r="BD22" i="1"/>
  <c r="BI22" i="1"/>
  <c r="BE22" i="1"/>
  <c r="BJ22" i="1"/>
  <c r="BA23" i="1"/>
  <c r="BF23" i="1" s="1"/>
  <c r="BC23" i="1"/>
  <c r="BH23" i="1" s="1"/>
  <c r="BD23" i="1"/>
  <c r="BI23" i="1" s="1"/>
  <c r="BE23" i="1"/>
  <c r="BJ23" i="1"/>
  <c r="BA24" i="1"/>
  <c r="BF24" i="1"/>
  <c r="BC24" i="1"/>
  <c r="BH24" i="1"/>
  <c r="BD24" i="1"/>
  <c r="BI24" i="1" s="1"/>
  <c r="BE24" i="1"/>
  <c r="BJ24" i="1" s="1"/>
  <c r="BA25" i="1"/>
  <c r="BF25" i="1" s="1"/>
  <c r="BC25" i="1"/>
  <c r="BH25" i="1"/>
  <c r="BD25" i="1"/>
  <c r="BI25" i="1"/>
  <c r="BE25" i="1"/>
  <c r="BJ25" i="1"/>
  <c r="BA26" i="1"/>
  <c r="BF26" i="1" s="1"/>
  <c r="BC26" i="1"/>
  <c r="BH26" i="1" s="1"/>
  <c r="BD26" i="1"/>
  <c r="BI26" i="1" s="1"/>
  <c r="BE26" i="1"/>
  <c r="BJ26" i="1"/>
  <c r="BC21" i="1"/>
  <c r="BC28" i="1" s="1"/>
  <c r="BD21" i="1"/>
  <c r="BD28" i="1" s="1"/>
  <c r="BE21" i="1"/>
  <c r="BA21" i="1"/>
  <c r="BF21" i="1" s="1"/>
  <c r="BA7" i="1"/>
  <c r="BF7" i="1" s="1"/>
  <c r="BC7" i="1"/>
  <c r="BH7" i="1" s="1"/>
  <c r="BD7" i="1"/>
  <c r="BI7" i="1" s="1"/>
  <c r="BE7" i="1"/>
  <c r="BJ7" i="1"/>
  <c r="BA8" i="1"/>
  <c r="BF8" i="1"/>
  <c r="BC8" i="1"/>
  <c r="BH8" i="1"/>
  <c r="BD8" i="1"/>
  <c r="BI8" i="1" s="1"/>
  <c r="BE8" i="1"/>
  <c r="BJ8" i="1" s="1"/>
  <c r="BA9" i="1"/>
  <c r="BF9" i="1" s="1"/>
  <c r="BC9" i="1"/>
  <c r="BH9" i="1"/>
  <c r="BD9" i="1"/>
  <c r="BI9" i="1"/>
  <c r="BE9" i="1"/>
  <c r="BJ9" i="1"/>
  <c r="BA10" i="1"/>
  <c r="BF10" i="1" s="1"/>
  <c r="BC10" i="1"/>
  <c r="BH10" i="1" s="1"/>
  <c r="BD10" i="1"/>
  <c r="BI10" i="1" s="1"/>
  <c r="BE10" i="1"/>
  <c r="BJ10" i="1"/>
  <c r="BA11" i="1"/>
  <c r="BF11" i="1"/>
  <c r="BC11" i="1"/>
  <c r="BH11" i="1"/>
  <c r="BD11" i="1"/>
  <c r="BI11" i="1" s="1"/>
  <c r="BE11" i="1"/>
  <c r="BJ11" i="1" s="1"/>
  <c r="BA12" i="1"/>
  <c r="BF12" i="1" s="1"/>
  <c r="BC12" i="1"/>
  <c r="BH12" i="1"/>
  <c r="BD12" i="1"/>
  <c r="BI12" i="1"/>
  <c r="BE12" i="1"/>
  <c r="BJ12" i="1"/>
  <c r="BA13" i="1"/>
  <c r="BF13" i="1" s="1"/>
  <c r="BC13" i="1"/>
  <c r="BH13" i="1" s="1"/>
  <c r="BD13" i="1"/>
  <c r="BI13" i="1" s="1"/>
  <c r="BE13" i="1"/>
  <c r="BJ13" i="1"/>
  <c r="BC6" i="1"/>
  <c r="BH6" i="1" s="1"/>
  <c r="BD6" i="1"/>
  <c r="BD15" i="1" s="1"/>
  <c r="BE6" i="1"/>
  <c r="BE16" i="1" s="1"/>
  <c r="BE17" i="1" s="1"/>
  <c r="BJ6" i="1"/>
  <c r="BJ16" i="1" s="1"/>
  <c r="BJ17" i="1" s="1"/>
  <c r="BA6" i="1"/>
  <c r="BA15" i="1" s="1"/>
  <c r="BM29" i="1"/>
  <c r="BM30" i="1" s="1"/>
  <c r="BN29" i="1"/>
  <c r="BN30" i="1" s="1"/>
  <c r="BO29" i="1"/>
  <c r="BO30" i="1"/>
  <c r="BP29" i="1"/>
  <c r="BP30" i="1"/>
  <c r="BR29" i="1"/>
  <c r="BR30" i="1"/>
  <c r="BS29" i="1"/>
  <c r="BS30" i="1" s="1"/>
  <c r="BT29" i="1"/>
  <c r="BT30" i="1" s="1"/>
  <c r="BU29" i="1"/>
  <c r="BV29" i="1"/>
  <c r="BW29" i="1"/>
  <c r="BX29" i="1"/>
  <c r="BY29" i="1"/>
  <c r="BZ29" i="1"/>
  <c r="BZ30" i="1" s="1"/>
  <c r="BK28" i="1"/>
  <c r="BK41" i="1"/>
  <c r="BK42" i="1"/>
  <c r="BK43" i="1" s="1"/>
  <c r="BL41" i="1"/>
  <c r="BM41" i="1"/>
  <c r="BN41" i="1"/>
  <c r="BO41" i="1"/>
  <c r="BL42" i="1"/>
  <c r="BL43" i="1"/>
  <c r="BM42" i="1"/>
  <c r="BM43" i="1"/>
  <c r="BN42" i="1"/>
  <c r="BN43" i="1"/>
  <c r="BO42" i="1"/>
  <c r="BO43" i="1" s="1"/>
  <c r="BM28" i="1"/>
  <c r="BN28" i="1"/>
  <c r="BO28" i="1"/>
  <c r="BK29" i="1"/>
  <c r="BK30" i="1"/>
  <c r="BK15" i="1"/>
  <c r="BM15" i="1"/>
  <c r="BN15" i="1"/>
  <c r="BO15" i="1"/>
  <c r="BK16" i="1"/>
  <c r="BK17" i="1"/>
  <c r="BM16" i="1"/>
  <c r="BM17" i="1" s="1"/>
  <c r="BN16" i="1"/>
  <c r="BN17" i="1"/>
  <c r="BO16" i="1"/>
  <c r="BO17" i="1"/>
  <c r="BP15" i="1"/>
  <c r="BR15" i="1"/>
  <c r="BS15" i="1"/>
  <c r="BT15" i="1"/>
  <c r="BP16" i="1"/>
  <c r="BP17" i="1"/>
  <c r="BR16" i="1"/>
  <c r="BR17" i="1" s="1"/>
  <c r="BS16" i="1"/>
  <c r="BS17" i="1"/>
  <c r="BT16" i="1"/>
  <c r="BT17" i="1"/>
  <c r="BP41" i="1"/>
  <c r="BQ41" i="1"/>
  <c r="BR41" i="1"/>
  <c r="BS41" i="1"/>
  <c r="BT41" i="1"/>
  <c r="BP42" i="1"/>
  <c r="BP43" i="1" s="1"/>
  <c r="BQ42" i="1"/>
  <c r="BQ43" i="1" s="1"/>
  <c r="BR42" i="1"/>
  <c r="BR43" i="1" s="1"/>
  <c r="BS42" i="1"/>
  <c r="BS43" i="1"/>
  <c r="BT42" i="1"/>
  <c r="BT43" i="1"/>
  <c r="BU41" i="1"/>
  <c r="BP28" i="1"/>
  <c r="BR28" i="1"/>
  <c r="BS28" i="1"/>
  <c r="BT28" i="1"/>
  <c r="BD41" i="1"/>
  <c r="BD29" i="1"/>
  <c r="BD30" i="1" s="1"/>
  <c r="BJ21" i="1"/>
  <c r="BJ28" i="1" s="1"/>
  <c r="BF34" i="1"/>
  <c r="BH21" i="1"/>
  <c r="BH28" i="1" s="1"/>
  <c r="BJ34" i="1"/>
  <c r="BH34" i="1"/>
  <c r="BH41" i="1" s="1"/>
  <c r="BC16" i="1"/>
  <c r="BC17" i="1" s="1"/>
  <c r="BE15" i="1"/>
  <c r="CL41" i="1"/>
  <c r="BV15" i="1"/>
  <c r="BW15" i="1"/>
  <c r="BX15" i="1"/>
  <c r="BY15" i="1"/>
  <c r="BZ15" i="1"/>
  <c r="BV16" i="1"/>
  <c r="BV17" i="1" s="1"/>
  <c r="BW16" i="1"/>
  <c r="BW17" i="1" s="1"/>
  <c r="BX16" i="1"/>
  <c r="BX17" i="1" s="1"/>
  <c r="BY16" i="1"/>
  <c r="BY17" i="1"/>
  <c r="BZ16" i="1"/>
  <c r="BZ17" i="1"/>
  <c r="BU16" i="1"/>
  <c r="BU17" i="1" s="1"/>
  <c r="BU15" i="1"/>
  <c r="AV15" i="1"/>
  <c r="AX15" i="1"/>
  <c r="AY15" i="1"/>
  <c r="AZ15" i="1"/>
  <c r="AV16" i="1"/>
  <c r="AV17" i="1"/>
  <c r="AX16" i="1"/>
  <c r="AX17" i="1" s="1"/>
  <c r="AY16" i="1"/>
  <c r="AY17" i="1"/>
  <c r="AZ16" i="1"/>
  <c r="AZ17" i="1" s="1"/>
  <c r="AV41" i="1"/>
  <c r="AW41" i="1"/>
  <c r="AX41" i="1"/>
  <c r="AY41" i="1"/>
  <c r="AZ41" i="1"/>
  <c r="AV42" i="1"/>
  <c r="AV43" i="1"/>
  <c r="AW42" i="1"/>
  <c r="AW43" i="1"/>
  <c r="AX42" i="1"/>
  <c r="AX43" i="1" s="1"/>
  <c r="AY42" i="1"/>
  <c r="AY43" i="1" s="1"/>
  <c r="AZ42" i="1"/>
  <c r="AZ43" i="1" s="1"/>
  <c r="AV28" i="1"/>
  <c r="AX28" i="1"/>
  <c r="AY28" i="1"/>
  <c r="AZ28" i="1"/>
  <c r="AV29" i="1"/>
  <c r="AV30" i="1"/>
  <c r="AX29" i="1"/>
  <c r="AX30" i="1" s="1"/>
  <c r="AY29" i="1"/>
  <c r="AY30" i="1" s="1"/>
  <c r="AZ29" i="1"/>
  <c r="AZ30" i="1" s="1"/>
  <c r="AQ15" i="1"/>
  <c r="AS15" i="1"/>
  <c r="AT15" i="1"/>
  <c r="AU15" i="1"/>
  <c r="AQ16" i="1"/>
  <c r="AQ17" i="1"/>
  <c r="AS16" i="1"/>
  <c r="AS17" i="1" s="1"/>
  <c r="AT16" i="1"/>
  <c r="AT17" i="1" s="1"/>
  <c r="AU16" i="1"/>
  <c r="AU17" i="1" s="1"/>
  <c r="AQ41" i="1"/>
  <c r="AR41" i="1"/>
  <c r="AS41" i="1"/>
  <c r="AT41" i="1"/>
  <c r="AU41" i="1"/>
  <c r="AQ42" i="1"/>
  <c r="AQ43" i="1"/>
  <c r="AR42" i="1"/>
  <c r="AR43" i="1" s="1"/>
  <c r="AS42" i="1"/>
  <c r="AS43" i="1"/>
  <c r="AT42" i="1"/>
  <c r="AT43" i="1"/>
  <c r="AU42" i="1"/>
  <c r="AU43" i="1"/>
  <c r="AQ28" i="1"/>
  <c r="AS28" i="1"/>
  <c r="AT28" i="1"/>
  <c r="AU28" i="1"/>
  <c r="AQ29" i="1"/>
  <c r="AQ30" i="1" s="1"/>
  <c r="AS29" i="1"/>
  <c r="AS30" i="1"/>
  <c r="AT29" i="1"/>
  <c r="AT30" i="1"/>
  <c r="AU29" i="1"/>
  <c r="AU30" i="1"/>
  <c r="AG41" i="1"/>
  <c r="AH41" i="1"/>
  <c r="AI41" i="1"/>
  <c r="AJ41" i="1"/>
  <c r="AK41" i="1"/>
  <c r="AG42" i="1"/>
  <c r="AG43" i="1" s="1"/>
  <c r="AH42" i="1"/>
  <c r="AH43" i="1" s="1"/>
  <c r="AI42" i="1"/>
  <c r="AI43" i="1" s="1"/>
  <c r="AJ42" i="1"/>
  <c r="AJ43" i="1"/>
  <c r="AK42" i="1"/>
  <c r="AK43" i="1"/>
  <c r="AG28" i="1"/>
  <c r="AI28" i="1"/>
  <c r="AJ28" i="1"/>
  <c r="AK28" i="1"/>
  <c r="AG29" i="1"/>
  <c r="AG30" i="1" s="1"/>
  <c r="AI29" i="1"/>
  <c r="AI30" i="1" s="1"/>
  <c r="AJ29" i="1"/>
  <c r="AJ30" i="1"/>
  <c r="AK29" i="1"/>
  <c r="AK30" i="1"/>
  <c r="AG16" i="1"/>
  <c r="AG17" i="1" s="1"/>
  <c r="AI16" i="1"/>
  <c r="AI17" i="1" s="1"/>
  <c r="AJ16" i="1"/>
  <c r="AJ17" i="1" s="1"/>
  <c r="AK16" i="1"/>
  <c r="AK17" i="1" s="1"/>
  <c r="AG15" i="1"/>
  <c r="AI15" i="1"/>
  <c r="AJ15" i="1"/>
  <c r="AK15" i="1"/>
  <c r="EE3" i="1"/>
  <c r="EE23" i="1" s="1"/>
  <c r="EE4" i="1"/>
  <c r="EE5" i="1"/>
  <c r="EE6" i="1"/>
  <c r="EE7" i="1"/>
  <c r="EE8" i="1"/>
  <c r="EE9" i="1"/>
  <c r="EE10" i="1"/>
  <c r="EE11" i="1"/>
  <c r="EE12" i="1"/>
  <c r="EE24" i="1" s="1"/>
  <c r="EE13" i="1"/>
  <c r="EE14" i="1"/>
  <c r="EE15" i="1"/>
  <c r="EE16" i="1"/>
  <c r="EE17" i="1"/>
  <c r="EE18" i="1"/>
  <c r="EE19" i="1"/>
  <c r="EE20" i="1"/>
  <c r="EE21" i="1"/>
  <c r="EE2" i="1"/>
  <c r="ED26" i="1"/>
  <c r="ED24" i="1"/>
  <c r="EC24" i="1"/>
  <c r="ED23" i="1"/>
  <c r="BW42" i="1"/>
  <c r="BW43" i="1" s="1"/>
  <c r="BW41" i="1"/>
  <c r="BV42" i="1"/>
  <c r="BV43" i="1"/>
  <c r="BV41" i="1"/>
  <c r="BU42" i="1"/>
  <c r="BU43" i="1" s="1"/>
  <c r="BZ28" i="1"/>
  <c r="BY28" i="1"/>
  <c r="BX30" i="1"/>
  <c r="BX28" i="1"/>
  <c r="BW30" i="1"/>
  <c r="BW28" i="1"/>
  <c r="BV30" i="1"/>
  <c r="BV28" i="1"/>
  <c r="BU30" i="1"/>
  <c r="BU28" i="1"/>
  <c r="CA37" i="1"/>
  <c r="CA25" i="1"/>
  <c r="CA13" i="1"/>
  <c r="CA9" i="1"/>
  <c r="CA10" i="1"/>
  <c r="CA11" i="1"/>
  <c r="CA12" i="1"/>
  <c r="CA22" i="1"/>
  <c r="CA23" i="1"/>
  <c r="CA24" i="1"/>
  <c r="CA34" i="1"/>
  <c r="CA39" i="1"/>
  <c r="CA41" i="1" s="1"/>
  <c r="CA38" i="1"/>
  <c r="CA36" i="1"/>
  <c r="CA35" i="1"/>
  <c r="CA26" i="1"/>
  <c r="CA21" i="1"/>
  <c r="CA7" i="1"/>
  <c r="CA8" i="1"/>
  <c r="CA6" i="1"/>
  <c r="C42" i="1"/>
  <c r="C43" i="1"/>
  <c r="D42" i="1"/>
  <c r="D43" i="1"/>
  <c r="E42" i="1"/>
  <c r="E43" i="1" s="1"/>
  <c r="F42" i="1"/>
  <c r="F43" i="1"/>
  <c r="G42" i="1"/>
  <c r="G43" i="1" s="1"/>
  <c r="H42" i="1"/>
  <c r="H43" i="1"/>
  <c r="I42" i="1"/>
  <c r="I43" i="1"/>
  <c r="J42" i="1"/>
  <c r="J43" i="1"/>
  <c r="K42" i="1"/>
  <c r="K43" i="1" s="1"/>
  <c r="L42" i="1"/>
  <c r="L43" i="1"/>
  <c r="M42" i="1"/>
  <c r="M43" i="1" s="1"/>
  <c r="N42" i="1"/>
  <c r="N43" i="1"/>
  <c r="O42" i="1"/>
  <c r="O43" i="1"/>
  <c r="P42" i="1"/>
  <c r="P43" i="1"/>
  <c r="Q42" i="1"/>
  <c r="Q43" i="1" s="1"/>
  <c r="R42" i="1"/>
  <c r="R43" i="1"/>
  <c r="S42" i="1"/>
  <c r="S43" i="1" s="1"/>
  <c r="T42" i="1"/>
  <c r="T43" i="1"/>
  <c r="U42" i="1"/>
  <c r="U43" i="1"/>
  <c r="V42" i="1"/>
  <c r="V43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29" i="1"/>
  <c r="C30" i="1"/>
  <c r="D29" i="1"/>
  <c r="D30" i="1"/>
  <c r="E29" i="1"/>
  <c r="E30" i="1" s="1"/>
  <c r="F29" i="1"/>
  <c r="F30" i="1"/>
  <c r="G29" i="1"/>
  <c r="G30" i="1" s="1"/>
  <c r="H29" i="1"/>
  <c r="H30" i="1"/>
  <c r="I29" i="1"/>
  <c r="I30" i="1"/>
  <c r="J29" i="1"/>
  <c r="J30" i="1"/>
  <c r="K29" i="1"/>
  <c r="K30" i="1" s="1"/>
  <c r="L29" i="1"/>
  <c r="L30" i="1"/>
  <c r="M29" i="1"/>
  <c r="M30" i="1" s="1"/>
  <c r="N29" i="1"/>
  <c r="N30" i="1"/>
  <c r="O29" i="1"/>
  <c r="O30" i="1"/>
  <c r="P29" i="1"/>
  <c r="P30" i="1"/>
  <c r="Q29" i="1"/>
  <c r="Q30" i="1" s="1"/>
  <c r="R29" i="1"/>
  <c r="R30" i="1"/>
  <c r="S29" i="1"/>
  <c r="S30" i="1" s="1"/>
  <c r="T29" i="1"/>
  <c r="T30" i="1"/>
  <c r="U29" i="1"/>
  <c r="U30" i="1"/>
  <c r="V29" i="1"/>
  <c r="V30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X19" i="2"/>
  <c r="W19" i="2"/>
  <c r="V19" i="2"/>
  <c r="U19" i="2"/>
  <c r="T19" i="2"/>
  <c r="R19" i="2"/>
  <c r="Q19" i="2"/>
  <c r="P19" i="2"/>
  <c r="O19" i="2"/>
  <c r="N19" i="2"/>
  <c r="L19" i="2"/>
  <c r="K19" i="2"/>
  <c r="J19" i="2"/>
  <c r="I19" i="2"/>
  <c r="H19" i="2"/>
  <c r="F19" i="2"/>
  <c r="E19" i="2"/>
  <c r="D19" i="2"/>
  <c r="C19" i="2"/>
  <c r="B19" i="2"/>
  <c r="X18" i="2"/>
  <c r="W18" i="2"/>
  <c r="V18" i="2"/>
  <c r="U18" i="2"/>
  <c r="T18" i="2"/>
  <c r="R18" i="2"/>
  <c r="Q18" i="2"/>
  <c r="P18" i="2"/>
  <c r="O18" i="2"/>
  <c r="N18" i="2"/>
  <c r="L18" i="2"/>
  <c r="K18" i="2"/>
  <c r="J18" i="2"/>
  <c r="I18" i="2"/>
  <c r="H18" i="2"/>
  <c r="F18" i="2"/>
  <c r="E18" i="2"/>
  <c r="D18" i="2"/>
  <c r="C18" i="2"/>
  <c r="B18" i="2"/>
  <c r="X9" i="2"/>
  <c r="W9" i="2"/>
  <c r="V9" i="2"/>
  <c r="U9" i="2"/>
  <c r="T9" i="2"/>
  <c r="R9" i="2"/>
  <c r="Q9" i="2"/>
  <c r="P9" i="2"/>
  <c r="O9" i="2"/>
  <c r="N9" i="2"/>
  <c r="L9" i="2"/>
  <c r="K9" i="2"/>
  <c r="J9" i="2"/>
  <c r="I9" i="2"/>
  <c r="H9" i="2"/>
  <c r="F9" i="2"/>
  <c r="E9" i="2"/>
  <c r="D9" i="2"/>
  <c r="C9" i="2"/>
  <c r="B9" i="2"/>
  <c r="AF42" i="1"/>
  <c r="AF43" i="1"/>
  <c r="AE42" i="1"/>
  <c r="AE43" i="1"/>
  <c r="AD42" i="1"/>
  <c r="AD43" i="1" s="1"/>
  <c r="AC42" i="1"/>
  <c r="AC43" i="1"/>
  <c r="AB42" i="1"/>
  <c r="AB43" i="1" s="1"/>
  <c r="AA42" i="1"/>
  <c r="AA43" i="1"/>
  <c r="Z42" i="1"/>
  <c r="Z43" i="1"/>
  <c r="Y42" i="1"/>
  <c r="Y43" i="1"/>
  <c r="X42" i="1"/>
  <c r="X43" i="1" s="1"/>
  <c r="W42" i="1"/>
  <c r="W43" i="1"/>
  <c r="AF29" i="1"/>
  <c r="AF30" i="1" s="1"/>
  <c r="AE29" i="1"/>
  <c r="AE30" i="1"/>
  <c r="AD29" i="1"/>
  <c r="AD30" i="1"/>
  <c r="AC29" i="1"/>
  <c r="AC30" i="1"/>
  <c r="AB29" i="1"/>
  <c r="AB30" i="1" s="1"/>
  <c r="AA29" i="1"/>
  <c r="AA30" i="1"/>
  <c r="Z29" i="1"/>
  <c r="Z30" i="1" s="1"/>
  <c r="Y29" i="1"/>
  <c r="Y30" i="1"/>
  <c r="X29" i="1"/>
  <c r="X30" i="1"/>
  <c r="W29" i="1"/>
  <c r="W30" i="1"/>
  <c r="AF41" i="1"/>
  <c r="AE41" i="1"/>
  <c r="AD41" i="1"/>
  <c r="AC41" i="1"/>
  <c r="AB41" i="1"/>
  <c r="AA41" i="1"/>
  <c r="Z41" i="1"/>
  <c r="Y41" i="1"/>
  <c r="X41" i="1"/>
  <c r="W41" i="1"/>
  <c r="AF28" i="1"/>
  <c r="AE28" i="1"/>
  <c r="AD28" i="1"/>
  <c r="AC28" i="1"/>
  <c r="AB28" i="1"/>
  <c r="AA28" i="1"/>
  <c r="Z28" i="1"/>
  <c r="Y28" i="1"/>
  <c r="X28" i="1"/>
  <c r="W28" i="1"/>
  <c r="AF16" i="1"/>
  <c r="AF17" i="1"/>
  <c r="AE16" i="1"/>
  <c r="AE17" i="1"/>
  <c r="AD16" i="1"/>
  <c r="AD17" i="1" s="1"/>
  <c r="AC16" i="1"/>
  <c r="AC17" i="1"/>
  <c r="AF15" i="1"/>
  <c r="AE15" i="1"/>
  <c r="AD15" i="1"/>
  <c r="AC15" i="1"/>
  <c r="AA16" i="1"/>
  <c r="AA17" i="1"/>
  <c r="Z16" i="1"/>
  <c r="Z17" i="1"/>
  <c r="Y16" i="1"/>
  <c r="Y17" i="1" s="1"/>
  <c r="X16" i="1"/>
  <c r="X17" i="1"/>
  <c r="W16" i="1"/>
  <c r="W17" i="1" s="1"/>
  <c r="V16" i="1"/>
  <c r="V17" i="1"/>
  <c r="U16" i="1"/>
  <c r="U17" i="1"/>
  <c r="T16" i="1"/>
  <c r="T17" i="1"/>
  <c r="S16" i="1"/>
  <c r="S17" i="1" s="1"/>
  <c r="R16" i="1"/>
  <c r="R17" i="1"/>
  <c r="Q16" i="1"/>
  <c r="Q17" i="1" s="1"/>
  <c r="P16" i="1"/>
  <c r="P17" i="1"/>
  <c r="O16" i="1"/>
  <c r="O17" i="1"/>
  <c r="N16" i="1"/>
  <c r="N17" i="1"/>
  <c r="M16" i="1"/>
  <c r="M17" i="1" s="1"/>
  <c r="L16" i="1"/>
  <c r="L17" i="1"/>
  <c r="K16" i="1"/>
  <c r="K17" i="1" s="1"/>
  <c r="J16" i="1"/>
  <c r="J17" i="1"/>
  <c r="I16" i="1"/>
  <c r="I17" i="1"/>
  <c r="H16" i="1"/>
  <c r="H17" i="1"/>
  <c r="G16" i="1"/>
  <c r="G17" i="1" s="1"/>
  <c r="F16" i="1"/>
  <c r="F17" i="1"/>
  <c r="E16" i="1"/>
  <c r="E17" i="1" s="1"/>
  <c r="D16" i="1"/>
  <c r="D17" i="1"/>
  <c r="C16" i="1"/>
  <c r="C17" i="1"/>
  <c r="O15" i="1"/>
  <c r="AA15" i="1"/>
  <c r="Z15" i="1"/>
  <c r="Y15" i="1"/>
  <c r="X15" i="1"/>
  <c r="W15" i="1"/>
  <c r="J15" i="1"/>
  <c r="L15" i="1"/>
  <c r="S15" i="1"/>
  <c r="K15" i="1"/>
  <c r="D15" i="1"/>
  <c r="E15" i="1"/>
  <c r="F15" i="1"/>
  <c r="G15" i="1"/>
  <c r="H15" i="1"/>
  <c r="I15" i="1"/>
  <c r="M15" i="1"/>
  <c r="N15" i="1"/>
  <c r="P15" i="1"/>
  <c r="Q15" i="1"/>
  <c r="R15" i="1"/>
  <c r="T15" i="1"/>
  <c r="U15" i="1"/>
  <c r="V15" i="1"/>
  <c r="C15" i="1"/>
  <c r="EC23" i="1"/>
  <c r="CA29" i="1"/>
  <c r="CA30" i="1" s="1"/>
  <c r="CA42" i="1"/>
  <c r="CA43" i="1"/>
  <c r="CA16" i="1"/>
  <c r="CA17" i="1" s="1"/>
  <c r="CA15" i="1"/>
  <c r="BY30" i="1"/>
  <c r="BX42" i="1"/>
  <c r="BX43" i="1"/>
  <c r="BX41" i="1"/>
  <c r="BY42" i="1"/>
  <c r="BY43" i="1"/>
  <c r="BY41" i="1"/>
  <c r="BZ42" i="1"/>
  <c r="BZ43" i="1"/>
  <c r="BZ41" i="1"/>
  <c r="CA28" i="1"/>
  <c r="BJ41" i="1" l="1"/>
  <c r="BH15" i="1"/>
  <c r="BH16" i="1"/>
  <c r="BH17" i="1" s="1"/>
  <c r="BF42" i="1"/>
  <c r="BF43" i="1" s="1"/>
  <c r="BF41" i="1"/>
  <c r="BF29" i="1"/>
  <c r="BF30" i="1" s="1"/>
  <c r="BF28" i="1"/>
  <c r="BI42" i="1"/>
  <c r="BI43" i="1" s="1"/>
  <c r="BI41" i="1"/>
  <c r="BJ42" i="1"/>
  <c r="BJ43" i="1" s="1"/>
  <c r="BB41" i="1"/>
  <c r="BD42" i="1"/>
  <c r="BD43" i="1" s="1"/>
  <c r="CP41" i="1"/>
  <c r="BA28" i="1"/>
  <c r="BC41" i="1"/>
  <c r="CM41" i="1"/>
  <c r="CL29" i="1"/>
  <c r="CL30" i="1" s="1"/>
  <c r="BC15" i="1"/>
  <c r="BF6" i="1"/>
  <c r="BE28" i="1"/>
  <c r="BI6" i="1"/>
  <c r="BG34" i="1"/>
  <c r="CN29" i="1"/>
  <c r="CN30" i="1" s="1"/>
  <c r="CL16" i="1"/>
  <c r="CL17" i="1" s="1"/>
  <c r="BH29" i="1"/>
  <c r="BH30" i="1" s="1"/>
  <c r="BA29" i="1"/>
  <c r="BA30" i="1" s="1"/>
  <c r="CP29" i="1"/>
  <c r="CP30" i="1" s="1"/>
  <c r="CN15" i="1"/>
  <c r="CO29" i="1"/>
  <c r="CO30" i="1" s="1"/>
  <c r="BD16" i="1"/>
  <c r="BD17" i="1" s="1"/>
  <c r="BA16" i="1"/>
  <c r="BA17" i="1" s="1"/>
  <c r="BJ29" i="1"/>
  <c r="BJ30" i="1" s="1"/>
  <c r="BI21" i="1"/>
  <c r="BC29" i="1"/>
  <c r="BC30" i="1" s="1"/>
  <c r="BE42" i="1"/>
  <c r="BE43" i="1" s="1"/>
  <c r="BE29" i="1"/>
  <c r="BE30" i="1" s="1"/>
  <c r="BJ15" i="1"/>
  <c r="BA41" i="1"/>
  <c r="BA42" i="1"/>
  <c r="BA43" i="1" s="1"/>
  <c r="BI16" i="1" l="1"/>
  <c r="BI17" i="1" s="1"/>
  <c r="BI15" i="1"/>
  <c r="BF16" i="1"/>
  <c r="BF17" i="1" s="1"/>
  <c r="BF15" i="1"/>
  <c r="BI28" i="1"/>
  <c r="BI29" i="1"/>
  <c r="BI30" i="1" s="1"/>
  <c r="BG42" i="1"/>
  <c r="BG43" i="1" s="1"/>
  <c r="BG41" i="1"/>
</calcChain>
</file>

<file path=xl/sharedStrings.xml><?xml version="1.0" encoding="utf-8"?>
<sst xmlns="http://schemas.openxmlformats.org/spreadsheetml/2006/main" count="666" uniqueCount="103">
  <si>
    <t>Rest</t>
  </si>
  <si>
    <t>CONTROLS</t>
  </si>
  <si>
    <t>R</t>
  </si>
  <si>
    <t>Mean</t>
  </si>
  <si>
    <t>CON01</t>
  </si>
  <si>
    <t>CON02</t>
  </si>
  <si>
    <t>CON03</t>
  </si>
  <si>
    <t>CON04</t>
  </si>
  <si>
    <t>CON06</t>
  </si>
  <si>
    <t>CON07</t>
  </si>
  <si>
    <t>CON08</t>
  </si>
  <si>
    <t>CON09</t>
  </si>
  <si>
    <t>VO2 (ml/mim)</t>
  </si>
  <si>
    <t>VCO2 (ml/min)</t>
  </si>
  <si>
    <t>VE (l/min)</t>
  </si>
  <si>
    <t>90%/100%</t>
  </si>
  <si>
    <t xml:space="preserve">                                                        QT, l/min</t>
  </si>
  <si>
    <t>SD</t>
  </si>
  <si>
    <t>SE</t>
  </si>
  <si>
    <t xml:space="preserve">                                                           WATTS</t>
  </si>
  <si>
    <t>REST</t>
  </si>
  <si>
    <t xml:space="preserve">                                                        [Hb] ml/dl</t>
  </si>
  <si>
    <t xml:space="preserve">                                                       O2 satrn, %</t>
  </si>
  <si>
    <t xml:space="preserve">                                             PaO2, mm Hg, 37deg</t>
  </si>
  <si>
    <t xml:space="preserve">             CaO2, ml/dl = 1.39 x Hb x satrn/100  +  0.003 x PaO2</t>
  </si>
  <si>
    <t xml:space="preserve">                              CvO2, ml/dl = CaO2 - VO2/(10 x QT)</t>
  </si>
  <si>
    <t xml:space="preserve">                                             PaCO2, mm Hg, 37deg</t>
  </si>
  <si>
    <t xml:space="preserve">                                                       pH, 37 deg</t>
  </si>
  <si>
    <t xml:space="preserve">                                                PaCO2, Body Temp</t>
  </si>
  <si>
    <t xml:space="preserve">                                                PaO2, Body Temp</t>
  </si>
  <si>
    <t xml:space="preserve">                                                ORAL TEMP, deg C</t>
  </si>
  <si>
    <t xml:space="preserve">                                                  Lactate, mmol/l</t>
  </si>
  <si>
    <t xml:space="preserve">                          CvCO2, ml/dl = CaCO2 + VCO2/(10 x QT)</t>
  </si>
  <si>
    <t xml:space="preserve">                            CaCO2, ml/dl (from Kelman program)</t>
  </si>
  <si>
    <t xml:space="preserve">                                      PvO2 (from PfromC program)</t>
  </si>
  <si>
    <t xml:space="preserve">                                      PvCO2 (from PfromC program)</t>
  </si>
  <si>
    <t xml:space="preserve">                                      DLO2 (from Bohr Integration program)</t>
  </si>
  <si>
    <t xml:space="preserve">                                      DMO2 (from Bohr integration program)</t>
  </si>
  <si>
    <t>CMS Subs PRE</t>
  </si>
  <si>
    <t>CMS02</t>
  </si>
  <si>
    <t>CMS03</t>
  </si>
  <si>
    <t>CMS04</t>
  </si>
  <si>
    <t>CMS05</t>
  </si>
  <si>
    <t>CMS06</t>
  </si>
  <si>
    <t>CMS07</t>
  </si>
  <si>
    <t>CMS Subs POST</t>
  </si>
  <si>
    <t>VE</t>
  </si>
  <si>
    <t>VO2</t>
  </si>
  <si>
    <t>VCO2</t>
  </si>
  <si>
    <t>PRE</t>
  </si>
  <si>
    <t>POST</t>
  </si>
  <si>
    <t>Paired t-test</t>
  </si>
  <si>
    <t>TEMP_DIFF</t>
  </si>
  <si>
    <t>temp pre-exercise</t>
  </si>
  <si>
    <t>temp post-exercise</t>
  </si>
  <si>
    <t>mean</t>
  </si>
  <si>
    <t>sd</t>
  </si>
  <si>
    <t>CMS02 pre</t>
  </si>
  <si>
    <t>CMS03 pre</t>
  </si>
  <si>
    <t>CMS04 pre</t>
  </si>
  <si>
    <t>CMS05 pre</t>
  </si>
  <si>
    <t>CMS06 pre</t>
  </si>
  <si>
    <t>CMS07 pre</t>
  </si>
  <si>
    <t>CMS02 post</t>
  </si>
  <si>
    <t>CMS03 post</t>
  </si>
  <si>
    <t>CMS04 post</t>
  </si>
  <si>
    <t>CMS05 post</t>
  </si>
  <si>
    <t>CMS06 post</t>
  </si>
  <si>
    <t>CMS07 post</t>
  </si>
  <si>
    <t>subject</t>
  </si>
  <si>
    <t xml:space="preserve">   diff</t>
  </si>
  <si>
    <t>Paired T test,       p=</t>
  </si>
  <si>
    <t>NA</t>
  </si>
  <si>
    <t>Barometric Pressure (mmHg)</t>
  </si>
  <si>
    <t xml:space="preserve">           AaPO2 diff = (PIO2 - PaCO2/R + PaCO2 x FIO2 x (1-R)/R) - PaO2</t>
  </si>
  <si>
    <t xml:space="preserve">      AaPO2 diff = (PIO2 - PaCO2/R + PaCO2 x FIO2 x (1-R)/R) - PaO2</t>
  </si>
  <si>
    <t xml:space="preserve">                                         O2 satrn, %                          </t>
  </si>
  <si>
    <t xml:space="preserve">                                           pH, 37 deg                        </t>
  </si>
  <si>
    <t xml:space="preserve">                                   ORAL TEMP, deg C                                                             </t>
  </si>
  <si>
    <t xml:space="preserve">                                      Lactate, mmol/l       </t>
  </si>
  <si>
    <t xml:space="preserve">                   CaCO2, ml/dl (from Kelman program)</t>
  </si>
  <si>
    <t xml:space="preserve">                 CvCO2, ml/dl = CaCO2 + VCO2/(10 x QT)</t>
  </si>
  <si>
    <t xml:space="preserve">                           PvCO2 (from PfromC program)</t>
  </si>
  <si>
    <t xml:space="preserve">                DLO2 (from Bohr Integration program)</t>
  </si>
  <si>
    <t xml:space="preserve">                DMO2 (from Bohr integration program)</t>
  </si>
  <si>
    <t>HCT, %</t>
  </si>
  <si>
    <t>VO2 (ml/min)</t>
  </si>
  <si>
    <t xml:space="preserve">                                                                 VE (L/min)                          </t>
  </si>
  <si>
    <t xml:space="preserve">                              PaO2, mm Hg, BODY TEMP</t>
  </si>
  <si>
    <t xml:space="preserve">                               PaCO2, mm Hg, BODY TEMP</t>
  </si>
  <si>
    <t>90%100%</t>
  </si>
  <si>
    <t xml:space="preserve">                                          O2 satrn, %</t>
  </si>
  <si>
    <t xml:space="preserve">                              PaO2, mm Hg, Body Temp</t>
  </si>
  <si>
    <t xml:space="preserve">                                         Lactate, mmol/l</t>
  </si>
  <si>
    <t xml:space="preserve">                     CaCO2, ml/dl (from Kelman program)</t>
  </si>
  <si>
    <t xml:space="preserve">                  CvCO2, ml/dl = CaCO2 + VCO2/(10 x QT)</t>
  </si>
  <si>
    <t xml:space="preserve">                  DLO2 (from Bohr Integration program)</t>
  </si>
  <si>
    <t xml:space="preserve">                 DMO2 (from Bohr integration program)</t>
  </si>
  <si>
    <t xml:space="preserve">                                PaO2, mm Hg, Body Temp</t>
  </si>
  <si>
    <t xml:space="preserve">                             PaCO2, mm Hg, Body Temp</t>
  </si>
  <si>
    <t>P50</t>
  </si>
  <si>
    <t>DPG ! ANEMMIA</t>
  </si>
  <si>
    <t>DPG HIGH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</si>
</sst>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_);[Red]\(0.00\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2" fontId="0" fillId="0" borderId="0" xfId="0" applyNumberFormat="1" applyFont="1" applyFill="1" applyAlignment="1" applyProtection="1">
      <alignment horizontal="center"/>
      <protection locked="0"/>
    </xf>
    <xf numFmtId="0" fontId="1" fillId="0" borderId="0" xfId="0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4" borderId="1" xfId="0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4" borderId="0" xfId="0" applyFont="1" applyFill="1" applyBorder="1"/>
    <xf numFmtId="0" fontId="3" fillId="4" borderId="0" xfId="0" applyFont="1" applyFill="1"/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5" borderId="0" xfId="0" applyFont="1" applyFill="1" applyBorder="1"/>
    <xf numFmtId="0" fontId="2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" fontId="2" fillId="0" borderId="0" xfId="0" applyNumberFormat="1" applyFont="1"/>
    <xf numFmtId="0" fontId="3" fillId="3" borderId="2" xfId="0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3" fillId="8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/>
    <xf numFmtId="0" fontId="2" fillId="3" borderId="1" xfId="0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2" fillId="3" borderId="9" xfId="0" applyFont="1" applyFill="1" applyBorder="1"/>
    <xf numFmtId="1" fontId="2" fillId="8" borderId="1" xfId="0" applyNumberFormat="1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2" fontId="2" fillId="8" borderId="1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164" fontId="2" fillId="3" borderId="1" xfId="0" applyNumberFormat="1" applyFont="1" applyFill="1" applyBorder="1"/>
    <xf numFmtId="164" fontId="2" fillId="8" borderId="1" xfId="0" applyNumberFormat="1" applyFont="1" applyFill="1" applyBorder="1" applyAlignment="1" applyProtection="1">
      <alignment horizontal="center"/>
      <protection locked="0"/>
    </xf>
    <xf numFmtId="2" fontId="2" fillId="8" borderId="1" xfId="0" applyNumberFormat="1" applyFont="1" applyFill="1" applyBorder="1"/>
    <xf numFmtId="2" fontId="2" fillId="3" borderId="1" xfId="0" applyNumberFormat="1" applyFont="1" applyFill="1" applyBorder="1"/>
    <xf numFmtId="1" fontId="3" fillId="8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1" fontId="3" fillId="8" borderId="6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2" fontId="3" fillId="8" borderId="6" xfId="0" applyNumberFormat="1" applyFont="1" applyFill="1" applyBorder="1" applyAlignment="1">
      <alignment horizontal="center"/>
    </xf>
    <xf numFmtId="164" fontId="3" fillId="8" borderId="6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8" borderId="6" xfId="0" applyFont="1" applyFill="1" applyBorder="1"/>
    <xf numFmtId="0" fontId="2" fillId="8" borderId="6" xfId="0" applyFont="1" applyFill="1" applyBorder="1" applyAlignment="1">
      <alignment horizontal="center"/>
    </xf>
    <xf numFmtId="0" fontId="3" fillId="5" borderId="5" xfId="0" applyFont="1" applyFill="1" applyBorder="1"/>
    <xf numFmtId="0" fontId="3" fillId="0" borderId="5" xfId="0" applyFont="1" applyBorder="1"/>
    <xf numFmtId="0" fontId="3" fillId="4" borderId="5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/>
    <xf numFmtId="0" fontId="3" fillId="8" borderId="9" xfId="0" applyFont="1" applyFill="1" applyBorder="1"/>
    <xf numFmtId="164" fontId="2" fillId="3" borderId="2" xfId="0" applyNumberFormat="1" applyFont="1" applyFill="1" applyBorder="1" applyAlignment="1" applyProtection="1">
      <alignment horizontal="center"/>
      <protection locked="0"/>
    </xf>
    <xf numFmtId="1" fontId="5" fillId="8" borderId="1" xfId="0" applyNumberFormat="1" applyFont="1" applyFill="1" applyBorder="1" applyAlignment="1" applyProtection="1">
      <alignment horizontal="center"/>
      <protection locked="0"/>
    </xf>
    <xf numFmtId="0" fontId="3" fillId="3" borderId="5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0" fontId="2" fillId="8" borderId="5" xfId="0" applyFont="1" applyFill="1" applyBorder="1" applyAlignment="1">
      <alignment horizontal="center"/>
    </xf>
    <xf numFmtId="164" fontId="3" fillId="8" borderId="5" xfId="0" applyNumberFormat="1" applyFont="1" applyFill="1" applyBorder="1" applyAlignment="1">
      <alignment horizontal="center"/>
    </xf>
    <xf numFmtId="164" fontId="3" fillId="8" borderId="4" xfId="0" applyNumberFormat="1" applyFont="1" applyFill="1" applyBorder="1" applyAlignment="1">
      <alignment horizontal="center"/>
    </xf>
    <xf numFmtId="0" fontId="3" fillId="3" borderId="10" xfId="0" applyFont="1" applyFill="1" applyBorder="1"/>
    <xf numFmtId="0" fontId="3" fillId="3" borderId="8" xfId="0" applyFont="1" applyFill="1" applyBorder="1"/>
    <xf numFmtId="9" fontId="3" fillId="3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3" fillId="8" borderId="0" xfId="0" applyFont="1" applyFill="1"/>
    <xf numFmtId="0" fontId="3" fillId="8" borderId="10" xfId="0" applyFont="1" applyFill="1" applyBorder="1" applyAlignment="1">
      <alignment horizontal="center"/>
    </xf>
    <xf numFmtId="0" fontId="3" fillId="2" borderId="9" xfId="0" applyFont="1" applyFill="1" applyBorder="1"/>
    <xf numFmtId="1" fontId="2" fillId="8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3" fillId="8" borderId="9" xfId="0" applyNumberFormat="1" applyFont="1" applyFill="1" applyBorder="1"/>
    <xf numFmtId="164" fontId="2" fillId="8" borderId="1" xfId="0" applyNumberFormat="1" applyFont="1" applyFill="1" applyBorder="1"/>
    <xf numFmtId="165" fontId="2" fillId="3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/>
    <xf numFmtId="165" fontId="3" fillId="8" borderId="1" xfId="0" applyNumberFormat="1" applyFont="1" applyFill="1" applyBorder="1" applyAlignment="1">
      <alignment horizontal="center"/>
    </xf>
    <xf numFmtId="165" fontId="3" fillId="8" borderId="6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 applyProtection="1">
      <alignment horizontal="center"/>
      <protection locked="0"/>
    </xf>
    <xf numFmtId="1" fontId="3" fillId="8" borderId="6" xfId="0" applyNumberFormat="1" applyFont="1" applyFill="1" applyBorder="1" applyAlignment="1" applyProtection="1">
      <alignment horizontal="center"/>
      <protection locked="0"/>
    </xf>
    <xf numFmtId="0" fontId="3" fillId="9" borderId="0" xfId="0" applyFont="1" applyFill="1" applyBorder="1"/>
    <xf numFmtId="164" fontId="2" fillId="9" borderId="2" xfId="0" applyNumberFormat="1" applyFont="1" applyFill="1" applyBorder="1" applyAlignment="1" applyProtection="1">
      <alignment horizontal="center"/>
      <protection locked="0"/>
    </xf>
    <xf numFmtId="164" fontId="2" fillId="9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2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0" fontId="2" fillId="9" borderId="5" xfId="0" applyFont="1" applyFill="1" applyBorder="1" applyAlignment="1">
      <alignment horizontal="center"/>
    </xf>
    <xf numFmtId="0" fontId="2" fillId="9" borderId="0" xfId="0" applyFont="1" applyFill="1"/>
    <xf numFmtId="0" fontId="3" fillId="9" borderId="0" xfId="0" applyFont="1" applyFill="1"/>
    <xf numFmtId="164" fontId="3" fillId="9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right"/>
    </xf>
    <xf numFmtId="164" fontId="2" fillId="9" borderId="1" xfId="0" applyNumberFormat="1" applyFont="1" applyFill="1" applyBorder="1" applyAlignment="1" applyProtection="1">
      <alignment horizontal="center"/>
      <protection locked="0"/>
    </xf>
    <xf numFmtId="1" fontId="2" fillId="9" borderId="1" xfId="0" applyNumberFormat="1" applyFont="1" applyFill="1" applyBorder="1" applyAlignment="1" applyProtection="1">
      <alignment horizontal="center"/>
      <protection locked="0"/>
    </xf>
    <xf numFmtId="2" fontId="2" fillId="9" borderId="1" xfId="0" applyNumberFormat="1" applyFont="1" applyFill="1" applyBorder="1" applyAlignment="1" applyProtection="1">
      <alignment horizontal="center"/>
      <protection locked="0"/>
    </xf>
    <xf numFmtId="164" fontId="2" fillId="9" borderId="1" xfId="0" applyNumberFormat="1" applyFont="1" applyFill="1" applyBorder="1"/>
    <xf numFmtId="164" fontId="6" fillId="9" borderId="1" xfId="0" applyNumberFormat="1" applyFont="1" applyFill="1" applyBorder="1"/>
    <xf numFmtId="2" fontId="3" fillId="9" borderId="0" xfId="0" applyNumberFormat="1" applyFont="1" applyFill="1" applyAlignment="1">
      <alignment horizontal="left"/>
    </xf>
    <xf numFmtId="164" fontId="2" fillId="9" borderId="2" xfId="0" applyNumberFormat="1" applyFont="1" applyFill="1" applyBorder="1" applyAlignment="1">
      <alignment horizontal="center"/>
    </xf>
    <xf numFmtId="166" fontId="2" fillId="8" borderId="1" xfId="0" applyNumberFormat="1" applyFont="1" applyFill="1" applyBorder="1"/>
    <xf numFmtId="0" fontId="3" fillId="5" borderId="3" xfId="0" applyFont="1" applyFill="1" applyBorder="1"/>
    <xf numFmtId="0" fontId="3" fillId="0" borderId="11" xfId="0" applyFont="1" applyBorder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164" fontId="5" fillId="9" borderId="1" xfId="0" applyNumberFormat="1" applyFont="1" applyFill="1" applyBorder="1" applyAlignment="1">
      <alignment horizontal="center"/>
    </xf>
    <xf numFmtId="0" fontId="3" fillId="8" borderId="9" xfId="0" applyFont="1" applyFill="1" applyBorder="1" applyAlignment="1"/>
    <xf numFmtId="0" fontId="3" fillId="8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P50</a:t>
            </a:r>
            <a:r>
              <a:rPr lang="en-US" baseline="0"/>
              <a:t> of Patients Pre and Post Hemodilution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'Controls and CMS'!$C$46:$C$51</c:f>
              <c:strCache>
                <c:ptCount val="6"/>
                <c:pt idx="0">
                  <c:v>CMS02</c:v>
                </c:pt>
                <c:pt idx="1">
                  <c:v>CMS03</c:v>
                </c:pt>
                <c:pt idx="2">
                  <c:v>CMS04</c:v>
                </c:pt>
                <c:pt idx="3">
                  <c:v>CMS05</c:v>
                </c:pt>
                <c:pt idx="4">
                  <c:v>CMS06</c:v>
                </c:pt>
                <c:pt idx="5">
                  <c:v>CMS07</c:v>
                </c:pt>
              </c:strCache>
            </c:strRef>
          </c:cat>
          <c:val>
            <c:numRef>
              <c:f>'Controls and CMS'!$D$46:$D$51</c:f>
              <c:numCache>
                <c:formatCode>General</c:formatCode>
                <c:ptCount val="6"/>
                <c:pt idx="0">
                  <c:v>24.6</c:v>
                </c:pt>
                <c:pt idx="1">
                  <c:v>22.8</c:v>
                </c:pt>
                <c:pt idx="2">
                  <c:v>23.9</c:v>
                </c:pt>
                <c:pt idx="3">
                  <c:v>24.6</c:v>
                </c:pt>
                <c:pt idx="4">
                  <c:v>25.5</c:v>
                </c:pt>
                <c:pt idx="5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5-4603-98A3-7B44889E6344}"/>
            </c:ext>
          </c:extLst>
        </c:ser>
        <c:ser>
          <c:idx val="1"/>
          <c:order val="1"/>
          <c:tx>
            <c:v>Post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'Controls and CMS'!$E$46:$E$51</c:f>
              <c:numCache>
                <c:formatCode>General</c:formatCode>
                <c:ptCount val="6"/>
                <c:pt idx="0">
                  <c:v>26.2</c:v>
                </c:pt>
                <c:pt idx="1">
                  <c:v>25</c:v>
                </c:pt>
                <c:pt idx="2">
                  <c:v>27.3</c:v>
                </c:pt>
                <c:pt idx="3">
                  <c:v>26.4</c:v>
                </c:pt>
                <c:pt idx="4">
                  <c:v>26.3</c:v>
                </c:pt>
                <c:pt idx="5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5-4603-98A3-7B44889E63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532496"/>
        <c:axId val="768532176"/>
      </c:barChart>
      <c:catAx>
        <c:axId val="7685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176"/>
        <c:crosses val="autoZero"/>
        <c:auto val="1"/>
        <c:lblAlgn val="ctr"/>
        <c:lblOffset val="100"/>
        <c:noMultiLvlLbl val="0"/>
      </c:catAx>
      <c:valAx>
        <c:axId val="7685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'Controls and CMS'!$C$53:$C$60</c:f>
              <c:strCache>
                <c:ptCount val="8"/>
                <c:pt idx="0">
                  <c:v>CON01</c:v>
                </c:pt>
                <c:pt idx="1">
                  <c:v>CON02</c:v>
                </c:pt>
                <c:pt idx="2">
                  <c:v>CON03</c:v>
                </c:pt>
                <c:pt idx="3">
                  <c:v>CON04</c:v>
                </c:pt>
                <c:pt idx="4">
                  <c:v>CON06</c:v>
                </c:pt>
                <c:pt idx="5">
                  <c:v>CON07</c:v>
                </c:pt>
                <c:pt idx="6">
                  <c:v>CON08</c:v>
                </c:pt>
                <c:pt idx="7">
                  <c:v>CON09</c:v>
                </c:pt>
              </c:strCache>
            </c:strRef>
          </c:cat>
          <c:val>
            <c:numRef>
              <c:f>'Controls and CMS'!$D$53:$D$60</c:f>
              <c:numCache>
                <c:formatCode>General</c:formatCode>
                <c:ptCount val="8"/>
                <c:pt idx="0">
                  <c:v>26.6</c:v>
                </c:pt>
                <c:pt idx="1">
                  <c:v>25</c:v>
                </c:pt>
                <c:pt idx="2">
                  <c:v>25.2</c:v>
                </c:pt>
                <c:pt idx="3">
                  <c:v>27.6</c:v>
                </c:pt>
                <c:pt idx="4">
                  <c:v>26.4</c:v>
                </c:pt>
                <c:pt idx="5">
                  <c:v>26</c:v>
                </c:pt>
                <c:pt idx="6">
                  <c:v>24.7</c:v>
                </c:pt>
                <c:pt idx="7">
                  <c:v>25.9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5-450E-90BA-651A06E6F4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9924240"/>
        <c:axId val="799927760"/>
      </c:barChart>
      <c:catAx>
        <c:axId val="79992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7760"/>
        <c:crosses val="autoZero"/>
        <c:auto val="1"/>
        <c:lblAlgn val="ctr"/>
        <c:lblOffset val="100"/>
        <c:noMultiLvlLbl val="0"/>
      </c:catAx>
      <c:valAx>
        <c:axId val="7999277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367973</xdr:colOff>
      <xdr:row>44</xdr:row>
      <xdr:rowOff>126348</xdr:rowOff>
    </xdr:from>
    <xdr:to>
      <xdr:col>14</xdr:col>
      <xdr:colOff>724551</xdr:colOff>
      <xdr:row>59</xdr:row>
      <xdr:rowOff>187244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21545-72AE-4B3B-989B-124397BD5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26051</xdr:colOff>
      <xdr:row>44</xdr:row>
      <xdr:rowOff>126348</xdr:rowOff>
    </xdr:from>
    <xdr:to>
      <xdr:col>23</xdr:col>
      <xdr:colOff>105833</xdr:colOff>
      <xdr:row>59</xdr:row>
      <xdr:rowOff>203525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3D1AD-C15C-4949-B70B-878B352AE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63"/>
  <sheetViews>
    <sheetView tabSelected="1" topLeftCell="A35" zoomScale="117" zoomScaleNormal="70" workbookViewId="0">
      <pane xSplit="1" topLeftCell="C1" activePane="topRight" state="frozen"/>
      <selection activeCell="A4" sqref="A4"/>
      <selection pane="topRight" activeCell="M39" sqref="M39"/>
    </sheetView>
  </sheetViews>
  <sheetFormatPr defaultColWidth="11.42578125" defaultRowHeight="15.75"/>
  <cols>
    <col min="1" max="2" width="14.85546875" style="14" customWidth="1"/>
    <col min="3" max="3" width="9.140625" style="14" customWidth="1"/>
    <col min="4" max="4" width="9.28515625" style="14" customWidth="1"/>
    <col min="5" max="5" width="8.28515625" style="14" customWidth="1"/>
    <col min="6" max="6" width="8" style="14" customWidth="1"/>
    <col min="7" max="7" width="10.42578125" style="14" customWidth="1"/>
    <col min="8" max="8" width="9.140625" style="14" customWidth="1"/>
    <col min="9" max="9" width="8.7109375" style="14" customWidth="1"/>
    <col min="10" max="10" width="9.7109375" style="14" customWidth="1"/>
    <col min="11" max="11" width="10" style="14" customWidth="1"/>
    <col min="12" max="12" width="12.140625" style="14" bestFit="1" customWidth="1"/>
    <col min="13" max="13" width="8.28515625" style="14" customWidth="1"/>
    <col min="14" max="14" width="9.140625" style="14" customWidth="1"/>
    <col min="15" max="15" width="11.42578125" style="14" customWidth="1"/>
    <col min="16" max="16" width="13" style="14" customWidth="1"/>
    <col min="17" max="17" width="12.140625" style="14" bestFit="1" customWidth="1"/>
    <col min="18" max="18" width="7.85546875" style="14" customWidth="1"/>
    <col min="19" max="20" width="7.42578125" style="14" customWidth="1"/>
    <col min="21" max="21" width="7.28515625" style="14" customWidth="1"/>
    <col min="22" max="22" width="11" style="14" bestFit="1" customWidth="1"/>
    <col min="23" max="56" width="11.42578125" style="14"/>
    <col min="57" max="57" width="13.42578125" style="14" customWidth="1"/>
    <col min="58" max="71" width="11.42578125" style="14"/>
    <col min="72" max="73" width="11.85546875" style="14" bestFit="1" customWidth="1"/>
    <col min="74" max="93" width="11.42578125" style="14"/>
    <col min="94" max="94" width="22" style="14" customWidth="1"/>
    <col min="95" max="128" width="11.42578125" style="14" customWidth="1"/>
    <col min="129" max="129" width="10.85546875" style="14" customWidth="1"/>
    <col min="130" max="130" width="30.140625" style="19" customWidth="1"/>
    <col min="131" max="132" width="11.42578125" style="14"/>
    <col min="133" max="133" width="17.7109375" style="14" customWidth="1"/>
    <col min="134" max="134" width="18.5703125" style="14" customWidth="1"/>
    <col min="135" max="135" width="5.28515625" style="14" customWidth="1"/>
    <col min="136" max="16384" width="11.42578125" style="14"/>
  </cols>
  <sheetData>
    <row r="1" spans="1:141">
      <c r="EB1" s="15" t="s">
        <v>69</v>
      </c>
      <c r="EC1" s="15" t="s">
        <v>53</v>
      </c>
      <c r="ED1" s="15" t="s">
        <v>54</v>
      </c>
      <c r="EE1" s="15" t="s">
        <v>70</v>
      </c>
    </row>
    <row r="2" spans="1:141">
      <c r="EB2" s="16" t="s">
        <v>4</v>
      </c>
      <c r="EC2" s="17">
        <v>36.299999999999997</v>
      </c>
      <c r="ED2" s="17">
        <v>35.6</v>
      </c>
      <c r="EE2" s="18">
        <f>(ED2-EC2)</f>
        <v>-0.69999999999999574</v>
      </c>
      <c r="EG2" s="19"/>
      <c r="EH2" s="19"/>
    </row>
    <row r="3" spans="1:141">
      <c r="EB3" s="16" t="s">
        <v>5</v>
      </c>
      <c r="EC3" s="17">
        <v>36.4</v>
      </c>
      <c r="ED3" s="20">
        <v>36.4</v>
      </c>
      <c r="EE3" s="18">
        <f t="shared" ref="EE3:EE20" si="0">(ED3-EC3)</f>
        <v>0</v>
      </c>
      <c r="EG3" s="19"/>
      <c r="EH3" s="21"/>
    </row>
    <row r="4" spans="1:141">
      <c r="A4" s="76" t="s">
        <v>1</v>
      </c>
      <c r="B4" s="132" t="s">
        <v>100</v>
      </c>
      <c r="C4" s="79" t="s">
        <v>87</v>
      </c>
      <c r="D4" s="80"/>
      <c r="E4" s="80"/>
      <c r="F4" s="80"/>
      <c r="G4" s="80"/>
      <c r="H4" s="138" t="s">
        <v>86</v>
      </c>
      <c r="I4" s="138"/>
      <c r="J4" s="138"/>
      <c r="K4" s="138"/>
      <c r="L4" s="138"/>
      <c r="M4" s="80"/>
      <c r="N4" s="80"/>
      <c r="O4" s="80" t="s">
        <v>13</v>
      </c>
      <c r="P4" s="80"/>
      <c r="Q4" s="80"/>
      <c r="R4" s="138" t="s">
        <v>2</v>
      </c>
      <c r="S4" s="138"/>
      <c r="T4" s="138"/>
      <c r="U4" s="138"/>
      <c r="V4" s="138"/>
      <c r="W4" s="81" t="s">
        <v>16</v>
      </c>
      <c r="X4" s="48"/>
      <c r="Y4" s="48"/>
      <c r="Z4" s="48"/>
      <c r="AA4" s="48"/>
      <c r="AB4" s="82" t="s">
        <v>19</v>
      </c>
      <c r="AC4" s="82"/>
      <c r="AD4" s="82"/>
      <c r="AE4" s="82"/>
      <c r="AF4" s="82"/>
      <c r="AG4" s="91" t="s">
        <v>21</v>
      </c>
      <c r="AH4" s="92"/>
      <c r="AI4" s="81"/>
      <c r="AJ4" s="81"/>
      <c r="AK4" s="81"/>
      <c r="AL4" s="138" t="s">
        <v>85</v>
      </c>
      <c r="AM4" s="138"/>
      <c r="AN4" s="138"/>
      <c r="AO4" s="138"/>
      <c r="AP4" s="138"/>
      <c r="AQ4" s="81" t="s">
        <v>76</v>
      </c>
      <c r="AR4" s="81"/>
      <c r="AS4" s="81"/>
      <c r="AT4" s="81"/>
      <c r="AU4" s="81"/>
      <c r="AV4" s="82" t="s">
        <v>23</v>
      </c>
      <c r="AW4" s="82"/>
      <c r="AX4" s="82"/>
      <c r="AY4" s="82"/>
      <c r="AZ4" s="82"/>
      <c r="BA4" s="81" t="s">
        <v>24</v>
      </c>
      <c r="BB4" s="81"/>
      <c r="BC4" s="81"/>
      <c r="BD4" s="81"/>
      <c r="BE4" s="81"/>
      <c r="BF4" s="82" t="s">
        <v>25</v>
      </c>
      <c r="BG4" s="82"/>
      <c r="BH4" s="82"/>
      <c r="BI4" s="82"/>
      <c r="BJ4" s="82"/>
      <c r="BK4" s="81" t="s">
        <v>26</v>
      </c>
      <c r="BL4" s="81"/>
      <c r="BM4" s="81"/>
      <c r="BN4" s="81"/>
      <c r="BO4" s="81"/>
      <c r="BP4" s="82" t="s">
        <v>77</v>
      </c>
      <c r="BQ4" s="82"/>
      <c r="BR4" s="82"/>
      <c r="BS4" s="82"/>
      <c r="BT4" s="82"/>
      <c r="BU4" s="81" t="s">
        <v>78</v>
      </c>
      <c r="BV4" s="81"/>
      <c r="BW4" s="81"/>
      <c r="BX4" s="81"/>
      <c r="BY4" s="81"/>
      <c r="BZ4" s="81"/>
      <c r="CA4" s="81" t="s">
        <v>29</v>
      </c>
      <c r="CB4" s="96" t="s">
        <v>92</v>
      </c>
      <c r="CC4" s="96"/>
      <c r="CD4" s="96"/>
      <c r="CE4" s="96"/>
      <c r="CF4" s="96"/>
      <c r="CG4" s="22" t="s">
        <v>28</v>
      </c>
      <c r="CH4" s="22"/>
      <c r="CI4" s="22"/>
      <c r="CJ4" s="22"/>
      <c r="CK4" s="22"/>
      <c r="CL4" s="137" t="s">
        <v>75</v>
      </c>
      <c r="CM4" s="137"/>
      <c r="CN4" s="137"/>
      <c r="CO4" s="137"/>
      <c r="CP4" s="137"/>
      <c r="CQ4" s="81" t="s">
        <v>79</v>
      </c>
      <c r="CR4" s="81"/>
      <c r="CS4" s="81"/>
      <c r="CT4" s="81"/>
      <c r="CU4" s="81"/>
      <c r="CV4" s="82" t="s">
        <v>80</v>
      </c>
      <c r="CW4" s="82"/>
      <c r="CX4" s="82"/>
      <c r="CY4" s="82"/>
      <c r="CZ4" s="82"/>
      <c r="DA4" s="81" t="s">
        <v>81</v>
      </c>
      <c r="DB4" s="81"/>
      <c r="DC4" s="81"/>
      <c r="DD4" s="81"/>
      <c r="DE4" s="81"/>
      <c r="DF4" s="82" t="s">
        <v>34</v>
      </c>
      <c r="DG4" s="82"/>
      <c r="DH4" s="82"/>
      <c r="DI4" s="82"/>
      <c r="DJ4" s="82"/>
      <c r="DK4" s="81" t="s">
        <v>82</v>
      </c>
      <c r="DL4" s="81"/>
      <c r="DM4" s="81"/>
      <c r="DN4" s="81"/>
      <c r="DO4" s="81"/>
      <c r="DP4" s="82" t="s">
        <v>83</v>
      </c>
      <c r="DQ4" s="82"/>
      <c r="DR4" s="82"/>
      <c r="DS4" s="82"/>
      <c r="DT4" s="82"/>
      <c r="DU4" s="81" t="s">
        <v>84</v>
      </c>
      <c r="DV4" s="81"/>
      <c r="DW4" s="81"/>
      <c r="DX4" s="81"/>
      <c r="DY4" s="81"/>
      <c r="DZ4" s="97" t="s">
        <v>73</v>
      </c>
      <c r="EB4" s="16" t="s">
        <v>6</v>
      </c>
      <c r="EC4" s="17">
        <v>37.299999999999997</v>
      </c>
      <c r="ED4" s="20">
        <v>36.200000000000003</v>
      </c>
      <c r="EE4" s="18">
        <f t="shared" si="0"/>
        <v>-1.0999999999999943</v>
      </c>
      <c r="EG4" s="19"/>
      <c r="EH4" s="21"/>
    </row>
    <row r="5" spans="1:141">
      <c r="A5" s="77"/>
      <c r="B5" s="133"/>
      <c r="C5" s="34" t="s">
        <v>0</v>
      </c>
      <c r="D5" s="35">
        <v>0.25</v>
      </c>
      <c r="E5" s="35">
        <v>0.5</v>
      </c>
      <c r="F5" s="35">
        <v>0.75</v>
      </c>
      <c r="G5" s="35" t="s">
        <v>15</v>
      </c>
      <c r="H5" s="37" t="s">
        <v>0</v>
      </c>
      <c r="I5" s="38">
        <v>0.25</v>
      </c>
      <c r="J5" s="38">
        <v>0.5</v>
      </c>
      <c r="K5" s="38">
        <v>0.75</v>
      </c>
      <c r="L5" s="38" t="s">
        <v>15</v>
      </c>
      <c r="M5" s="36" t="s">
        <v>0</v>
      </c>
      <c r="N5" s="35">
        <v>0.25</v>
      </c>
      <c r="O5" s="35">
        <v>0.5</v>
      </c>
      <c r="P5" s="35">
        <v>0.75</v>
      </c>
      <c r="Q5" s="35" t="s">
        <v>15</v>
      </c>
      <c r="R5" s="37" t="s">
        <v>0</v>
      </c>
      <c r="S5" s="38">
        <v>0.25</v>
      </c>
      <c r="T5" s="38">
        <v>0.5</v>
      </c>
      <c r="U5" s="38">
        <v>0.75</v>
      </c>
      <c r="V5" s="38" t="s">
        <v>15</v>
      </c>
      <c r="W5" s="36" t="s">
        <v>0</v>
      </c>
      <c r="X5" s="35">
        <v>0.25</v>
      </c>
      <c r="Y5" s="35">
        <v>0.5</v>
      </c>
      <c r="Z5" s="35">
        <v>0.75</v>
      </c>
      <c r="AA5" s="35" t="s">
        <v>15</v>
      </c>
      <c r="AB5" s="37" t="s">
        <v>20</v>
      </c>
      <c r="AC5" s="38">
        <v>0.25</v>
      </c>
      <c r="AD5" s="38">
        <v>0.5</v>
      </c>
      <c r="AE5" s="38">
        <v>0.75</v>
      </c>
      <c r="AF5" s="37" t="s">
        <v>15</v>
      </c>
      <c r="AG5" s="85" t="s">
        <v>20</v>
      </c>
      <c r="AH5" s="93">
        <v>0.25</v>
      </c>
      <c r="AI5" s="35">
        <v>0.5</v>
      </c>
      <c r="AJ5" s="35">
        <v>0.75</v>
      </c>
      <c r="AK5" s="36" t="s">
        <v>15</v>
      </c>
      <c r="AL5" s="37" t="s">
        <v>20</v>
      </c>
      <c r="AM5" s="38">
        <v>0.25</v>
      </c>
      <c r="AN5" s="38">
        <v>0.5</v>
      </c>
      <c r="AO5" s="38">
        <v>0.75</v>
      </c>
      <c r="AP5" s="37" t="s">
        <v>15</v>
      </c>
      <c r="AQ5" s="36" t="s">
        <v>20</v>
      </c>
      <c r="AR5" s="35">
        <v>0.25</v>
      </c>
      <c r="AS5" s="35">
        <v>0.5</v>
      </c>
      <c r="AT5" s="35">
        <v>0.75</v>
      </c>
      <c r="AU5" s="36" t="s">
        <v>15</v>
      </c>
      <c r="AV5" s="37" t="s">
        <v>20</v>
      </c>
      <c r="AW5" s="38">
        <v>0.25</v>
      </c>
      <c r="AX5" s="38">
        <v>0.5</v>
      </c>
      <c r="AY5" s="38">
        <v>0.75</v>
      </c>
      <c r="AZ5" s="37" t="s">
        <v>15</v>
      </c>
      <c r="BA5" s="36" t="s">
        <v>20</v>
      </c>
      <c r="BB5" s="35">
        <v>0.25</v>
      </c>
      <c r="BC5" s="35">
        <v>0.5</v>
      </c>
      <c r="BD5" s="35">
        <v>0.75</v>
      </c>
      <c r="BE5" s="36" t="s">
        <v>15</v>
      </c>
      <c r="BF5" s="37" t="s">
        <v>20</v>
      </c>
      <c r="BG5" s="38">
        <v>0.25</v>
      </c>
      <c r="BH5" s="38">
        <v>0.5</v>
      </c>
      <c r="BI5" s="38">
        <v>0.75</v>
      </c>
      <c r="BJ5" s="37" t="s">
        <v>15</v>
      </c>
      <c r="BK5" s="36" t="s">
        <v>20</v>
      </c>
      <c r="BL5" s="35">
        <v>0.25</v>
      </c>
      <c r="BM5" s="35">
        <v>0.5</v>
      </c>
      <c r="BN5" s="35">
        <v>0.75</v>
      </c>
      <c r="BO5" s="36" t="s">
        <v>15</v>
      </c>
      <c r="BP5" s="37" t="s">
        <v>20</v>
      </c>
      <c r="BQ5" s="38">
        <v>0.25</v>
      </c>
      <c r="BR5" s="38">
        <v>0.5</v>
      </c>
      <c r="BS5" s="38">
        <v>0.75</v>
      </c>
      <c r="BT5" s="37" t="s">
        <v>15</v>
      </c>
      <c r="BU5" s="36" t="s">
        <v>20</v>
      </c>
      <c r="BV5" s="35">
        <v>0.25</v>
      </c>
      <c r="BW5" s="35">
        <v>0.5</v>
      </c>
      <c r="BX5" s="35">
        <v>0.75</v>
      </c>
      <c r="BY5" s="36" t="s">
        <v>15</v>
      </c>
      <c r="BZ5" s="36" t="s">
        <v>20</v>
      </c>
      <c r="CA5" s="36" t="s">
        <v>52</v>
      </c>
      <c r="CB5" s="37" t="s">
        <v>20</v>
      </c>
      <c r="CC5" s="38">
        <v>0.25</v>
      </c>
      <c r="CD5" s="38">
        <v>0.5</v>
      </c>
      <c r="CE5" s="38">
        <v>0.75</v>
      </c>
      <c r="CF5" s="37" t="s">
        <v>15</v>
      </c>
      <c r="CG5" s="36" t="s">
        <v>20</v>
      </c>
      <c r="CH5" s="35">
        <v>0.25</v>
      </c>
      <c r="CI5" s="35">
        <v>0.5</v>
      </c>
      <c r="CJ5" s="35">
        <v>0.75</v>
      </c>
      <c r="CK5" s="36" t="s">
        <v>15</v>
      </c>
      <c r="CL5" s="37" t="s">
        <v>20</v>
      </c>
      <c r="CM5" s="38">
        <v>0.25</v>
      </c>
      <c r="CN5" s="38">
        <v>0.5</v>
      </c>
      <c r="CO5" s="38">
        <v>0.75</v>
      </c>
      <c r="CP5" s="37" t="s">
        <v>15</v>
      </c>
      <c r="CQ5" s="36" t="s">
        <v>20</v>
      </c>
      <c r="CR5" s="35">
        <v>0.25</v>
      </c>
      <c r="CS5" s="35">
        <v>0.5</v>
      </c>
      <c r="CT5" s="35">
        <v>0.75</v>
      </c>
      <c r="CU5" s="36" t="s">
        <v>15</v>
      </c>
      <c r="CV5" s="37" t="s">
        <v>20</v>
      </c>
      <c r="CW5" s="38">
        <v>0.25</v>
      </c>
      <c r="CX5" s="38">
        <v>0.5</v>
      </c>
      <c r="CY5" s="38">
        <v>0.75</v>
      </c>
      <c r="CZ5" s="37" t="s">
        <v>15</v>
      </c>
      <c r="DA5" s="36" t="s">
        <v>20</v>
      </c>
      <c r="DB5" s="35">
        <v>0.25</v>
      </c>
      <c r="DC5" s="35">
        <v>0.5</v>
      </c>
      <c r="DD5" s="35">
        <v>0.75</v>
      </c>
      <c r="DE5" s="36" t="s">
        <v>15</v>
      </c>
      <c r="DF5" s="37" t="s">
        <v>20</v>
      </c>
      <c r="DG5" s="38">
        <v>0.25</v>
      </c>
      <c r="DH5" s="38">
        <v>0.5</v>
      </c>
      <c r="DI5" s="38">
        <v>0.75</v>
      </c>
      <c r="DJ5" s="37" t="s">
        <v>15</v>
      </c>
      <c r="DK5" s="36" t="s">
        <v>20</v>
      </c>
      <c r="DL5" s="35">
        <v>0.25</v>
      </c>
      <c r="DM5" s="35">
        <v>0.5</v>
      </c>
      <c r="DN5" s="35">
        <v>0.75</v>
      </c>
      <c r="DO5" s="36" t="s">
        <v>15</v>
      </c>
      <c r="DP5" s="37" t="s">
        <v>20</v>
      </c>
      <c r="DQ5" s="38">
        <v>0.25</v>
      </c>
      <c r="DR5" s="38">
        <v>0.5</v>
      </c>
      <c r="DS5" s="38">
        <v>0.75</v>
      </c>
      <c r="DT5" s="37" t="s">
        <v>15</v>
      </c>
      <c r="DU5" s="36" t="s">
        <v>20</v>
      </c>
      <c r="DV5" s="35">
        <v>0.25</v>
      </c>
      <c r="DW5" s="35">
        <v>0.5</v>
      </c>
      <c r="DX5" s="35">
        <v>0.75</v>
      </c>
      <c r="DY5" s="36" t="s">
        <v>15</v>
      </c>
      <c r="DZ5" s="88"/>
      <c r="EB5" s="16" t="s">
        <v>7</v>
      </c>
      <c r="EC5" s="23">
        <v>37</v>
      </c>
      <c r="ED5" s="20">
        <v>36.299999999999997</v>
      </c>
      <c r="EE5" s="18">
        <f t="shared" si="0"/>
        <v>-0.70000000000000284</v>
      </c>
      <c r="EG5" s="24"/>
      <c r="EH5" s="21"/>
    </row>
    <row r="6" spans="1:141">
      <c r="A6" s="78" t="s">
        <v>4</v>
      </c>
      <c r="B6" s="134">
        <v>26.6</v>
      </c>
      <c r="C6" s="83">
        <v>15.769565525659381</v>
      </c>
      <c r="D6" s="39">
        <v>45.851722814059499</v>
      </c>
      <c r="E6" s="39">
        <v>60.620881029984453</v>
      </c>
      <c r="F6" s="39">
        <v>82.845540257919225</v>
      </c>
      <c r="G6" s="39">
        <v>121.6426709261401</v>
      </c>
      <c r="H6" s="49">
        <v>364.34865966569907</v>
      </c>
      <c r="I6" s="49">
        <v>1326.1124049638647</v>
      </c>
      <c r="J6" s="49">
        <v>1490.0513277819839</v>
      </c>
      <c r="K6" s="49">
        <v>1810.2289253021779</v>
      </c>
      <c r="L6" s="49">
        <v>2143.207750780969</v>
      </c>
      <c r="M6" s="50">
        <v>266.47268026914594</v>
      </c>
      <c r="N6" s="50">
        <v>1114.1861808700198</v>
      </c>
      <c r="O6" s="50">
        <v>1457.0040989323468</v>
      </c>
      <c r="P6" s="50">
        <v>1864.8351663367553</v>
      </c>
      <c r="Q6" s="50">
        <v>2281.0644794684717</v>
      </c>
      <c r="R6" s="51">
        <v>0.731383329239641</v>
      </c>
      <c r="S6" s="51">
        <v>0.83989649606901196</v>
      </c>
      <c r="T6" s="51">
        <v>0.97787847398982053</v>
      </c>
      <c r="U6" s="51">
        <v>1.0299690330193874</v>
      </c>
      <c r="V6" s="51">
        <v>1.0645056943985747</v>
      </c>
      <c r="W6" s="39">
        <v>6.2</v>
      </c>
      <c r="X6" s="39">
        <v>11.7</v>
      </c>
      <c r="Y6" s="39">
        <v>14.2</v>
      </c>
      <c r="Z6" s="39">
        <v>16.399999999999999</v>
      </c>
      <c r="AA6" s="39">
        <v>18.899999999999999</v>
      </c>
      <c r="AB6" s="49">
        <v>0</v>
      </c>
      <c r="AC6" s="49">
        <v>38</v>
      </c>
      <c r="AD6" s="49">
        <v>75</v>
      </c>
      <c r="AE6" s="49">
        <v>113</v>
      </c>
      <c r="AF6" s="84">
        <v>150</v>
      </c>
      <c r="AG6" s="86">
        <v>15.193316396847877</v>
      </c>
      <c r="AH6" s="94" t="s">
        <v>72</v>
      </c>
      <c r="AI6" s="52">
        <v>15.786987221656604</v>
      </c>
      <c r="AJ6" s="52">
        <v>16.600440311695809</v>
      </c>
      <c r="AK6" s="52">
        <v>16.670849424208043</v>
      </c>
      <c r="AL6" s="57">
        <v>47.3</v>
      </c>
      <c r="AM6" s="57" t="s">
        <v>72</v>
      </c>
      <c r="AN6" s="57">
        <v>49.8</v>
      </c>
      <c r="AO6" s="53">
        <v>50</v>
      </c>
      <c r="AP6" s="53">
        <v>49.3</v>
      </c>
      <c r="AQ6" s="108">
        <v>90.346748833000007</v>
      </c>
      <c r="AR6" s="52" t="s">
        <v>72</v>
      </c>
      <c r="AS6" s="52">
        <v>85.23297153</v>
      </c>
      <c r="AT6" s="52">
        <v>83.848900302999994</v>
      </c>
      <c r="AU6" s="52">
        <v>84.441366997000003</v>
      </c>
      <c r="AV6" s="57">
        <v>58</v>
      </c>
      <c r="AW6" s="57" t="s">
        <v>72</v>
      </c>
      <c r="AX6" s="57">
        <v>50</v>
      </c>
      <c r="AY6" s="57">
        <v>48</v>
      </c>
      <c r="AZ6" s="57">
        <v>54</v>
      </c>
      <c r="BA6" s="56">
        <f>(1.39*AG6*AQ6/100)+0.003*AV6</f>
        <v>19.254067692203787</v>
      </c>
      <c r="BB6" s="56" t="s">
        <v>72</v>
      </c>
      <c r="BC6" s="56">
        <f>(1.39*AI6*AS6/100)+0.003*AX6</f>
        <v>18.853448470470241</v>
      </c>
      <c r="BD6" s="56">
        <f>(1.39*AJ6*AT6/100)+0.003*AY6</f>
        <v>19.491808439069846</v>
      </c>
      <c r="BE6" s="56">
        <f>(1.39*AK6*AU6/100)+0.003*AZ6</f>
        <v>19.729159469899756</v>
      </c>
      <c r="BF6" s="55">
        <f>BA6-H6/(10*W6)</f>
        <v>13.377476407273157</v>
      </c>
      <c r="BG6" s="55" t="s">
        <v>72</v>
      </c>
      <c r="BH6" s="55">
        <f>BC6-J6/(10*Y6)</f>
        <v>8.3601292607379598</v>
      </c>
      <c r="BI6" s="55">
        <f>BD6-K6/(10*Z6)</f>
        <v>8.4538271872272972</v>
      </c>
      <c r="BJ6" s="55">
        <f>BE6-L6/(10*AA6)</f>
        <v>8.3894359207940994</v>
      </c>
      <c r="BK6" s="52">
        <v>19.899999999999999</v>
      </c>
      <c r="BL6" s="54" t="s">
        <v>72</v>
      </c>
      <c r="BM6" s="52">
        <v>23.4</v>
      </c>
      <c r="BN6" s="52">
        <v>25.2</v>
      </c>
      <c r="BO6" s="52">
        <v>22.3</v>
      </c>
      <c r="BP6" s="57">
        <v>7.4219999999999997</v>
      </c>
      <c r="BQ6" s="57" t="s">
        <v>72</v>
      </c>
      <c r="BR6" s="57">
        <v>7.3129999999999997</v>
      </c>
      <c r="BS6" s="57">
        <v>7.367</v>
      </c>
      <c r="BT6" s="57">
        <v>7.3049999999999997</v>
      </c>
      <c r="BU6" s="52">
        <v>36.299999999999997</v>
      </c>
      <c r="BV6" s="52">
        <v>36.1</v>
      </c>
      <c r="BW6" s="52">
        <v>35.9</v>
      </c>
      <c r="BX6" s="52">
        <v>35.700000000000003</v>
      </c>
      <c r="BY6" s="52">
        <v>35.6</v>
      </c>
      <c r="BZ6" s="52">
        <v>35.6</v>
      </c>
      <c r="CA6" s="52">
        <f>BZ6-BU6</f>
        <v>-0.69999999999999574</v>
      </c>
      <c r="CB6" s="57">
        <v>58</v>
      </c>
      <c r="CC6" s="57" t="s">
        <v>72</v>
      </c>
      <c r="CD6" s="57">
        <v>50</v>
      </c>
      <c r="CE6" s="57">
        <v>48</v>
      </c>
      <c r="CF6" s="57">
        <v>54</v>
      </c>
      <c r="CG6" s="52">
        <v>19.899999999999999</v>
      </c>
      <c r="CH6" s="54" t="s">
        <v>72</v>
      </c>
      <c r="CI6" s="52">
        <v>23.4</v>
      </c>
      <c r="CJ6" s="52">
        <v>25.2</v>
      </c>
      <c r="CK6" s="52">
        <v>22.3</v>
      </c>
      <c r="CL6" s="53">
        <f>((0.2095*(DZ6-47))-BK6/R6+BK6*(0.2095)*(1-R6)/R6)-AV6</f>
        <v>2.0079613988800062</v>
      </c>
      <c r="CM6" s="53" t="s">
        <v>72</v>
      </c>
      <c r="CN6" s="53">
        <f>((0.2095*(DZ6-47))-BM6/T6+BM6*(0.2095)*(1-T6)/T6)-AX6</f>
        <v>11.86704580291665</v>
      </c>
      <c r="CO6" s="53">
        <f>((0.2095*(DZ6-47))-BN6/U6+BN6*(0.2095)*(1-U6)/U6)-AY6</f>
        <v>13.065130163652462</v>
      </c>
      <c r="CP6" s="53">
        <f>((0.2095*(DZ6-47))-BO6/V6+BO6*(0.2095)*(1-V6)/V6)-AZ6</f>
        <v>10.453710402908811</v>
      </c>
      <c r="CQ6" s="52">
        <v>0.48</v>
      </c>
      <c r="CR6" s="52" t="s">
        <v>72</v>
      </c>
      <c r="CS6" s="52">
        <v>2.94</v>
      </c>
      <c r="CT6" s="52">
        <v>5.1100000000000003</v>
      </c>
      <c r="CU6" s="52">
        <v>8.91</v>
      </c>
      <c r="CV6" s="58"/>
      <c r="CW6" s="57" t="s">
        <v>72</v>
      </c>
      <c r="CX6" s="58"/>
      <c r="CY6" s="58"/>
      <c r="CZ6" s="58">
        <v>21.536999999999999</v>
      </c>
      <c r="DA6" s="41"/>
      <c r="DB6" s="54" t="s">
        <v>72</v>
      </c>
      <c r="DC6" s="41"/>
      <c r="DD6" s="41"/>
      <c r="DE6" s="41">
        <v>33.606124229991913</v>
      </c>
      <c r="DF6" s="58"/>
      <c r="DG6" s="57" t="s">
        <v>72</v>
      </c>
      <c r="DH6" s="58"/>
      <c r="DI6" s="58"/>
      <c r="DJ6" s="58">
        <v>26.2</v>
      </c>
      <c r="DK6" s="41"/>
      <c r="DL6" s="54" t="s">
        <v>72</v>
      </c>
      <c r="DM6" s="41"/>
      <c r="DN6" s="41"/>
      <c r="DO6" s="41">
        <v>42.2</v>
      </c>
      <c r="DP6" s="57">
        <v>0</v>
      </c>
      <c r="DQ6" s="57" t="s">
        <v>72</v>
      </c>
      <c r="DR6" s="57">
        <v>0</v>
      </c>
      <c r="DS6" s="57">
        <v>0</v>
      </c>
      <c r="DT6" s="58">
        <v>85.3</v>
      </c>
      <c r="DU6" s="54">
        <v>0</v>
      </c>
      <c r="DV6" s="54" t="s">
        <v>72</v>
      </c>
      <c r="DW6" s="54">
        <v>0</v>
      </c>
      <c r="DX6" s="54">
        <v>0</v>
      </c>
      <c r="DY6" s="73">
        <v>55</v>
      </c>
      <c r="DZ6" s="88">
        <v>456</v>
      </c>
      <c r="EB6" s="16" t="s">
        <v>8</v>
      </c>
      <c r="EC6" s="17">
        <v>36.5</v>
      </c>
      <c r="ED6" s="20">
        <v>37</v>
      </c>
      <c r="EE6" s="18">
        <f t="shared" ref="EE6:EE17" si="1">(ED6-EC6)</f>
        <v>0.5</v>
      </c>
      <c r="EJ6" s="19"/>
      <c r="EK6" s="21"/>
    </row>
    <row r="7" spans="1:141">
      <c r="A7" s="78" t="s">
        <v>5</v>
      </c>
      <c r="B7" s="134">
        <v>25</v>
      </c>
      <c r="C7" s="83">
        <v>9.926738180446991</v>
      </c>
      <c r="D7" s="39">
        <v>35.223095208716344</v>
      </c>
      <c r="E7" s="39">
        <v>53.484700020611136</v>
      </c>
      <c r="F7" s="39">
        <v>74.143683513128892</v>
      </c>
      <c r="G7" s="39">
        <v>93.105868106627852</v>
      </c>
      <c r="H7" s="49">
        <v>262.60431000778118</v>
      </c>
      <c r="I7" s="49">
        <v>1121.7676945378412</v>
      </c>
      <c r="J7" s="49">
        <v>1518.2325616903752</v>
      </c>
      <c r="K7" s="49">
        <v>1842.7058315847521</v>
      </c>
      <c r="L7" s="49">
        <v>2014.7487964913184</v>
      </c>
      <c r="M7" s="50">
        <v>250.42189992799575</v>
      </c>
      <c r="N7" s="50">
        <v>1081.0215598888378</v>
      </c>
      <c r="O7" s="50">
        <v>1642.7960563336721</v>
      </c>
      <c r="P7" s="50">
        <v>2111.7981813607298</v>
      </c>
      <c r="Q7" s="50">
        <v>2258.8134641087163</v>
      </c>
      <c r="R7" s="51">
        <v>0.95338458496909695</v>
      </c>
      <c r="S7" s="51">
        <v>0.96348983414371436</v>
      </c>
      <c r="T7" s="51">
        <v>1.0819798129999931</v>
      </c>
      <c r="U7" s="51">
        <v>1.1459887367653114</v>
      </c>
      <c r="V7" s="51">
        <v>1.1210942548225669</v>
      </c>
      <c r="W7" s="39">
        <v>4.0999999999999996</v>
      </c>
      <c r="X7" s="39">
        <v>9.3000000000000007</v>
      </c>
      <c r="Y7" s="39">
        <v>11.3</v>
      </c>
      <c r="Z7" s="39">
        <v>13.7</v>
      </c>
      <c r="AA7" s="39">
        <v>15.1</v>
      </c>
      <c r="AB7" s="49">
        <v>0</v>
      </c>
      <c r="AC7" s="49">
        <v>38</v>
      </c>
      <c r="AD7" s="49">
        <v>75</v>
      </c>
      <c r="AE7" s="49">
        <v>113</v>
      </c>
      <c r="AF7" s="49">
        <v>135</v>
      </c>
      <c r="AG7" s="86">
        <v>17.139871130141387</v>
      </c>
      <c r="AH7" s="94" t="s">
        <v>72</v>
      </c>
      <c r="AI7" s="52">
        <v>17.455580300550594</v>
      </c>
      <c r="AJ7" s="52">
        <v>18.895747990507505</v>
      </c>
      <c r="AK7" s="52">
        <v>17.976196158039226</v>
      </c>
      <c r="AL7" s="57">
        <v>46.7</v>
      </c>
      <c r="AM7" s="57" t="s">
        <v>72</v>
      </c>
      <c r="AN7" s="57">
        <v>55.7</v>
      </c>
      <c r="AO7" s="53">
        <v>54.7</v>
      </c>
      <c r="AP7" s="53">
        <v>58</v>
      </c>
      <c r="AQ7" s="52">
        <v>88.792721979999996</v>
      </c>
      <c r="AR7" s="52" t="s">
        <v>72</v>
      </c>
      <c r="AS7" s="52">
        <v>84.475978240000003</v>
      </c>
      <c r="AT7" s="52">
        <v>81.376276466999997</v>
      </c>
      <c r="AU7" s="52">
        <v>80.607488649999993</v>
      </c>
      <c r="AV7" s="57">
        <v>56</v>
      </c>
      <c r="AW7" s="57" t="s">
        <v>72</v>
      </c>
      <c r="AX7" s="57">
        <v>48</v>
      </c>
      <c r="AY7" s="57">
        <v>49</v>
      </c>
      <c r="AZ7" s="57">
        <v>49</v>
      </c>
      <c r="BA7" s="56">
        <f t="shared" ref="BA7:BA13" si="2">(1.39*AG7*AQ7/100)+0.003*AV7</f>
        <v>21.322351787240244</v>
      </c>
      <c r="BB7" s="56" t="s">
        <v>72</v>
      </c>
      <c r="BC7" s="56">
        <f t="shared" ref="BC7:BC13" si="3">(1.39*AI7*AS7/100)+0.003*AX7</f>
        <v>20.640623380738791</v>
      </c>
      <c r="BD7" s="56">
        <f t="shared" ref="BD7:BD13" si="4">(1.39*AJ7*AT7/100)+0.003*AY7</f>
        <v>21.520552014115541</v>
      </c>
      <c r="BE7" s="56">
        <f t="shared" ref="BE7:BE13" si="5">(1.39*AK7*AU7/100)+0.003*AZ7</f>
        <v>20.28832278613255</v>
      </c>
      <c r="BF7" s="55">
        <f t="shared" ref="BF7:BF13" si="6">BA7-H7/(10*W7)</f>
        <v>14.91736861631875</v>
      </c>
      <c r="BG7" s="55" t="s">
        <v>72</v>
      </c>
      <c r="BH7" s="55">
        <f t="shared" ref="BH7:BH13" si="7">BC7-J7/(10*Y7)</f>
        <v>7.2049369940983023</v>
      </c>
      <c r="BI7" s="55">
        <f t="shared" ref="BI7:BI13" si="8">BD7-K7/(10*Z7)</f>
        <v>8.0701444842998331</v>
      </c>
      <c r="BJ7" s="55">
        <f t="shared" ref="BJ7:BJ13" si="9">BE7-L7/(10*AA7)</f>
        <v>6.9456155246006404</v>
      </c>
      <c r="BK7" s="52">
        <v>27.1</v>
      </c>
      <c r="BL7" s="54" t="s">
        <v>72</v>
      </c>
      <c r="BM7" s="52">
        <v>30.6</v>
      </c>
      <c r="BN7" s="54">
        <v>29.6</v>
      </c>
      <c r="BO7" s="52">
        <v>26.3</v>
      </c>
      <c r="BP7" s="57">
        <v>7.2969999999999997</v>
      </c>
      <c r="BQ7" s="57" t="s">
        <v>72</v>
      </c>
      <c r="BR7" s="57">
        <v>7.2779999999999996</v>
      </c>
      <c r="BS7" s="57">
        <v>7.2439999999999998</v>
      </c>
      <c r="BT7" s="57">
        <v>7.2050000000000001</v>
      </c>
      <c r="BU7" s="52">
        <v>36.4</v>
      </c>
      <c r="BV7" s="52">
        <v>36.4</v>
      </c>
      <c r="BW7" s="52">
        <v>36.4</v>
      </c>
      <c r="BX7" s="52">
        <v>36.4</v>
      </c>
      <c r="BY7" s="52">
        <v>36.4</v>
      </c>
      <c r="BZ7" s="107">
        <v>36.4</v>
      </c>
      <c r="CA7" s="52">
        <f t="shared" ref="CA7:CA13" si="10">BZ7-BU7</f>
        <v>0</v>
      </c>
      <c r="CB7" s="57">
        <v>56</v>
      </c>
      <c r="CC7" s="57" t="s">
        <v>72</v>
      </c>
      <c r="CD7" s="57">
        <v>48</v>
      </c>
      <c r="CE7" s="57">
        <v>49</v>
      </c>
      <c r="CF7" s="57">
        <v>49</v>
      </c>
      <c r="CG7" s="52">
        <v>27.1</v>
      </c>
      <c r="CH7" s="54" t="s">
        <v>72</v>
      </c>
      <c r="CI7" s="52">
        <v>30.6</v>
      </c>
      <c r="CJ7" s="54">
        <v>29.6</v>
      </c>
      <c r="CK7" s="52">
        <v>26.3</v>
      </c>
      <c r="CL7" s="53">
        <f t="shared" ref="CL7:CL13" si="11">((0.2095*(DZ7-47))-BK7/R7+BK7*(0.2095)*(1-R7)/R7)-AV7</f>
        <v>1.7475517036730253</v>
      </c>
      <c r="CM7" s="53" t="s">
        <v>72</v>
      </c>
      <c r="CN7" s="53">
        <f t="shared" ref="CN7:CN13" si="12">((0.2095*(DZ7-47))-BM7/T7+BM7*(0.2095)*(1-T7)/T7)-AX7</f>
        <v>9.1277830767030537</v>
      </c>
      <c r="CO7" s="53">
        <f t="shared" ref="CO7:CO13" si="13">((0.2095*(DZ7-47))-BN7/U7+BN7*(0.2095)*(1-U7)/U7)-AY7</f>
        <v>10.275798278581789</v>
      </c>
      <c r="CP7" s="53">
        <f t="shared" ref="CP7:CP13" si="14">((0.2095*(DZ7-47))-BO7/V7+BO7*(0.2095)*(1-V7)/V7)-AZ7</f>
        <v>12.840634308685161</v>
      </c>
      <c r="CQ7" s="52">
        <v>1.05</v>
      </c>
      <c r="CR7" s="52" t="s">
        <v>72</v>
      </c>
      <c r="CS7" s="52">
        <v>3.76</v>
      </c>
      <c r="CT7" s="52">
        <v>6.24</v>
      </c>
      <c r="CU7" s="52">
        <v>8.67</v>
      </c>
      <c r="CV7" s="58"/>
      <c r="CW7" s="57" t="s">
        <v>72</v>
      </c>
      <c r="CX7" s="58"/>
      <c r="CY7" s="58"/>
      <c r="CZ7" s="58">
        <v>20.315999999999999</v>
      </c>
      <c r="DA7" s="41"/>
      <c r="DB7" s="54" t="s">
        <v>72</v>
      </c>
      <c r="DC7" s="41"/>
      <c r="DD7" s="41"/>
      <c r="DE7" s="41">
        <v>35.275029563633879</v>
      </c>
      <c r="DF7" s="58"/>
      <c r="DG7" s="57" t="s">
        <v>72</v>
      </c>
      <c r="DH7" s="58"/>
      <c r="DI7" s="58"/>
      <c r="DJ7" s="58">
        <v>20.6</v>
      </c>
      <c r="DK7" s="41"/>
      <c r="DL7" s="54" t="s">
        <v>72</v>
      </c>
      <c r="DM7" s="41"/>
      <c r="DN7" s="41"/>
      <c r="DO7" s="41">
        <v>55.4</v>
      </c>
      <c r="DP7" s="57">
        <v>0</v>
      </c>
      <c r="DQ7" s="57" t="s">
        <v>72</v>
      </c>
      <c r="DR7" s="57">
        <v>0</v>
      </c>
      <c r="DS7" s="57">
        <v>0</v>
      </c>
      <c r="DT7" s="58">
        <v>77</v>
      </c>
      <c r="DU7" s="54">
        <v>0</v>
      </c>
      <c r="DV7" s="54" t="s">
        <v>72</v>
      </c>
      <c r="DW7" s="54">
        <v>0</v>
      </c>
      <c r="DX7" s="54">
        <v>0</v>
      </c>
      <c r="DY7" s="73">
        <v>62.8</v>
      </c>
      <c r="DZ7" s="88">
        <v>457</v>
      </c>
      <c r="EB7" s="16" t="s">
        <v>9</v>
      </c>
      <c r="EC7" s="17">
        <v>36</v>
      </c>
      <c r="ED7" s="20">
        <v>36.299999999999997</v>
      </c>
      <c r="EE7" s="18">
        <f t="shared" si="1"/>
        <v>0.29999999999999716</v>
      </c>
      <c r="EJ7" s="19"/>
      <c r="EK7" s="21"/>
    </row>
    <row r="8" spans="1:141">
      <c r="A8" s="78" t="s">
        <v>6</v>
      </c>
      <c r="B8" s="134">
        <v>25.2</v>
      </c>
      <c r="C8" s="83">
        <v>12.88774986959017</v>
      </c>
      <c r="D8" s="39">
        <v>35.787935740213356</v>
      </c>
      <c r="E8" s="39">
        <v>57.451594332436791</v>
      </c>
      <c r="F8" s="39">
        <v>88.977789448640124</v>
      </c>
      <c r="G8" s="39">
        <v>143.69717434294228</v>
      </c>
      <c r="H8" s="49">
        <v>432.22727012185732</v>
      </c>
      <c r="I8" s="49">
        <v>1218.4293499986497</v>
      </c>
      <c r="J8" s="49">
        <v>1538.7704959729417</v>
      </c>
      <c r="K8" s="49">
        <v>2075.2468518425426</v>
      </c>
      <c r="L8" s="49">
        <v>2631.7855516600512</v>
      </c>
      <c r="M8" s="50">
        <v>308.29798930935692</v>
      </c>
      <c r="N8" s="50">
        <v>1078.2763236853975</v>
      </c>
      <c r="O8" s="50">
        <v>1593.91349630884</v>
      </c>
      <c r="P8" s="50">
        <v>2247.4686486612718</v>
      </c>
      <c r="Q8" s="50">
        <v>2909.4879212142828</v>
      </c>
      <c r="R8" s="51">
        <v>0.71342923832652372</v>
      </c>
      <c r="S8" s="51">
        <v>0.88491900903002307</v>
      </c>
      <c r="T8" s="51">
        <v>1.0357775571331711</v>
      </c>
      <c r="U8" s="51">
        <v>1.0830921508935953</v>
      </c>
      <c r="V8" s="51">
        <v>1.1056388502047598</v>
      </c>
      <c r="W8" s="39">
        <v>8</v>
      </c>
      <c r="X8" s="39">
        <v>10.5</v>
      </c>
      <c r="Y8" s="39">
        <v>12.9</v>
      </c>
      <c r="Z8" s="39">
        <v>15.9</v>
      </c>
      <c r="AA8" s="39">
        <v>16.3</v>
      </c>
      <c r="AB8" s="49">
        <v>0</v>
      </c>
      <c r="AC8" s="49">
        <v>45</v>
      </c>
      <c r="AD8" s="49">
        <v>90</v>
      </c>
      <c r="AE8" s="49">
        <v>135</v>
      </c>
      <c r="AF8" s="49">
        <v>162</v>
      </c>
      <c r="AG8" s="86">
        <v>16.036167864429629</v>
      </c>
      <c r="AH8" s="94" t="s">
        <v>72</v>
      </c>
      <c r="AI8" s="52">
        <v>16.476143974225835</v>
      </c>
      <c r="AJ8" s="52">
        <v>16.278763271352798</v>
      </c>
      <c r="AK8" s="52">
        <v>17.23194684676313</v>
      </c>
      <c r="AL8" s="53">
        <v>49</v>
      </c>
      <c r="AM8" s="57" t="s">
        <v>72</v>
      </c>
      <c r="AN8" s="53">
        <v>52</v>
      </c>
      <c r="AO8" s="53">
        <v>53</v>
      </c>
      <c r="AP8" s="53">
        <v>53</v>
      </c>
      <c r="AQ8" s="52">
        <v>84.144828363000002</v>
      </c>
      <c r="AR8" s="52" t="s">
        <v>72</v>
      </c>
      <c r="AS8" s="52">
        <v>83.987275596999993</v>
      </c>
      <c r="AT8" s="52">
        <v>83.757712592999994</v>
      </c>
      <c r="AU8" s="52">
        <v>81.514933740000004</v>
      </c>
      <c r="AV8" s="57">
        <v>44</v>
      </c>
      <c r="AW8" s="57" t="s">
        <v>72</v>
      </c>
      <c r="AX8" s="57">
        <v>47</v>
      </c>
      <c r="AY8" s="57">
        <v>45</v>
      </c>
      <c r="AZ8" s="57">
        <v>47</v>
      </c>
      <c r="BA8" s="56">
        <f t="shared" si="2"/>
        <v>18.888112236482357</v>
      </c>
      <c r="BB8" s="56" t="s">
        <v>72</v>
      </c>
      <c r="BC8" s="56">
        <f t="shared" si="3"/>
        <v>19.375631581874266</v>
      </c>
      <c r="BD8" s="56">
        <f t="shared" si="4"/>
        <v>19.087260458775184</v>
      </c>
      <c r="BE8" s="56">
        <f t="shared" si="5"/>
        <v>19.665787975408868</v>
      </c>
      <c r="BF8" s="55">
        <f t="shared" si="6"/>
        <v>13.485271359959141</v>
      </c>
      <c r="BG8" s="55" t="s">
        <v>72</v>
      </c>
      <c r="BH8" s="55">
        <f t="shared" si="7"/>
        <v>7.4471781247196791</v>
      </c>
      <c r="BI8" s="55">
        <f t="shared" si="8"/>
        <v>6.0353934660547903</v>
      </c>
      <c r="BJ8" s="55">
        <f t="shared" si="9"/>
        <v>3.5198643455926018</v>
      </c>
      <c r="BK8" s="52">
        <v>25.1</v>
      </c>
      <c r="BL8" s="54" t="s">
        <v>72</v>
      </c>
      <c r="BM8" s="52">
        <v>24.9</v>
      </c>
      <c r="BN8" s="52">
        <v>24.4</v>
      </c>
      <c r="BO8" s="52">
        <v>21.5</v>
      </c>
      <c r="BP8" s="57">
        <v>7.431</v>
      </c>
      <c r="BQ8" s="57" t="s">
        <v>72</v>
      </c>
      <c r="BR8" s="57">
        <v>7.3780000000000001</v>
      </c>
      <c r="BS8" s="57">
        <v>7.3639999999999999</v>
      </c>
      <c r="BT8" s="57">
        <v>7.3079999999999998</v>
      </c>
      <c r="BU8" s="52">
        <v>37.299999999999997</v>
      </c>
      <c r="BV8" s="52">
        <v>37</v>
      </c>
      <c r="BW8" s="52">
        <v>36.799999999999997</v>
      </c>
      <c r="BX8" s="52">
        <v>36.5</v>
      </c>
      <c r="BY8" s="52">
        <v>36.200000000000003</v>
      </c>
      <c r="BZ8" s="107">
        <v>36.200000000000003</v>
      </c>
      <c r="CA8" s="52">
        <f t="shared" si="10"/>
        <v>-1.0999999999999943</v>
      </c>
      <c r="CB8" s="57">
        <v>44</v>
      </c>
      <c r="CC8" s="57" t="s">
        <v>72</v>
      </c>
      <c r="CD8" s="57">
        <v>47</v>
      </c>
      <c r="CE8" s="57">
        <v>45</v>
      </c>
      <c r="CF8" s="57">
        <v>47</v>
      </c>
      <c r="CG8" s="52">
        <v>25.1</v>
      </c>
      <c r="CH8" s="54" t="s">
        <v>72</v>
      </c>
      <c r="CI8" s="52">
        <v>24.9</v>
      </c>
      <c r="CJ8" s="52">
        <v>24.4</v>
      </c>
      <c r="CK8" s="52">
        <v>21.5</v>
      </c>
      <c r="CL8" s="53">
        <f t="shared" si="11"/>
        <v>8.8250321449960154</v>
      </c>
      <c r="CM8" s="53" t="s">
        <v>72</v>
      </c>
      <c r="CN8" s="53">
        <f t="shared" si="12"/>
        <v>14.674900575276098</v>
      </c>
      <c r="CO8" s="53">
        <f t="shared" si="13"/>
        <v>17.974742996515623</v>
      </c>
      <c r="CP8" s="53">
        <f t="shared" si="14"/>
        <v>19.018867945699483</v>
      </c>
      <c r="CQ8" s="52">
        <v>0.7</v>
      </c>
      <c r="CR8" s="52" t="s">
        <v>72</v>
      </c>
      <c r="CS8" s="52">
        <v>4.18</v>
      </c>
      <c r="CT8" s="52">
        <v>7.58</v>
      </c>
      <c r="CU8" s="52">
        <v>12.49</v>
      </c>
      <c r="CV8" s="58"/>
      <c r="CW8" s="57" t="s">
        <v>72</v>
      </c>
      <c r="CX8" s="58"/>
      <c r="CY8" s="58"/>
      <c r="CZ8" s="58">
        <v>20.613</v>
      </c>
      <c r="DA8" s="41"/>
      <c r="DB8" s="54" t="s">
        <v>72</v>
      </c>
      <c r="DC8" s="41"/>
      <c r="DD8" s="41"/>
      <c r="DE8" s="41">
        <v>38.462619148553884</v>
      </c>
      <c r="DF8" s="58"/>
      <c r="DG8" s="57" t="s">
        <v>72</v>
      </c>
      <c r="DH8" s="58"/>
      <c r="DI8" s="58"/>
      <c r="DJ8" s="58">
        <v>15.7</v>
      </c>
      <c r="DK8" s="41"/>
      <c r="DL8" s="54" t="s">
        <v>72</v>
      </c>
      <c r="DM8" s="41"/>
      <c r="DN8" s="41"/>
      <c r="DO8" s="41">
        <v>53.7</v>
      </c>
      <c r="DP8" s="57">
        <v>0</v>
      </c>
      <c r="DQ8" s="57" t="s">
        <v>72</v>
      </c>
      <c r="DR8" s="57">
        <v>0</v>
      </c>
      <c r="DS8" s="57">
        <v>0</v>
      </c>
      <c r="DT8" s="58">
        <v>72.8</v>
      </c>
      <c r="DU8" s="54">
        <v>0</v>
      </c>
      <c r="DV8" s="54" t="s">
        <v>72</v>
      </c>
      <c r="DW8" s="54">
        <v>0</v>
      </c>
      <c r="DX8" s="54">
        <v>0</v>
      </c>
      <c r="DY8" s="73">
        <v>89</v>
      </c>
      <c r="DZ8" s="88">
        <v>457</v>
      </c>
      <c r="EB8" s="16" t="s">
        <v>10</v>
      </c>
      <c r="EC8" s="17">
        <v>36.799999999999997</v>
      </c>
      <c r="ED8" s="20">
        <v>36.9</v>
      </c>
      <c r="EE8" s="18">
        <f t="shared" si="1"/>
        <v>0.10000000000000142</v>
      </c>
      <c r="EJ8" s="19"/>
      <c r="EK8" s="21"/>
    </row>
    <row r="9" spans="1:141">
      <c r="A9" s="78" t="s">
        <v>7</v>
      </c>
      <c r="B9" s="134">
        <v>27.6</v>
      </c>
      <c r="C9" s="83">
        <v>14.910259925150177</v>
      </c>
      <c r="D9" s="39">
        <v>43.029838678307541</v>
      </c>
      <c r="E9" s="39">
        <v>69.392725753666824</v>
      </c>
      <c r="F9" s="39">
        <v>118.82384014132575</v>
      </c>
      <c r="G9" s="39">
        <v>152.83365166509094</v>
      </c>
      <c r="H9" s="49">
        <v>308.84174040492599</v>
      </c>
      <c r="I9" s="49">
        <v>970.96034611765913</v>
      </c>
      <c r="J9" s="49">
        <v>1382.0006571573206</v>
      </c>
      <c r="K9" s="49">
        <v>1907.0473493755812</v>
      </c>
      <c r="L9" s="49">
        <v>2171.8943864593903</v>
      </c>
      <c r="M9" s="50">
        <v>260.76089931080702</v>
      </c>
      <c r="N9" s="50">
        <v>847.30849293589677</v>
      </c>
      <c r="O9" s="50">
        <v>1381.7421472392543</v>
      </c>
      <c r="P9" s="50">
        <v>2028.7852711268365</v>
      </c>
      <c r="Q9" s="50">
        <v>2267.476950190663</v>
      </c>
      <c r="R9" s="51">
        <v>0.84408968536768492</v>
      </c>
      <c r="S9" s="51">
        <v>0.87271915550507306</v>
      </c>
      <c r="T9" s="51">
        <v>0.99958557626078781</v>
      </c>
      <c r="U9" s="51">
        <v>1.0637662001107095</v>
      </c>
      <c r="V9" s="51">
        <v>1.0440555928863047</v>
      </c>
      <c r="W9" s="39">
        <v>5.2</v>
      </c>
      <c r="X9" s="39">
        <v>7.7</v>
      </c>
      <c r="Y9" s="39">
        <v>9.9</v>
      </c>
      <c r="Z9" s="39">
        <v>12.8</v>
      </c>
      <c r="AA9" s="39">
        <v>13</v>
      </c>
      <c r="AB9" s="49">
        <v>0</v>
      </c>
      <c r="AC9" s="49">
        <v>38</v>
      </c>
      <c r="AD9" s="49">
        <v>75</v>
      </c>
      <c r="AE9" s="49">
        <v>113</v>
      </c>
      <c r="AF9" s="49">
        <v>135</v>
      </c>
      <c r="AG9" s="86">
        <v>17.339045134596628</v>
      </c>
      <c r="AH9" s="94" t="s">
        <v>72</v>
      </c>
      <c r="AI9" s="52">
        <v>17.062817984731407</v>
      </c>
      <c r="AJ9" s="52">
        <v>17.988866858800634</v>
      </c>
      <c r="AK9" s="52">
        <v>17.54809699282665</v>
      </c>
      <c r="AL9" s="53">
        <v>57</v>
      </c>
      <c r="AM9" s="57" t="s">
        <v>72</v>
      </c>
      <c r="AN9" s="53">
        <v>60.33</v>
      </c>
      <c r="AO9" s="53">
        <v>56.33</v>
      </c>
      <c r="AP9" s="53">
        <v>53</v>
      </c>
      <c r="AQ9" s="52">
        <v>88.405159166999994</v>
      </c>
      <c r="AR9" s="52" t="s">
        <v>72</v>
      </c>
      <c r="AS9" s="52">
        <v>85.837603247000004</v>
      </c>
      <c r="AT9" s="52">
        <v>85.275828657000005</v>
      </c>
      <c r="AU9" s="52">
        <v>84.894429930000001</v>
      </c>
      <c r="AV9" s="57">
        <v>51</v>
      </c>
      <c r="AW9" s="57" t="s">
        <v>72</v>
      </c>
      <c r="AX9" s="57">
        <v>50</v>
      </c>
      <c r="AY9" s="57">
        <v>52</v>
      </c>
      <c r="AZ9" s="57">
        <v>54</v>
      </c>
      <c r="BA9" s="56">
        <f t="shared" si="2"/>
        <v>21.459768524496578</v>
      </c>
      <c r="BB9" s="56" t="s">
        <v>72</v>
      </c>
      <c r="BC9" s="56">
        <f t="shared" si="3"/>
        <v>20.508376466243192</v>
      </c>
      <c r="BD9" s="56">
        <f t="shared" si="4"/>
        <v>21.478815838986893</v>
      </c>
      <c r="BE9" s="56">
        <f t="shared" si="5"/>
        <v>20.869326098816884</v>
      </c>
      <c r="BF9" s="55">
        <f t="shared" si="6"/>
        <v>15.520504285940309</v>
      </c>
      <c r="BG9" s="55" t="s">
        <v>72</v>
      </c>
      <c r="BH9" s="55">
        <f t="shared" si="7"/>
        <v>6.5487738686944983</v>
      </c>
      <c r="BI9" s="55">
        <f t="shared" si="8"/>
        <v>6.5800084219901649</v>
      </c>
      <c r="BJ9" s="55">
        <f t="shared" si="9"/>
        <v>4.1624462029754206</v>
      </c>
      <c r="BK9" s="52">
        <v>25</v>
      </c>
      <c r="BL9" s="54" t="s">
        <v>72</v>
      </c>
      <c r="BM9" s="52">
        <v>23.4</v>
      </c>
      <c r="BN9" s="52">
        <v>20</v>
      </c>
      <c r="BO9" s="52">
        <v>17.8</v>
      </c>
      <c r="BP9" s="95">
        <v>7.3920000000000003</v>
      </c>
      <c r="BQ9" s="57" t="s">
        <v>72</v>
      </c>
      <c r="BR9" s="95">
        <v>7.3959999999999999</v>
      </c>
      <c r="BS9" s="95">
        <v>7.4029999999999996</v>
      </c>
      <c r="BT9" s="95">
        <v>7.3920000000000003</v>
      </c>
      <c r="BU9" s="108">
        <v>37</v>
      </c>
      <c r="BV9" s="52">
        <v>36.86</v>
      </c>
      <c r="BW9" s="52">
        <v>36.72</v>
      </c>
      <c r="BX9" s="52">
        <v>36.58</v>
      </c>
      <c r="BY9" s="52">
        <v>36.44</v>
      </c>
      <c r="BZ9" s="107">
        <v>36.299999999999997</v>
      </c>
      <c r="CA9" s="52">
        <f t="shared" si="10"/>
        <v>-0.70000000000000284</v>
      </c>
      <c r="CB9" s="57">
        <v>51</v>
      </c>
      <c r="CC9" s="57" t="s">
        <v>72</v>
      </c>
      <c r="CD9" s="57">
        <v>50</v>
      </c>
      <c r="CE9" s="57">
        <v>52</v>
      </c>
      <c r="CF9" s="57">
        <v>54</v>
      </c>
      <c r="CG9" s="52">
        <v>25</v>
      </c>
      <c r="CH9" s="54" t="s">
        <v>72</v>
      </c>
      <c r="CI9" s="52">
        <v>23.4</v>
      </c>
      <c r="CJ9" s="52">
        <v>20</v>
      </c>
      <c r="CK9" s="52">
        <v>17.8</v>
      </c>
      <c r="CL9" s="53">
        <f t="shared" si="11"/>
        <v>6.0352035370370913</v>
      </c>
      <c r="CM9" s="53" t="s">
        <v>72</v>
      </c>
      <c r="CN9" s="53">
        <f t="shared" si="12"/>
        <v>12.277830935756889</v>
      </c>
      <c r="CO9" s="53">
        <f t="shared" si="13"/>
        <v>14.633211652847578</v>
      </c>
      <c r="CP9" s="53">
        <f t="shared" si="14"/>
        <v>14.479244093865887</v>
      </c>
      <c r="CQ9" s="52">
        <v>1.92</v>
      </c>
      <c r="CR9" s="52" t="s">
        <v>72</v>
      </c>
      <c r="CS9" s="52">
        <v>3.75</v>
      </c>
      <c r="CT9" s="52">
        <v>7.53</v>
      </c>
      <c r="CU9" s="52">
        <v>10.31</v>
      </c>
      <c r="CV9" s="58"/>
      <c r="CW9" s="57" t="s">
        <v>72</v>
      </c>
      <c r="CX9" s="58"/>
      <c r="CY9" s="58"/>
      <c r="CZ9" s="58">
        <v>20.045999999999999</v>
      </c>
      <c r="DA9" s="41"/>
      <c r="DB9" s="54" t="s">
        <v>72</v>
      </c>
      <c r="DC9" s="41"/>
      <c r="DD9" s="41"/>
      <c r="DE9" s="41">
        <v>37.48813038608202</v>
      </c>
      <c r="DF9" s="58"/>
      <c r="DG9" s="57" t="s">
        <v>72</v>
      </c>
      <c r="DH9" s="58"/>
      <c r="DI9" s="58"/>
      <c r="DJ9" s="58">
        <v>18</v>
      </c>
      <c r="DK9" s="41"/>
      <c r="DL9" s="54" t="s">
        <v>72</v>
      </c>
      <c r="DM9" s="41"/>
      <c r="DN9" s="41"/>
      <c r="DO9" s="41">
        <v>46.3</v>
      </c>
      <c r="DP9" s="57">
        <v>0</v>
      </c>
      <c r="DQ9" s="57" t="s">
        <v>72</v>
      </c>
      <c r="DR9" s="57">
        <v>0</v>
      </c>
      <c r="DS9" s="57">
        <v>0</v>
      </c>
      <c r="DT9" s="58">
        <v>62.6</v>
      </c>
      <c r="DU9" s="54">
        <v>0</v>
      </c>
      <c r="DV9" s="54" t="s">
        <v>72</v>
      </c>
      <c r="DW9" s="54">
        <v>0</v>
      </c>
      <c r="DX9" s="54">
        <v>0</v>
      </c>
      <c r="DY9" s="73">
        <v>65.7</v>
      </c>
      <c r="DZ9" s="88">
        <v>456</v>
      </c>
      <c r="EB9" s="16" t="s">
        <v>11</v>
      </c>
      <c r="EC9" s="17">
        <v>36.4</v>
      </c>
      <c r="ED9" s="20">
        <v>35.9</v>
      </c>
      <c r="EE9" s="18">
        <f t="shared" si="1"/>
        <v>-0.5</v>
      </c>
      <c r="EJ9" s="19"/>
      <c r="EK9" s="21"/>
    </row>
    <row r="10" spans="1:141">
      <c r="A10" s="78" t="s">
        <v>8</v>
      </c>
      <c r="B10" s="134">
        <v>26.4</v>
      </c>
      <c r="C10" s="83">
        <v>10.097033064067247</v>
      </c>
      <c r="D10" s="39">
        <v>26.349807682280598</v>
      </c>
      <c r="E10" s="39">
        <v>46.377119273797902</v>
      </c>
      <c r="F10" s="39">
        <v>70.278970153036695</v>
      </c>
      <c r="G10" s="39">
        <v>112.89275759128486</v>
      </c>
      <c r="H10" s="49">
        <v>338.72077614389383</v>
      </c>
      <c r="I10" s="49">
        <v>1030.9268202432365</v>
      </c>
      <c r="J10" s="49">
        <v>1442.3823548489638</v>
      </c>
      <c r="K10" s="49">
        <v>1996.2017768805279</v>
      </c>
      <c r="L10" s="49">
        <v>2587.131579241187</v>
      </c>
      <c r="M10" s="50">
        <v>300.8263231761677</v>
      </c>
      <c r="N10" s="50">
        <v>896.33782835521026</v>
      </c>
      <c r="O10" s="50">
        <v>1596.8202708164308</v>
      </c>
      <c r="P10" s="50">
        <v>2468.3806693505453</v>
      </c>
      <c r="Q10" s="50">
        <v>3227.5941851100711</v>
      </c>
      <c r="R10" s="51">
        <v>0.88806130938183736</v>
      </c>
      <c r="S10" s="51">
        <v>0.86929599708620653</v>
      </c>
      <c r="T10" s="51">
        <v>1.10687382774679</v>
      </c>
      <c r="U10" s="51">
        <v>1.236232653808667</v>
      </c>
      <c r="V10" s="51">
        <v>1.2477202147516224</v>
      </c>
      <c r="W10" s="39">
        <v>4.9000000000000004</v>
      </c>
      <c r="X10" s="39">
        <v>8.5</v>
      </c>
      <c r="Y10" s="39">
        <v>11.6</v>
      </c>
      <c r="Z10" s="39">
        <v>14.9</v>
      </c>
      <c r="AA10" s="39">
        <v>19.2</v>
      </c>
      <c r="AB10" s="49">
        <v>0</v>
      </c>
      <c r="AC10" s="49">
        <v>45</v>
      </c>
      <c r="AD10" s="49">
        <v>90</v>
      </c>
      <c r="AE10" s="49">
        <v>135</v>
      </c>
      <c r="AF10" s="49">
        <v>162</v>
      </c>
      <c r="AG10" s="86">
        <v>17.415275125745868</v>
      </c>
      <c r="AH10" s="94" t="s">
        <v>72</v>
      </c>
      <c r="AI10" s="52">
        <v>17.336340483622823</v>
      </c>
      <c r="AJ10" s="52">
        <v>17.8505180965584</v>
      </c>
      <c r="AK10" s="52">
        <v>18.538881092949858</v>
      </c>
      <c r="AL10" s="53">
        <v>56.5</v>
      </c>
      <c r="AM10" s="57" t="s">
        <v>72</v>
      </c>
      <c r="AN10" s="53">
        <v>56.5</v>
      </c>
      <c r="AO10" s="53">
        <v>57</v>
      </c>
      <c r="AP10" s="53">
        <v>57</v>
      </c>
      <c r="AQ10" s="52">
        <v>80.633899467000006</v>
      </c>
      <c r="AR10" s="52" t="s">
        <v>72</v>
      </c>
      <c r="AS10" s="52">
        <v>82.67500484</v>
      </c>
      <c r="AT10" s="52">
        <v>82.147909566999999</v>
      </c>
      <c r="AU10" s="52">
        <v>82.504356466999994</v>
      </c>
      <c r="AV10" s="57">
        <v>44</v>
      </c>
      <c r="AW10" s="57" t="s">
        <v>72</v>
      </c>
      <c r="AX10" s="57">
        <v>47</v>
      </c>
      <c r="AY10" s="57">
        <v>45</v>
      </c>
      <c r="AZ10" s="57">
        <v>50</v>
      </c>
      <c r="BA10" s="56">
        <f t="shared" si="2"/>
        <v>19.651235457145582</v>
      </c>
      <c r="BB10" s="56" t="s">
        <v>72</v>
      </c>
      <c r="BC10" s="56">
        <f t="shared" si="3"/>
        <v>20.063620264140525</v>
      </c>
      <c r="BD10" s="56">
        <f t="shared" si="4"/>
        <v>20.517720173850453</v>
      </c>
      <c r="BE10" s="56">
        <f t="shared" si="5"/>
        <v>21.410584513269647</v>
      </c>
      <c r="BF10" s="55">
        <f t="shared" si="6"/>
        <v>12.73856655624979</v>
      </c>
      <c r="BG10" s="55" t="s">
        <v>72</v>
      </c>
      <c r="BH10" s="55">
        <f t="shared" si="7"/>
        <v>7.6292896188908372</v>
      </c>
      <c r="BI10" s="55">
        <f t="shared" si="8"/>
        <v>7.1203928122361724</v>
      </c>
      <c r="BJ10" s="55">
        <f t="shared" si="9"/>
        <v>7.9359408713884658</v>
      </c>
      <c r="BK10" s="52">
        <v>31.8</v>
      </c>
      <c r="BL10" s="54" t="s">
        <v>72</v>
      </c>
      <c r="BM10" s="52">
        <v>31.5</v>
      </c>
      <c r="BN10" s="52">
        <v>30</v>
      </c>
      <c r="BO10" s="52">
        <v>26</v>
      </c>
      <c r="BP10" s="95">
        <v>7.3890000000000002</v>
      </c>
      <c r="BQ10" s="57" t="s">
        <v>72</v>
      </c>
      <c r="BR10" s="95">
        <v>7.3550000000000004</v>
      </c>
      <c r="BS10" s="95">
        <v>7.36</v>
      </c>
      <c r="BT10" s="95">
        <v>7.3049999999999997</v>
      </c>
      <c r="BU10" s="52">
        <v>36.5</v>
      </c>
      <c r="BV10" s="52">
        <v>36.6</v>
      </c>
      <c r="BW10" s="52">
        <v>36.799999999999997</v>
      </c>
      <c r="BX10" s="52">
        <v>36.9</v>
      </c>
      <c r="BY10" s="52">
        <v>37</v>
      </c>
      <c r="BZ10" s="107">
        <v>37</v>
      </c>
      <c r="CA10" s="52">
        <f t="shared" si="10"/>
        <v>0.5</v>
      </c>
      <c r="CB10" s="57">
        <v>44</v>
      </c>
      <c r="CC10" s="57" t="s">
        <v>72</v>
      </c>
      <c r="CD10" s="57">
        <v>47</v>
      </c>
      <c r="CE10" s="57">
        <v>45</v>
      </c>
      <c r="CF10" s="57">
        <v>50</v>
      </c>
      <c r="CG10" s="52">
        <v>31.8</v>
      </c>
      <c r="CH10" s="54" t="s">
        <v>72</v>
      </c>
      <c r="CI10" s="52">
        <v>31.5</v>
      </c>
      <c r="CJ10" s="52">
        <v>30</v>
      </c>
      <c r="CK10" s="52">
        <v>26</v>
      </c>
      <c r="CL10" s="53">
        <f t="shared" si="11"/>
        <v>6.7169083935837435</v>
      </c>
      <c r="CM10" s="53" t="s">
        <v>72</v>
      </c>
      <c r="CN10" s="53">
        <f t="shared" si="12"/>
        <v>9.5897834870196732</v>
      </c>
      <c r="CO10" s="53">
        <f t="shared" si="13"/>
        <v>15.217217689071489</v>
      </c>
      <c r="CP10" s="53">
        <f t="shared" si="14"/>
        <v>13.766057094126744</v>
      </c>
      <c r="CQ10" s="52">
        <v>0.44</v>
      </c>
      <c r="CR10" s="52" t="s">
        <v>72</v>
      </c>
      <c r="CS10" s="52">
        <v>2.61</v>
      </c>
      <c r="CT10" s="52">
        <v>5.92</v>
      </c>
      <c r="CU10" s="52">
        <v>11.28</v>
      </c>
      <c r="CV10" s="58"/>
      <c r="CW10" s="57" t="s">
        <v>72</v>
      </c>
      <c r="CX10" s="58"/>
      <c r="CY10" s="58"/>
      <c r="CZ10" s="58">
        <v>24.475000000000001</v>
      </c>
      <c r="DA10" s="41"/>
      <c r="DB10" s="54" t="s">
        <v>72</v>
      </c>
      <c r="DC10" s="41"/>
      <c r="DD10" s="41"/>
      <c r="DE10" s="41">
        <v>41.285386380781617</v>
      </c>
      <c r="DF10" s="58"/>
      <c r="DG10" s="57" t="s">
        <v>72</v>
      </c>
      <c r="DH10" s="58"/>
      <c r="DI10" s="58"/>
      <c r="DJ10" s="58">
        <v>23.7</v>
      </c>
      <c r="DK10" s="41"/>
      <c r="DL10" s="54" t="s">
        <v>72</v>
      </c>
      <c r="DM10" s="41"/>
      <c r="DN10" s="41"/>
      <c r="DO10" s="41">
        <v>57.5</v>
      </c>
      <c r="DP10" s="57">
        <v>0</v>
      </c>
      <c r="DQ10" s="57" t="s">
        <v>72</v>
      </c>
      <c r="DR10" s="57">
        <v>0</v>
      </c>
      <c r="DS10" s="57">
        <v>0</v>
      </c>
      <c r="DT10" s="58">
        <v>90.5</v>
      </c>
      <c r="DU10" s="54">
        <v>0</v>
      </c>
      <c r="DV10" s="54" t="s">
        <v>72</v>
      </c>
      <c r="DW10" s="54">
        <v>0</v>
      </c>
      <c r="DX10" s="54">
        <v>0</v>
      </c>
      <c r="DY10" s="73">
        <v>71</v>
      </c>
      <c r="DZ10" s="88">
        <v>456</v>
      </c>
      <c r="EB10" s="25" t="s">
        <v>57</v>
      </c>
      <c r="EC10" s="17">
        <v>36.799999999999997</v>
      </c>
      <c r="ED10" s="17">
        <v>36.6</v>
      </c>
      <c r="EE10" s="18">
        <f t="shared" si="1"/>
        <v>-0.19999999999999574</v>
      </c>
      <c r="EJ10" s="19"/>
      <c r="EK10" s="19"/>
    </row>
    <row r="11" spans="1:141">
      <c r="A11" s="78" t="s">
        <v>9</v>
      </c>
      <c r="B11" s="134">
        <v>26</v>
      </c>
      <c r="C11" s="83">
        <v>11.792607492716291</v>
      </c>
      <c r="D11" s="39">
        <v>36.42780237542194</v>
      </c>
      <c r="E11" s="39">
        <v>51.717890180550825</v>
      </c>
      <c r="F11" s="39">
        <v>75.293794350032854</v>
      </c>
      <c r="G11" s="39">
        <v>106.79919117985126</v>
      </c>
      <c r="H11" s="49">
        <v>328.32548817755543</v>
      </c>
      <c r="I11" s="49">
        <v>1120.8331632848435</v>
      </c>
      <c r="J11" s="49">
        <v>1493.1013543456736</v>
      </c>
      <c r="K11" s="49">
        <v>1938.3952360113212</v>
      </c>
      <c r="L11" s="49">
        <v>2359.2521154208221</v>
      </c>
      <c r="M11" s="50">
        <v>302.74013326871454</v>
      </c>
      <c r="N11" s="50">
        <v>1146.1842077847168</v>
      </c>
      <c r="O11" s="50">
        <v>1675.4319662932305</v>
      </c>
      <c r="P11" s="50">
        <v>2368.6686842786808</v>
      </c>
      <c r="Q11" s="50">
        <v>2891.7381049551473</v>
      </c>
      <c r="R11" s="51">
        <v>0.92203945223167738</v>
      </c>
      <c r="S11" s="51">
        <v>1.0230153829318709</v>
      </c>
      <c r="T11" s="51">
        <v>1.1220234194747885</v>
      </c>
      <c r="U11" s="51">
        <v>1.222092357058834</v>
      </c>
      <c r="V11" s="51">
        <v>1.2258358667947553</v>
      </c>
      <c r="W11" s="39">
        <v>6.5</v>
      </c>
      <c r="X11" s="39">
        <v>10.5</v>
      </c>
      <c r="Y11" s="39">
        <v>14.4</v>
      </c>
      <c r="Z11" s="39">
        <v>18.600000000000001</v>
      </c>
      <c r="AA11" s="39">
        <v>19.899999999999999</v>
      </c>
      <c r="AB11" s="49">
        <v>0</v>
      </c>
      <c r="AC11" s="49">
        <v>45</v>
      </c>
      <c r="AD11" s="49">
        <v>90</v>
      </c>
      <c r="AE11" s="49">
        <v>135</v>
      </c>
      <c r="AF11" s="49">
        <v>162</v>
      </c>
      <c r="AG11" s="86">
        <v>15.785899481121316</v>
      </c>
      <c r="AH11" s="94" t="s">
        <v>72</v>
      </c>
      <c r="AI11" s="52">
        <v>15.963700864942609</v>
      </c>
      <c r="AJ11" s="52">
        <v>15.61459513890097</v>
      </c>
      <c r="AK11" s="52">
        <v>16.335707926925846</v>
      </c>
      <c r="AL11" s="53">
        <v>50.5</v>
      </c>
      <c r="AM11" s="57" t="s">
        <v>72</v>
      </c>
      <c r="AN11" s="53">
        <v>51</v>
      </c>
      <c r="AO11" s="53">
        <v>50.5</v>
      </c>
      <c r="AP11" s="53">
        <v>52</v>
      </c>
      <c r="AQ11" s="52">
        <v>83.145568652999998</v>
      </c>
      <c r="AR11" s="52" t="s">
        <v>72</v>
      </c>
      <c r="AS11" s="52">
        <v>80.440040503000006</v>
      </c>
      <c r="AT11" s="52">
        <v>77.549008862999997</v>
      </c>
      <c r="AU11" s="52">
        <v>77.443616762999994</v>
      </c>
      <c r="AV11" s="57">
        <v>44</v>
      </c>
      <c r="AW11" s="57" t="s">
        <v>72</v>
      </c>
      <c r="AX11" s="57">
        <v>44</v>
      </c>
      <c r="AY11" s="57">
        <v>43</v>
      </c>
      <c r="AZ11" s="57">
        <v>44</v>
      </c>
      <c r="BA11" s="56">
        <f t="shared" si="2"/>
        <v>18.376133487891316</v>
      </c>
      <c r="BB11" s="56" t="s">
        <v>72</v>
      </c>
      <c r="BC11" s="56">
        <f t="shared" si="3"/>
        <v>17.981278343737262</v>
      </c>
      <c r="BD11" s="56">
        <f t="shared" si="4"/>
        <v>16.960459637781153</v>
      </c>
      <c r="BE11" s="56">
        <f t="shared" si="5"/>
        <v>17.716838629007537</v>
      </c>
      <c r="BF11" s="55">
        <f t="shared" si="6"/>
        <v>13.32497213131354</v>
      </c>
      <c r="BG11" s="55" t="s">
        <v>72</v>
      </c>
      <c r="BH11" s="55">
        <f t="shared" si="7"/>
        <v>7.6125189385589742</v>
      </c>
      <c r="BI11" s="55">
        <f t="shared" si="8"/>
        <v>6.5389798742794252</v>
      </c>
      <c r="BJ11" s="55">
        <f t="shared" si="9"/>
        <v>5.8613003605611951</v>
      </c>
      <c r="BK11" s="52">
        <v>32</v>
      </c>
      <c r="BL11" s="54" t="s">
        <v>72</v>
      </c>
      <c r="BM11" s="52">
        <v>30.5</v>
      </c>
      <c r="BN11" s="52">
        <v>28.8</v>
      </c>
      <c r="BO11" s="52">
        <v>25.6</v>
      </c>
      <c r="BP11" s="95">
        <v>7.41</v>
      </c>
      <c r="BQ11" s="57" t="s">
        <v>72</v>
      </c>
      <c r="BR11" s="95">
        <v>7.3979999999999997</v>
      </c>
      <c r="BS11" s="95">
        <v>7.3529999999999998</v>
      </c>
      <c r="BT11" s="95">
        <v>7.3319999999999999</v>
      </c>
      <c r="BU11" s="52">
        <v>36</v>
      </c>
      <c r="BV11" s="52">
        <v>36.1</v>
      </c>
      <c r="BW11" s="52">
        <v>36.200000000000003</v>
      </c>
      <c r="BX11" s="52">
        <v>36.200000000000003</v>
      </c>
      <c r="BY11" s="52">
        <v>36.299999999999997</v>
      </c>
      <c r="BZ11" s="107">
        <v>36.299999999999997</v>
      </c>
      <c r="CA11" s="52">
        <f t="shared" si="10"/>
        <v>0.29999999999999716</v>
      </c>
      <c r="CB11" s="57">
        <v>44</v>
      </c>
      <c r="CC11" s="57" t="s">
        <v>72</v>
      </c>
      <c r="CD11" s="57">
        <v>44</v>
      </c>
      <c r="CE11" s="57">
        <v>43</v>
      </c>
      <c r="CF11" s="57">
        <v>44</v>
      </c>
      <c r="CG11" s="52">
        <v>32</v>
      </c>
      <c r="CH11" s="54" t="s">
        <v>72</v>
      </c>
      <c r="CI11" s="52">
        <v>30.5</v>
      </c>
      <c r="CJ11" s="52">
        <v>28.8</v>
      </c>
      <c r="CK11" s="52">
        <v>25.6</v>
      </c>
      <c r="CL11" s="53">
        <f t="shared" si="11"/>
        <v>7.3371652553756803</v>
      </c>
      <c r="CM11" s="53" t="s">
        <v>72</v>
      </c>
      <c r="CN11" s="53">
        <f t="shared" si="12"/>
        <v>13.59806215871069</v>
      </c>
      <c r="CO11" s="53">
        <f t="shared" si="13"/>
        <v>17.813366057924554</v>
      </c>
      <c r="CP11" s="53">
        <f t="shared" si="14"/>
        <v>19.604227728482108</v>
      </c>
      <c r="CQ11" s="52">
        <v>1.1499999999999999</v>
      </c>
      <c r="CR11" s="52" t="s">
        <v>72</v>
      </c>
      <c r="CS11" s="52">
        <v>2.86</v>
      </c>
      <c r="CT11" s="52">
        <v>4.41</v>
      </c>
      <c r="CU11" s="52">
        <v>9.58</v>
      </c>
      <c r="CV11" s="58"/>
      <c r="CW11" s="57" t="s">
        <v>72</v>
      </c>
      <c r="CX11" s="58"/>
      <c r="CY11" s="58"/>
      <c r="CZ11" s="58">
        <v>26.007000000000001</v>
      </c>
      <c r="DA11" s="41"/>
      <c r="DB11" s="54" t="s">
        <v>72</v>
      </c>
      <c r="DC11" s="41"/>
      <c r="DD11" s="41"/>
      <c r="DE11" s="41">
        <v>40.538347261081142</v>
      </c>
      <c r="DF11" s="58"/>
      <c r="DG11" s="57" t="s">
        <v>72</v>
      </c>
      <c r="DH11" s="58"/>
      <c r="DI11" s="58"/>
      <c r="DJ11" s="58">
        <v>19.2</v>
      </c>
      <c r="DK11" s="41"/>
      <c r="DL11" s="54" t="s">
        <v>72</v>
      </c>
      <c r="DM11" s="41"/>
      <c r="DN11" s="41"/>
      <c r="DO11" s="41">
        <v>46.8</v>
      </c>
      <c r="DP11" s="57">
        <v>0</v>
      </c>
      <c r="DQ11" s="57" t="s">
        <v>72</v>
      </c>
      <c r="DR11" s="57">
        <v>0</v>
      </c>
      <c r="DS11" s="57">
        <v>0</v>
      </c>
      <c r="DT11" s="58">
        <v>73.5</v>
      </c>
      <c r="DU11" s="54">
        <v>0</v>
      </c>
      <c r="DV11" s="54" t="s">
        <v>72</v>
      </c>
      <c r="DW11" s="54">
        <v>0</v>
      </c>
      <c r="DX11" s="54">
        <v>0</v>
      </c>
      <c r="DY11" s="73">
        <v>78.8</v>
      </c>
      <c r="DZ11" s="88">
        <v>455</v>
      </c>
      <c r="EB11" s="26" t="s">
        <v>58</v>
      </c>
      <c r="EC11" s="17">
        <v>36.9</v>
      </c>
      <c r="ED11" s="17">
        <v>36.9</v>
      </c>
      <c r="EE11" s="18">
        <f t="shared" si="1"/>
        <v>0</v>
      </c>
      <c r="EJ11" s="19"/>
      <c r="EK11" s="19"/>
    </row>
    <row r="12" spans="1:141">
      <c r="A12" s="78" t="s">
        <v>10</v>
      </c>
      <c r="B12" s="134">
        <v>24.7</v>
      </c>
      <c r="C12" s="83">
        <v>9.3103625643177601</v>
      </c>
      <c r="D12" s="39">
        <v>26.86411192798624</v>
      </c>
      <c r="E12" s="39">
        <v>43.412703518238516</v>
      </c>
      <c r="F12" s="39">
        <v>62.933475415372982</v>
      </c>
      <c r="G12" s="39">
        <v>98.195488193201655</v>
      </c>
      <c r="H12" s="49">
        <v>281.44179496929155</v>
      </c>
      <c r="I12" s="49">
        <v>901.97437498306169</v>
      </c>
      <c r="J12" s="49">
        <v>1340.144092027751</v>
      </c>
      <c r="K12" s="49">
        <v>1729.1839530050868</v>
      </c>
      <c r="L12" s="49">
        <v>2020.2173279013261</v>
      </c>
      <c r="M12" s="50">
        <v>277.3269139377735</v>
      </c>
      <c r="N12" s="50">
        <v>945.3949468703737</v>
      </c>
      <c r="O12" s="50">
        <v>1655.3205901170174</v>
      </c>
      <c r="P12" s="50">
        <v>2386.0323932680458</v>
      </c>
      <c r="Q12" s="50">
        <v>2812.0920327195554</v>
      </c>
      <c r="R12" s="51">
        <v>0.98547581313573029</v>
      </c>
      <c r="S12" s="51">
        <v>1.0480142715210237</v>
      </c>
      <c r="T12" s="51">
        <v>1.2349377207811267</v>
      </c>
      <c r="U12" s="51">
        <v>1.3797248911652698</v>
      </c>
      <c r="V12" s="51">
        <v>1.3920183615068284</v>
      </c>
      <c r="W12" s="39">
        <v>5</v>
      </c>
      <c r="X12" s="39">
        <v>8.9</v>
      </c>
      <c r="Y12" s="39">
        <v>13.1</v>
      </c>
      <c r="Z12" s="39">
        <v>15.4</v>
      </c>
      <c r="AA12" s="39">
        <v>16.899999999999999</v>
      </c>
      <c r="AB12" s="49">
        <v>0</v>
      </c>
      <c r="AC12" s="49">
        <v>45</v>
      </c>
      <c r="AD12" s="49">
        <v>90</v>
      </c>
      <c r="AE12" s="49">
        <v>135</v>
      </c>
      <c r="AF12" s="49">
        <v>162</v>
      </c>
      <c r="AG12" s="86">
        <v>16.588592766077099</v>
      </c>
      <c r="AH12" s="94" t="s">
        <v>72</v>
      </c>
      <c r="AI12" s="52">
        <v>17.092392751653726</v>
      </c>
      <c r="AJ12" s="52">
        <v>17.706319057596193</v>
      </c>
      <c r="AK12" s="52">
        <v>17.859396406692667</v>
      </c>
      <c r="AL12" s="53">
        <v>54.67</v>
      </c>
      <c r="AM12" s="57" t="s">
        <v>72</v>
      </c>
      <c r="AN12" s="53">
        <v>54.33</v>
      </c>
      <c r="AO12" s="53">
        <v>54.33</v>
      </c>
      <c r="AP12" s="53">
        <v>56.33</v>
      </c>
      <c r="AQ12" s="52">
        <v>83.628199159999994</v>
      </c>
      <c r="AR12" s="52" t="s">
        <v>72</v>
      </c>
      <c r="AS12" s="52">
        <v>85.950289057000006</v>
      </c>
      <c r="AT12" s="52">
        <v>75.299902403000004</v>
      </c>
      <c r="AU12" s="52">
        <v>77.983430202999998</v>
      </c>
      <c r="AV12" s="57">
        <v>45</v>
      </c>
      <c r="AW12" s="57" t="s">
        <v>72</v>
      </c>
      <c r="AX12" s="57">
        <v>40</v>
      </c>
      <c r="AY12" s="57">
        <v>43</v>
      </c>
      <c r="AZ12" s="57">
        <v>47</v>
      </c>
      <c r="BA12" s="56">
        <f t="shared" si="2"/>
        <v>19.41811054079627</v>
      </c>
      <c r="BB12" s="56" t="s">
        <v>72</v>
      </c>
      <c r="BC12" s="56">
        <f t="shared" si="3"/>
        <v>20.540435757757692</v>
      </c>
      <c r="BD12" s="56">
        <f t="shared" si="4"/>
        <v>18.661648947651877</v>
      </c>
      <c r="BE12" s="56">
        <f t="shared" si="5"/>
        <v>19.50004420477147</v>
      </c>
      <c r="BF12" s="55">
        <f t="shared" si="6"/>
        <v>13.78927464141044</v>
      </c>
      <c r="BG12" s="55" t="s">
        <v>72</v>
      </c>
      <c r="BH12" s="55">
        <f t="shared" si="7"/>
        <v>10.310328185026769</v>
      </c>
      <c r="BI12" s="55">
        <f t="shared" si="8"/>
        <v>7.4331817203461181</v>
      </c>
      <c r="BJ12" s="55">
        <f t="shared" si="9"/>
        <v>7.5460955189648065</v>
      </c>
      <c r="BK12" s="52">
        <v>33.299999999999997</v>
      </c>
      <c r="BL12" s="54" t="s">
        <v>72</v>
      </c>
      <c r="BM12" s="52">
        <v>35</v>
      </c>
      <c r="BN12" s="52">
        <v>34.700000000000003</v>
      </c>
      <c r="BO12" s="52">
        <v>26.9</v>
      </c>
      <c r="BP12" s="95">
        <v>7.4</v>
      </c>
      <c r="BQ12" s="57" t="s">
        <v>72</v>
      </c>
      <c r="BR12" s="95">
        <v>7.3710000000000004</v>
      </c>
      <c r="BS12" s="95">
        <v>7.3029999999999999</v>
      </c>
      <c r="BT12" s="95">
        <v>7.2569999999999997</v>
      </c>
      <c r="BU12" s="52">
        <v>36.799999999999997</v>
      </c>
      <c r="BV12" s="52">
        <v>36.82</v>
      </c>
      <c r="BW12" s="52">
        <v>36.838999999999999</v>
      </c>
      <c r="BX12" s="52">
        <v>36.86</v>
      </c>
      <c r="BY12" s="52">
        <v>36.878999999999998</v>
      </c>
      <c r="BZ12" s="107">
        <v>36.9</v>
      </c>
      <c r="CA12" s="52">
        <f t="shared" si="10"/>
        <v>0.10000000000000142</v>
      </c>
      <c r="CB12" s="57">
        <v>45</v>
      </c>
      <c r="CC12" s="57" t="s">
        <v>72</v>
      </c>
      <c r="CD12" s="57">
        <v>40</v>
      </c>
      <c r="CE12" s="57">
        <v>43</v>
      </c>
      <c r="CF12" s="57">
        <v>47</v>
      </c>
      <c r="CG12" s="52">
        <v>33.299999999999997</v>
      </c>
      <c r="CH12" s="54" t="s">
        <v>72</v>
      </c>
      <c r="CI12" s="52">
        <v>35</v>
      </c>
      <c r="CJ12" s="52">
        <v>34.700000000000003</v>
      </c>
      <c r="CK12" s="52">
        <v>26.9</v>
      </c>
      <c r="CL12" s="53">
        <f t="shared" si="11"/>
        <v>6.7880355198438806</v>
      </c>
      <c r="CM12" s="53" t="s">
        <v>72</v>
      </c>
      <c r="CN12" s="53">
        <f t="shared" si="12"/>
        <v>15.739536193226272</v>
      </c>
      <c r="CO12" s="53">
        <f t="shared" si="13"/>
        <v>15.325321415502081</v>
      </c>
      <c r="CP12" s="53">
        <f t="shared" si="14"/>
        <v>17.564466156667848</v>
      </c>
      <c r="CQ12" s="52">
        <v>0.89</v>
      </c>
      <c r="CR12" s="52" t="s">
        <v>72</v>
      </c>
      <c r="CS12" s="52">
        <v>4.45</v>
      </c>
      <c r="CT12" s="52">
        <v>9</v>
      </c>
      <c r="CU12" s="52">
        <v>14.15</v>
      </c>
      <c r="CV12" s="58"/>
      <c r="CW12" s="57" t="s">
        <v>72</v>
      </c>
      <c r="CX12" s="58"/>
      <c r="CY12" s="58"/>
      <c r="CZ12" s="58">
        <v>23.061</v>
      </c>
      <c r="DA12" s="41"/>
      <c r="DB12" s="54" t="s">
        <v>72</v>
      </c>
      <c r="DC12" s="41"/>
      <c r="DD12" s="41"/>
      <c r="DE12" s="41">
        <v>39.700597826742936</v>
      </c>
      <c r="DF12" s="58"/>
      <c r="DG12" s="57" t="s">
        <v>72</v>
      </c>
      <c r="DH12" s="58"/>
      <c r="DI12" s="58"/>
      <c r="DJ12" s="58">
        <v>24.2</v>
      </c>
      <c r="DK12" s="41"/>
      <c r="DL12" s="54" t="s">
        <v>72</v>
      </c>
      <c r="DM12" s="41"/>
      <c r="DN12" s="41"/>
      <c r="DO12" s="41">
        <v>59.9</v>
      </c>
      <c r="DP12" s="57">
        <v>0</v>
      </c>
      <c r="DQ12" s="57" t="s">
        <v>72</v>
      </c>
      <c r="DR12" s="57">
        <v>0</v>
      </c>
      <c r="DS12" s="57">
        <v>0</v>
      </c>
      <c r="DT12" s="58">
        <v>65.8</v>
      </c>
      <c r="DU12" s="54">
        <v>0</v>
      </c>
      <c r="DV12" s="54" t="s">
        <v>72</v>
      </c>
      <c r="DW12" s="54">
        <v>0</v>
      </c>
      <c r="DX12" s="54">
        <v>0</v>
      </c>
      <c r="DY12" s="73">
        <v>56.2</v>
      </c>
      <c r="DZ12" s="88">
        <v>455</v>
      </c>
      <c r="EB12" s="25" t="s">
        <v>59</v>
      </c>
      <c r="EC12" s="17">
        <v>36.5</v>
      </c>
      <c r="ED12" s="17">
        <v>35.9</v>
      </c>
      <c r="EE12" s="18">
        <f t="shared" si="1"/>
        <v>-0.60000000000000142</v>
      </c>
      <c r="EJ12" s="19"/>
      <c r="EK12" s="19"/>
    </row>
    <row r="13" spans="1:141">
      <c r="A13" s="78" t="s">
        <v>11</v>
      </c>
      <c r="B13" s="134">
        <v>25.9</v>
      </c>
      <c r="C13" s="83">
        <v>10.037851126526991</v>
      </c>
      <c r="D13" s="39">
        <v>34.132177723234761</v>
      </c>
      <c r="E13" s="39">
        <v>55.463339620490252</v>
      </c>
      <c r="F13" s="39">
        <v>106.12706884468585</v>
      </c>
      <c r="G13" s="39">
        <v>111.97997100051099</v>
      </c>
      <c r="H13" s="49">
        <v>288.06988417719674</v>
      </c>
      <c r="I13" s="49">
        <v>1136.3558532220043</v>
      </c>
      <c r="J13" s="49">
        <v>1375.422953011931</v>
      </c>
      <c r="K13" s="49">
        <v>1809.5399238581697</v>
      </c>
      <c r="L13" s="49">
        <v>1870.8601722803485</v>
      </c>
      <c r="M13" s="50">
        <v>268.01678376872798</v>
      </c>
      <c r="N13" s="50">
        <v>1167.3128529667752</v>
      </c>
      <c r="O13" s="50">
        <v>1712.5485368480797</v>
      </c>
      <c r="P13" s="50">
        <v>2007.8132787112236</v>
      </c>
      <c r="Q13" s="50">
        <v>2006.2080334910572</v>
      </c>
      <c r="R13" s="51">
        <v>0.93026361989249495</v>
      </c>
      <c r="S13" s="51">
        <v>1.0264572825974125</v>
      </c>
      <c r="T13" s="51">
        <v>1.2453030915611016</v>
      </c>
      <c r="U13" s="51">
        <v>1.1095425365715614</v>
      </c>
      <c r="V13" s="51">
        <v>1.0723912935449609</v>
      </c>
      <c r="W13" s="39">
        <v>4.7</v>
      </c>
      <c r="X13" s="39">
        <v>8.8000000000000007</v>
      </c>
      <c r="Y13" s="39">
        <v>10.4</v>
      </c>
      <c r="Z13" s="39">
        <v>14.6</v>
      </c>
      <c r="AA13" s="39">
        <v>14.3</v>
      </c>
      <c r="AB13" s="49">
        <v>0</v>
      </c>
      <c r="AC13" s="49">
        <v>38</v>
      </c>
      <c r="AD13" s="49">
        <v>75</v>
      </c>
      <c r="AE13" s="49">
        <v>113</v>
      </c>
      <c r="AF13" s="49">
        <v>135</v>
      </c>
      <c r="AG13" s="86">
        <v>17.684329071928154</v>
      </c>
      <c r="AH13" s="94" t="s">
        <v>72</v>
      </c>
      <c r="AI13" s="52">
        <v>18.767482872148662</v>
      </c>
      <c r="AJ13" s="52">
        <v>18.838185969018408</v>
      </c>
      <c r="AK13" s="52">
        <v>19.200079989035288</v>
      </c>
      <c r="AL13" s="53">
        <v>51.5</v>
      </c>
      <c r="AM13" s="57" t="s">
        <v>72</v>
      </c>
      <c r="AN13" s="53">
        <v>59</v>
      </c>
      <c r="AO13" s="53">
        <v>60</v>
      </c>
      <c r="AP13" s="53">
        <v>60</v>
      </c>
      <c r="AQ13" s="52">
        <v>82.745525596999997</v>
      </c>
      <c r="AR13" s="52" t="s">
        <v>72</v>
      </c>
      <c r="AS13" s="52">
        <v>85.145805873</v>
      </c>
      <c r="AT13" s="52">
        <v>85.167465926999995</v>
      </c>
      <c r="AU13" s="52">
        <v>82.397098083000003</v>
      </c>
      <c r="AV13" s="57">
        <v>47</v>
      </c>
      <c r="AW13" s="57" t="s">
        <v>72</v>
      </c>
      <c r="AX13" s="57">
        <v>52</v>
      </c>
      <c r="AY13" s="57">
        <v>58</v>
      </c>
      <c r="AZ13" s="57">
        <v>49</v>
      </c>
      <c r="BA13" s="56">
        <f t="shared" si="2"/>
        <v>20.480857544029327</v>
      </c>
      <c r="BB13" s="56" t="s">
        <v>72</v>
      </c>
      <c r="BC13" s="56">
        <f t="shared" si="3"/>
        <v>22.367817101659831</v>
      </c>
      <c r="BD13" s="56">
        <f t="shared" si="4"/>
        <v>22.475167806835813</v>
      </c>
      <c r="BE13" s="56">
        <f t="shared" si="5"/>
        <v>22.137229149406007</v>
      </c>
      <c r="BF13" s="55">
        <f t="shared" si="6"/>
        <v>14.351711072174076</v>
      </c>
      <c r="BG13" s="55" t="s">
        <v>72</v>
      </c>
      <c r="BH13" s="55">
        <f t="shared" si="7"/>
        <v>9.1425963996220325</v>
      </c>
      <c r="BI13" s="55">
        <f t="shared" si="8"/>
        <v>10.081058739314104</v>
      </c>
      <c r="BJ13" s="55">
        <f t="shared" si="9"/>
        <v>9.0542908817112622</v>
      </c>
      <c r="BK13" s="52">
        <v>30.1</v>
      </c>
      <c r="BL13" s="54" t="s">
        <v>72</v>
      </c>
      <c r="BM13" s="52">
        <v>30.2</v>
      </c>
      <c r="BN13" s="52">
        <v>21.3</v>
      </c>
      <c r="BO13" s="52">
        <v>22</v>
      </c>
      <c r="BP13" s="57">
        <v>7.391</v>
      </c>
      <c r="BQ13" s="57" t="s">
        <v>72</v>
      </c>
      <c r="BR13" s="57">
        <v>7.3140000000000001</v>
      </c>
      <c r="BS13" s="57">
        <v>7.2850000000000001</v>
      </c>
      <c r="BT13" s="57">
        <v>7.1669999999999998</v>
      </c>
      <c r="BU13" s="52">
        <v>36.4</v>
      </c>
      <c r="BV13" s="52">
        <v>36.299999999999997</v>
      </c>
      <c r="BW13" s="52">
        <v>36.198999999999998</v>
      </c>
      <c r="BX13" s="52">
        <v>36.1</v>
      </c>
      <c r="BY13" s="52">
        <v>36</v>
      </c>
      <c r="BZ13" s="107">
        <v>35.9</v>
      </c>
      <c r="CA13" s="52">
        <f t="shared" si="10"/>
        <v>-0.5</v>
      </c>
      <c r="CB13" s="57">
        <v>47</v>
      </c>
      <c r="CC13" s="57" t="s">
        <v>72</v>
      </c>
      <c r="CD13" s="57">
        <v>52</v>
      </c>
      <c r="CE13" s="57">
        <v>58</v>
      </c>
      <c r="CF13" s="57">
        <v>49</v>
      </c>
      <c r="CG13" s="52">
        <v>30.1</v>
      </c>
      <c r="CH13" s="54" t="s">
        <v>72</v>
      </c>
      <c r="CI13" s="52">
        <v>30.2</v>
      </c>
      <c r="CJ13" s="52">
        <v>21.3</v>
      </c>
      <c r="CK13" s="52">
        <v>22</v>
      </c>
      <c r="CL13" s="53">
        <f t="shared" si="11"/>
        <v>6.8018003264722395</v>
      </c>
      <c r="CM13" s="53" t="s">
        <v>72</v>
      </c>
      <c r="CN13" s="53">
        <f t="shared" si="12"/>
        <v>8.1880862818714348</v>
      </c>
      <c r="CO13" s="53">
        <f t="shared" si="13"/>
        <v>8.0478417580756911</v>
      </c>
      <c r="CP13" s="53">
        <f t="shared" si="14"/>
        <v>15.859471659056211</v>
      </c>
      <c r="CQ13" s="52">
        <v>0.54</v>
      </c>
      <c r="CR13" s="52" t="s">
        <v>72</v>
      </c>
      <c r="CS13" s="52">
        <v>5.6</v>
      </c>
      <c r="CT13" s="52">
        <v>14.79</v>
      </c>
      <c r="CU13" s="52">
        <v>16.149999999999999</v>
      </c>
      <c r="CV13" s="58"/>
      <c r="CW13" s="57" t="s">
        <v>72</v>
      </c>
      <c r="CX13" s="58"/>
      <c r="CY13" s="58"/>
      <c r="CZ13" s="58">
        <v>15.441000000000001</v>
      </c>
      <c r="DA13" s="41"/>
      <c r="DB13" s="54" t="s">
        <v>72</v>
      </c>
      <c r="DC13" s="41"/>
      <c r="DD13" s="41"/>
      <c r="DE13" s="41">
        <v>29.470426807629771</v>
      </c>
      <c r="DF13" s="58"/>
      <c r="DG13" s="57" t="s">
        <v>72</v>
      </c>
      <c r="DH13" s="58"/>
      <c r="DI13" s="58"/>
      <c r="DJ13" s="58">
        <v>23.9</v>
      </c>
      <c r="DK13" s="41"/>
      <c r="DL13" s="54" t="s">
        <v>72</v>
      </c>
      <c r="DM13" s="41"/>
      <c r="DN13" s="41"/>
      <c r="DO13" s="41">
        <v>51.4</v>
      </c>
      <c r="DP13" s="57">
        <v>0</v>
      </c>
      <c r="DQ13" s="57" t="s">
        <v>72</v>
      </c>
      <c r="DR13" s="57">
        <v>0</v>
      </c>
      <c r="DS13" s="57">
        <v>0</v>
      </c>
      <c r="DT13" s="58">
        <v>65</v>
      </c>
      <c r="DU13" s="54">
        <v>0</v>
      </c>
      <c r="DV13" s="54" t="s">
        <v>72</v>
      </c>
      <c r="DW13" s="54">
        <v>0</v>
      </c>
      <c r="DX13" s="54">
        <v>0</v>
      </c>
      <c r="DY13" s="73">
        <v>51.8</v>
      </c>
      <c r="DZ13" s="88">
        <v>456</v>
      </c>
      <c r="EB13" s="26" t="s">
        <v>60</v>
      </c>
      <c r="EC13" s="17">
        <v>36.299999999999997</v>
      </c>
      <c r="ED13" s="17">
        <v>36.4</v>
      </c>
      <c r="EE13" s="18">
        <f t="shared" si="1"/>
        <v>0.10000000000000142</v>
      </c>
      <c r="EJ13" s="19"/>
      <c r="EK13" s="19"/>
    </row>
    <row r="14" spans="1:141">
      <c r="C14" s="40"/>
      <c r="D14" s="41"/>
      <c r="E14" s="41"/>
      <c r="F14" s="41"/>
      <c r="G14" s="41"/>
      <c r="H14" s="58"/>
      <c r="I14" s="58"/>
      <c r="J14" s="58"/>
      <c r="K14" s="58"/>
      <c r="L14" s="58"/>
      <c r="M14" s="41"/>
      <c r="N14" s="41"/>
      <c r="O14" s="41"/>
      <c r="P14" s="41"/>
      <c r="Q14" s="41"/>
      <c r="R14" s="58"/>
      <c r="S14" s="58"/>
      <c r="T14" s="58"/>
      <c r="U14" s="58"/>
      <c r="V14" s="58"/>
      <c r="W14" s="41"/>
      <c r="X14" s="59"/>
      <c r="Y14" s="41"/>
      <c r="Z14" s="41"/>
      <c r="AA14" s="41"/>
      <c r="AB14" s="58"/>
      <c r="AC14" s="60"/>
      <c r="AD14" s="58"/>
      <c r="AE14" s="58"/>
      <c r="AF14" s="58"/>
      <c r="AG14" s="87"/>
      <c r="AH14" s="40"/>
      <c r="AI14" s="41"/>
      <c r="AJ14" s="41"/>
      <c r="AK14" s="41"/>
      <c r="AL14" s="58"/>
      <c r="AM14" s="58"/>
      <c r="AN14" s="58"/>
      <c r="AO14" s="58"/>
      <c r="AP14" s="58"/>
      <c r="AQ14" s="41"/>
      <c r="AR14" s="41"/>
      <c r="AS14" s="41"/>
      <c r="AT14" s="41"/>
      <c r="AU14" s="41"/>
      <c r="AV14" s="58"/>
      <c r="AW14" s="58"/>
      <c r="AX14" s="58"/>
      <c r="AY14" s="58"/>
      <c r="AZ14" s="58"/>
      <c r="BA14" s="62"/>
      <c r="BB14" s="62"/>
      <c r="BC14" s="62"/>
      <c r="BD14" s="62"/>
      <c r="BE14" s="62"/>
      <c r="BF14" s="61"/>
      <c r="BG14" s="61"/>
      <c r="BH14" s="61"/>
      <c r="BI14" s="61"/>
      <c r="BJ14" s="61"/>
      <c r="BK14" s="41"/>
      <c r="BL14" s="41"/>
      <c r="BM14" s="41"/>
      <c r="BN14" s="41"/>
      <c r="BO14" s="41"/>
      <c r="BP14" s="58"/>
      <c r="BQ14" s="58"/>
      <c r="BR14" s="58"/>
      <c r="BS14" s="58"/>
      <c r="BT14" s="58"/>
      <c r="BU14" s="41"/>
      <c r="BV14" s="41"/>
      <c r="BW14" s="41"/>
      <c r="BX14" s="41"/>
      <c r="BY14" s="41"/>
      <c r="BZ14" s="41"/>
      <c r="CA14" s="41"/>
      <c r="CB14" s="57"/>
      <c r="CC14" s="57"/>
      <c r="CD14" s="57"/>
      <c r="CE14" s="57"/>
      <c r="CF14" s="57"/>
      <c r="CG14" s="41"/>
      <c r="CH14" s="41"/>
      <c r="CI14" s="41"/>
      <c r="CJ14" s="41"/>
      <c r="CK14" s="41"/>
      <c r="CL14" s="58"/>
      <c r="CM14" s="58"/>
      <c r="CN14" s="58"/>
      <c r="CO14" s="58"/>
      <c r="CP14" s="58"/>
      <c r="CQ14" s="41"/>
      <c r="CR14" s="41"/>
      <c r="CS14" s="41"/>
      <c r="CT14" s="41"/>
      <c r="CU14" s="41"/>
      <c r="CV14" s="58"/>
      <c r="CW14" s="58"/>
      <c r="CX14" s="58"/>
      <c r="CY14" s="58"/>
      <c r="CZ14" s="58"/>
      <c r="DA14" s="41"/>
      <c r="DB14" s="41"/>
      <c r="DC14" s="41"/>
      <c r="DD14" s="41"/>
      <c r="DE14" s="41"/>
      <c r="DF14" s="58"/>
      <c r="DG14" s="58"/>
      <c r="DH14" s="58"/>
      <c r="DI14" s="58"/>
      <c r="DJ14" s="58"/>
      <c r="DK14" s="41"/>
      <c r="DL14" s="41"/>
      <c r="DM14" s="41"/>
      <c r="DN14" s="41"/>
      <c r="DO14" s="41"/>
      <c r="DP14" s="58"/>
      <c r="DQ14" s="58"/>
      <c r="DR14" s="58"/>
      <c r="DS14" s="58"/>
      <c r="DT14" s="58"/>
      <c r="DU14" s="41"/>
      <c r="DV14" s="41"/>
      <c r="DW14" s="41"/>
      <c r="DX14" s="41"/>
      <c r="DY14" s="73"/>
      <c r="DZ14" s="88"/>
      <c r="EB14" s="25" t="s">
        <v>61</v>
      </c>
      <c r="EC14" s="17">
        <v>36.799999999999997</v>
      </c>
      <c r="ED14" s="17">
        <v>36.9</v>
      </c>
      <c r="EE14" s="18">
        <f t="shared" si="1"/>
        <v>0.10000000000000142</v>
      </c>
      <c r="EH14" s="19"/>
      <c r="EI14" s="19"/>
    </row>
    <row r="15" spans="1:141">
      <c r="A15" s="78" t="s">
        <v>3</v>
      </c>
      <c r="B15" s="42">
        <f>AVERAGE(B6:B13)</f>
        <v>25.925000000000001</v>
      </c>
      <c r="C15" s="42">
        <f>AVERAGE(C6:C13)</f>
        <v>11.841520968559376</v>
      </c>
      <c r="D15" s="43">
        <f>AVERAGE(D6:D12)</f>
        <v>35.647759203855074</v>
      </c>
      <c r="E15" s="43">
        <f>AVERAGE(E6:E12)</f>
        <v>54.636802015612354</v>
      </c>
      <c r="F15" s="43">
        <f>AVERAGE(F6:F12)</f>
        <v>81.899584754208064</v>
      </c>
      <c r="G15" s="43">
        <f>AVERAGE(G6:G12)</f>
        <v>118.45240028644842</v>
      </c>
      <c r="H15" s="63">
        <f t="shared" ref="H15:AP15" si="15">AVERAGE(H6:H13)</f>
        <v>325.57249045852512</v>
      </c>
      <c r="I15" s="63">
        <f t="shared" si="15"/>
        <v>1103.4200009188951</v>
      </c>
      <c r="J15" s="63">
        <f>AVERAGE(J6:J13)</f>
        <v>1447.5132246046173</v>
      </c>
      <c r="K15" s="63">
        <f>AVERAGE(K6:K13)</f>
        <v>1888.56873098252</v>
      </c>
      <c r="L15" s="63">
        <f>AVERAGE(L6:L13)</f>
        <v>2224.8872100294266</v>
      </c>
      <c r="M15" s="64">
        <f t="shared" si="15"/>
        <v>279.35795287108618</v>
      </c>
      <c r="N15" s="64">
        <f t="shared" si="15"/>
        <v>1034.5027991696536</v>
      </c>
      <c r="O15" s="64">
        <f>AVERAGE(O6:O13)</f>
        <v>1589.4471453611091</v>
      </c>
      <c r="P15" s="64">
        <f t="shared" si="15"/>
        <v>2185.4727866367612</v>
      </c>
      <c r="Q15" s="64">
        <f t="shared" si="15"/>
        <v>2581.8093964072455</v>
      </c>
      <c r="R15" s="65">
        <f t="shared" si="15"/>
        <v>0.87101587906808575</v>
      </c>
      <c r="S15" s="65">
        <f>AVERAGE(S6:S13)</f>
        <v>0.94097592861054202</v>
      </c>
      <c r="T15" s="65">
        <f t="shared" si="15"/>
        <v>1.1005449349934475</v>
      </c>
      <c r="U15" s="65">
        <f t="shared" si="15"/>
        <v>1.1588010699241669</v>
      </c>
      <c r="V15" s="65">
        <f t="shared" si="15"/>
        <v>1.1591575161137966</v>
      </c>
      <c r="W15" s="43">
        <f t="shared" si="15"/>
        <v>5.5750000000000002</v>
      </c>
      <c r="X15" s="43">
        <f t="shared" si="15"/>
        <v>9.4875000000000007</v>
      </c>
      <c r="Y15" s="43">
        <f t="shared" si="15"/>
        <v>12.225</v>
      </c>
      <c r="Z15" s="43">
        <f t="shared" si="15"/>
        <v>15.287500000000001</v>
      </c>
      <c r="AA15" s="43">
        <f t="shared" si="15"/>
        <v>16.700000000000003</v>
      </c>
      <c r="AB15" s="109">
        <v>0</v>
      </c>
      <c r="AC15" s="66">
        <f t="shared" si="15"/>
        <v>41.5</v>
      </c>
      <c r="AD15" s="66">
        <f t="shared" si="15"/>
        <v>82.5</v>
      </c>
      <c r="AE15" s="66">
        <f t="shared" si="15"/>
        <v>124</v>
      </c>
      <c r="AF15" s="66">
        <f t="shared" si="15"/>
        <v>150.375</v>
      </c>
      <c r="AG15" s="44">
        <f t="shared" si="15"/>
        <v>16.647812121360996</v>
      </c>
      <c r="AH15" s="42" t="s">
        <v>72</v>
      </c>
      <c r="AI15" s="43">
        <f t="shared" si="15"/>
        <v>16.992680806691531</v>
      </c>
      <c r="AJ15" s="43">
        <f t="shared" si="15"/>
        <v>17.471679586803837</v>
      </c>
      <c r="AK15" s="43">
        <f t="shared" si="15"/>
        <v>17.67014435468009</v>
      </c>
      <c r="AL15" s="66">
        <f t="shared" si="15"/>
        <v>51.646250000000002</v>
      </c>
      <c r="AM15" s="66" t="s">
        <v>72</v>
      </c>
      <c r="AN15" s="66">
        <f t="shared" si="15"/>
        <v>54.832499999999996</v>
      </c>
      <c r="AO15" s="66">
        <f t="shared" si="15"/>
        <v>54.482499999999995</v>
      </c>
      <c r="AP15" s="66">
        <f t="shared" si="15"/>
        <v>54.828749999999999</v>
      </c>
      <c r="AQ15" s="43">
        <f t="shared" ref="AQ15:AU15" si="16">AVERAGE(AQ6:AQ13)</f>
        <v>85.230331402499985</v>
      </c>
      <c r="AR15" s="43" t="s">
        <v>72</v>
      </c>
      <c r="AS15" s="43">
        <f t="shared" si="16"/>
        <v>84.218121110874989</v>
      </c>
      <c r="AT15" s="43">
        <f t="shared" si="16"/>
        <v>81.802875597499991</v>
      </c>
      <c r="AU15" s="43">
        <f t="shared" si="16"/>
        <v>81.473340104124986</v>
      </c>
      <c r="AV15" s="66">
        <f t="shared" ref="AV15:AZ15" si="17">AVERAGE(AV6:AV13)</f>
        <v>48.625</v>
      </c>
      <c r="AW15" s="66" t="s">
        <v>72</v>
      </c>
      <c r="AX15" s="66">
        <f t="shared" si="17"/>
        <v>47.25</v>
      </c>
      <c r="AY15" s="66">
        <f t="shared" si="17"/>
        <v>47.875</v>
      </c>
      <c r="AZ15" s="66">
        <f t="shared" si="17"/>
        <v>49.25</v>
      </c>
      <c r="BA15" s="67">
        <f t="shared" ref="BA15:BE15" si="18">AVERAGE(BA6:BA13)</f>
        <v>19.856329658785683</v>
      </c>
      <c r="BB15" s="67" t="s">
        <v>72</v>
      </c>
      <c r="BC15" s="67">
        <f t="shared" si="18"/>
        <v>20.041403920827722</v>
      </c>
      <c r="BD15" s="67">
        <f t="shared" si="18"/>
        <v>20.024179164633345</v>
      </c>
      <c r="BE15" s="67">
        <f t="shared" si="18"/>
        <v>20.164661603339091</v>
      </c>
      <c r="BF15" s="65">
        <f t="shared" ref="BF15:BJ15" si="19">AVERAGE(BF6:BF13)</f>
        <v>13.9381431338299</v>
      </c>
      <c r="BG15" s="65" t="s">
        <v>72</v>
      </c>
      <c r="BH15" s="65">
        <f t="shared" si="19"/>
        <v>8.0319689237936309</v>
      </c>
      <c r="BI15" s="65">
        <f t="shared" si="19"/>
        <v>7.5391233382184879</v>
      </c>
      <c r="BJ15" s="65">
        <f t="shared" si="19"/>
        <v>6.6768737033235608</v>
      </c>
      <c r="BK15" s="43">
        <f t="shared" ref="BK15:BO15" si="20">AVERAGE(BK6:BK13)</f>
        <v>28.037499999999998</v>
      </c>
      <c r="BL15" s="43" t="s">
        <v>72</v>
      </c>
      <c r="BM15" s="43">
        <f t="shared" si="20"/>
        <v>28.6875</v>
      </c>
      <c r="BN15" s="43">
        <f t="shared" si="20"/>
        <v>26.75</v>
      </c>
      <c r="BO15" s="43">
        <f t="shared" si="20"/>
        <v>23.55</v>
      </c>
      <c r="BP15" s="105">
        <f t="shared" ref="BP15:BT15" si="21">AVERAGE(BP6:BP13)</f>
        <v>7.3914999999999988</v>
      </c>
      <c r="BQ15" s="105" t="s">
        <v>72</v>
      </c>
      <c r="BR15" s="105">
        <f t="shared" si="21"/>
        <v>7.3503749999999997</v>
      </c>
      <c r="BS15" s="105">
        <f t="shared" si="21"/>
        <v>7.3348750000000003</v>
      </c>
      <c r="BT15" s="105">
        <f t="shared" si="21"/>
        <v>7.2838750000000001</v>
      </c>
      <c r="BU15" s="43">
        <f>AVERAGE(BU6:BU13)</f>
        <v>36.587499999999999</v>
      </c>
      <c r="BV15" s="43">
        <f t="shared" ref="BV15:CB15" si="22">AVERAGE(BV6:BV13)</f>
        <v>36.522500000000001</v>
      </c>
      <c r="BW15" s="43">
        <f t="shared" si="22"/>
        <v>36.482250000000001</v>
      </c>
      <c r="BX15" s="43">
        <f t="shared" si="22"/>
        <v>36.405000000000008</v>
      </c>
      <c r="BY15" s="43">
        <f t="shared" si="22"/>
        <v>36.352374999999995</v>
      </c>
      <c r="BZ15" s="43">
        <f t="shared" si="22"/>
        <v>36.325000000000003</v>
      </c>
      <c r="CA15" s="43">
        <f t="shared" si="22"/>
        <v>-0.26249999999999929</v>
      </c>
      <c r="CB15" s="66">
        <f t="shared" si="22"/>
        <v>48.625</v>
      </c>
      <c r="CC15" s="66" t="s">
        <v>72</v>
      </c>
      <c r="CD15" s="66">
        <f t="shared" ref="CD15:CU15" si="23">AVERAGE(CD6:CD13)</f>
        <v>47.25</v>
      </c>
      <c r="CE15" s="66">
        <f t="shared" si="23"/>
        <v>47.875</v>
      </c>
      <c r="CF15" s="66">
        <f t="shared" si="23"/>
        <v>49.25</v>
      </c>
      <c r="CG15" s="43">
        <f t="shared" si="23"/>
        <v>28.037499999999998</v>
      </c>
      <c r="CH15" s="43" t="s">
        <v>72</v>
      </c>
      <c r="CI15" s="43">
        <f t="shared" si="23"/>
        <v>28.6875</v>
      </c>
      <c r="CJ15" s="43">
        <f t="shared" si="23"/>
        <v>26.75</v>
      </c>
      <c r="CK15" s="43">
        <f t="shared" si="23"/>
        <v>23.55</v>
      </c>
      <c r="CL15" s="66">
        <f t="shared" si="23"/>
        <v>5.7824572849827103</v>
      </c>
      <c r="CM15" s="66" t="s">
        <v>72</v>
      </c>
      <c r="CN15" s="66">
        <f t="shared" si="23"/>
        <v>11.882878563935094</v>
      </c>
      <c r="CO15" s="66">
        <f t="shared" si="23"/>
        <v>14.044078751521408</v>
      </c>
      <c r="CP15" s="66">
        <f t="shared" si="23"/>
        <v>15.448334923686531</v>
      </c>
      <c r="CQ15" s="43">
        <f t="shared" si="23"/>
        <v>0.89624999999999999</v>
      </c>
      <c r="CR15" s="43" t="s">
        <v>72</v>
      </c>
      <c r="CS15" s="43">
        <f t="shared" si="23"/>
        <v>3.7687499999999998</v>
      </c>
      <c r="CT15" s="43">
        <f t="shared" si="23"/>
        <v>7.5725000000000007</v>
      </c>
      <c r="CU15" s="43">
        <f t="shared" si="23"/>
        <v>11.442499999999999</v>
      </c>
      <c r="CV15" s="58"/>
      <c r="CW15" s="57" t="s">
        <v>72</v>
      </c>
      <c r="CX15" s="58"/>
      <c r="CY15" s="58"/>
      <c r="CZ15" s="131">
        <f>AVERAGE(CZ6:CZ13)</f>
        <v>21.437000000000001</v>
      </c>
      <c r="DA15" s="131"/>
      <c r="DB15" s="131"/>
      <c r="DC15" s="131"/>
      <c r="DD15" s="131"/>
      <c r="DE15" s="131">
        <f t="shared" ref="DE15:DY15" si="24">AVERAGE(DE6:DE13)</f>
        <v>36.978332700562149</v>
      </c>
      <c r="DF15" s="131"/>
      <c r="DG15" s="131"/>
      <c r="DH15" s="131"/>
      <c r="DI15" s="131"/>
      <c r="DJ15" s="131">
        <f t="shared" si="24"/>
        <v>21.4375</v>
      </c>
      <c r="DK15" s="131"/>
      <c r="DL15" s="131"/>
      <c r="DM15" s="131"/>
      <c r="DN15" s="131"/>
      <c r="DO15" s="131">
        <f t="shared" si="24"/>
        <v>51.65</v>
      </c>
      <c r="DP15" s="131">
        <f t="shared" si="24"/>
        <v>0</v>
      </c>
      <c r="DQ15" s="131"/>
      <c r="DR15" s="131"/>
      <c r="DS15" s="131"/>
      <c r="DT15" s="131">
        <f t="shared" si="24"/>
        <v>74.0625</v>
      </c>
      <c r="DU15" s="131">
        <f t="shared" si="24"/>
        <v>0</v>
      </c>
      <c r="DV15" s="131"/>
      <c r="DW15" s="131"/>
      <c r="DX15" s="131"/>
      <c r="DY15" s="131">
        <f t="shared" si="24"/>
        <v>66.287499999999994</v>
      </c>
      <c r="DZ15" s="89">
        <f t="shared" ref="DZ15" si="25">AVERAGE(DZ6:DZ13)</f>
        <v>456</v>
      </c>
      <c r="EB15" s="26" t="s">
        <v>62</v>
      </c>
      <c r="EC15" s="17">
        <v>36.700000000000003</v>
      </c>
      <c r="ED15" s="17">
        <v>37.4</v>
      </c>
      <c r="EE15" s="18">
        <f t="shared" si="1"/>
        <v>0.69999999999999574</v>
      </c>
      <c r="EH15" s="19"/>
      <c r="EI15" s="19"/>
    </row>
    <row r="16" spans="1:141">
      <c r="A16" s="25" t="s">
        <v>17</v>
      </c>
      <c r="B16" s="42">
        <f>STDEV(B6:B13)</f>
        <v>0.95431351542052822</v>
      </c>
      <c r="C16" s="42">
        <f>STDEV(C6:C13)</f>
        <v>2.4586087589971641</v>
      </c>
      <c r="D16" s="43">
        <f t="shared" ref="D16:AF16" si="26">STDEV(D6:D13)</f>
        <v>6.8142566184109956</v>
      </c>
      <c r="E16" s="43">
        <f t="shared" si="26"/>
        <v>8.1601596889403307</v>
      </c>
      <c r="F16" s="43">
        <f t="shared" si="26"/>
        <v>18.998265032351579</v>
      </c>
      <c r="G16" s="43">
        <f t="shared" si="26"/>
        <v>20.995573611764893</v>
      </c>
      <c r="H16" s="63">
        <f t="shared" si="26"/>
        <v>54.324636932863037</v>
      </c>
      <c r="I16" s="63">
        <f t="shared" si="26"/>
        <v>135.1849765796826</v>
      </c>
      <c r="J16" s="63">
        <f t="shared" si="26"/>
        <v>73.930703284764078</v>
      </c>
      <c r="K16" s="63">
        <f t="shared" si="26"/>
        <v>112.85092810545018</v>
      </c>
      <c r="L16" s="63">
        <f t="shared" si="26"/>
        <v>276.63901223003899</v>
      </c>
      <c r="M16" s="64">
        <f t="shared" si="26"/>
        <v>21.801264837436225</v>
      </c>
      <c r="N16" s="64">
        <f t="shared" si="26"/>
        <v>121.07393377266055</v>
      </c>
      <c r="O16" s="64">
        <f t="shared" si="26"/>
        <v>113.69734078095529</v>
      </c>
      <c r="P16" s="64">
        <f t="shared" si="26"/>
        <v>214.48128756937865</v>
      </c>
      <c r="Q16" s="64">
        <f t="shared" si="26"/>
        <v>430.67933032597011</v>
      </c>
      <c r="R16" s="65">
        <f t="shared" si="26"/>
        <v>0.10095667029779885</v>
      </c>
      <c r="S16" s="65">
        <f t="shared" si="26"/>
        <v>8.3800823652641576E-2</v>
      </c>
      <c r="T16" s="65">
        <f t="shared" si="26"/>
        <v>9.9496629306961876E-2</v>
      </c>
      <c r="U16" s="65">
        <f t="shared" si="26"/>
        <v>0.11511515453485956</v>
      </c>
      <c r="V16" s="65">
        <f t="shared" si="26"/>
        <v>0.11985847862080311</v>
      </c>
      <c r="W16" s="43">
        <f t="shared" si="26"/>
        <v>1.2532814072323433</v>
      </c>
      <c r="X16" s="43">
        <f t="shared" si="26"/>
        <v>1.3076014027873435</v>
      </c>
      <c r="Y16" s="43">
        <f t="shared" si="26"/>
        <v>1.6833215463990931</v>
      </c>
      <c r="Z16" s="43">
        <f t="shared" si="26"/>
        <v>1.7699374484508137</v>
      </c>
      <c r="AA16" s="43">
        <f t="shared" si="26"/>
        <v>2.493992782667958</v>
      </c>
      <c r="AB16" s="109">
        <v>0</v>
      </c>
      <c r="AC16" s="66">
        <f t="shared" si="26"/>
        <v>3.7416573867739413</v>
      </c>
      <c r="AD16" s="66">
        <f t="shared" si="26"/>
        <v>8.0178372573727312</v>
      </c>
      <c r="AE16" s="66">
        <f t="shared" si="26"/>
        <v>11.759494644146672</v>
      </c>
      <c r="AF16" s="66">
        <f t="shared" si="26"/>
        <v>13.362393925811775</v>
      </c>
      <c r="AG16" s="44">
        <f t="shared" ref="AG16:AP16" si="27">STDEV(AG6:AG13)</f>
        <v>0.89597184583720446</v>
      </c>
      <c r="AH16" s="42" t="s">
        <v>72</v>
      </c>
      <c r="AI16" s="43">
        <f t="shared" si="27"/>
        <v>0.94690993862258699</v>
      </c>
      <c r="AJ16" s="43">
        <f t="shared" si="27"/>
        <v>1.1947646115990065</v>
      </c>
      <c r="AK16" s="43">
        <f t="shared" si="27"/>
        <v>0.94196710311715293</v>
      </c>
      <c r="AL16" s="66">
        <f t="shared" si="27"/>
        <v>4.0188446722907818</v>
      </c>
      <c r="AM16" s="66" t="s">
        <v>72</v>
      </c>
      <c r="AN16" s="66">
        <f t="shared" si="27"/>
        <v>3.768541779369992</v>
      </c>
      <c r="AO16" s="66">
        <f t="shared" si="27"/>
        <v>3.3469677108007563</v>
      </c>
      <c r="AP16" s="66">
        <f t="shared" si="27"/>
        <v>3.5661962028389387</v>
      </c>
      <c r="AQ16" s="43">
        <f t="shared" ref="AQ16:AU16" si="28">STDEV(AQ6:AQ13)</f>
        <v>3.4711198688130369</v>
      </c>
      <c r="AR16" s="43" t="s">
        <v>72</v>
      </c>
      <c r="AS16" s="43">
        <f t="shared" si="28"/>
        <v>1.8627372113273479</v>
      </c>
      <c r="AT16" s="43">
        <f t="shared" si="28"/>
        <v>3.6267764836179759</v>
      </c>
      <c r="AU16" s="43">
        <f t="shared" si="28"/>
        <v>2.7150094152091313</v>
      </c>
      <c r="AV16" s="66">
        <f t="shared" ref="AV16:AZ16" si="29">STDEV(AV6:AV13)</f>
        <v>5.7055737159878523</v>
      </c>
      <c r="AW16" s="66" t="s">
        <v>72</v>
      </c>
      <c r="AX16" s="66">
        <f t="shared" si="29"/>
        <v>3.8078865529319543</v>
      </c>
      <c r="AY16" s="66">
        <f t="shared" si="29"/>
        <v>5.1391355582154361</v>
      </c>
      <c r="AZ16" s="66">
        <f t="shared" si="29"/>
        <v>3.4537764010675951</v>
      </c>
      <c r="BA16" s="67">
        <f t="shared" ref="BA16:BE16" si="30">STDEV(BA6:BA13)</f>
        <v>1.1234841814086673</v>
      </c>
      <c r="BB16" s="67" t="s">
        <v>72</v>
      </c>
      <c r="BC16" s="67">
        <f t="shared" si="30"/>
        <v>1.3275896687589819</v>
      </c>
      <c r="BD16" s="67">
        <f t="shared" si="30"/>
        <v>1.8130530207853937</v>
      </c>
      <c r="BE16" s="67">
        <f t="shared" si="30"/>
        <v>1.3536871006689088</v>
      </c>
      <c r="BF16" s="65">
        <f t="shared" ref="BF16:BJ16" si="31">STDEV(BF6:BF13)</f>
        <v>0.92507546368372606</v>
      </c>
      <c r="BG16" s="65" t="s">
        <v>72</v>
      </c>
      <c r="BH16" s="65">
        <f t="shared" si="31"/>
        <v>1.2009533174972296</v>
      </c>
      <c r="BI16" s="65">
        <f t="shared" si="31"/>
        <v>1.3064703239501181</v>
      </c>
      <c r="BJ16" s="65">
        <f t="shared" si="31"/>
        <v>1.9982926380331338</v>
      </c>
      <c r="BK16" s="43">
        <f t="shared" ref="BK16:BO16" si="32">STDEV(BK6:BK13)</f>
        <v>4.5788137889944638</v>
      </c>
      <c r="BL16" s="43" t="s">
        <v>72</v>
      </c>
      <c r="BM16" s="43">
        <f t="shared" si="32"/>
        <v>4.2636126532722018</v>
      </c>
      <c r="BN16" s="43">
        <f t="shared" si="32"/>
        <v>4.9176068511886184</v>
      </c>
      <c r="BO16" s="43">
        <f t="shared" si="32"/>
        <v>3.167243055313008</v>
      </c>
      <c r="BP16" s="105">
        <f t="shared" ref="BP16:BT16" si="33">STDEV(BP6:BP13)</f>
        <v>4.1130454479792619E-2</v>
      </c>
      <c r="BQ16" s="105" t="s">
        <v>72</v>
      </c>
      <c r="BR16" s="105">
        <f t="shared" si="33"/>
        <v>4.3944567354793809E-2</v>
      </c>
      <c r="BS16" s="105">
        <f t="shared" si="33"/>
        <v>5.2430736623255057E-2</v>
      </c>
      <c r="BT16" s="105">
        <f t="shared" si="33"/>
        <v>7.1798204314990732E-2</v>
      </c>
      <c r="BU16" s="43">
        <f>STDEV(BU6:BU13)</f>
        <v>0.41896982503005376</v>
      </c>
      <c r="BV16" s="43">
        <f t="shared" ref="BV16:CB16" si="34">STDEV(BV6:BV13)</f>
        <v>0.35009182468930289</v>
      </c>
      <c r="BW16" s="43">
        <f t="shared" si="34"/>
        <v>0.35685160981642061</v>
      </c>
      <c r="BX16" s="43">
        <f t="shared" si="34"/>
        <v>0.40067799682894484</v>
      </c>
      <c r="BY16" s="43">
        <f t="shared" si="34"/>
        <v>0.45085567456306175</v>
      </c>
      <c r="BZ16" s="43">
        <f t="shared" si="34"/>
        <v>0.46521884251239326</v>
      </c>
      <c r="CA16" s="43">
        <f t="shared" si="34"/>
        <v>0.56552756658842607</v>
      </c>
      <c r="CB16" s="66">
        <f t="shared" si="34"/>
        <v>5.7055737159878523</v>
      </c>
      <c r="CC16" s="66" t="s">
        <v>72</v>
      </c>
      <c r="CD16" s="66">
        <f t="shared" ref="CD16:CU16" si="35">STDEV(CD6:CD13)</f>
        <v>3.8078865529319543</v>
      </c>
      <c r="CE16" s="66">
        <f t="shared" si="35"/>
        <v>5.1391355582154361</v>
      </c>
      <c r="CF16" s="66">
        <f t="shared" si="35"/>
        <v>3.4537764010675951</v>
      </c>
      <c r="CG16" s="43">
        <f t="shared" si="35"/>
        <v>4.5788137889944638</v>
      </c>
      <c r="CH16" s="43" t="s">
        <v>72</v>
      </c>
      <c r="CI16" s="43">
        <f t="shared" si="35"/>
        <v>4.2636126532722018</v>
      </c>
      <c r="CJ16" s="43">
        <f t="shared" si="35"/>
        <v>4.9176068511886184</v>
      </c>
      <c r="CK16" s="43">
        <f t="shared" si="35"/>
        <v>3.167243055313008</v>
      </c>
      <c r="CL16" s="66">
        <f t="shared" si="35"/>
        <v>2.5407813269946145</v>
      </c>
      <c r="CM16" s="66" t="s">
        <v>72</v>
      </c>
      <c r="CN16" s="66">
        <f t="shared" si="35"/>
        <v>2.7325449671018749</v>
      </c>
      <c r="CO16" s="66">
        <f t="shared" si="35"/>
        <v>3.466898565686408</v>
      </c>
      <c r="CP16" s="66">
        <f t="shared" si="35"/>
        <v>3.1664032820019643</v>
      </c>
      <c r="CQ16" s="43">
        <f t="shared" si="35"/>
        <v>0.49033334142630536</v>
      </c>
      <c r="CR16" s="43" t="s">
        <v>72</v>
      </c>
      <c r="CS16" s="43">
        <f t="shared" si="35"/>
        <v>0.98868509358931622</v>
      </c>
      <c r="CT16" s="43">
        <f t="shared" si="35"/>
        <v>3.2667928790000915</v>
      </c>
      <c r="CU16" s="43">
        <f t="shared" si="35"/>
        <v>2.6583171368367586</v>
      </c>
      <c r="CV16" s="58"/>
      <c r="CW16" s="57" t="s">
        <v>72</v>
      </c>
      <c r="CX16" s="58"/>
      <c r="CY16" s="58"/>
      <c r="CZ16" s="58">
        <f>_xlfn.STDEV.P(CZ6:CZ13)</f>
        <v>3.0121469502665259</v>
      </c>
      <c r="DA16" s="58"/>
      <c r="DB16" s="58"/>
      <c r="DC16" s="58"/>
      <c r="DD16" s="58"/>
      <c r="DE16" s="58">
        <f t="shared" ref="DE16:DY16" si="36">_xlfn.STDEV.P(DE6:DE13)</f>
        <v>3.7373089395120602</v>
      </c>
      <c r="DF16" s="58"/>
      <c r="DG16" s="58"/>
      <c r="DH16" s="58"/>
      <c r="DI16" s="58"/>
      <c r="DJ16" s="58">
        <f t="shared" si="36"/>
        <v>3.3900359511367979</v>
      </c>
      <c r="DK16" s="58"/>
      <c r="DL16" s="58"/>
      <c r="DM16" s="58"/>
      <c r="DN16" s="58"/>
      <c r="DO16" s="58">
        <f t="shared" si="36"/>
        <v>5.7234168116606856</v>
      </c>
      <c r="DP16" s="58">
        <f t="shared" si="36"/>
        <v>0</v>
      </c>
      <c r="DQ16" s="58"/>
      <c r="DR16" s="58"/>
      <c r="DS16" s="58"/>
      <c r="DT16" s="58">
        <f t="shared" si="36"/>
        <v>9.2790001481840818</v>
      </c>
      <c r="DU16" s="58">
        <f t="shared" si="36"/>
        <v>0</v>
      </c>
      <c r="DV16" s="58"/>
      <c r="DW16" s="58"/>
      <c r="DX16" s="58"/>
      <c r="DY16" s="58">
        <f t="shared" si="36"/>
        <v>11.969694806050827</v>
      </c>
      <c r="DZ16" s="89">
        <f t="shared" ref="DZ16" si="37">STDEV(DZ6:DZ13)</f>
        <v>0.7559289460184544</v>
      </c>
      <c r="EB16" s="25" t="s">
        <v>63</v>
      </c>
      <c r="EC16" s="17">
        <v>36.6</v>
      </c>
      <c r="ED16" s="17">
        <v>36.5</v>
      </c>
      <c r="EE16" s="18">
        <f t="shared" si="1"/>
        <v>-0.10000000000000142</v>
      </c>
      <c r="EH16" s="19"/>
      <c r="EI16" s="19"/>
    </row>
    <row r="17" spans="1:140">
      <c r="A17" s="25" t="s">
        <v>18</v>
      </c>
      <c r="B17" s="45">
        <f>(B16/2.828)</f>
        <v>0.33745173812607082</v>
      </c>
      <c r="C17" s="45">
        <f>(C16/2.828)</f>
        <v>0.86938074929178366</v>
      </c>
      <c r="D17" s="46">
        <f t="shared" ref="D17:P17" si="38">(D16/2.828)</f>
        <v>2.4095674039642843</v>
      </c>
      <c r="E17" s="46">
        <f t="shared" si="38"/>
        <v>2.8854878673763547</v>
      </c>
      <c r="F17" s="46">
        <f t="shared" si="38"/>
        <v>6.7179154994171073</v>
      </c>
      <c r="G17" s="46">
        <f t="shared" si="38"/>
        <v>7.4241773733256347</v>
      </c>
      <c r="H17" s="68">
        <f t="shared" si="38"/>
        <v>19.209560443020877</v>
      </c>
      <c r="I17" s="68">
        <f t="shared" si="38"/>
        <v>47.802325523225818</v>
      </c>
      <c r="J17" s="68">
        <f t="shared" si="38"/>
        <v>26.142398615545996</v>
      </c>
      <c r="K17" s="68">
        <f t="shared" si="38"/>
        <v>39.90485435129073</v>
      </c>
      <c r="L17" s="68">
        <f t="shared" si="38"/>
        <v>97.821432896053395</v>
      </c>
      <c r="M17" s="69">
        <f t="shared" si="38"/>
        <v>7.7090752607624564</v>
      </c>
      <c r="N17" s="69">
        <f t="shared" si="38"/>
        <v>42.812564983260451</v>
      </c>
      <c r="O17" s="69">
        <f t="shared" si="38"/>
        <v>40.204151619856894</v>
      </c>
      <c r="P17" s="69">
        <f t="shared" si="38"/>
        <v>75.842039451689772</v>
      </c>
      <c r="Q17" s="69">
        <f>(Q16/2.828)</f>
        <v>152.29113519305875</v>
      </c>
      <c r="R17" s="70">
        <f>(R16/2.828)</f>
        <v>3.5698964037411192E-2</v>
      </c>
      <c r="S17" s="70">
        <f t="shared" ref="S17:W17" si="39">(S16/2.828)</f>
        <v>2.9632540188345678E-2</v>
      </c>
      <c r="T17" s="70">
        <f t="shared" si="39"/>
        <v>3.5182683630467428E-2</v>
      </c>
      <c r="U17" s="70">
        <f t="shared" si="39"/>
        <v>4.0705500189129974E-2</v>
      </c>
      <c r="V17" s="70">
        <f t="shared" si="39"/>
        <v>4.238277178953434E-2</v>
      </c>
      <c r="W17" s="46">
        <f t="shared" si="39"/>
        <v>0.44316881443859385</v>
      </c>
      <c r="X17" s="46">
        <f t="shared" ref="X17" si="40">(X16/2.828)</f>
        <v>0.46237673365889093</v>
      </c>
      <c r="Y17" s="46">
        <f t="shared" ref="Y17" si="41">(Y16/2.828)</f>
        <v>0.59523392729812352</v>
      </c>
      <c r="Z17" s="46">
        <f t="shared" ref="Z17" si="42">(Z16/2.828)</f>
        <v>0.62586189832065553</v>
      </c>
      <c r="AA17" s="46">
        <f t="shared" ref="AA17:AF17" si="43">(AA16/2.828)</f>
        <v>0.88189278029277163</v>
      </c>
      <c r="AB17" s="110">
        <v>0</v>
      </c>
      <c r="AC17" s="71">
        <f t="shared" si="43"/>
        <v>1.3230754550120019</v>
      </c>
      <c r="AD17" s="71">
        <f t="shared" si="43"/>
        <v>2.8351616893114326</v>
      </c>
      <c r="AE17" s="71">
        <f t="shared" si="43"/>
        <v>4.1582371443234347</v>
      </c>
      <c r="AF17" s="71">
        <f t="shared" si="43"/>
        <v>4.7250332128047301</v>
      </c>
      <c r="AG17" s="47">
        <f t="shared" ref="AG17:AP17" si="44">(AG16/2.828)</f>
        <v>0.31682172766520666</v>
      </c>
      <c r="AH17" s="45" t="s">
        <v>72</v>
      </c>
      <c r="AI17" s="46">
        <f t="shared" si="44"/>
        <v>0.33483378310558243</v>
      </c>
      <c r="AJ17" s="46">
        <f t="shared" si="44"/>
        <v>0.42247687821747049</v>
      </c>
      <c r="AK17" s="46">
        <f t="shared" si="44"/>
        <v>0.3330859629127132</v>
      </c>
      <c r="AL17" s="71">
        <f t="shared" si="44"/>
        <v>1.4210907610646331</v>
      </c>
      <c r="AM17" s="71" t="s">
        <v>72</v>
      </c>
      <c r="AN17" s="71">
        <f t="shared" si="44"/>
        <v>1.3325819587588374</v>
      </c>
      <c r="AO17" s="71">
        <f t="shared" si="44"/>
        <v>1.1835105059408615</v>
      </c>
      <c r="AP17" s="71">
        <f t="shared" si="44"/>
        <v>1.26103118912268</v>
      </c>
      <c r="AQ17" s="46">
        <f t="shared" ref="AQ17:AU17" si="45">(AQ16/2.828)</f>
        <v>1.2274115519140867</v>
      </c>
      <c r="AR17" s="46" t="s">
        <v>72</v>
      </c>
      <c r="AS17" s="46">
        <f t="shared" si="45"/>
        <v>0.658676524514621</v>
      </c>
      <c r="AT17" s="46">
        <f t="shared" si="45"/>
        <v>1.2824527877008403</v>
      </c>
      <c r="AU17" s="46">
        <f t="shared" si="45"/>
        <v>0.9600457620965811</v>
      </c>
      <c r="AV17" s="71">
        <f t="shared" ref="AV17:AZ17" si="46">(AV16/2.828)</f>
        <v>2.0175296025416736</v>
      </c>
      <c r="AW17" s="71" t="s">
        <v>72</v>
      </c>
      <c r="AX17" s="71">
        <f t="shared" si="46"/>
        <v>1.3464945378118651</v>
      </c>
      <c r="AY17" s="71">
        <f t="shared" si="46"/>
        <v>1.8172332242628841</v>
      </c>
      <c r="AZ17" s="71">
        <f t="shared" si="46"/>
        <v>1.221278783970154</v>
      </c>
      <c r="BA17" s="72">
        <f t="shared" ref="BA17:BE17" si="47">(BA16/2.828)</f>
        <v>0.3972716341614807</v>
      </c>
      <c r="BB17" s="72" t="s">
        <v>72</v>
      </c>
      <c r="BC17" s="72">
        <f t="shared" si="47"/>
        <v>0.46944472021180406</v>
      </c>
      <c r="BD17" s="72">
        <f t="shared" si="47"/>
        <v>0.64110785742057774</v>
      </c>
      <c r="BE17" s="72">
        <f t="shared" si="47"/>
        <v>0.4786729493171531</v>
      </c>
      <c r="BF17" s="70">
        <f t="shared" ref="BF17:BJ17" si="48">(BF16/2.828)</f>
        <v>0.32711296452748451</v>
      </c>
      <c r="BG17" s="70" t="s">
        <v>72</v>
      </c>
      <c r="BH17" s="70">
        <f t="shared" si="48"/>
        <v>0.42466524663975586</v>
      </c>
      <c r="BI17" s="70">
        <f t="shared" si="48"/>
        <v>0.46197677650287061</v>
      </c>
      <c r="BJ17" s="70">
        <f t="shared" si="48"/>
        <v>0.70660984371751556</v>
      </c>
      <c r="BK17" s="46">
        <f t="shared" ref="BK17:BO17" si="49">(BK16/2.828)</f>
        <v>1.6190996425015785</v>
      </c>
      <c r="BL17" s="46" t="s">
        <v>72</v>
      </c>
      <c r="BM17" s="46">
        <f t="shared" si="49"/>
        <v>1.5076423809307644</v>
      </c>
      <c r="BN17" s="46">
        <f t="shared" si="49"/>
        <v>1.738899169444349</v>
      </c>
      <c r="BO17" s="46">
        <f t="shared" si="49"/>
        <v>1.119958647564713</v>
      </c>
      <c r="BP17" s="106">
        <f t="shared" ref="BP17:BT17" si="50">(BP16/2.828)</f>
        <v>1.4544007949007292E-2</v>
      </c>
      <c r="BQ17" s="106" t="s">
        <v>72</v>
      </c>
      <c r="BR17" s="106">
        <f t="shared" si="50"/>
        <v>1.5539097367324544E-2</v>
      </c>
      <c r="BS17" s="106">
        <f t="shared" si="50"/>
        <v>1.8539864435380148E-2</v>
      </c>
      <c r="BT17" s="106">
        <f t="shared" si="50"/>
        <v>2.5388332501764758E-2</v>
      </c>
      <c r="BU17" s="46">
        <f t="shared" ref="BU17:CB17" si="51">(BU16/2.828)</f>
        <v>0.14815057462165976</v>
      </c>
      <c r="BV17" s="46">
        <f t="shared" si="51"/>
        <v>0.12379484607118207</v>
      </c>
      <c r="BW17" s="46">
        <f t="shared" si="51"/>
        <v>0.12618515198600447</v>
      </c>
      <c r="BX17" s="46">
        <f t="shared" si="51"/>
        <v>0.14168245998194656</v>
      </c>
      <c r="BY17" s="46">
        <f t="shared" si="51"/>
        <v>0.1594256274975466</v>
      </c>
      <c r="BZ17" s="46">
        <f t="shared" si="51"/>
        <v>0.16450454119957331</v>
      </c>
      <c r="CA17" s="46">
        <f t="shared" si="51"/>
        <v>0.19997438705389892</v>
      </c>
      <c r="CB17" s="71">
        <f t="shared" si="51"/>
        <v>2.0175296025416736</v>
      </c>
      <c r="CC17" s="71" t="s">
        <v>72</v>
      </c>
      <c r="CD17" s="71">
        <f t="shared" ref="CD17:CU17" si="52">(CD16/2.828)</f>
        <v>1.3464945378118651</v>
      </c>
      <c r="CE17" s="71">
        <f t="shared" si="52"/>
        <v>1.8172332242628841</v>
      </c>
      <c r="CF17" s="71">
        <f t="shared" si="52"/>
        <v>1.221278783970154</v>
      </c>
      <c r="CG17" s="46">
        <f t="shared" si="52"/>
        <v>1.6190996425015785</v>
      </c>
      <c r="CH17" s="46" t="s">
        <v>72</v>
      </c>
      <c r="CI17" s="46">
        <f t="shared" si="52"/>
        <v>1.5076423809307644</v>
      </c>
      <c r="CJ17" s="46">
        <f t="shared" si="52"/>
        <v>1.738899169444349</v>
      </c>
      <c r="CK17" s="46">
        <f t="shared" si="52"/>
        <v>1.119958647564713</v>
      </c>
      <c r="CL17" s="71">
        <f t="shared" si="52"/>
        <v>0.89843752722581849</v>
      </c>
      <c r="CM17" s="71" t="s">
        <v>72</v>
      </c>
      <c r="CN17" s="71">
        <f t="shared" si="52"/>
        <v>0.96624645229910711</v>
      </c>
      <c r="CO17" s="71">
        <f t="shared" si="52"/>
        <v>1.2259188704690269</v>
      </c>
      <c r="CP17" s="71">
        <f t="shared" si="52"/>
        <v>1.1196616980204965</v>
      </c>
      <c r="CQ17" s="46">
        <f t="shared" si="52"/>
        <v>0.17338519852415324</v>
      </c>
      <c r="CR17" s="46" t="s">
        <v>72</v>
      </c>
      <c r="CS17" s="46">
        <f t="shared" si="52"/>
        <v>0.34960576152380352</v>
      </c>
      <c r="CT17" s="46">
        <f t="shared" si="52"/>
        <v>1.1551601410891414</v>
      </c>
      <c r="CU17" s="46">
        <f t="shared" si="52"/>
        <v>0.93999898756603917</v>
      </c>
      <c r="CV17" s="74"/>
      <c r="CW17" s="75" t="s">
        <v>72</v>
      </c>
      <c r="CX17" s="74"/>
      <c r="CY17" s="74"/>
      <c r="CZ17" s="74">
        <f>CZ16/SQRT(COUNT(CZ6:CZ13))</f>
        <v>1.0649547672319193</v>
      </c>
      <c r="DA17" s="74"/>
      <c r="DB17" s="74"/>
      <c r="DC17" s="74"/>
      <c r="DD17" s="74"/>
      <c r="DE17" s="74">
        <f t="shared" ref="DE17:DY17" si="53">DE16/SQRT(COUNT(DE6:DE13))</f>
        <v>1.3213382472590411</v>
      </c>
      <c r="DF17" s="74"/>
      <c r="DG17" s="74"/>
      <c r="DH17" s="74"/>
      <c r="DI17" s="74"/>
      <c r="DJ17" s="74">
        <f t="shared" si="53"/>
        <v>1.1985587047575086</v>
      </c>
      <c r="DK17" s="74"/>
      <c r="DL17" s="74"/>
      <c r="DM17" s="74"/>
      <c r="DN17" s="74"/>
      <c r="DO17" s="74">
        <f t="shared" si="53"/>
        <v>2.0235334195411796</v>
      </c>
      <c r="DP17" s="74">
        <f t="shared" si="53"/>
        <v>0</v>
      </c>
      <c r="DQ17" s="74"/>
      <c r="DR17" s="74"/>
      <c r="DS17" s="74"/>
      <c r="DT17" s="74">
        <f t="shared" si="53"/>
        <v>3.2806219637059715</v>
      </c>
      <c r="DU17" s="74">
        <f t="shared" si="53"/>
        <v>0</v>
      </c>
      <c r="DV17" s="74"/>
      <c r="DW17" s="74"/>
      <c r="DX17" s="74"/>
      <c r="DY17" s="74">
        <f t="shared" si="53"/>
        <v>4.2319261830459682</v>
      </c>
      <c r="DZ17" s="90">
        <f t="shared" ref="DZ17" si="54">(DZ16/2.828)</f>
        <v>0.26730160750298954</v>
      </c>
      <c r="EB17" s="26" t="s">
        <v>64</v>
      </c>
      <c r="EC17" s="17">
        <v>36.5</v>
      </c>
      <c r="ED17" s="17">
        <v>36.6</v>
      </c>
      <c r="EE17" s="18">
        <f t="shared" si="1"/>
        <v>0.10000000000000142</v>
      </c>
      <c r="EH17" s="19"/>
      <c r="EI17" s="19"/>
    </row>
    <row r="18" spans="1:140">
      <c r="EB18" s="25" t="s">
        <v>65</v>
      </c>
      <c r="EC18" s="17">
        <v>36.4</v>
      </c>
      <c r="ED18" s="17">
        <v>36.200000000000003</v>
      </c>
      <c r="EE18" s="18">
        <f t="shared" si="0"/>
        <v>-0.19999999999999574</v>
      </c>
      <c r="EG18" s="19"/>
      <c r="EH18" s="19"/>
    </row>
    <row r="19" spans="1:140">
      <c r="A19" s="30" t="s">
        <v>38</v>
      </c>
      <c r="B19" s="30"/>
      <c r="C19" s="79"/>
      <c r="D19" s="80"/>
      <c r="E19" s="80" t="s">
        <v>14</v>
      </c>
      <c r="F19" s="80"/>
      <c r="G19" s="80"/>
      <c r="H19" s="138" t="s">
        <v>12</v>
      </c>
      <c r="I19" s="138"/>
      <c r="J19" s="138"/>
      <c r="K19" s="138"/>
      <c r="L19" s="138"/>
      <c r="M19" s="80"/>
      <c r="N19" s="80"/>
      <c r="O19" s="80" t="s">
        <v>13</v>
      </c>
      <c r="P19" s="80"/>
      <c r="Q19" s="80"/>
      <c r="R19" s="139" t="s">
        <v>2</v>
      </c>
      <c r="S19" s="139"/>
      <c r="T19" s="139"/>
      <c r="U19" s="139"/>
      <c r="V19" s="139"/>
      <c r="W19" s="81" t="s">
        <v>16</v>
      </c>
      <c r="X19" s="48"/>
      <c r="Y19" s="48"/>
      <c r="Z19" s="48"/>
      <c r="AA19" s="48"/>
      <c r="AB19" s="98" t="s">
        <v>19</v>
      </c>
      <c r="AC19" s="98"/>
      <c r="AD19" s="98"/>
      <c r="AE19" s="98"/>
      <c r="AF19" s="98"/>
      <c r="AG19" s="81" t="s">
        <v>21</v>
      </c>
      <c r="AH19" s="81"/>
      <c r="AI19" s="81"/>
      <c r="AJ19" s="81"/>
      <c r="AK19" s="81"/>
      <c r="AL19" s="138" t="s">
        <v>85</v>
      </c>
      <c r="AM19" s="138"/>
      <c r="AN19" s="138"/>
      <c r="AO19" s="138"/>
      <c r="AP19" s="138"/>
      <c r="AQ19" s="81" t="s">
        <v>91</v>
      </c>
      <c r="AR19" s="81"/>
      <c r="AS19" s="81"/>
      <c r="AT19" s="81"/>
      <c r="AU19" s="81"/>
      <c r="AV19" s="82" t="s">
        <v>23</v>
      </c>
      <c r="AW19" s="82"/>
      <c r="AX19" s="82"/>
      <c r="AY19" s="82"/>
      <c r="AZ19" s="82"/>
      <c r="BA19" s="81" t="s">
        <v>24</v>
      </c>
      <c r="BB19" s="81"/>
      <c r="BC19" s="81"/>
      <c r="BD19" s="81"/>
      <c r="BE19" s="81"/>
      <c r="BF19" s="82" t="s">
        <v>25</v>
      </c>
      <c r="BG19" s="82"/>
      <c r="BH19" s="82"/>
      <c r="BI19" s="82"/>
      <c r="BJ19" s="82"/>
      <c r="BK19" s="81" t="s">
        <v>26</v>
      </c>
      <c r="BL19" s="81"/>
      <c r="BM19" s="81"/>
      <c r="BN19" s="81"/>
      <c r="BO19" s="81"/>
      <c r="BP19" s="82" t="s">
        <v>27</v>
      </c>
      <c r="BQ19" s="82"/>
      <c r="BR19" s="82"/>
      <c r="BS19" s="82"/>
      <c r="BT19" s="82"/>
      <c r="BU19" s="81" t="s">
        <v>30</v>
      </c>
      <c r="BV19" s="81"/>
      <c r="BW19" s="81"/>
      <c r="BX19" s="81"/>
      <c r="BY19" s="81"/>
      <c r="BZ19" s="81"/>
      <c r="CA19" s="81"/>
      <c r="CB19" s="82" t="s">
        <v>88</v>
      </c>
      <c r="CC19" s="82"/>
      <c r="CD19" s="82"/>
      <c r="CE19" s="82"/>
      <c r="CF19" s="82"/>
      <c r="CG19" s="81" t="s">
        <v>89</v>
      </c>
      <c r="CH19" s="81"/>
      <c r="CI19" s="81"/>
      <c r="CJ19" s="81"/>
      <c r="CK19" s="81"/>
      <c r="CL19" s="138" t="s">
        <v>74</v>
      </c>
      <c r="CM19" s="138"/>
      <c r="CN19" s="138"/>
      <c r="CO19" s="138"/>
      <c r="CP19" s="138"/>
      <c r="CQ19" s="81" t="s">
        <v>93</v>
      </c>
      <c r="CR19" s="81"/>
      <c r="CS19" s="81"/>
      <c r="CT19" s="81"/>
      <c r="CU19" s="81"/>
      <c r="CV19" s="82" t="s">
        <v>94</v>
      </c>
      <c r="CW19" s="82"/>
      <c r="CX19" s="82"/>
      <c r="CY19" s="82"/>
      <c r="CZ19" s="82"/>
      <c r="DA19" s="81" t="s">
        <v>95</v>
      </c>
      <c r="DB19" s="81"/>
      <c r="DC19" s="81"/>
      <c r="DD19" s="81"/>
      <c r="DE19" s="81"/>
      <c r="DF19" s="82" t="s">
        <v>34</v>
      </c>
      <c r="DG19" s="82"/>
      <c r="DH19" s="82"/>
      <c r="DI19" s="82"/>
      <c r="DJ19" s="82"/>
      <c r="DK19" s="81" t="s">
        <v>82</v>
      </c>
      <c r="DL19" s="81"/>
      <c r="DM19" s="81"/>
      <c r="DN19" s="81"/>
      <c r="DO19" s="81"/>
      <c r="DP19" s="82" t="s">
        <v>96</v>
      </c>
      <c r="DQ19" s="82"/>
      <c r="DR19" s="82"/>
      <c r="DS19" s="82"/>
      <c r="DT19" s="82"/>
      <c r="DU19" s="81" t="s">
        <v>97</v>
      </c>
      <c r="DV19" s="81"/>
      <c r="DW19" s="81"/>
      <c r="DX19" s="81"/>
      <c r="DY19" s="81"/>
      <c r="DZ19" s="97" t="s">
        <v>73</v>
      </c>
      <c r="EB19" s="26" t="s">
        <v>66</v>
      </c>
      <c r="EC19" s="17">
        <v>36.4</v>
      </c>
      <c r="ED19" s="17">
        <v>36.299999999999997</v>
      </c>
      <c r="EE19" s="18">
        <f t="shared" si="0"/>
        <v>-0.10000000000000142</v>
      </c>
      <c r="EG19" s="19"/>
      <c r="EH19" s="19"/>
    </row>
    <row r="20" spans="1:140">
      <c r="C20" s="34" t="s">
        <v>0</v>
      </c>
      <c r="D20" s="35">
        <v>0.25</v>
      </c>
      <c r="E20" s="35">
        <v>0.5</v>
      </c>
      <c r="F20" s="35">
        <v>0.75</v>
      </c>
      <c r="G20" s="35" t="s">
        <v>15</v>
      </c>
      <c r="H20" s="37" t="s">
        <v>0</v>
      </c>
      <c r="I20" s="38">
        <v>0.25</v>
      </c>
      <c r="J20" s="38">
        <v>0.5</v>
      </c>
      <c r="K20" s="38">
        <v>0.75</v>
      </c>
      <c r="L20" s="38" t="s">
        <v>15</v>
      </c>
      <c r="M20" s="36" t="s">
        <v>0</v>
      </c>
      <c r="N20" s="35">
        <v>0.25</v>
      </c>
      <c r="O20" s="35">
        <v>0.5</v>
      </c>
      <c r="P20" s="35">
        <v>0.75</v>
      </c>
      <c r="Q20" s="35" t="s">
        <v>90</v>
      </c>
      <c r="R20" s="37" t="s">
        <v>0</v>
      </c>
      <c r="S20" s="38">
        <v>0.25</v>
      </c>
      <c r="T20" s="38">
        <v>0.5</v>
      </c>
      <c r="U20" s="38">
        <v>0.75</v>
      </c>
      <c r="V20" s="38" t="s">
        <v>15</v>
      </c>
      <c r="W20" s="36" t="s">
        <v>0</v>
      </c>
      <c r="X20" s="35">
        <v>0.25</v>
      </c>
      <c r="Y20" s="35">
        <v>0.5</v>
      </c>
      <c r="Z20" s="35">
        <v>0.75</v>
      </c>
      <c r="AA20" s="35" t="s">
        <v>15</v>
      </c>
      <c r="AB20" s="37" t="s">
        <v>20</v>
      </c>
      <c r="AC20" s="38">
        <v>0.25</v>
      </c>
      <c r="AD20" s="38">
        <v>0.5</v>
      </c>
      <c r="AE20" s="38">
        <v>0.75</v>
      </c>
      <c r="AF20" s="37" t="s">
        <v>15</v>
      </c>
      <c r="AG20" s="36" t="s">
        <v>20</v>
      </c>
      <c r="AH20" s="35">
        <v>0.25</v>
      </c>
      <c r="AI20" s="35">
        <v>0.5</v>
      </c>
      <c r="AJ20" s="35">
        <v>0.75</v>
      </c>
      <c r="AK20" s="36" t="s">
        <v>15</v>
      </c>
      <c r="AL20" s="37" t="s">
        <v>20</v>
      </c>
      <c r="AM20" s="38">
        <v>0.25</v>
      </c>
      <c r="AN20" s="38">
        <v>0.5</v>
      </c>
      <c r="AO20" s="38">
        <v>0.75</v>
      </c>
      <c r="AP20" s="37" t="s">
        <v>15</v>
      </c>
      <c r="AQ20" s="36" t="s">
        <v>20</v>
      </c>
      <c r="AR20" s="35">
        <v>0.25</v>
      </c>
      <c r="AS20" s="35">
        <v>0.5</v>
      </c>
      <c r="AT20" s="35">
        <v>0.75</v>
      </c>
      <c r="AU20" s="36" t="s">
        <v>15</v>
      </c>
      <c r="AV20" s="37" t="s">
        <v>20</v>
      </c>
      <c r="AW20" s="38">
        <v>0.25</v>
      </c>
      <c r="AX20" s="38">
        <v>0.5</v>
      </c>
      <c r="AY20" s="38">
        <v>0.75</v>
      </c>
      <c r="AZ20" s="37" t="s">
        <v>15</v>
      </c>
      <c r="BA20" s="36" t="s">
        <v>20</v>
      </c>
      <c r="BB20" s="35">
        <v>0.25</v>
      </c>
      <c r="BC20" s="35">
        <v>0.5</v>
      </c>
      <c r="BD20" s="35">
        <v>0.75</v>
      </c>
      <c r="BE20" s="36" t="s">
        <v>15</v>
      </c>
      <c r="BF20" s="37" t="s">
        <v>20</v>
      </c>
      <c r="BG20" s="38">
        <v>0.25</v>
      </c>
      <c r="BH20" s="38">
        <v>0.5</v>
      </c>
      <c r="BI20" s="38">
        <v>0.75</v>
      </c>
      <c r="BJ20" s="37" t="s">
        <v>15</v>
      </c>
      <c r="BK20" s="36" t="s">
        <v>20</v>
      </c>
      <c r="BL20" s="35">
        <v>0.25</v>
      </c>
      <c r="BM20" s="35">
        <v>0.5</v>
      </c>
      <c r="BN20" s="35">
        <v>0.75</v>
      </c>
      <c r="BO20" s="36" t="s">
        <v>15</v>
      </c>
      <c r="BP20" s="37" t="s">
        <v>20</v>
      </c>
      <c r="BQ20" s="38">
        <v>0.25</v>
      </c>
      <c r="BR20" s="38">
        <v>0.5</v>
      </c>
      <c r="BS20" s="38">
        <v>0.75</v>
      </c>
      <c r="BT20" s="37" t="s">
        <v>15</v>
      </c>
      <c r="BU20" s="36" t="s">
        <v>20</v>
      </c>
      <c r="BV20" s="35">
        <v>0.25</v>
      </c>
      <c r="BW20" s="35">
        <v>0.5</v>
      </c>
      <c r="BX20" s="35">
        <v>0.75</v>
      </c>
      <c r="BY20" s="36" t="s">
        <v>15</v>
      </c>
      <c r="BZ20" s="36" t="s">
        <v>20</v>
      </c>
      <c r="CA20" s="36" t="s">
        <v>52</v>
      </c>
      <c r="CB20" s="37" t="s">
        <v>20</v>
      </c>
      <c r="CC20" s="38">
        <v>0.25</v>
      </c>
      <c r="CD20" s="38">
        <v>0.5</v>
      </c>
      <c r="CE20" s="38">
        <v>0.75</v>
      </c>
      <c r="CF20" s="37" t="s">
        <v>15</v>
      </c>
      <c r="CG20" s="36" t="s">
        <v>20</v>
      </c>
      <c r="CH20" s="35">
        <v>0.25</v>
      </c>
      <c r="CI20" s="35">
        <v>0.5</v>
      </c>
      <c r="CJ20" s="35">
        <v>0.75</v>
      </c>
      <c r="CK20" s="36" t="s">
        <v>15</v>
      </c>
      <c r="CL20" s="37" t="s">
        <v>20</v>
      </c>
      <c r="CM20" s="38">
        <v>0.25</v>
      </c>
      <c r="CN20" s="38">
        <v>0.5</v>
      </c>
      <c r="CO20" s="38">
        <v>0.75</v>
      </c>
      <c r="CP20" s="37" t="s">
        <v>15</v>
      </c>
      <c r="CQ20" s="36" t="s">
        <v>20</v>
      </c>
      <c r="CR20" s="35">
        <v>0.25</v>
      </c>
      <c r="CS20" s="35">
        <v>0.5</v>
      </c>
      <c r="CT20" s="35">
        <v>0.75</v>
      </c>
      <c r="CU20" s="36" t="s">
        <v>15</v>
      </c>
      <c r="CV20" s="37" t="s">
        <v>20</v>
      </c>
      <c r="CW20" s="38">
        <v>0.25</v>
      </c>
      <c r="CX20" s="38">
        <v>0.5</v>
      </c>
      <c r="CY20" s="38">
        <v>0.75</v>
      </c>
      <c r="CZ20" s="37" t="s">
        <v>15</v>
      </c>
      <c r="DA20" s="36" t="s">
        <v>20</v>
      </c>
      <c r="DB20" s="35">
        <v>0.25</v>
      </c>
      <c r="DC20" s="35">
        <v>0.5</v>
      </c>
      <c r="DD20" s="35">
        <v>0.75</v>
      </c>
      <c r="DE20" s="41" t="s">
        <v>15</v>
      </c>
      <c r="DF20" s="37" t="s">
        <v>20</v>
      </c>
      <c r="DG20" s="38">
        <v>0.25</v>
      </c>
      <c r="DH20" s="38">
        <v>0.5</v>
      </c>
      <c r="DI20" s="38">
        <v>0.75</v>
      </c>
      <c r="DJ20" s="37" t="s">
        <v>15</v>
      </c>
      <c r="DK20" s="36" t="s">
        <v>20</v>
      </c>
      <c r="DL20" s="35">
        <v>0.25</v>
      </c>
      <c r="DM20" s="35">
        <v>0.5</v>
      </c>
      <c r="DN20" s="35">
        <v>0.75</v>
      </c>
      <c r="DO20" s="36" t="s">
        <v>15</v>
      </c>
      <c r="DP20" s="37" t="s">
        <v>20</v>
      </c>
      <c r="DQ20" s="38">
        <v>0.25</v>
      </c>
      <c r="DR20" s="38">
        <v>0.5</v>
      </c>
      <c r="DS20" s="38">
        <v>0.75</v>
      </c>
      <c r="DT20" s="37" t="s">
        <v>15</v>
      </c>
      <c r="DU20" s="36" t="s">
        <v>20</v>
      </c>
      <c r="DV20" s="35">
        <v>0.25</v>
      </c>
      <c r="DW20" s="35">
        <v>0.5</v>
      </c>
      <c r="DX20" s="35">
        <v>0.75</v>
      </c>
      <c r="DY20" s="36" t="s">
        <v>15</v>
      </c>
      <c r="DZ20" s="88"/>
      <c r="EB20" s="25" t="s">
        <v>67</v>
      </c>
      <c r="EC20" s="17">
        <v>36.6</v>
      </c>
      <c r="ED20" s="17">
        <v>36.700000000000003</v>
      </c>
      <c r="EE20" s="18">
        <f t="shared" si="0"/>
        <v>0.10000000000000142</v>
      </c>
      <c r="EG20" s="19"/>
      <c r="EH20" s="19"/>
    </row>
    <row r="21" spans="1:140">
      <c r="A21" s="25" t="s">
        <v>39</v>
      </c>
      <c r="B21" s="134">
        <v>24.6</v>
      </c>
      <c r="C21" s="94">
        <v>13.737573336627927</v>
      </c>
      <c r="D21" s="52">
        <v>38.101958666725871</v>
      </c>
      <c r="E21" s="52">
        <v>53.641003891004978</v>
      </c>
      <c r="F21" s="52">
        <v>72.431906945020401</v>
      </c>
      <c r="G21" s="52">
        <v>99.627369032426998</v>
      </c>
      <c r="H21" s="99">
        <v>344.19271494091203</v>
      </c>
      <c r="I21" s="99">
        <v>976.68394847706202</v>
      </c>
      <c r="J21" s="99">
        <v>1336.1891557412005</v>
      </c>
      <c r="K21" s="99">
        <v>1641.2395670703986</v>
      </c>
      <c r="L21" s="99">
        <v>1941.0518206743925</v>
      </c>
      <c r="M21" s="100">
        <v>355.44924535576757</v>
      </c>
      <c r="N21" s="100">
        <v>1138.9681525572876</v>
      </c>
      <c r="O21" s="100">
        <v>1603.7209273829694</v>
      </c>
      <c r="P21" s="100">
        <v>2110.969992990395</v>
      </c>
      <c r="Q21" s="100">
        <v>2484.0952586205626</v>
      </c>
      <c r="R21" s="55">
        <v>1.0325781876676037</v>
      </c>
      <c r="S21" s="55">
        <v>1.1662048222350185</v>
      </c>
      <c r="T21" s="55">
        <v>1.2001402887835146</v>
      </c>
      <c r="U21" s="55">
        <v>1.2861667210798156</v>
      </c>
      <c r="V21" s="55">
        <v>1.2800558964951843</v>
      </c>
      <c r="W21" s="54">
        <v>4.7</v>
      </c>
      <c r="X21" s="54">
        <v>6.5</v>
      </c>
      <c r="Y21" s="54">
        <v>8</v>
      </c>
      <c r="Z21" s="54">
        <v>10.5</v>
      </c>
      <c r="AA21" s="54">
        <v>10.6</v>
      </c>
      <c r="AB21" s="57">
        <v>0</v>
      </c>
      <c r="AC21" s="57">
        <v>35</v>
      </c>
      <c r="AD21" s="57">
        <v>70</v>
      </c>
      <c r="AE21" s="57">
        <v>112</v>
      </c>
      <c r="AF21" s="57">
        <v>126</v>
      </c>
      <c r="AG21" s="52">
        <v>19.167741774091269</v>
      </c>
      <c r="AH21" s="52" t="s">
        <v>72</v>
      </c>
      <c r="AI21" s="52">
        <v>19.955500000000001</v>
      </c>
      <c r="AJ21" s="52">
        <v>20.627300000000002</v>
      </c>
      <c r="AK21" s="52">
        <v>20.45068694468306</v>
      </c>
      <c r="AL21" s="53">
        <v>71</v>
      </c>
      <c r="AM21" s="53" t="s">
        <v>72</v>
      </c>
      <c r="AN21" s="53">
        <v>71</v>
      </c>
      <c r="AO21" s="53">
        <v>72</v>
      </c>
      <c r="AP21" s="53">
        <v>72.5</v>
      </c>
      <c r="AQ21" s="52">
        <v>86.377814407000002</v>
      </c>
      <c r="AR21" s="52" t="s">
        <v>72</v>
      </c>
      <c r="AS21" s="108">
        <v>94.407166552999996</v>
      </c>
      <c r="AT21" s="108">
        <v>93.001345223000001</v>
      </c>
      <c r="AU21" s="52">
        <v>85.026737969999999</v>
      </c>
      <c r="AV21" s="57">
        <v>50</v>
      </c>
      <c r="AW21" s="57" t="s">
        <v>72</v>
      </c>
      <c r="AX21" s="57">
        <v>53</v>
      </c>
      <c r="AY21" s="57">
        <v>54</v>
      </c>
      <c r="AZ21" s="57">
        <v>55</v>
      </c>
      <c r="BA21" s="56">
        <f t="shared" ref="BA21" si="55">(1.39*AG21*AQ21/100)+0.003*AV21</f>
        <v>23.163780217736214</v>
      </c>
      <c r="BB21" s="56" t="s">
        <v>72</v>
      </c>
      <c r="BC21" s="56">
        <f t="shared" ref="BC21" si="56">(1.39*AI21*AS21/100)+0.003*AX21</f>
        <v>26.345796748862639</v>
      </c>
      <c r="BD21" s="56">
        <f t="shared" ref="BD21" si="57">(1.39*AJ21*AT21/100)+0.003*AY21</f>
        <v>26.827296411625589</v>
      </c>
      <c r="BE21" s="56">
        <f t="shared" ref="BE21" si="58">(1.39*AK21*AU21/100)+0.003*AZ21</f>
        <v>24.335087282113722</v>
      </c>
      <c r="BF21" s="55">
        <f t="shared" ref="BF21" si="59">BA21-H21/(10*W21)</f>
        <v>15.840530963674256</v>
      </c>
      <c r="BG21" s="55" t="s">
        <v>72</v>
      </c>
      <c r="BH21" s="55">
        <f t="shared" ref="BH21" si="60">BC21-J21/(10*Y21)</f>
        <v>9.6434323020976329</v>
      </c>
      <c r="BI21" s="55">
        <f t="shared" ref="BI21" si="61">BD21-K21/(10*Z21)</f>
        <v>11.196443391907508</v>
      </c>
      <c r="BJ21" s="55">
        <f t="shared" ref="BJ21" si="62">BE21-L21/(10*AA21)</f>
        <v>6.0232776531100178</v>
      </c>
      <c r="BK21" s="52">
        <v>25.6</v>
      </c>
      <c r="BL21" s="54" t="s">
        <v>72</v>
      </c>
      <c r="BM21" s="52">
        <v>26.3</v>
      </c>
      <c r="BN21" s="52">
        <v>27.2</v>
      </c>
      <c r="BO21" s="52">
        <v>24.6</v>
      </c>
      <c r="BP21" s="95">
        <v>7.3230000000000004</v>
      </c>
      <c r="BQ21" s="95" t="s">
        <v>72</v>
      </c>
      <c r="BR21" s="95">
        <v>7.3090000000000002</v>
      </c>
      <c r="BS21" s="95">
        <v>7.2560000000000002</v>
      </c>
      <c r="BT21" s="95">
        <v>7.1849999999999996</v>
      </c>
      <c r="BU21" s="52">
        <v>36.799999999999997</v>
      </c>
      <c r="BV21" s="52">
        <v>36.799999999999997</v>
      </c>
      <c r="BW21" s="52">
        <v>36.700000000000003</v>
      </c>
      <c r="BX21" s="52">
        <v>36.700000000000003</v>
      </c>
      <c r="BY21" s="52">
        <v>36.700000000000003</v>
      </c>
      <c r="BZ21" s="52">
        <v>36.6</v>
      </c>
      <c r="CA21" s="52">
        <f>BZ21-BU21</f>
        <v>-0.19999999999999574</v>
      </c>
      <c r="CB21" s="57">
        <v>50</v>
      </c>
      <c r="CC21" s="57" t="s">
        <v>72</v>
      </c>
      <c r="CD21" s="57">
        <v>53</v>
      </c>
      <c r="CE21" s="57">
        <v>54</v>
      </c>
      <c r="CF21" s="57">
        <v>55</v>
      </c>
      <c r="CG21" s="52">
        <v>25.6</v>
      </c>
      <c r="CH21" s="54" t="s">
        <v>72</v>
      </c>
      <c r="CI21" s="52">
        <v>26.3</v>
      </c>
      <c r="CJ21" s="52">
        <v>27.2</v>
      </c>
      <c r="CK21" s="52">
        <v>24.6</v>
      </c>
      <c r="CL21" s="53">
        <f>((0.2095*(DZ21-47))-BK21/R21+BK21*(0.2095)*(1-R21)/R21)-AV21</f>
        <v>10.933477818014865</v>
      </c>
      <c r="CM21" s="57" t="s">
        <v>72</v>
      </c>
      <c r="CN21" s="53">
        <f>((0.2095*(DZ21-47))-BM21/T21+BM21*(0.2095)*(1-T21)/T21)-AX21</f>
        <v>10.062050197165028</v>
      </c>
      <c r="CO21" s="53">
        <f>((0.2095*(DZ21-47))-BN21/U21+BN21*(0.2095)*(1-U21)/U21)-AY21</f>
        <v>9.479016153678657</v>
      </c>
      <c r="CP21" s="53">
        <f>((0.2095*(DZ21-47))-BO21/V21+BO21*(0.2095)*(1-V21)/V21)-AZ21</f>
        <v>10.549541535979543</v>
      </c>
      <c r="CQ21" s="52">
        <v>1.04</v>
      </c>
      <c r="CR21" s="52" t="s">
        <v>72</v>
      </c>
      <c r="CS21" s="52">
        <v>3.75</v>
      </c>
      <c r="CT21" s="52">
        <v>6.9</v>
      </c>
      <c r="CU21" s="52">
        <v>10.36</v>
      </c>
      <c r="CV21" s="58"/>
      <c r="CW21" s="53" t="s">
        <v>72</v>
      </c>
      <c r="CX21" s="58"/>
      <c r="CY21" s="58"/>
      <c r="CZ21" s="58">
        <v>17.593</v>
      </c>
      <c r="DA21" s="41"/>
      <c r="DB21" s="52" t="s">
        <v>72</v>
      </c>
      <c r="DC21" s="41"/>
      <c r="DD21" s="41"/>
      <c r="DE21" s="41">
        <v>41.027860930382666</v>
      </c>
      <c r="DF21" s="58"/>
      <c r="DG21" s="53" t="s">
        <v>72</v>
      </c>
      <c r="DH21" s="58"/>
      <c r="DI21" s="58"/>
      <c r="DJ21" s="58">
        <v>20.100000000000001</v>
      </c>
      <c r="DK21" s="41"/>
      <c r="DL21" s="52" t="s">
        <v>72</v>
      </c>
      <c r="DM21" s="41"/>
      <c r="DN21" s="41"/>
      <c r="DO21" s="41">
        <v>73.900000000000006</v>
      </c>
      <c r="DP21" s="58"/>
      <c r="DQ21" s="53" t="s">
        <v>72</v>
      </c>
      <c r="DR21" s="58"/>
      <c r="DS21" s="58"/>
      <c r="DT21" s="58">
        <v>65.3</v>
      </c>
      <c r="DU21" s="41"/>
      <c r="DV21" s="52" t="s">
        <v>72</v>
      </c>
      <c r="DW21" s="41"/>
      <c r="DX21" s="41"/>
      <c r="DY21" s="41">
        <v>55.2</v>
      </c>
      <c r="DZ21" s="88">
        <v>457</v>
      </c>
      <c r="EB21" s="26" t="s">
        <v>68</v>
      </c>
      <c r="EC21" s="17">
        <v>36.4</v>
      </c>
      <c r="ED21" s="17">
        <v>36.5</v>
      </c>
      <c r="EE21" s="18">
        <f>(ED21-EC21)</f>
        <v>0.10000000000000142</v>
      </c>
      <c r="EI21" s="19"/>
      <c r="EJ21" s="19"/>
    </row>
    <row r="22" spans="1:140">
      <c r="A22" s="26" t="s">
        <v>40</v>
      </c>
      <c r="B22" s="134">
        <v>22.8</v>
      </c>
      <c r="C22" s="94">
        <v>11.847722812310206</v>
      </c>
      <c r="D22" s="52">
        <v>36.29950181521243</v>
      </c>
      <c r="E22" s="52">
        <v>54.652137317534368</v>
      </c>
      <c r="F22" s="52">
        <v>89.864184191431178</v>
      </c>
      <c r="G22" s="52">
        <v>116.51631144406636</v>
      </c>
      <c r="H22" s="99">
        <v>300.0860595099096</v>
      </c>
      <c r="I22" s="99">
        <v>968.76051075507144</v>
      </c>
      <c r="J22" s="99">
        <v>1280.1753497920101</v>
      </c>
      <c r="K22" s="99">
        <v>1691.5159627782707</v>
      </c>
      <c r="L22" s="99">
        <v>1910.9154795196675</v>
      </c>
      <c r="M22" s="100">
        <v>257.96976921538277</v>
      </c>
      <c r="N22" s="100">
        <v>897.1700352251072</v>
      </c>
      <c r="O22" s="100">
        <v>1368.1744100696753</v>
      </c>
      <c r="P22" s="100">
        <v>1950.7834354634379</v>
      </c>
      <c r="Q22" s="100">
        <v>2156.8752139231533</v>
      </c>
      <c r="R22" s="55">
        <v>0.85949719728877305</v>
      </c>
      <c r="S22" s="55">
        <v>0.92605419729700056</v>
      </c>
      <c r="T22" s="55">
        <v>1.0686914788031796</v>
      </c>
      <c r="U22" s="55">
        <v>1.1532479570626986</v>
      </c>
      <c r="V22" s="55">
        <v>1.1287156623573475</v>
      </c>
      <c r="W22" s="54">
        <v>4.3</v>
      </c>
      <c r="X22" s="54">
        <v>5.6</v>
      </c>
      <c r="Y22" s="54">
        <v>6.6</v>
      </c>
      <c r="Z22" s="54">
        <v>9</v>
      </c>
      <c r="AA22" s="54">
        <v>9.8000000000000007</v>
      </c>
      <c r="AB22" s="57">
        <v>0</v>
      </c>
      <c r="AC22" s="57">
        <v>38</v>
      </c>
      <c r="AD22" s="57">
        <v>75</v>
      </c>
      <c r="AE22" s="57">
        <v>113</v>
      </c>
      <c r="AF22" s="57">
        <v>135</v>
      </c>
      <c r="AG22" s="52">
        <v>19.714551585446426</v>
      </c>
      <c r="AH22" s="52" t="s">
        <v>72</v>
      </c>
      <c r="AI22" s="52">
        <v>20.97955</v>
      </c>
      <c r="AJ22" s="52">
        <v>21.298275</v>
      </c>
      <c r="AK22" s="52">
        <v>21.452500000000001</v>
      </c>
      <c r="AL22" s="53">
        <v>71</v>
      </c>
      <c r="AM22" s="53" t="s">
        <v>72</v>
      </c>
      <c r="AN22" s="53">
        <v>70.7</v>
      </c>
      <c r="AO22" s="53">
        <v>71.599999999999994</v>
      </c>
      <c r="AP22" s="53">
        <v>71.3</v>
      </c>
      <c r="AQ22" s="52">
        <v>80.027923346999998</v>
      </c>
      <c r="AR22" s="52" t="s">
        <v>72</v>
      </c>
      <c r="AS22" s="52">
        <v>87.455508100000003</v>
      </c>
      <c r="AT22" s="52">
        <v>89.51428971</v>
      </c>
      <c r="AU22" s="108">
        <v>92.002074127</v>
      </c>
      <c r="AV22" s="57">
        <v>40</v>
      </c>
      <c r="AW22" s="57" t="s">
        <v>72</v>
      </c>
      <c r="AX22" s="57">
        <v>45</v>
      </c>
      <c r="AY22" s="57">
        <v>47</v>
      </c>
      <c r="AZ22" s="57">
        <v>48</v>
      </c>
      <c r="BA22" s="56">
        <f t="shared" ref="BA22:BA26" si="63">(1.39*AG22*AQ22/100)+0.003*AV22</f>
        <v>22.050233261098111</v>
      </c>
      <c r="BB22" s="56" t="s">
        <v>72</v>
      </c>
      <c r="BC22" s="56">
        <f t="shared" ref="BC22:BC26" si="64">(1.39*AI22*AS22/100)+0.003*AX22</f>
        <v>25.638403148935033</v>
      </c>
      <c r="BD22" s="56">
        <f t="shared" ref="BD22:BD26" si="65">(1.39*AJ22*AT22/100)+0.003*AY22</f>
        <v>26.641349425558182</v>
      </c>
      <c r="BE22" s="56">
        <f t="shared" ref="BE22:BE26" si="66">(1.39*AK22*AU22/100)+0.003*AZ22</f>
        <v>27.578075483411595</v>
      </c>
      <c r="BF22" s="55">
        <f t="shared" ref="BF22:BF26" si="67">BA22-H22/(10*W22)</f>
        <v>15.071487691100213</v>
      </c>
      <c r="BG22" s="55" t="s">
        <v>72</v>
      </c>
      <c r="BH22" s="55">
        <f t="shared" ref="BH22:BH26" si="68">BC22-J22/(10*Y22)</f>
        <v>6.2418069399651834</v>
      </c>
      <c r="BI22" s="55">
        <f t="shared" ref="BI22:BI26" si="69">BD22-K22/(10*Z22)</f>
        <v>7.8467276169107301</v>
      </c>
      <c r="BJ22" s="55">
        <f t="shared" ref="BJ22:BJ26" si="70">BE22-L22/(10*AA22)</f>
        <v>8.0789379372925403</v>
      </c>
      <c r="BK22" s="52">
        <v>28.7</v>
      </c>
      <c r="BL22" s="54" t="s">
        <v>72</v>
      </c>
      <c r="BM22" s="52">
        <v>31.2</v>
      </c>
      <c r="BN22" s="52">
        <v>24</v>
      </c>
      <c r="BO22" s="52">
        <v>23.6</v>
      </c>
      <c r="BP22" s="95">
        <v>7.3390000000000004</v>
      </c>
      <c r="BQ22" s="95" t="s">
        <v>72</v>
      </c>
      <c r="BR22" s="95">
        <v>7.3380000000000001</v>
      </c>
      <c r="BS22" s="95">
        <v>7.3010000000000002</v>
      </c>
      <c r="BT22" s="95">
        <v>7.2919999999999998</v>
      </c>
      <c r="BU22" s="52">
        <v>36.9</v>
      </c>
      <c r="BV22" s="52">
        <v>36.9</v>
      </c>
      <c r="BW22" s="52">
        <v>36.9</v>
      </c>
      <c r="BX22" s="52">
        <v>36.9</v>
      </c>
      <c r="BY22" s="52">
        <v>36.9</v>
      </c>
      <c r="BZ22" s="52">
        <v>36.9</v>
      </c>
      <c r="CA22" s="52">
        <f>BZ22-BU22</f>
        <v>0</v>
      </c>
      <c r="CB22" s="57">
        <v>40</v>
      </c>
      <c r="CC22" s="57" t="s">
        <v>72</v>
      </c>
      <c r="CD22" s="57">
        <v>45</v>
      </c>
      <c r="CE22" s="57">
        <v>47</v>
      </c>
      <c r="CF22" s="57">
        <v>48</v>
      </c>
      <c r="CG22" s="52">
        <v>28.7</v>
      </c>
      <c r="CH22" s="54" t="s">
        <v>72</v>
      </c>
      <c r="CI22" s="52">
        <v>31.2</v>
      </c>
      <c r="CJ22" s="52">
        <v>24</v>
      </c>
      <c r="CK22" s="52">
        <v>23.6</v>
      </c>
      <c r="CL22" s="53">
        <f t="shared" ref="CL22:CL26" si="71">((0.2095*(DZ22-47))-BK22/R22+BK22*(0.2095)*(1-R22)/R22)-AV22</f>
        <v>13.276777887646702</v>
      </c>
      <c r="CM22" s="57" t="s">
        <v>72</v>
      </c>
      <c r="CN22" s="53">
        <f t="shared" ref="CN22:CN26" si="72">((0.2095*(DZ22-47))-BM22/T22+BM22*(0.2095)*(1-T22)/T22)-AX22</f>
        <v>11.070783676545631</v>
      </c>
      <c r="CO22" s="53">
        <f t="shared" ref="CO22:CO26" si="73">((0.2095*(DZ22-47))-BN22/U22+BN22*(0.2095)*(1-U22)/U22)-AY22</f>
        <v>17.206571226346369</v>
      </c>
      <c r="CP22" s="53">
        <f t="shared" ref="CP22:CP26" si="74">((0.2095*(DZ22-47))-BO22/V22+BO22*(0.2095)*(1-V22)/V22)-AZ22</f>
        <v>16.212956660600454</v>
      </c>
      <c r="CQ22" s="52">
        <v>0.49</v>
      </c>
      <c r="CR22" s="52" t="s">
        <v>72</v>
      </c>
      <c r="CS22" s="52">
        <v>3.14</v>
      </c>
      <c r="CT22" s="52">
        <v>5.12</v>
      </c>
      <c r="CU22" s="52">
        <v>8.86</v>
      </c>
      <c r="CV22" s="58"/>
      <c r="CW22" s="53" t="s">
        <v>72</v>
      </c>
      <c r="CX22" s="58"/>
      <c r="CY22" s="58"/>
      <c r="CZ22" s="58">
        <v>20.393999999999998</v>
      </c>
      <c r="DA22" s="41"/>
      <c r="DB22" s="52" t="s">
        <v>72</v>
      </c>
      <c r="DC22" s="41"/>
      <c r="DD22" s="41"/>
      <c r="DE22" s="41">
        <v>42.402930754317893</v>
      </c>
      <c r="DF22" s="58"/>
      <c r="DG22" s="53" t="s">
        <v>72</v>
      </c>
      <c r="DH22" s="58"/>
      <c r="DI22" s="58"/>
      <c r="DJ22" s="58">
        <v>17</v>
      </c>
      <c r="DK22" s="41"/>
      <c r="DL22" s="52" t="s">
        <v>72</v>
      </c>
      <c r="DM22" s="41"/>
      <c r="DN22" s="41"/>
      <c r="DO22" s="41">
        <v>62.9</v>
      </c>
      <c r="DP22" s="58"/>
      <c r="DQ22" s="53" t="s">
        <v>72</v>
      </c>
      <c r="DR22" s="58"/>
      <c r="DS22" s="58"/>
      <c r="DT22" s="58">
        <v>56</v>
      </c>
      <c r="DU22" s="41"/>
      <c r="DV22" s="52" t="s">
        <v>72</v>
      </c>
      <c r="DW22" s="41"/>
      <c r="DX22" s="41"/>
      <c r="DY22" s="41">
        <v>63.3</v>
      </c>
      <c r="DZ22" s="88">
        <v>456</v>
      </c>
      <c r="EH22" s="31"/>
    </row>
    <row r="23" spans="1:140" s="120" customFormat="1">
      <c r="A23" s="111" t="s">
        <v>41</v>
      </c>
      <c r="B23" s="134">
        <v>23.9</v>
      </c>
      <c r="C23" s="112">
        <v>10.980478986962556</v>
      </c>
      <c r="D23" s="113">
        <v>27.794898474754529</v>
      </c>
      <c r="E23" s="113">
        <v>42.743851161927765</v>
      </c>
      <c r="F23" s="113">
        <v>71.759695844409492</v>
      </c>
      <c r="G23" s="113">
        <v>121.27277560470431</v>
      </c>
      <c r="H23" s="114">
        <v>319.80826079113382</v>
      </c>
      <c r="I23" s="114">
        <v>908.5756624724869</v>
      </c>
      <c r="J23" s="114">
        <v>1339.9544701267607</v>
      </c>
      <c r="K23" s="114">
        <v>1810.8758747772883</v>
      </c>
      <c r="L23" s="114">
        <v>2344.5907712654439</v>
      </c>
      <c r="M23" s="114">
        <v>284.29121620572312</v>
      </c>
      <c r="N23" s="114">
        <v>899.84776479199468</v>
      </c>
      <c r="O23" s="114">
        <v>1514.3390099810717</v>
      </c>
      <c r="P23" s="114">
        <v>2284.2253111886039</v>
      </c>
      <c r="Q23" s="114">
        <v>2921.0296403457819</v>
      </c>
      <c r="R23" s="115">
        <v>0.8883311937667383</v>
      </c>
      <c r="S23" s="115">
        <v>0.99022535245079135</v>
      </c>
      <c r="T23" s="115">
        <v>1.1290630964663981</v>
      </c>
      <c r="U23" s="115">
        <v>1.261124667354621</v>
      </c>
      <c r="V23" s="115">
        <v>1.2461628058803804</v>
      </c>
      <c r="W23" s="116">
        <v>5.2</v>
      </c>
      <c r="X23" s="116">
        <v>7.2</v>
      </c>
      <c r="Y23" s="116">
        <v>10.1</v>
      </c>
      <c r="Z23" s="116">
        <v>13.3</v>
      </c>
      <c r="AA23" s="116">
        <v>16.2</v>
      </c>
      <c r="AB23" s="116">
        <v>0</v>
      </c>
      <c r="AC23" s="116">
        <v>45</v>
      </c>
      <c r="AD23" s="116">
        <v>90</v>
      </c>
      <c r="AE23" s="116">
        <v>135</v>
      </c>
      <c r="AF23" s="116">
        <v>162</v>
      </c>
      <c r="AG23" s="113">
        <v>19.741509897407763</v>
      </c>
      <c r="AH23" s="113" t="s">
        <v>72</v>
      </c>
      <c r="AI23" s="113">
        <v>20.339913860318209</v>
      </c>
      <c r="AJ23" s="113">
        <v>20.866299999999999</v>
      </c>
      <c r="AK23" s="113">
        <v>21.292633333000001</v>
      </c>
      <c r="AL23" s="113">
        <v>67</v>
      </c>
      <c r="AM23" s="113" t="s">
        <v>72</v>
      </c>
      <c r="AN23" s="113">
        <v>70.5</v>
      </c>
      <c r="AO23" s="113">
        <v>70.5</v>
      </c>
      <c r="AP23" s="113">
        <v>72</v>
      </c>
      <c r="AQ23" s="113">
        <v>86.446682890000005</v>
      </c>
      <c r="AR23" s="113" t="s">
        <v>72</v>
      </c>
      <c r="AS23" s="113">
        <v>81.570996472999994</v>
      </c>
      <c r="AT23" s="136">
        <v>91.266557077000002</v>
      </c>
      <c r="AU23" s="136">
        <v>90.12944014</v>
      </c>
      <c r="AV23" s="116">
        <v>51</v>
      </c>
      <c r="AW23" s="116" t="s">
        <v>72</v>
      </c>
      <c r="AX23" s="116">
        <v>45</v>
      </c>
      <c r="AY23" s="116">
        <v>52</v>
      </c>
      <c r="AZ23" s="116">
        <v>56</v>
      </c>
      <c r="BA23" s="115">
        <f t="shared" si="63"/>
        <v>23.874573837606974</v>
      </c>
      <c r="BB23" s="115" t="s">
        <v>72</v>
      </c>
      <c r="BC23" s="115">
        <f t="shared" si="64"/>
        <v>23.19714388047985</v>
      </c>
      <c r="BD23" s="115">
        <f t="shared" si="65"/>
        <v>26.627095503107686</v>
      </c>
      <c r="BE23" s="115">
        <f t="shared" si="66"/>
        <v>26.843394387593328</v>
      </c>
      <c r="BF23" s="115">
        <f t="shared" si="67"/>
        <v>17.724414976239018</v>
      </c>
      <c r="BG23" s="115" t="s">
        <v>72</v>
      </c>
      <c r="BH23" s="115">
        <f t="shared" si="68"/>
        <v>9.9302679386307329</v>
      </c>
      <c r="BI23" s="115">
        <f t="shared" si="69"/>
        <v>13.011487422075442</v>
      </c>
      <c r="BJ23" s="115">
        <f t="shared" si="70"/>
        <v>12.370611848917749</v>
      </c>
      <c r="BK23" s="113">
        <v>26.1</v>
      </c>
      <c r="BL23" s="116" t="s">
        <v>72</v>
      </c>
      <c r="BM23" s="113">
        <v>33.700000000000003</v>
      </c>
      <c r="BN23" s="113">
        <v>32.4</v>
      </c>
      <c r="BO23" s="113">
        <v>27.2</v>
      </c>
      <c r="BP23" s="117">
        <v>7.3360000000000003</v>
      </c>
      <c r="BQ23" s="117" t="s">
        <v>72</v>
      </c>
      <c r="BR23" s="117">
        <v>7.274</v>
      </c>
      <c r="BS23" s="117">
        <v>7.2430000000000003</v>
      </c>
      <c r="BT23" s="117">
        <v>7.1879999999999997</v>
      </c>
      <c r="BU23" s="113">
        <v>36.5</v>
      </c>
      <c r="BV23" s="113">
        <v>36.4</v>
      </c>
      <c r="BW23" s="113">
        <v>36.200000000000003</v>
      </c>
      <c r="BX23" s="113">
        <v>36.1</v>
      </c>
      <c r="BY23" s="113">
        <v>35.9</v>
      </c>
      <c r="BZ23" s="113">
        <v>35.9</v>
      </c>
      <c r="CA23" s="113">
        <f>BZ23-BU23</f>
        <v>-0.60000000000000142</v>
      </c>
      <c r="CB23" s="116">
        <v>51</v>
      </c>
      <c r="CC23" s="116" t="s">
        <v>72</v>
      </c>
      <c r="CD23" s="116">
        <v>45</v>
      </c>
      <c r="CE23" s="116">
        <v>52</v>
      </c>
      <c r="CF23" s="116">
        <v>56</v>
      </c>
      <c r="CG23" s="113">
        <v>26.1</v>
      </c>
      <c r="CH23" s="116" t="s">
        <v>72</v>
      </c>
      <c r="CI23" s="113">
        <v>33.700000000000003</v>
      </c>
      <c r="CJ23" s="113">
        <v>32.4</v>
      </c>
      <c r="CK23" s="113">
        <v>27.2</v>
      </c>
      <c r="CL23" s="113">
        <f t="shared" si="71"/>
        <v>6.2014218280170468</v>
      </c>
      <c r="CM23" s="116" t="s">
        <v>72</v>
      </c>
      <c r="CN23" s="113">
        <f t="shared" si="72"/>
        <v>10.240198750327494</v>
      </c>
      <c r="CO23" s="113">
        <f t="shared" si="73"/>
        <v>6.7981848304489674</v>
      </c>
      <c r="CP23" s="113">
        <f t="shared" si="74"/>
        <v>6.9423536860043669</v>
      </c>
      <c r="CQ23" s="113">
        <v>0.6</v>
      </c>
      <c r="CR23" s="113" t="s">
        <v>72</v>
      </c>
      <c r="CS23" s="113">
        <v>4.24</v>
      </c>
      <c r="CT23" s="113">
        <v>8.19</v>
      </c>
      <c r="CU23" s="113">
        <v>14.43</v>
      </c>
      <c r="CV23" s="118"/>
      <c r="CW23" s="113" t="s">
        <v>72</v>
      </c>
      <c r="CX23" s="118"/>
      <c r="CY23" s="118"/>
      <c r="CZ23" s="58">
        <v>19.242999999999999</v>
      </c>
      <c r="DA23" s="118"/>
      <c r="DB23" s="113" t="s">
        <v>72</v>
      </c>
      <c r="DC23" s="118"/>
      <c r="DD23" s="118"/>
      <c r="DE23" s="41">
        <v>37.274047162628278</v>
      </c>
      <c r="DF23" s="118"/>
      <c r="DG23" s="113" t="s">
        <v>72</v>
      </c>
      <c r="DH23" s="118"/>
      <c r="DI23" s="118"/>
      <c r="DJ23" s="58">
        <v>27.3</v>
      </c>
      <c r="DK23" s="118"/>
      <c r="DL23" s="113" t="s">
        <v>72</v>
      </c>
      <c r="DM23" s="118"/>
      <c r="DN23" s="118"/>
      <c r="DO23" s="41">
        <v>64.7</v>
      </c>
      <c r="DP23" s="118"/>
      <c r="DQ23" s="113" t="s">
        <v>72</v>
      </c>
      <c r="DR23" s="118"/>
      <c r="DS23" s="118"/>
      <c r="DT23" s="58">
        <v>104</v>
      </c>
      <c r="DU23" s="118"/>
      <c r="DV23" s="113" t="s">
        <v>72</v>
      </c>
      <c r="DW23" s="118"/>
      <c r="DX23" s="118"/>
      <c r="DY23" s="41">
        <v>58</v>
      </c>
      <c r="DZ23" s="119">
        <v>457</v>
      </c>
      <c r="EB23" s="121" t="s">
        <v>55</v>
      </c>
      <c r="EC23" s="122">
        <f>AVERAGE(EC2:EC22)</f>
        <v>36.58</v>
      </c>
      <c r="ED23" s="122">
        <f>AVERAGE(ED2:ED22)</f>
        <v>36.475000000000001</v>
      </c>
      <c r="EE23" s="123">
        <f>AVERAGE(EE2:EE22)</f>
        <v>-0.10499999999999936</v>
      </c>
    </row>
    <row r="24" spans="1:140">
      <c r="A24" s="26" t="s">
        <v>42</v>
      </c>
      <c r="B24" s="134">
        <v>24.6</v>
      </c>
      <c r="C24" s="94">
        <v>8.3380311365571753</v>
      </c>
      <c r="D24" s="52">
        <v>23.372902925289633</v>
      </c>
      <c r="E24" s="52">
        <v>43.629413679782928</v>
      </c>
      <c r="F24" s="52">
        <v>71.721778242985167</v>
      </c>
      <c r="G24" s="52">
        <v>114.99410880052319</v>
      </c>
      <c r="H24" s="99">
        <v>217.65814988361981</v>
      </c>
      <c r="I24" s="99">
        <v>653.25386556058538</v>
      </c>
      <c r="J24" s="99">
        <v>1085.7368133266461</v>
      </c>
      <c r="K24" s="99">
        <v>1481.5565671914599</v>
      </c>
      <c r="L24" s="99">
        <v>1887.9211700684948</v>
      </c>
      <c r="M24" s="100">
        <v>193.36138800232681</v>
      </c>
      <c r="N24" s="100">
        <v>643.86801588808271</v>
      </c>
      <c r="O24" s="100">
        <v>1271.1767517555738</v>
      </c>
      <c r="P24" s="100">
        <v>1806.7255662678324</v>
      </c>
      <c r="Q24" s="100">
        <v>2223.931864699427</v>
      </c>
      <c r="R24" s="55">
        <v>0.88798485247045789</v>
      </c>
      <c r="S24" s="55">
        <v>0.98539396311120964</v>
      </c>
      <c r="T24" s="55">
        <v>1.1704917009031606</v>
      </c>
      <c r="U24" s="55">
        <v>1.2196888679036404</v>
      </c>
      <c r="V24" s="55">
        <v>1.1781180692011406</v>
      </c>
      <c r="W24" s="54">
        <v>6.2</v>
      </c>
      <c r="X24" s="54">
        <v>7.9</v>
      </c>
      <c r="Y24" s="54">
        <v>9.8000000000000007</v>
      </c>
      <c r="Z24" s="54">
        <v>12.2</v>
      </c>
      <c r="AA24" s="54">
        <v>13.6</v>
      </c>
      <c r="AB24" s="57">
        <v>0</v>
      </c>
      <c r="AC24" s="57">
        <v>38</v>
      </c>
      <c r="AD24" s="57">
        <v>75</v>
      </c>
      <c r="AE24" s="57">
        <v>113</v>
      </c>
      <c r="AF24" s="57">
        <v>135</v>
      </c>
      <c r="AG24" s="52">
        <v>19.787518357635658</v>
      </c>
      <c r="AH24" s="52" t="s">
        <v>72</v>
      </c>
      <c r="AI24" s="52">
        <v>20.198360675281901</v>
      </c>
      <c r="AJ24" s="52">
        <v>20.210590400389002</v>
      </c>
      <c r="AK24" s="52">
        <v>20.787180767011183</v>
      </c>
      <c r="AL24" s="53">
        <v>66.5</v>
      </c>
      <c r="AM24" s="53" t="s">
        <v>72</v>
      </c>
      <c r="AN24" s="53">
        <v>66</v>
      </c>
      <c r="AO24" s="53">
        <v>68</v>
      </c>
      <c r="AP24" s="53">
        <v>68</v>
      </c>
      <c r="AQ24" s="52">
        <v>80.422531262999996</v>
      </c>
      <c r="AR24" s="52" t="s">
        <v>72</v>
      </c>
      <c r="AS24" s="52">
        <v>82.342566723000004</v>
      </c>
      <c r="AT24" s="52">
        <v>81.433442307000007</v>
      </c>
      <c r="AU24" s="52">
        <v>83.397409173</v>
      </c>
      <c r="AV24" s="57">
        <v>43</v>
      </c>
      <c r="AW24" s="57" t="s">
        <v>72</v>
      </c>
      <c r="AX24" s="57">
        <v>47</v>
      </c>
      <c r="AY24" s="57">
        <v>45</v>
      </c>
      <c r="AZ24" s="57">
        <v>49</v>
      </c>
      <c r="BA24" s="56">
        <f t="shared" si="63"/>
        <v>22.248936160904545</v>
      </c>
      <c r="BB24" s="56" t="s">
        <v>72</v>
      </c>
      <c r="BC24" s="56">
        <f t="shared" si="64"/>
        <v>23.259269576234708</v>
      </c>
      <c r="BD24" s="56">
        <f t="shared" si="65"/>
        <v>23.011869468310753</v>
      </c>
      <c r="BE24" s="56">
        <f t="shared" si="66"/>
        <v>24.243998577715708</v>
      </c>
      <c r="BF24" s="55">
        <f t="shared" si="67"/>
        <v>18.738320840200998</v>
      </c>
      <c r="BG24" s="55" t="s">
        <v>72</v>
      </c>
      <c r="BH24" s="55">
        <f t="shared" si="68"/>
        <v>12.180322501473013</v>
      </c>
      <c r="BI24" s="55">
        <f t="shared" si="69"/>
        <v>10.867963179856163</v>
      </c>
      <c r="BJ24" s="55">
        <f t="shared" si="70"/>
        <v>10.36222526838854</v>
      </c>
      <c r="BK24" s="52">
        <v>32.299999999999997</v>
      </c>
      <c r="BL24" s="54" t="s">
        <v>72</v>
      </c>
      <c r="BM24" s="52">
        <v>31.5</v>
      </c>
      <c r="BN24" s="52">
        <v>31.7</v>
      </c>
      <c r="BO24" s="52">
        <v>26.2</v>
      </c>
      <c r="BP24" s="95">
        <v>7.3520000000000003</v>
      </c>
      <c r="BQ24" s="95" t="s">
        <v>72</v>
      </c>
      <c r="BR24" s="95">
        <v>7.31</v>
      </c>
      <c r="BS24" s="95">
        <v>7.3109999999999999</v>
      </c>
      <c r="BT24" s="95">
        <v>7.3049999999999997</v>
      </c>
      <c r="BU24" s="52">
        <v>36.299999999999997</v>
      </c>
      <c r="BV24" s="52">
        <v>36.299999999999997</v>
      </c>
      <c r="BW24" s="52">
        <v>36.4</v>
      </c>
      <c r="BX24" s="52">
        <v>36.4</v>
      </c>
      <c r="BY24" s="52">
        <v>36.4</v>
      </c>
      <c r="BZ24" s="52">
        <v>36.4</v>
      </c>
      <c r="CA24" s="52">
        <f>BZ24-BU24</f>
        <v>0.10000000000000142</v>
      </c>
      <c r="CB24" s="57">
        <v>43</v>
      </c>
      <c r="CC24" s="57" t="s">
        <v>72</v>
      </c>
      <c r="CD24" s="57">
        <v>47</v>
      </c>
      <c r="CE24" s="57">
        <v>45</v>
      </c>
      <c r="CF24" s="57">
        <v>49</v>
      </c>
      <c r="CG24" s="52">
        <v>32.299999999999997</v>
      </c>
      <c r="CH24" s="54" t="s">
        <v>72</v>
      </c>
      <c r="CI24" s="52">
        <v>31.5</v>
      </c>
      <c r="CJ24" s="52">
        <v>31.7</v>
      </c>
      <c r="CK24" s="52">
        <v>26.2</v>
      </c>
      <c r="CL24" s="53">
        <f t="shared" si="71"/>
        <v>7.1646122154990977</v>
      </c>
      <c r="CM24" s="57" t="s">
        <v>72</v>
      </c>
      <c r="CN24" s="53">
        <f t="shared" si="72"/>
        <v>10.812498139319231</v>
      </c>
      <c r="CO24" s="53">
        <f t="shared" si="73"/>
        <v>13.499069429332579</v>
      </c>
      <c r="CP24" s="53">
        <f t="shared" si="74"/>
        <v>13.616783051734522</v>
      </c>
      <c r="CQ24" s="52">
        <v>0.64</v>
      </c>
      <c r="CR24" s="52" t="s">
        <v>72</v>
      </c>
      <c r="CS24" s="52">
        <v>3.65</v>
      </c>
      <c r="CT24" s="52">
        <v>7.41</v>
      </c>
      <c r="CU24" s="52">
        <v>11.16</v>
      </c>
      <c r="CV24" s="58"/>
      <c r="CW24" s="53" t="s">
        <v>72</v>
      </c>
      <c r="CX24" s="58"/>
      <c r="CY24" s="58"/>
      <c r="CZ24" s="58">
        <v>23.867000000000001</v>
      </c>
      <c r="DA24" s="41"/>
      <c r="DB24" s="52" t="s">
        <v>72</v>
      </c>
      <c r="DC24" s="41"/>
      <c r="DD24" s="41"/>
      <c r="DE24" s="41">
        <v>40.219440181613436</v>
      </c>
      <c r="DF24" s="58"/>
      <c r="DG24" s="53" t="s">
        <v>72</v>
      </c>
      <c r="DH24" s="58"/>
      <c r="DI24" s="58"/>
      <c r="DJ24" s="58">
        <v>24.3</v>
      </c>
      <c r="DK24" s="41"/>
      <c r="DL24" s="52" t="s">
        <v>72</v>
      </c>
      <c r="DM24" s="41"/>
      <c r="DN24" s="41"/>
      <c r="DO24" s="41">
        <v>53.6</v>
      </c>
      <c r="DP24" s="58"/>
      <c r="DQ24" s="53" t="s">
        <v>72</v>
      </c>
      <c r="DR24" s="58"/>
      <c r="DS24" s="58"/>
      <c r="DT24" s="58">
        <v>68.7</v>
      </c>
      <c r="DU24" s="41"/>
      <c r="DV24" s="52" t="s">
        <v>72</v>
      </c>
      <c r="DW24" s="41"/>
      <c r="DX24" s="41"/>
      <c r="DY24" s="41">
        <v>52.9</v>
      </c>
      <c r="DZ24" s="88">
        <v>456</v>
      </c>
      <c r="EB24" s="15" t="s">
        <v>56</v>
      </c>
      <c r="EC24" s="27">
        <f>STDEV(EC2:EC21)</f>
        <v>0.29307803882601852</v>
      </c>
      <c r="ED24" s="27">
        <f>STDEV(ED2:ED21)</f>
        <v>0.42534815461170006</v>
      </c>
      <c r="EE24" s="32">
        <f>STDEV(EE2:EE21)</f>
        <v>0.43343790910882557</v>
      </c>
    </row>
    <row r="25" spans="1:140">
      <c r="A25" s="25" t="s">
        <v>43</v>
      </c>
      <c r="B25" s="134">
        <v>25.5</v>
      </c>
      <c r="C25" s="83">
        <v>11.070048927777188</v>
      </c>
      <c r="D25" s="39">
        <v>22.781003001625155</v>
      </c>
      <c r="E25" s="39">
        <v>38.549707714905054</v>
      </c>
      <c r="F25" s="39">
        <v>64.430265232220876</v>
      </c>
      <c r="G25" s="39">
        <v>87.908762365718928</v>
      </c>
      <c r="H25" s="49">
        <v>348.48525914305827</v>
      </c>
      <c r="I25" s="49">
        <v>840.63423158134174</v>
      </c>
      <c r="J25" s="49">
        <v>1313.4422730270594</v>
      </c>
      <c r="K25" s="99">
        <v>1814.4449528280409</v>
      </c>
      <c r="L25" s="99">
        <v>2117.9302171787344</v>
      </c>
      <c r="M25" s="100">
        <v>353.33784356290448</v>
      </c>
      <c r="N25" s="100">
        <v>864.56186314547915</v>
      </c>
      <c r="O25" s="100">
        <v>1504.9337478953355</v>
      </c>
      <c r="P25" s="100">
        <v>2222.0718713855954</v>
      </c>
      <c r="Q25" s="100">
        <v>2587.6660362589505</v>
      </c>
      <c r="R25" s="55">
        <v>1.0135163781495187</v>
      </c>
      <c r="S25" s="55">
        <v>1.0280642648106895</v>
      </c>
      <c r="T25" s="55">
        <v>1.1453939302998082</v>
      </c>
      <c r="U25" s="55">
        <v>1.224690087476862</v>
      </c>
      <c r="V25" s="55">
        <v>1.221865448642089</v>
      </c>
      <c r="W25" s="54">
        <v>5.4</v>
      </c>
      <c r="X25" s="54">
        <v>7.2</v>
      </c>
      <c r="Y25" s="54">
        <v>9.1999999999999993</v>
      </c>
      <c r="Z25" s="54">
        <v>11.1</v>
      </c>
      <c r="AA25" s="54">
        <v>13.3</v>
      </c>
      <c r="AB25" s="57">
        <v>0</v>
      </c>
      <c r="AC25" s="57">
        <v>38</v>
      </c>
      <c r="AD25" s="57">
        <v>75</v>
      </c>
      <c r="AE25" s="57">
        <v>113</v>
      </c>
      <c r="AF25" s="57">
        <v>135</v>
      </c>
      <c r="AG25" s="52">
        <v>19.527577908015306</v>
      </c>
      <c r="AH25" s="52" t="s">
        <v>72</v>
      </c>
      <c r="AI25" s="52">
        <v>19.550626236135667</v>
      </c>
      <c r="AJ25" s="52">
        <v>19.631706959482411</v>
      </c>
      <c r="AK25" s="52">
        <v>20.099905511155015</v>
      </c>
      <c r="AL25" s="53">
        <v>64</v>
      </c>
      <c r="AM25" s="53" t="s">
        <v>72</v>
      </c>
      <c r="AN25" s="53">
        <v>66</v>
      </c>
      <c r="AO25" s="53">
        <v>66</v>
      </c>
      <c r="AP25" s="53">
        <v>66</v>
      </c>
      <c r="AQ25" s="52">
        <v>78.324906902999999</v>
      </c>
      <c r="AR25" s="52" t="s">
        <v>72</v>
      </c>
      <c r="AS25" s="52">
        <v>68.361541177000007</v>
      </c>
      <c r="AT25" s="52">
        <v>72.918940137000007</v>
      </c>
      <c r="AU25" s="52">
        <v>74.251122792999993</v>
      </c>
      <c r="AV25" s="57">
        <v>42</v>
      </c>
      <c r="AW25" s="57" t="s">
        <v>72</v>
      </c>
      <c r="AX25" s="57">
        <v>37</v>
      </c>
      <c r="AY25" s="57">
        <v>39</v>
      </c>
      <c r="AZ25" s="57">
        <v>42</v>
      </c>
      <c r="BA25" s="56">
        <f t="shared" si="63"/>
        <v>21.385990531440658</v>
      </c>
      <c r="BB25" s="56" t="s">
        <v>72</v>
      </c>
      <c r="BC25" s="56">
        <f t="shared" si="64"/>
        <v>18.688502072640379</v>
      </c>
      <c r="BD25" s="56">
        <f t="shared" si="65"/>
        <v>20.015173377462176</v>
      </c>
      <c r="BE25" s="56">
        <f t="shared" si="66"/>
        <v>20.87092367608691</v>
      </c>
      <c r="BF25" s="55">
        <f t="shared" si="67"/>
        <v>14.932559806569209</v>
      </c>
      <c r="BG25" s="55" t="s">
        <v>72</v>
      </c>
      <c r="BH25" s="55">
        <f t="shared" si="68"/>
        <v>4.4119556266940805</v>
      </c>
      <c r="BI25" s="55">
        <f t="shared" si="69"/>
        <v>3.6688224510834289</v>
      </c>
      <c r="BJ25" s="55">
        <f t="shared" si="70"/>
        <v>4.9466363288783803</v>
      </c>
      <c r="BK25" s="52">
        <v>35.200000000000003</v>
      </c>
      <c r="BL25" s="54" t="s">
        <v>72</v>
      </c>
      <c r="BM25" s="52">
        <v>37.6</v>
      </c>
      <c r="BN25" s="52">
        <v>32.6</v>
      </c>
      <c r="BO25" s="52">
        <v>29.4</v>
      </c>
      <c r="BP25" s="95">
        <v>7.3339999999999996</v>
      </c>
      <c r="BQ25" s="95" t="s">
        <v>72</v>
      </c>
      <c r="BR25" s="95">
        <v>7.3339999999999996</v>
      </c>
      <c r="BS25" s="95">
        <v>7.3410000000000002</v>
      </c>
      <c r="BT25" s="95">
        <v>7.3010000000000002</v>
      </c>
      <c r="BU25" s="52">
        <v>36.799999999999997</v>
      </c>
      <c r="BV25" s="52">
        <v>36.82</v>
      </c>
      <c r="BW25" s="52">
        <v>36.838999999999999</v>
      </c>
      <c r="BX25" s="52">
        <v>36.86</v>
      </c>
      <c r="BY25" s="52">
        <v>36.878999999999998</v>
      </c>
      <c r="BZ25" s="52">
        <v>36.9</v>
      </c>
      <c r="CA25" s="52">
        <f>BZ25-BU25</f>
        <v>0.10000000000000142</v>
      </c>
      <c r="CB25" s="57">
        <v>42</v>
      </c>
      <c r="CC25" s="57" t="s">
        <v>72</v>
      </c>
      <c r="CD25" s="57">
        <v>37</v>
      </c>
      <c r="CE25" s="57">
        <v>39</v>
      </c>
      <c r="CF25" s="57">
        <v>42</v>
      </c>
      <c r="CG25" s="52">
        <v>35.200000000000003</v>
      </c>
      <c r="CH25" s="54" t="s">
        <v>72</v>
      </c>
      <c r="CI25" s="52">
        <v>37.6</v>
      </c>
      <c r="CJ25" s="52">
        <v>32.6</v>
      </c>
      <c r="CK25" s="52">
        <v>29.4</v>
      </c>
      <c r="CL25" s="53">
        <f t="shared" si="71"/>
        <v>8.6470855985612474</v>
      </c>
      <c r="CM25" s="57" t="s">
        <v>72</v>
      </c>
      <c r="CN25" s="53">
        <f t="shared" si="72"/>
        <v>14.648950595594634</v>
      </c>
      <c r="CO25" s="53">
        <f t="shared" si="73"/>
        <v>18.603996919803897</v>
      </c>
      <c r="CP25" s="53">
        <f t="shared" si="74"/>
        <v>18.296029576895414</v>
      </c>
      <c r="CQ25" s="52">
        <v>1.08</v>
      </c>
      <c r="CR25" s="52" t="s">
        <v>72</v>
      </c>
      <c r="CS25" s="52">
        <v>2.42</v>
      </c>
      <c r="CT25" s="52">
        <v>3.98</v>
      </c>
      <c r="CU25" s="52">
        <v>6.53</v>
      </c>
      <c r="CV25" s="58"/>
      <c r="CW25" s="53" t="s">
        <v>72</v>
      </c>
      <c r="CX25" s="58"/>
      <c r="CY25" s="58"/>
      <c r="CZ25" s="58">
        <v>26.640999999999998</v>
      </c>
      <c r="DA25" s="41"/>
      <c r="DB25" s="52" t="s">
        <v>72</v>
      </c>
      <c r="DC25" s="41"/>
      <c r="DD25" s="41"/>
      <c r="DE25" s="41">
        <v>46.097135610969552</v>
      </c>
      <c r="DF25" s="58"/>
      <c r="DG25" s="53" t="s">
        <v>72</v>
      </c>
      <c r="DH25" s="58"/>
      <c r="DI25" s="58"/>
      <c r="DJ25" s="58">
        <v>16.7</v>
      </c>
      <c r="DK25" s="41"/>
      <c r="DL25" s="52" t="s">
        <v>72</v>
      </c>
      <c r="DM25" s="41"/>
      <c r="DN25" s="41"/>
      <c r="DO25" s="41">
        <v>61.6</v>
      </c>
      <c r="DP25" s="58"/>
      <c r="DQ25" s="53" t="s">
        <v>72</v>
      </c>
      <c r="DR25" s="58"/>
      <c r="DS25" s="58"/>
      <c r="DT25" s="58">
        <v>67.3</v>
      </c>
      <c r="DU25" s="41"/>
      <c r="DV25" s="52" t="s">
        <v>72</v>
      </c>
      <c r="DW25" s="41"/>
      <c r="DX25" s="41"/>
      <c r="DY25" s="41">
        <v>74.400000000000006</v>
      </c>
      <c r="DZ25" s="88">
        <v>455</v>
      </c>
      <c r="EC25" s="27"/>
      <c r="ED25" s="27"/>
    </row>
    <row r="26" spans="1:140" s="120" customFormat="1">
      <c r="A26" s="121" t="s">
        <v>44</v>
      </c>
      <c r="B26" s="134">
        <v>25.6</v>
      </c>
      <c r="C26" s="112">
        <v>14.619788903455758</v>
      </c>
      <c r="D26" s="124">
        <v>51.778843173674701</v>
      </c>
      <c r="E26" s="124">
        <v>80.679053110951116</v>
      </c>
      <c r="F26" s="124">
        <v>122.57609126340907</v>
      </c>
      <c r="G26" s="124">
        <v>133.0935450879393</v>
      </c>
      <c r="H26" s="125">
        <v>401.18473718122203</v>
      </c>
      <c r="I26" s="125">
        <v>1340.9911480746966</v>
      </c>
      <c r="J26" s="125">
        <v>1820.9988724537368</v>
      </c>
      <c r="K26" s="125">
        <v>2370.9806213923594</v>
      </c>
      <c r="L26" s="125">
        <v>2487.4686092678303</v>
      </c>
      <c r="M26" s="125">
        <v>347.73624543616023</v>
      </c>
      <c r="N26" s="125">
        <v>1390.1667140101722</v>
      </c>
      <c r="O26" s="125">
        <v>2056.3375867276991</v>
      </c>
      <c r="P26" s="125">
        <v>2637.3253617214605</v>
      </c>
      <c r="Q26" s="125">
        <v>2742.8592401462233</v>
      </c>
      <c r="R26" s="126">
        <v>0.86655894470143691</v>
      </c>
      <c r="S26" s="126">
        <v>1.0365136834399309</v>
      </c>
      <c r="T26" s="126">
        <v>1.1292127738894764</v>
      </c>
      <c r="U26" s="126">
        <v>1.1123597073032696</v>
      </c>
      <c r="V26" s="126">
        <v>1.1026938405476661</v>
      </c>
      <c r="W26" s="116">
        <v>6.7</v>
      </c>
      <c r="X26" s="116">
        <v>8.6999999999999993</v>
      </c>
      <c r="Y26" s="116">
        <v>11.2</v>
      </c>
      <c r="Z26" s="116">
        <v>13.2</v>
      </c>
      <c r="AA26" s="116">
        <v>14.1</v>
      </c>
      <c r="AB26" s="116">
        <v>0</v>
      </c>
      <c r="AC26" s="116">
        <v>38</v>
      </c>
      <c r="AD26" s="116">
        <v>75</v>
      </c>
      <c r="AE26" s="116">
        <v>113</v>
      </c>
      <c r="AF26" s="116">
        <v>135</v>
      </c>
      <c r="AG26" s="113">
        <v>18.588182171102687</v>
      </c>
      <c r="AH26" s="113" t="s">
        <v>72</v>
      </c>
      <c r="AI26" s="113">
        <v>19.249351669105145</v>
      </c>
      <c r="AJ26" s="113">
        <v>19.327845335573869</v>
      </c>
      <c r="AK26" s="113">
        <v>19.847344054444246</v>
      </c>
      <c r="AL26" s="113">
        <v>60.5</v>
      </c>
      <c r="AM26" s="113" t="s">
        <v>72</v>
      </c>
      <c r="AN26" s="113">
        <v>62</v>
      </c>
      <c r="AO26" s="113">
        <v>63</v>
      </c>
      <c r="AP26" s="113">
        <v>63</v>
      </c>
      <c r="AQ26" s="113">
        <v>84.564888726999996</v>
      </c>
      <c r="AR26" s="113" t="s">
        <v>72</v>
      </c>
      <c r="AS26" s="113">
        <v>81.374961067000001</v>
      </c>
      <c r="AT26" s="113">
        <v>80.394148630000004</v>
      </c>
      <c r="AU26" s="113">
        <v>78.316065010000003</v>
      </c>
      <c r="AV26" s="116">
        <v>48</v>
      </c>
      <c r="AW26" s="116" t="s">
        <v>72</v>
      </c>
      <c r="AX26" s="116">
        <v>45</v>
      </c>
      <c r="AY26" s="116">
        <v>48</v>
      </c>
      <c r="AZ26" s="116">
        <v>47</v>
      </c>
      <c r="BA26" s="115">
        <f t="shared" si="63"/>
        <v>21.993515041417403</v>
      </c>
      <c r="BB26" s="115" t="s">
        <v>72</v>
      </c>
      <c r="BC26" s="115">
        <f t="shared" si="64"/>
        <v>21.908171872674075</v>
      </c>
      <c r="BD26" s="115">
        <f t="shared" si="65"/>
        <v>21.742454821420313</v>
      </c>
      <c r="BE26" s="115">
        <f t="shared" si="66"/>
        <v>21.746685832687326</v>
      </c>
      <c r="BF26" s="115">
        <f t="shared" si="67"/>
        <v>16.005683143190208</v>
      </c>
      <c r="BG26" s="115" t="s">
        <v>72</v>
      </c>
      <c r="BH26" s="115">
        <f t="shared" si="68"/>
        <v>5.6492533686228548</v>
      </c>
      <c r="BI26" s="115">
        <f t="shared" si="69"/>
        <v>3.7804804169327433</v>
      </c>
      <c r="BJ26" s="115">
        <f t="shared" si="70"/>
        <v>4.1050644903622882</v>
      </c>
      <c r="BK26" s="113">
        <v>26</v>
      </c>
      <c r="BL26" s="116" t="s">
        <v>72</v>
      </c>
      <c r="BM26" s="113">
        <v>26.4</v>
      </c>
      <c r="BN26" s="113">
        <v>24.2</v>
      </c>
      <c r="BO26" s="113">
        <v>23.6</v>
      </c>
      <c r="BP26" s="117">
        <v>7.3570000000000002</v>
      </c>
      <c r="BQ26" s="117" t="s">
        <v>72</v>
      </c>
      <c r="BR26" s="117">
        <v>7.3490000000000002</v>
      </c>
      <c r="BS26" s="117">
        <v>7.2930000000000001</v>
      </c>
      <c r="BT26" s="117">
        <v>7.274</v>
      </c>
      <c r="BU26" s="113">
        <v>36.700000000000003</v>
      </c>
      <c r="BV26" s="113">
        <v>36.9</v>
      </c>
      <c r="BW26" s="113">
        <v>37</v>
      </c>
      <c r="BX26" s="113">
        <v>37.200000000000003</v>
      </c>
      <c r="BY26" s="113">
        <v>37.4</v>
      </c>
      <c r="BZ26" s="113">
        <v>37.4</v>
      </c>
      <c r="CA26" s="113">
        <f t="shared" ref="CA26" si="75">BZ26-BU26</f>
        <v>0.69999999999999574</v>
      </c>
      <c r="CB26" s="116">
        <v>48</v>
      </c>
      <c r="CC26" s="116" t="s">
        <v>72</v>
      </c>
      <c r="CD26" s="116">
        <v>45</v>
      </c>
      <c r="CE26" s="116">
        <v>48</v>
      </c>
      <c r="CF26" s="116">
        <v>47</v>
      </c>
      <c r="CG26" s="113">
        <v>26</v>
      </c>
      <c r="CH26" s="116" t="s">
        <v>72</v>
      </c>
      <c r="CI26" s="113">
        <v>26.4</v>
      </c>
      <c r="CJ26" s="113">
        <v>24.2</v>
      </c>
      <c r="CK26" s="113">
        <v>23.6</v>
      </c>
      <c r="CL26" s="113">
        <f t="shared" si="71"/>
        <v>8.5205519877256393</v>
      </c>
      <c r="CM26" s="116" t="s">
        <v>72</v>
      </c>
      <c r="CN26" s="113">
        <f t="shared" si="72"/>
        <v>16.673506302449233</v>
      </c>
      <c r="CO26" s="113">
        <f t="shared" si="73"/>
        <v>15.417835756653083</v>
      </c>
      <c r="CP26" s="113">
        <f t="shared" si="74"/>
        <v>16.82291403102208</v>
      </c>
      <c r="CQ26" s="113">
        <v>1.22</v>
      </c>
      <c r="CR26" s="113" t="s">
        <v>72</v>
      </c>
      <c r="CS26" s="113">
        <v>5.29</v>
      </c>
      <c r="CT26" s="113">
        <v>8.48</v>
      </c>
      <c r="CU26" s="113">
        <v>11.92</v>
      </c>
      <c r="CV26" s="118"/>
      <c r="CW26" s="113" t="s">
        <v>72</v>
      </c>
      <c r="CX26" s="118"/>
      <c r="CY26" s="118"/>
      <c r="CZ26" s="58">
        <v>20.117000000000001</v>
      </c>
      <c r="DA26" s="118"/>
      <c r="DB26" s="113" t="s">
        <v>72</v>
      </c>
      <c r="DC26" s="118"/>
      <c r="DD26" s="118"/>
      <c r="DE26" s="41">
        <v>39.569902412384565</v>
      </c>
      <c r="DF26" s="118"/>
      <c r="DG26" s="113" t="s">
        <v>72</v>
      </c>
      <c r="DH26" s="118"/>
      <c r="DI26" s="118"/>
      <c r="DJ26" s="58">
        <v>16.5</v>
      </c>
      <c r="DK26" s="118"/>
      <c r="DL26" s="113" t="s">
        <v>72</v>
      </c>
      <c r="DM26" s="118"/>
      <c r="DN26" s="118"/>
      <c r="DO26" s="41">
        <v>58.3</v>
      </c>
      <c r="DP26" s="118"/>
      <c r="DQ26" s="113" t="s">
        <v>72</v>
      </c>
      <c r="DR26" s="118"/>
      <c r="DS26" s="118"/>
      <c r="DT26" s="58">
        <v>75.599999999999994</v>
      </c>
      <c r="DU26" s="118"/>
      <c r="DV26" s="113" t="s">
        <v>72</v>
      </c>
      <c r="DW26" s="118"/>
      <c r="DX26" s="118"/>
      <c r="DY26" s="41">
        <v>82.7</v>
      </c>
      <c r="DZ26" s="119">
        <v>456</v>
      </c>
      <c r="EC26" s="121" t="s">
        <v>71</v>
      </c>
      <c r="ED26" s="129">
        <f>_xlfn.T.TEST(EC2:EC21,ED2:ED21,2,1)</f>
        <v>0.29220091319929742</v>
      </c>
    </row>
    <row r="27" spans="1:140">
      <c r="C27" s="40"/>
      <c r="D27" s="41"/>
      <c r="E27" s="41"/>
      <c r="F27" s="41"/>
      <c r="G27" s="41"/>
      <c r="H27" s="58"/>
      <c r="I27" s="58"/>
      <c r="J27" s="58"/>
      <c r="K27" s="58"/>
      <c r="L27" s="58"/>
      <c r="M27" s="41"/>
      <c r="N27" s="41"/>
      <c r="O27" s="41"/>
      <c r="P27" s="41"/>
      <c r="Q27" s="41"/>
      <c r="R27" s="58"/>
      <c r="S27" s="58"/>
      <c r="T27" s="58"/>
      <c r="U27" s="58"/>
      <c r="V27" s="58"/>
      <c r="W27" s="54"/>
      <c r="X27" s="54"/>
      <c r="Y27" s="54"/>
      <c r="Z27" s="54"/>
      <c r="AA27" s="54"/>
      <c r="AB27" s="57"/>
      <c r="AC27" s="57"/>
      <c r="AD27" s="57"/>
      <c r="AE27" s="57"/>
      <c r="AF27" s="57"/>
      <c r="AG27" s="41"/>
      <c r="AH27" s="41"/>
      <c r="AI27" s="41"/>
      <c r="AJ27" s="41"/>
      <c r="AK27" s="41"/>
      <c r="AL27" s="58"/>
      <c r="AM27" s="58"/>
      <c r="AN27" s="58"/>
      <c r="AO27" s="58"/>
      <c r="AP27" s="58"/>
      <c r="AQ27" s="41"/>
      <c r="AR27" s="41"/>
      <c r="AS27" s="41"/>
      <c r="AT27" s="41"/>
      <c r="AU27" s="41"/>
      <c r="AV27" s="58"/>
      <c r="AW27" s="58"/>
      <c r="AX27" s="58"/>
      <c r="AY27" s="58"/>
      <c r="AZ27" s="58"/>
      <c r="BA27" s="56"/>
      <c r="BB27" s="56"/>
      <c r="BC27" s="56"/>
      <c r="BD27" s="56"/>
      <c r="BE27" s="56"/>
      <c r="BF27" s="55"/>
      <c r="BG27" s="55"/>
      <c r="BH27" s="55"/>
      <c r="BI27" s="55"/>
      <c r="BJ27" s="55"/>
      <c r="BK27" s="54"/>
      <c r="BL27" s="54"/>
      <c r="BM27" s="54"/>
      <c r="BN27" s="54"/>
      <c r="BO27" s="54"/>
      <c r="BP27" s="57"/>
      <c r="BQ27" s="57"/>
      <c r="BR27" s="57"/>
      <c r="BS27" s="57"/>
      <c r="BT27" s="57"/>
      <c r="BU27" s="41"/>
      <c r="BV27" s="41"/>
      <c r="BW27" s="41"/>
      <c r="BX27" s="41"/>
      <c r="BY27" s="41"/>
      <c r="BZ27" s="41"/>
      <c r="CA27" s="41"/>
      <c r="CB27" s="58"/>
      <c r="CC27" s="58"/>
      <c r="CD27" s="58"/>
      <c r="CE27" s="58"/>
      <c r="CF27" s="58"/>
      <c r="CG27" s="54"/>
      <c r="CH27" s="54"/>
      <c r="CI27" s="54"/>
      <c r="CJ27" s="54"/>
      <c r="CK27" s="54"/>
      <c r="CL27" s="58"/>
      <c r="CM27" s="57"/>
      <c r="CN27" s="58"/>
      <c r="CO27" s="58"/>
      <c r="CP27" s="58"/>
      <c r="CQ27" s="41"/>
      <c r="CR27" s="54"/>
      <c r="CS27" s="41"/>
      <c r="CT27" s="41"/>
      <c r="CU27" s="41"/>
      <c r="CV27" s="58"/>
      <c r="CW27" s="57"/>
      <c r="CX27" s="58"/>
      <c r="CY27" s="58"/>
      <c r="CZ27" s="58"/>
      <c r="DA27" s="41"/>
      <c r="DB27" s="54"/>
      <c r="DC27" s="41"/>
      <c r="DD27" s="41"/>
      <c r="DE27" s="41"/>
      <c r="DF27" s="58"/>
      <c r="DG27" s="57"/>
      <c r="DH27" s="58"/>
      <c r="DI27" s="58"/>
      <c r="DJ27" s="58"/>
      <c r="DK27" s="41"/>
      <c r="DL27" s="54"/>
      <c r="DM27" s="41"/>
      <c r="DN27" s="41"/>
      <c r="DO27" s="41"/>
      <c r="DP27" s="58"/>
      <c r="DQ27" s="57"/>
      <c r="DR27" s="58"/>
      <c r="DS27" s="58"/>
      <c r="DT27" s="58"/>
      <c r="DU27" s="41"/>
      <c r="DV27" s="54"/>
      <c r="DW27" s="41"/>
      <c r="DX27" s="41"/>
      <c r="DY27" s="41"/>
      <c r="DZ27" s="88"/>
    </row>
    <row r="28" spans="1:140">
      <c r="A28" s="78" t="s">
        <v>3</v>
      </c>
      <c r="B28" s="42">
        <f>AVERAGE(B21:B26)</f>
        <v>24.5</v>
      </c>
      <c r="C28" s="42">
        <f>AVERAGE(C21:C26)</f>
        <v>11.765607350615136</v>
      </c>
      <c r="D28" s="43">
        <f>AVERAGE(D21:D25)</f>
        <v>29.670052976721525</v>
      </c>
      <c r="E28" s="43">
        <f>AVERAGE(E21:E25)</f>
        <v>46.643222753031019</v>
      </c>
      <c r="F28" s="43">
        <f>AVERAGE(F21:F25)</f>
        <v>74.041566091213411</v>
      </c>
      <c r="G28" s="43">
        <f>AVERAGE(G21:G25)</f>
        <v>108.06386544948796</v>
      </c>
      <c r="H28" s="63">
        <f t="shared" ref="H28:V28" si="76">AVERAGE(H21:H26)</f>
        <v>321.90253024164264</v>
      </c>
      <c r="I28" s="63">
        <f t="shared" si="76"/>
        <v>948.14989448687402</v>
      </c>
      <c r="J28" s="63">
        <f t="shared" si="76"/>
        <v>1362.7494890779024</v>
      </c>
      <c r="K28" s="63">
        <f t="shared" si="76"/>
        <v>1801.7689243396362</v>
      </c>
      <c r="L28" s="63">
        <f t="shared" si="76"/>
        <v>2114.9796779957601</v>
      </c>
      <c r="M28" s="64">
        <f t="shared" si="76"/>
        <v>298.69095129637748</v>
      </c>
      <c r="N28" s="64">
        <f t="shared" si="76"/>
        <v>972.43042426968714</v>
      </c>
      <c r="O28" s="64">
        <f t="shared" si="76"/>
        <v>1553.1137389687208</v>
      </c>
      <c r="P28" s="64">
        <f t="shared" si="76"/>
        <v>2168.6835898362206</v>
      </c>
      <c r="Q28" s="64">
        <f t="shared" si="76"/>
        <v>2519.4095423323497</v>
      </c>
      <c r="R28" s="65">
        <f t="shared" si="76"/>
        <v>0.92474445900742142</v>
      </c>
      <c r="S28" s="65">
        <f t="shared" si="76"/>
        <v>1.0220760472241068</v>
      </c>
      <c r="T28" s="65">
        <f t="shared" si="76"/>
        <v>1.1404988781909229</v>
      </c>
      <c r="U28" s="65">
        <f t="shared" si="76"/>
        <v>1.2095463346968178</v>
      </c>
      <c r="V28" s="65">
        <f t="shared" si="76"/>
        <v>1.1929352871873011</v>
      </c>
      <c r="W28" s="43">
        <f>AVERAGE(W21:W27)</f>
        <v>5.416666666666667</v>
      </c>
      <c r="X28" s="43">
        <f t="shared" ref="X28:AF28" si="77">AVERAGE(X21:X27)</f>
        <v>7.1833333333333345</v>
      </c>
      <c r="Y28" s="43">
        <f t="shared" si="77"/>
        <v>9.15</v>
      </c>
      <c r="Z28" s="43">
        <f t="shared" si="77"/>
        <v>11.549999999999999</v>
      </c>
      <c r="AA28" s="43">
        <f t="shared" si="77"/>
        <v>12.933333333333332</v>
      </c>
      <c r="AB28" s="63">
        <f t="shared" si="77"/>
        <v>0</v>
      </c>
      <c r="AC28" s="66">
        <f t="shared" si="77"/>
        <v>38.666666666666664</v>
      </c>
      <c r="AD28" s="66">
        <f t="shared" si="77"/>
        <v>76.666666666666671</v>
      </c>
      <c r="AE28" s="66">
        <f t="shared" si="77"/>
        <v>116.5</v>
      </c>
      <c r="AF28" s="66">
        <f t="shared" si="77"/>
        <v>138</v>
      </c>
      <c r="AG28" s="43">
        <f t="shared" ref="AG28:AP28" si="78">AVERAGE(AG21:AG27)</f>
        <v>19.421180282283185</v>
      </c>
      <c r="AH28" s="43" t="s">
        <v>72</v>
      </c>
      <c r="AI28" s="43">
        <f t="shared" si="78"/>
        <v>20.045550406806822</v>
      </c>
      <c r="AJ28" s="43">
        <f t="shared" si="78"/>
        <v>20.327002949240882</v>
      </c>
      <c r="AK28" s="43">
        <f t="shared" si="78"/>
        <v>20.655041768382251</v>
      </c>
      <c r="AL28" s="66">
        <f t="shared" si="78"/>
        <v>66.666666666666671</v>
      </c>
      <c r="AM28" s="66" t="s">
        <v>72</v>
      </c>
      <c r="AN28" s="66">
        <f t="shared" si="78"/>
        <v>67.7</v>
      </c>
      <c r="AO28" s="66">
        <f t="shared" si="78"/>
        <v>68.516666666666666</v>
      </c>
      <c r="AP28" s="66">
        <f t="shared" si="78"/>
        <v>68.8</v>
      </c>
      <c r="AQ28" s="43">
        <f t="shared" ref="AQ28:AU28" si="79">AVERAGE(AQ21:AQ27)</f>
        <v>82.694124589499992</v>
      </c>
      <c r="AR28" s="43" t="s">
        <v>72</v>
      </c>
      <c r="AS28" s="43">
        <f t="shared" si="79"/>
        <v>82.585456682166665</v>
      </c>
      <c r="AT28" s="43">
        <f t="shared" si="79"/>
        <v>84.754787180666668</v>
      </c>
      <c r="AU28" s="43">
        <f t="shared" si="79"/>
        <v>83.853808202166661</v>
      </c>
      <c r="AV28" s="66">
        <f t="shared" ref="AV28:AZ28" si="80">AVERAGE(AV21:AV27)</f>
        <v>45.666666666666664</v>
      </c>
      <c r="AW28" s="66" t="s">
        <v>72</v>
      </c>
      <c r="AX28" s="66">
        <f t="shared" si="80"/>
        <v>45.333333333333336</v>
      </c>
      <c r="AY28" s="66">
        <f t="shared" si="80"/>
        <v>47.5</v>
      </c>
      <c r="AZ28" s="66">
        <f t="shared" si="80"/>
        <v>49.5</v>
      </c>
      <c r="BA28" s="67">
        <f t="shared" ref="BA28:BE28" si="81">AVERAGE(BA21:BA27)</f>
        <v>22.452838175033985</v>
      </c>
      <c r="BB28" s="67" t="s">
        <v>72</v>
      </c>
      <c r="BC28" s="67">
        <f t="shared" si="81"/>
        <v>23.17288121663778</v>
      </c>
      <c r="BD28" s="67">
        <f t="shared" si="81"/>
        <v>24.144206501247449</v>
      </c>
      <c r="BE28" s="67">
        <f t="shared" si="81"/>
        <v>24.269694206601429</v>
      </c>
      <c r="BF28" s="65">
        <f t="shared" ref="BF28:BJ28" si="82">AVERAGE(BF21:BF27)</f>
        <v>16.385499570162317</v>
      </c>
      <c r="BG28" s="65" t="s">
        <v>72</v>
      </c>
      <c r="BH28" s="65">
        <f t="shared" si="82"/>
        <v>8.0095064462472507</v>
      </c>
      <c r="BI28" s="65">
        <f t="shared" si="82"/>
        <v>8.3953207464610031</v>
      </c>
      <c r="BJ28" s="65">
        <f t="shared" si="82"/>
        <v>7.6477922544915851</v>
      </c>
      <c r="BK28" s="43">
        <f>AVERAGE(BK21:BK27)</f>
        <v>28.983333333333334</v>
      </c>
      <c r="BL28" s="43" t="s">
        <v>72</v>
      </c>
      <c r="BM28" s="43">
        <f t="shared" ref="BM28" si="83">AVERAGE(BM21:BM27)</f>
        <v>31.116666666666671</v>
      </c>
      <c r="BN28" s="43">
        <f t="shared" ref="BN28" si="84">AVERAGE(BN21:BN27)</f>
        <v>28.683333333333334</v>
      </c>
      <c r="BO28" s="43">
        <f t="shared" ref="BO28" si="85">AVERAGE(BO21:BO27)</f>
        <v>25.766666666666666</v>
      </c>
      <c r="BP28" s="105">
        <f t="shared" ref="BP28:BT28" si="86">AVERAGE(BP21:BP27)</f>
        <v>7.3401666666666658</v>
      </c>
      <c r="BQ28" s="105" t="s">
        <v>72</v>
      </c>
      <c r="BR28" s="105">
        <f t="shared" si="86"/>
        <v>7.319</v>
      </c>
      <c r="BS28" s="105">
        <f t="shared" si="86"/>
        <v>7.2908333333333326</v>
      </c>
      <c r="BT28" s="105">
        <f t="shared" si="86"/>
        <v>7.2575000000000003</v>
      </c>
      <c r="BU28" s="43">
        <f>AVERAGE(BU21:BU27)</f>
        <v>36.666666666666664</v>
      </c>
      <c r="BV28" s="43">
        <f>AVERAGE(BV21:BV27)</f>
        <v>36.68666666666666</v>
      </c>
      <c r="BW28" s="43">
        <f t="shared" ref="BW28:CA28" si="87">AVERAGE(BW21:BW27)</f>
        <v>36.673166666666667</v>
      </c>
      <c r="BX28" s="43">
        <f t="shared" si="87"/>
        <v>36.693333333333328</v>
      </c>
      <c r="BY28" s="43">
        <f t="shared" si="87"/>
        <v>36.6965</v>
      </c>
      <c r="BZ28" s="43">
        <f t="shared" si="87"/>
        <v>36.683333333333337</v>
      </c>
      <c r="CA28" s="43">
        <f t="shared" si="87"/>
        <v>1.6666666666666902E-2</v>
      </c>
      <c r="CB28" s="66">
        <f t="shared" ref="CB28" si="88">AVERAGE(CB21:CB27)</f>
        <v>45.666666666666664</v>
      </c>
      <c r="CC28" s="66" t="s">
        <v>72</v>
      </c>
      <c r="CD28" s="66">
        <f t="shared" ref="CD28:CF28" si="89">AVERAGE(CD21:CD27)</f>
        <v>45.333333333333336</v>
      </c>
      <c r="CE28" s="66">
        <f t="shared" si="89"/>
        <v>47.5</v>
      </c>
      <c r="CF28" s="66">
        <f t="shared" si="89"/>
        <v>49.5</v>
      </c>
      <c r="CG28" s="43">
        <f>AVERAGE(CG21:CG27)</f>
        <v>28.983333333333334</v>
      </c>
      <c r="CH28" s="43" t="s">
        <v>72</v>
      </c>
      <c r="CI28" s="43">
        <f t="shared" ref="CI28:CK28" si="90">AVERAGE(CI21:CI27)</f>
        <v>31.116666666666671</v>
      </c>
      <c r="CJ28" s="43">
        <f t="shared" si="90"/>
        <v>28.683333333333334</v>
      </c>
      <c r="CK28" s="43">
        <f t="shared" si="90"/>
        <v>25.766666666666666</v>
      </c>
      <c r="CL28" s="66">
        <f t="shared" ref="CL28:CU28" si="91">AVERAGE(CL21:CL27)</f>
        <v>9.1239878892441002</v>
      </c>
      <c r="CM28" s="66" t="s">
        <v>72</v>
      </c>
      <c r="CN28" s="66">
        <f t="shared" si="91"/>
        <v>12.251331276900208</v>
      </c>
      <c r="CO28" s="66">
        <f t="shared" si="91"/>
        <v>13.500779052710593</v>
      </c>
      <c r="CP28" s="66">
        <f t="shared" si="91"/>
        <v>13.740096423706063</v>
      </c>
      <c r="CQ28" s="43">
        <f t="shared" si="91"/>
        <v>0.84500000000000008</v>
      </c>
      <c r="CR28" s="43" t="s">
        <v>72</v>
      </c>
      <c r="CS28" s="43">
        <f t="shared" si="91"/>
        <v>3.7483333333333335</v>
      </c>
      <c r="CT28" s="43">
        <f t="shared" si="91"/>
        <v>6.68</v>
      </c>
      <c r="CU28" s="43">
        <f t="shared" si="91"/>
        <v>10.543333333333335</v>
      </c>
      <c r="CV28" s="58"/>
      <c r="CW28" s="66" t="s">
        <v>72</v>
      </c>
      <c r="CX28" s="58"/>
      <c r="CY28" s="58"/>
      <c r="CZ28" s="58">
        <f>AVERAGE(CZ21:CZ26)</f>
        <v>21.309166666666666</v>
      </c>
      <c r="DA28" s="58"/>
      <c r="DB28" s="58"/>
      <c r="DC28" s="58"/>
      <c r="DD28" s="58"/>
      <c r="DE28" s="58">
        <f t="shared" ref="DE28:DY28" si="92">AVERAGE(DE21:DE26)</f>
        <v>41.098552842049401</v>
      </c>
      <c r="DF28" s="58"/>
      <c r="DG28" s="58"/>
      <c r="DH28" s="58"/>
      <c r="DI28" s="58"/>
      <c r="DJ28" s="58">
        <f t="shared" si="92"/>
        <v>20.316666666666666</v>
      </c>
      <c r="DK28" s="58"/>
      <c r="DL28" s="58"/>
      <c r="DM28" s="58"/>
      <c r="DN28" s="58"/>
      <c r="DO28" s="58">
        <f t="shared" si="92"/>
        <v>62.5</v>
      </c>
      <c r="DP28" s="58" t="e">
        <f t="shared" si="92"/>
        <v>#DIV/0!</v>
      </c>
      <c r="DQ28" s="58"/>
      <c r="DR28" s="58"/>
      <c r="DS28" s="58"/>
      <c r="DT28" s="58">
        <f t="shared" si="92"/>
        <v>72.816666666666663</v>
      </c>
      <c r="DU28" s="58" t="e">
        <f t="shared" si="92"/>
        <v>#DIV/0!</v>
      </c>
      <c r="DV28" s="58"/>
      <c r="DW28" s="58"/>
      <c r="DX28" s="58"/>
      <c r="DY28" s="58">
        <f t="shared" si="92"/>
        <v>64.416666666666671</v>
      </c>
      <c r="DZ28" s="89">
        <f t="shared" ref="DZ28" si="93">AVERAGE(DZ19:DZ26)</f>
        <v>456.16666666666669</v>
      </c>
    </row>
    <row r="29" spans="1:140">
      <c r="A29" s="25" t="s">
        <v>17</v>
      </c>
      <c r="B29" s="42">
        <f t="shared" ref="B29:V29" si="94">STDEV(B21:B26)</f>
        <v>1.0469001862641922</v>
      </c>
      <c r="C29" s="42">
        <f t="shared" si="94"/>
        <v>2.231154495134068</v>
      </c>
      <c r="D29" s="43">
        <f t="shared" si="94"/>
        <v>11.072561656460321</v>
      </c>
      <c r="E29" s="43">
        <f t="shared" si="94"/>
        <v>15.285742200442598</v>
      </c>
      <c r="F29" s="43">
        <f t="shared" si="94"/>
        <v>21.535606837083193</v>
      </c>
      <c r="G29" s="43">
        <f t="shared" si="94"/>
        <v>16.08366124238983</v>
      </c>
      <c r="H29" s="63">
        <f t="shared" si="94"/>
        <v>61.37816768677903</v>
      </c>
      <c r="I29" s="63">
        <f t="shared" si="94"/>
        <v>226.12060752906214</v>
      </c>
      <c r="J29" s="63">
        <f t="shared" si="94"/>
        <v>243.80454225490988</v>
      </c>
      <c r="K29" s="63">
        <f t="shared" si="94"/>
        <v>304.86289313554545</v>
      </c>
      <c r="L29" s="63">
        <f t="shared" si="94"/>
        <v>250.96877352708105</v>
      </c>
      <c r="M29" s="64">
        <f t="shared" si="94"/>
        <v>65.685784764512675</v>
      </c>
      <c r="N29" s="64">
        <f t="shared" si="94"/>
        <v>257.97661677208924</v>
      </c>
      <c r="O29" s="64">
        <f t="shared" si="94"/>
        <v>273.24389828609242</v>
      </c>
      <c r="P29" s="64">
        <f t="shared" si="94"/>
        <v>289.01565898674494</v>
      </c>
      <c r="Q29" s="64">
        <f t="shared" si="94"/>
        <v>295.25335406498374</v>
      </c>
      <c r="R29" s="65">
        <f t="shared" si="94"/>
        <v>7.7237970532638034E-2</v>
      </c>
      <c r="S29" s="65">
        <f t="shared" si="94"/>
        <v>8.0743601097973128E-2</v>
      </c>
      <c r="T29" s="65">
        <f t="shared" si="94"/>
        <v>4.4486143163136802E-2</v>
      </c>
      <c r="U29" s="65">
        <f t="shared" si="94"/>
        <v>6.5540766101289574E-2</v>
      </c>
      <c r="V29" s="65">
        <f t="shared" si="94"/>
        <v>6.8916402123097673E-2</v>
      </c>
      <c r="W29" s="43">
        <f>STDEV(W21:W26)</f>
        <v>0.90203473695122816</v>
      </c>
      <c r="X29" s="43">
        <f t="shared" ref="X29:AF29" si="95">STDEV(X21:X26)</f>
        <v>1.0759491933481975</v>
      </c>
      <c r="Y29" s="43">
        <f t="shared" si="95"/>
        <v>1.6343194302216351</v>
      </c>
      <c r="Z29" s="43">
        <f t="shared" si="95"/>
        <v>1.6742162345408134</v>
      </c>
      <c r="AA29" s="43">
        <f t="shared" si="95"/>
        <v>2.3610732023100618</v>
      </c>
      <c r="AB29" s="63">
        <f t="shared" si="95"/>
        <v>0</v>
      </c>
      <c r="AC29" s="66">
        <f t="shared" si="95"/>
        <v>3.3266599866332398</v>
      </c>
      <c r="AD29" s="66">
        <f t="shared" si="95"/>
        <v>6.8313005106397329</v>
      </c>
      <c r="AE29" s="66">
        <f t="shared" si="95"/>
        <v>9.0719347440333813</v>
      </c>
      <c r="AF29" s="66">
        <f t="shared" si="95"/>
        <v>12.296340919151518</v>
      </c>
      <c r="AG29" s="43">
        <f t="shared" ref="AG29:AP29" si="96">STDEV(AG21:AG26)</f>
        <v>0.46740106005972348</v>
      </c>
      <c r="AH29" s="43" t="s">
        <v>72</v>
      </c>
      <c r="AI29" s="43">
        <f t="shared" si="96"/>
        <v>0.6114486898175423</v>
      </c>
      <c r="AJ29" s="43">
        <f t="shared" si="96"/>
        <v>0.75095850166185518</v>
      </c>
      <c r="AK29" s="43">
        <f t="shared" si="96"/>
        <v>0.64222053915510158</v>
      </c>
      <c r="AL29" s="66">
        <f t="shared" si="96"/>
        <v>4.0702170294305766</v>
      </c>
      <c r="AM29" s="66" t="s">
        <v>72</v>
      </c>
      <c r="AN29" s="66">
        <f t="shared" si="96"/>
        <v>3.6331804249169899</v>
      </c>
      <c r="AO29" s="66">
        <f t="shared" si="96"/>
        <v>3.5385967086779835</v>
      </c>
      <c r="AP29" s="66">
        <f t="shared" si="96"/>
        <v>3.8026306683663083</v>
      </c>
      <c r="AQ29" s="43">
        <f t="shared" ref="AQ29:AU29" si="97">STDEV(AQ21:AQ26)</f>
        <v>3.5358125353839993</v>
      </c>
      <c r="AR29" s="43" t="s">
        <v>72</v>
      </c>
      <c r="AS29" s="43">
        <f t="shared" si="97"/>
        <v>8.5830463363913339</v>
      </c>
      <c r="AT29" s="43">
        <f t="shared" si="97"/>
        <v>7.7871112312019912</v>
      </c>
      <c r="AU29" s="43">
        <f t="shared" si="97"/>
        <v>6.7858680335659107</v>
      </c>
      <c r="AV29" s="66">
        <f t="shared" ref="AV29:AZ29" si="98">STDEV(AV21:AV26)</f>
        <v>4.589843860815602</v>
      </c>
      <c r="AW29" s="66" t="s">
        <v>72</v>
      </c>
      <c r="AX29" s="66">
        <f t="shared" si="98"/>
        <v>5.1251016250086971</v>
      </c>
      <c r="AY29" s="66">
        <f t="shared" si="98"/>
        <v>5.3197744313081543</v>
      </c>
      <c r="AZ29" s="66">
        <f t="shared" si="98"/>
        <v>5.2440442408507577</v>
      </c>
      <c r="BA29" s="67">
        <f t="shared" ref="BA29:BE29" si="99">STDEV(BA21:BA26)</f>
        <v>0.90328060602681137</v>
      </c>
      <c r="BB29" s="67" t="s">
        <v>72</v>
      </c>
      <c r="BC29" s="67">
        <f t="shared" si="99"/>
        <v>2.7518498880073734</v>
      </c>
      <c r="BD29" s="67">
        <f t="shared" si="99"/>
        <v>2.9563134093730716</v>
      </c>
      <c r="BE29" s="67">
        <f t="shared" si="99"/>
        <v>2.664262306455174</v>
      </c>
      <c r="BF29" s="65">
        <f t="shared" ref="BF29:BJ29" si="100">STDEV(BF21:BF26)</f>
        <v>1.5236387280833792</v>
      </c>
      <c r="BG29" s="65" t="s">
        <v>72</v>
      </c>
      <c r="BH29" s="65">
        <f t="shared" si="100"/>
        <v>3.0130606702747129</v>
      </c>
      <c r="BI29" s="65">
        <f t="shared" si="100"/>
        <v>3.9801189751149417</v>
      </c>
      <c r="BJ29" s="65">
        <f t="shared" si="100"/>
        <v>3.2355917277535875</v>
      </c>
      <c r="BK29" s="43">
        <f t="shared" ref="BK29" si="101">STDEV(BM21:BM26)</f>
        <v>4.343002033923848</v>
      </c>
      <c r="BL29" s="43" t="s">
        <v>72</v>
      </c>
      <c r="BM29" s="43">
        <f>STDEV(BM21:BM26)</f>
        <v>4.343002033923848</v>
      </c>
      <c r="BN29" s="43">
        <f t="shared" ref="BN29:CA29" si="102">STDEV(BN21:BN26)</f>
        <v>4.0617319786843069</v>
      </c>
      <c r="BO29" s="43">
        <f t="shared" si="102"/>
        <v>2.2888133752376278</v>
      </c>
      <c r="BP29" s="105">
        <f t="shared" si="102"/>
        <v>1.2448560827126445E-2</v>
      </c>
      <c r="BQ29" s="105" t="s">
        <v>72</v>
      </c>
      <c r="BR29" s="105">
        <f t="shared" si="102"/>
        <v>2.7173516518846086E-2</v>
      </c>
      <c r="BS29" s="105">
        <f t="shared" si="102"/>
        <v>3.6146461329799096E-2</v>
      </c>
      <c r="BT29" s="105">
        <f t="shared" si="102"/>
        <v>5.6031241285554388E-2</v>
      </c>
      <c r="BU29" s="43">
        <f t="shared" si="102"/>
        <v>0.22509257354845513</v>
      </c>
      <c r="BV29" s="43">
        <f t="shared" si="102"/>
        <v>0.26583202716502558</v>
      </c>
      <c r="BW29" s="43">
        <f t="shared" si="102"/>
        <v>0.31144849761504084</v>
      </c>
      <c r="BX29" s="43">
        <f t="shared" si="102"/>
        <v>0.39123735336323257</v>
      </c>
      <c r="BY29" s="43">
        <f t="shared" si="102"/>
        <v>0.50832420756835883</v>
      </c>
      <c r="BZ29" s="43">
        <f t="shared" si="102"/>
        <v>0.51153364177409344</v>
      </c>
      <c r="CA29" s="43">
        <f t="shared" si="102"/>
        <v>0.42622372841814615</v>
      </c>
      <c r="CB29" s="66">
        <f t="shared" ref="CB29" si="103">STDEV(CB21:CB26)</f>
        <v>4.589843860815602</v>
      </c>
      <c r="CC29" s="66" t="s">
        <v>72</v>
      </c>
      <c r="CD29" s="66">
        <f t="shared" ref="CD29:CF29" si="104">STDEV(CD21:CD26)</f>
        <v>5.1251016250086971</v>
      </c>
      <c r="CE29" s="66">
        <f t="shared" si="104"/>
        <v>5.3197744313081543</v>
      </c>
      <c r="CF29" s="66">
        <f t="shared" si="104"/>
        <v>5.2440442408507577</v>
      </c>
      <c r="CG29" s="43">
        <f t="shared" ref="CG29" si="105">STDEV(CI21:CI26)</f>
        <v>4.343002033923848</v>
      </c>
      <c r="CH29" s="43" t="s">
        <v>72</v>
      </c>
      <c r="CI29" s="43">
        <f>STDEV(CI21:CI26)</f>
        <v>4.343002033923848</v>
      </c>
      <c r="CJ29" s="43">
        <f t="shared" ref="CJ29:CK29" si="106">STDEV(CJ21:CJ26)</f>
        <v>4.0617319786843069</v>
      </c>
      <c r="CK29" s="43">
        <f t="shared" si="106"/>
        <v>2.2888133752376278</v>
      </c>
      <c r="CL29" s="66">
        <f t="shared" ref="CL29:CU29" si="107">STDEV(CL21:CL26)</f>
        <v>2.5881280752062987</v>
      </c>
      <c r="CM29" s="66" t="s">
        <v>72</v>
      </c>
      <c r="CN29" s="66">
        <f t="shared" si="107"/>
        <v>2.742471493889977</v>
      </c>
      <c r="CO29" s="66">
        <f t="shared" si="107"/>
        <v>4.5727493630521234</v>
      </c>
      <c r="CP29" s="66">
        <f t="shared" si="107"/>
        <v>4.3076555585329634</v>
      </c>
      <c r="CQ29" s="43">
        <f t="shared" si="107"/>
        <v>0.30395723383397205</v>
      </c>
      <c r="CR29" s="43" t="s">
        <v>72</v>
      </c>
      <c r="CS29" s="43">
        <f t="shared" si="107"/>
        <v>0.97597984951876215</v>
      </c>
      <c r="CT29" s="43">
        <f t="shared" si="107"/>
        <v>1.7790446874657191</v>
      </c>
      <c r="CU29" s="43">
        <f t="shared" si="107"/>
        <v>2.696506381721846</v>
      </c>
      <c r="CV29" s="58"/>
      <c r="CW29" s="66" t="s">
        <v>72</v>
      </c>
      <c r="CX29" s="58"/>
      <c r="CY29" s="58"/>
      <c r="CZ29" s="58">
        <f>_xlfn.STDEV.P(CZ21:CZ26)</f>
        <v>3.0361348464051319</v>
      </c>
      <c r="DA29" s="58"/>
      <c r="DB29" s="58"/>
      <c r="DC29" s="58"/>
      <c r="DD29" s="58"/>
      <c r="DE29" s="58">
        <f t="shared" ref="DE29:DY29" si="108">_xlfn.STDEV.P(DE21:DE26)</f>
        <v>2.721172654081085</v>
      </c>
      <c r="DF29" s="58"/>
      <c r="DG29" s="58"/>
      <c r="DH29" s="58"/>
      <c r="DI29" s="58"/>
      <c r="DJ29" s="58">
        <f t="shared" si="108"/>
        <v>4.149866129032227</v>
      </c>
      <c r="DK29" s="58"/>
      <c r="DL29" s="58"/>
      <c r="DM29" s="58"/>
      <c r="DN29" s="58"/>
      <c r="DO29" s="58">
        <f t="shared" si="108"/>
        <v>6.2265560304232404</v>
      </c>
      <c r="DP29" s="58" t="e">
        <f t="shared" si="108"/>
        <v>#DIV/0!</v>
      </c>
      <c r="DQ29" s="58"/>
      <c r="DR29" s="58"/>
      <c r="DS29" s="58"/>
      <c r="DT29" s="58">
        <f t="shared" si="108"/>
        <v>15.093201192001088</v>
      </c>
      <c r="DU29" s="58" t="e">
        <f t="shared" si="108"/>
        <v>#DIV/0!</v>
      </c>
      <c r="DV29" s="58"/>
      <c r="DW29" s="58"/>
      <c r="DX29" s="58"/>
      <c r="DY29" s="58">
        <f t="shared" si="108"/>
        <v>10.754443526075891</v>
      </c>
      <c r="DZ29" s="89">
        <f t="shared" ref="DZ29" si="109">STDEV(DZ19:DZ26)</f>
        <v>0.752772652709081</v>
      </c>
    </row>
    <row r="30" spans="1:140">
      <c r="A30" s="25" t="s">
        <v>18</v>
      </c>
      <c r="B30" s="45">
        <f t="shared" ref="B30:V30" si="110">(B29/2.45)</f>
        <v>0.42730619847518048</v>
      </c>
      <c r="C30" s="45">
        <f t="shared" si="110"/>
        <v>0.91067530413635422</v>
      </c>
      <c r="D30" s="46">
        <f t="shared" si="110"/>
        <v>4.5194129210042124</v>
      </c>
      <c r="E30" s="46">
        <f t="shared" si="110"/>
        <v>6.2390784491602442</v>
      </c>
      <c r="F30" s="46">
        <f t="shared" si="110"/>
        <v>8.7900436069727306</v>
      </c>
      <c r="G30" s="46">
        <f t="shared" si="110"/>
        <v>6.5647596907713588</v>
      </c>
      <c r="H30" s="68">
        <f t="shared" si="110"/>
        <v>25.052313341542458</v>
      </c>
      <c r="I30" s="68">
        <f t="shared" si="110"/>
        <v>92.294125522066167</v>
      </c>
      <c r="J30" s="68">
        <f t="shared" si="110"/>
        <v>99.512058063228508</v>
      </c>
      <c r="K30" s="68">
        <f t="shared" si="110"/>
        <v>124.43383393287569</v>
      </c>
      <c r="L30" s="68">
        <f t="shared" si="110"/>
        <v>102.43623409268613</v>
      </c>
      <c r="M30" s="69">
        <f t="shared" si="110"/>
        <v>26.810524393678641</v>
      </c>
      <c r="N30" s="69">
        <f t="shared" si="110"/>
        <v>105.29657827432213</v>
      </c>
      <c r="O30" s="69">
        <f t="shared" si="110"/>
        <v>111.52812174942547</v>
      </c>
      <c r="P30" s="69">
        <f t="shared" si="110"/>
        <v>117.96557509663057</v>
      </c>
      <c r="Q30" s="69">
        <f t="shared" si="110"/>
        <v>120.51157308774846</v>
      </c>
      <c r="R30" s="70">
        <f t="shared" si="110"/>
        <v>3.1525702258219601E-2</v>
      </c>
      <c r="S30" s="70">
        <f t="shared" si="110"/>
        <v>3.2956571876723725E-2</v>
      </c>
      <c r="T30" s="70">
        <f t="shared" si="110"/>
        <v>1.8157609454341549E-2</v>
      </c>
      <c r="U30" s="70">
        <f t="shared" si="110"/>
        <v>2.6751333102567172E-2</v>
      </c>
      <c r="V30" s="70">
        <f t="shared" si="110"/>
        <v>2.8129143723713335E-2</v>
      </c>
      <c r="W30" s="46">
        <f>(W29/2.45)</f>
        <v>0.36817744365356248</v>
      </c>
      <c r="X30" s="46">
        <f t="shared" ref="X30:AF30" si="111">(X29/2.45)</f>
        <v>0.43916293606048873</v>
      </c>
      <c r="Y30" s="46">
        <f t="shared" si="111"/>
        <v>0.66706915519250409</v>
      </c>
      <c r="Z30" s="46">
        <f t="shared" si="111"/>
        <v>0.68335356511869927</v>
      </c>
      <c r="AA30" s="46">
        <f t="shared" si="111"/>
        <v>0.96370334788165779</v>
      </c>
      <c r="AB30" s="68">
        <f t="shared" si="111"/>
        <v>0</v>
      </c>
      <c r="AC30" s="71">
        <f t="shared" si="111"/>
        <v>1.3578204027074448</v>
      </c>
      <c r="AD30" s="71">
        <f t="shared" si="111"/>
        <v>2.7882859227100947</v>
      </c>
      <c r="AE30" s="71">
        <f t="shared" si="111"/>
        <v>3.7028305077687267</v>
      </c>
      <c r="AF30" s="71">
        <f t="shared" si="111"/>
        <v>5.0189146608781705</v>
      </c>
      <c r="AG30" s="46">
        <f t="shared" ref="AG30:AP30" si="112">(AG29/2.45)</f>
        <v>0.19077594288151978</v>
      </c>
      <c r="AH30" s="46" t="s">
        <v>72</v>
      </c>
      <c r="AI30" s="46">
        <f t="shared" si="112"/>
        <v>0.24957089380307848</v>
      </c>
      <c r="AJ30" s="46">
        <f t="shared" si="112"/>
        <v>0.30651367414769598</v>
      </c>
      <c r="AK30" s="46">
        <f t="shared" si="112"/>
        <v>0.26213083230820472</v>
      </c>
      <c r="AL30" s="71">
        <f t="shared" si="112"/>
        <v>1.6613130732369699</v>
      </c>
      <c r="AM30" s="71" t="s">
        <v>72</v>
      </c>
      <c r="AN30" s="71">
        <f t="shared" si="112"/>
        <v>1.4829307856804039</v>
      </c>
      <c r="AO30" s="71">
        <f t="shared" si="112"/>
        <v>1.4443251872155034</v>
      </c>
      <c r="AP30" s="71">
        <f t="shared" si="112"/>
        <v>1.552094150353595</v>
      </c>
      <c r="AQ30" s="46">
        <f t="shared" ref="AQ30:AU30" si="113">(AQ29/2.45)</f>
        <v>1.4431887899526528</v>
      </c>
      <c r="AR30" s="46" t="s">
        <v>72</v>
      </c>
      <c r="AS30" s="46">
        <f t="shared" si="113"/>
        <v>3.5032842189352382</v>
      </c>
      <c r="AT30" s="46">
        <f t="shared" si="113"/>
        <v>3.178412747429384</v>
      </c>
      <c r="AU30" s="46">
        <f t="shared" si="113"/>
        <v>2.7697420545166982</v>
      </c>
      <c r="AV30" s="71">
        <f t="shared" ref="AV30:AZ30" si="114">(AV29/2.45)</f>
        <v>1.8734056574757558</v>
      </c>
      <c r="AW30" s="71" t="s">
        <v>72</v>
      </c>
      <c r="AX30" s="71">
        <f t="shared" si="114"/>
        <v>2.091878214289264</v>
      </c>
      <c r="AY30" s="71">
        <f t="shared" si="114"/>
        <v>2.1713365025747566</v>
      </c>
      <c r="AZ30" s="71">
        <f t="shared" si="114"/>
        <v>2.140426220755411</v>
      </c>
      <c r="BA30" s="72">
        <f t="shared" ref="BA30:BE30" si="115">(BA29/2.45)</f>
        <v>0.36868596164359646</v>
      </c>
      <c r="BB30" s="72" t="s">
        <v>72</v>
      </c>
      <c r="BC30" s="72">
        <f t="shared" si="115"/>
        <v>1.1232040359213769</v>
      </c>
      <c r="BD30" s="72">
        <f t="shared" si="115"/>
        <v>1.2066585344379883</v>
      </c>
      <c r="BE30" s="72">
        <f t="shared" si="115"/>
        <v>1.0874540026347648</v>
      </c>
      <c r="BF30" s="70">
        <f t="shared" ref="BF30:BJ30" si="116">(BF29/2.45)</f>
        <v>0.62189335840137927</v>
      </c>
      <c r="BG30" s="70" t="s">
        <v>72</v>
      </c>
      <c r="BH30" s="70">
        <f t="shared" si="116"/>
        <v>1.2298206817447808</v>
      </c>
      <c r="BI30" s="70">
        <f t="shared" si="116"/>
        <v>1.624538357189772</v>
      </c>
      <c r="BJ30" s="70">
        <f t="shared" si="116"/>
        <v>1.3206496847973825</v>
      </c>
      <c r="BK30" s="46">
        <f>(BK29/2.45)</f>
        <v>1.7726538913974887</v>
      </c>
      <c r="BL30" s="46" t="s">
        <v>72</v>
      </c>
      <c r="BM30" s="46">
        <f t="shared" ref="BM30" si="117">(BM29/2.45)</f>
        <v>1.7726538913974887</v>
      </c>
      <c r="BN30" s="46">
        <f t="shared" ref="BN30:BO30" si="118">(BN29/2.45)</f>
        <v>1.6578497872180844</v>
      </c>
      <c r="BO30" s="46">
        <f t="shared" si="118"/>
        <v>0.93420954091331743</v>
      </c>
      <c r="BP30" s="106">
        <f t="shared" ref="BP30:BT30" si="119">(BP29/2.45)</f>
        <v>5.0810452355618142E-3</v>
      </c>
      <c r="BQ30" s="106" t="s">
        <v>72</v>
      </c>
      <c r="BR30" s="106">
        <f t="shared" si="119"/>
        <v>1.1091231232182076E-2</v>
      </c>
      <c r="BS30" s="106">
        <f t="shared" si="119"/>
        <v>1.4753657685632283E-2</v>
      </c>
      <c r="BT30" s="106">
        <f t="shared" si="119"/>
        <v>2.2869894402267096E-2</v>
      </c>
      <c r="BU30" s="46">
        <f t="shared" ref="BU30:CA30" si="120">(BU29/2.45)</f>
        <v>9.1874519815695971E-2</v>
      </c>
      <c r="BV30" s="46">
        <f t="shared" si="120"/>
        <v>0.10850286823062268</v>
      </c>
      <c r="BW30" s="46">
        <f t="shared" si="120"/>
        <v>0.12712183576124114</v>
      </c>
      <c r="BX30" s="46">
        <f t="shared" si="120"/>
        <v>0.15968871565846227</v>
      </c>
      <c r="BY30" s="46">
        <f t="shared" si="120"/>
        <v>0.2074792683952485</v>
      </c>
      <c r="BZ30" s="46">
        <f t="shared" si="120"/>
        <v>0.20878924154044629</v>
      </c>
      <c r="CA30" s="46">
        <f t="shared" si="120"/>
        <v>0.17396886874210046</v>
      </c>
      <c r="CB30" s="71">
        <f t="shared" ref="CB30" si="121">(CB29/2.45)</f>
        <v>1.8734056574757558</v>
      </c>
      <c r="CC30" s="71" t="s">
        <v>72</v>
      </c>
      <c r="CD30" s="71">
        <f t="shared" ref="CD30:CF30" si="122">(CD29/2.45)</f>
        <v>2.091878214289264</v>
      </c>
      <c r="CE30" s="71">
        <f t="shared" si="122"/>
        <v>2.1713365025747566</v>
      </c>
      <c r="CF30" s="71">
        <f t="shared" si="122"/>
        <v>2.140426220755411</v>
      </c>
      <c r="CG30" s="46">
        <f>(CG29/2.45)</f>
        <v>1.7726538913974887</v>
      </c>
      <c r="CH30" s="46" t="s">
        <v>72</v>
      </c>
      <c r="CI30" s="46">
        <f t="shared" ref="CI30:CK30" si="123">(CI29/2.45)</f>
        <v>1.7726538913974887</v>
      </c>
      <c r="CJ30" s="46">
        <f t="shared" si="123"/>
        <v>1.6578497872180844</v>
      </c>
      <c r="CK30" s="46">
        <f t="shared" si="123"/>
        <v>0.93420954091331743</v>
      </c>
      <c r="CL30" s="71">
        <f t="shared" ref="CL30:CU30" si="124">(CL29/2.45)</f>
        <v>1.0563788062066524</v>
      </c>
      <c r="CM30" s="71" t="s">
        <v>72</v>
      </c>
      <c r="CN30" s="71">
        <f t="shared" si="124"/>
        <v>1.1193761199550927</v>
      </c>
      <c r="CO30" s="71">
        <f t="shared" si="124"/>
        <v>1.8664283114498461</v>
      </c>
      <c r="CP30" s="71">
        <f t="shared" si="124"/>
        <v>1.758226758584883</v>
      </c>
      <c r="CQ30" s="46">
        <f t="shared" si="124"/>
        <v>0.12406417707509063</v>
      </c>
      <c r="CR30" s="46" t="s">
        <v>72</v>
      </c>
      <c r="CS30" s="46">
        <f t="shared" si="124"/>
        <v>0.39835912225255593</v>
      </c>
      <c r="CT30" s="46">
        <f t="shared" si="124"/>
        <v>0.72614068876151794</v>
      </c>
      <c r="CU30" s="46">
        <f t="shared" si="124"/>
        <v>1.100614849682386</v>
      </c>
      <c r="CV30" s="74"/>
      <c r="CW30" s="71" t="s">
        <v>72</v>
      </c>
      <c r="CX30" s="74"/>
      <c r="CY30" s="74"/>
      <c r="CZ30" s="74">
        <f>CZ29/SQRT(COUNT(CZ21:CZ26))</f>
        <v>1.2394968606626584</v>
      </c>
      <c r="DA30" s="74"/>
      <c r="DB30" s="74"/>
      <c r="DC30" s="74"/>
      <c r="DD30" s="74"/>
      <c r="DE30" s="74">
        <f t="shared" ref="DE30:DY30" si="125">DE29/SQRT(COUNT(DE21:DE26))</f>
        <v>1.110914084085616</v>
      </c>
      <c r="DF30" s="74"/>
      <c r="DG30" s="74"/>
      <c r="DH30" s="74"/>
      <c r="DI30" s="74"/>
      <c r="DJ30" s="74">
        <f t="shared" si="125"/>
        <v>1.6941757528312955</v>
      </c>
      <c r="DK30" s="74"/>
      <c r="DL30" s="74"/>
      <c r="DM30" s="74"/>
      <c r="DN30" s="74"/>
      <c r="DO30" s="74">
        <f t="shared" si="125"/>
        <v>2.5419808548977452</v>
      </c>
      <c r="DP30" s="74" t="e">
        <f t="shared" si="125"/>
        <v>#DIV/0!</v>
      </c>
      <c r="DQ30" s="74"/>
      <c r="DR30" s="74"/>
      <c r="DS30" s="74"/>
      <c r="DT30" s="74">
        <f t="shared" si="125"/>
        <v>6.1617735842615842</v>
      </c>
      <c r="DU30" s="74" t="e">
        <f t="shared" si="125"/>
        <v>#DIV/0!</v>
      </c>
      <c r="DV30" s="74"/>
      <c r="DW30" s="74"/>
      <c r="DX30" s="74"/>
      <c r="DY30" s="74">
        <f t="shared" si="125"/>
        <v>4.390483184410642</v>
      </c>
      <c r="DZ30" s="90">
        <f t="shared" ref="DZ30" si="126">(DZ29/2.828)</f>
        <v>0.26618552075992963</v>
      </c>
    </row>
    <row r="31" spans="1:140">
      <c r="C31" s="27"/>
      <c r="D31" s="27"/>
      <c r="E31" s="27"/>
      <c r="F31" s="27"/>
      <c r="G31" s="2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9"/>
      <c r="S31" s="29"/>
      <c r="T31" s="29"/>
      <c r="U31" s="29"/>
      <c r="V31" s="29"/>
      <c r="AB31" s="33"/>
    </row>
    <row r="32" spans="1:140">
      <c r="A32" s="30" t="s">
        <v>45</v>
      </c>
      <c r="B32" s="30"/>
      <c r="C32" s="79"/>
      <c r="D32" s="80"/>
      <c r="E32" s="80" t="s">
        <v>14</v>
      </c>
      <c r="F32" s="80"/>
      <c r="G32" s="80"/>
      <c r="H32" s="138" t="s">
        <v>12</v>
      </c>
      <c r="I32" s="138"/>
      <c r="J32" s="138"/>
      <c r="K32" s="138"/>
      <c r="L32" s="138"/>
      <c r="M32" s="80"/>
      <c r="N32" s="80"/>
      <c r="O32" s="80" t="s">
        <v>13</v>
      </c>
      <c r="P32" s="80"/>
      <c r="Q32" s="80"/>
      <c r="R32" s="138" t="s">
        <v>2</v>
      </c>
      <c r="S32" s="138"/>
      <c r="T32" s="138"/>
      <c r="U32" s="138"/>
      <c r="V32" s="138"/>
      <c r="W32" s="81" t="s">
        <v>16</v>
      </c>
      <c r="X32" s="48"/>
      <c r="Y32" s="48"/>
      <c r="Z32" s="48"/>
      <c r="AA32" s="48"/>
      <c r="AB32" s="101" t="s">
        <v>19</v>
      </c>
      <c r="AC32" s="82"/>
      <c r="AD32" s="82"/>
      <c r="AE32" s="82"/>
      <c r="AF32" s="82"/>
      <c r="AG32" s="81" t="s">
        <v>21</v>
      </c>
      <c r="AH32" s="81"/>
      <c r="AI32" s="81"/>
      <c r="AJ32" s="81"/>
      <c r="AK32" s="81"/>
      <c r="AL32" s="138" t="s">
        <v>85</v>
      </c>
      <c r="AM32" s="138"/>
      <c r="AN32" s="138"/>
      <c r="AO32" s="138"/>
      <c r="AP32" s="138"/>
      <c r="AQ32" s="81" t="s">
        <v>22</v>
      </c>
      <c r="AR32" s="81"/>
      <c r="AS32" s="81"/>
      <c r="AT32" s="81"/>
      <c r="AU32" s="81"/>
      <c r="AV32" s="82" t="s">
        <v>23</v>
      </c>
      <c r="AW32" s="82"/>
      <c r="AX32" s="82"/>
      <c r="AY32" s="82"/>
      <c r="AZ32" s="82"/>
      <c r="BA32" s="81" t="s">
        <v>24</v>
      </c>
      <c r="BB32" s="81"/>
      <c r="BC32" s="81"/>
      <c r="BD32" s="81"/>
      <c r="BE32" s="81"/>
      <c r="BF32" s="82" t="s">
        <v>25</v>
      </c>
      <c r="BG32" s="82"/>
      <c r="BH32" s="82"/>
      <c r="BI32" s="82"/>
      <c r="BJ32" s="82"/>
      <c r="BK32" s="81" t="s">
        <v>26</v>
      </c>
      <c r="BL32" s="81"/>
      <c r="BM32" s="81"/>
      <c r="BN32" s="81"/>
      <c r="BO32" s="81"/>
      <c r="BP32" s="82" t="s">
        <v>27</v>
      </c>
      <c r="BQ32" s="82"/>
      <c r="BR32" s="82"/>
      <c r="BS32" s="82"/>
      <c r="BT32" s="82"/>
      <c r="BU32" s="81" t="s">
        <v>30</v>
      </c>
      <c r="BV32" s="81"/>
      <c r="BW32" s="81"/>
      <c r="BX32" s="81"/>
      <c r="BY32" s="81"/>
      <c r="BZ32" s="81"/>
      <c r="CA32" s="81"/>
      <c r="CB32" s="82" t="s">
        <v>98</v>
      </c>
      <c r="CC32" s="82"/>
      <c r="CD32" s="82"/>
      <c r="CE32" s="82"/>
      <c r="CF32" s="82"/>
      <c r="CG32" s="81" t="s">
        <v>99</v>
      </c>
      <c r="CH32" s="81"/>
      <c r="CI32" s="81"/>
      <c r="CJ32" s="81"/>
      <c r="CK32" s="81"/>
      <c r="CL32" s="138" t="s">
        <v>74</v>
      </c>
      <c r="CM32" s="138"/>
      <c r="CN32" s="138"/>
      <c r="CO32" s="138"/>
      <c r="CP32" s="138"/>
      <c r="CQ32" s="81" t="s">
        <v>31</v>
      </c>
      <c r="CR32" s="81"/>
      <c r="CS32" s="81"/>
      <c r="CT32" s="81"/>
      <c r="CU32" s="81"/>
      <c r="CV32" s="82" t="s">
        <v>33</v>
      </c>
      <c r="CW32" s="82"/>
      <c r="CX32" s="82"/>
      <c r="CY32" s="82"/>
      <c r="CZ32" s="82"/>
      <c r="DA32" s="81" t="s">
        <v>32</v>
      </c>
      <c r="DB32" s="81"/>
      <c r="DC32" s="81"/>
      <c r="DD32" s="81"/>
      <c r="DE32" s="81"/>
      <c r="DF32" s="82" t="s">
        <v>34</v>
      </c>
      <c r="DG32" s="82"/>
      <c r="DH32" s="82"/>
      <c r="DI32" s="82"/>
      <c r="DJ32" s="82"/>
      <c r="DK32" s="81" t="s">
        <v>35</v>
      </c>
      <c r="DL32" s="81"/>
      <c r="DM32" s="81"/>
      <c r="DN32" s="81"/>
      <c r="DO32" s="81"/>
      <c r="DP32" s="82" t="s">
        <v>36</v>
      </c>
      <c r="DQ32" s="82"/>
      <c r="DR32" s="82"/>
      <c r="DS32" s="82"/>
      <c r="DT32" s="82"/>
      <c r="DU32" s="81" t="s">
        <v>37</v>
      </c>
      <c r="DV32" s="81"/>
      <c r="DW32" s="81"/>
      <c r="DX32" s="81"/>
      <c r="DY32" s="81"/>
      <c r="DZ32" s="97" t="s">
        <v>73</v>
      </c>
    </row>
    <row r="33" spans="1:130">
      <c r="C33" s="34" t="s">
        <v>0</v>
      </c>
      <c r="D33" s="35">
        <v>0.25</v>
      </c>
      <c r="E33" s="35">
        <v>0.5</v>
      </c>
      <c r="F33" s="35">
        <v>0.75</v>
      </c>
      <c r="G33" s="35" t="s">
        <v>15</v>
      </c>
      <c r="H33" s="37" t="s">
        <v>0</v>
      </c>
      <c r="I33" s="38">
        <v>0.25</v>
      </c>
      <c r="J33" s="38">
        <v>0.5</v>
      </c>
      <c r="K33" s="38">
        <v>0.75</v>
      </c>
      <c r="L33" s="38" t="s">
        <v>15</v>
      </c>
      <c r="M33" s="36" t="s">
        <v>0</v>
      </c>
      <c r="N33" s="35">
        <v>0.25</v>
      </c>
      <c r="O33" s="35">
        <v>0.5</v>
      </c>
      <c r="P33" s="35">
        <v>0.75</v>
      </c>
      <c r="Q33" s="35" t="s">
        <v>15</v>
      </c>
      <c r="R33" s="37" t="s">
        <v>0</v>
      </c>
      <c r="S33" s="38">
        <v>0.25</v>
      </c>
      <c r="T33" s="38">
        <v>0.5</v>
      </c>
      <c r="U33" s="38">
        <v>0.75</v>
      </c>
      <c r="V33" s="38" t="s">
        <v>15</v>
      </c>
      <c r="W33" s="36" t="s">
        <v>0</v>
      </c>
      <c r="X33" s="35">
        <v>0.25</v>
      </c>
      <c r="Y33" s="35">
        <v>0.5</v>
      </c>
      <c r="Z33" s="35">
        <v>0.75</v>
      </c>
      <c r="AA33" s="35" t="s">
        <v>15</v>
      </c>
      <c r="AB33" s="63" t="s">
        <v>20</v>
      </c>
      <c r="AC33" s="38">
        <v>0.25</v>
      </c>
      <c r="AD33" s="38">
        <v>0.5</v>
      </c>
      <c r="AE33" s="38">
        <v>0.75</v>
      </c>
      <c r="AF33" s="37" t="s">
        <v>15</v>
      </c>
      <c r="AG33" s="36" t="s">
        <v>20</v>
      </c>
      <c r="AH33" s="35">
        <v>0.25</v>
      </c>
      <c r="AI33" s="35">
        <v>0.5</v>
      </c>
      <c r="AJ33" s="35">
        <v>0.75</v>
      </c>
      <c r="AK33" s="36" t="s">
        <v>15</v>
      </c>
      <c r="AL33" s="37" t="s">
        <v>20</v>
      </c>
      <c r="AM33" s="38">
        <v>0.25</v>
      </c>
      <c r="AN33" s="38">
        <v>0.5</v>
      </c>
      <c r="AO33" s="38">
        <v>0.75</v>
      </c>
      <c r="AP33" s="37" t="s">
        <v>15</v>
      </c>
      <c r="AQ33" s="36" t="s">
        <v>20</v>
      </c>
      <c r="AR33" s="35">
        <v>0.25</v>
      </c>
      <c r="AS33" s="35">
        <v>0.5</v>
      </c>
      <c r="AT33" s="35">
        <v>0.75</v>
      </c>
      <c r="AU33" s="36" t="s">
        <v>15</v>
      </c>
      <c r="AV33" s="37" t="s">
        <v>20</v>
      </c>
      <c r="AW33" s="38">
        <v>0.25</v>
      </c>
      <c r="AX33" s="38">
        <v>0.5</v>
      </c>
      <c r="AY33" s="38">
        <v>0.75</v>
      </c>
      <c r="AZ33" s="37" t="s">
        <v>15</v>
      </c>
      <c r="BA33" s="36" t="s">
        <v>20</v>
      </c>
      <c r="BB33" s="35">
        <v>0.25</v>
      </c>
      <c r="BC33" s="35">
        <v>0.5</v>
      </c>
      <c r="BD33" s="35">
        <v>0.75</v>
      </c>
      <c r="BE33" s="36" t="s">
        <v>15</v>
      </c>
      <c r="BF33" s="37" t="s">
        <v>20</v>
      </c>
      <c r="BG33" s="38">
        <v>0.25</v>
      </c>
      <c r="BH33" s="38">
        <v>0.5</v>
      </c>
      <c r="BI33" s="38">
        <v>0.75</v>
      </c>
      <c r="BJ33" s="37" t="s">
        <v>15</v>
      </c>
      <c r="BK33" s="36" t="s">
        <v>20</v>
      </c>
      <c r="BL33" s="35">
        <v>0.25</v>
      </c>
      <c r="BM33" s="35">
        <v>0.5</v>
      </c>
      <c r="BN33" s="35">
        <v>0.75</v>
      </c>
      <c r="BO33" s="36" t="s">
        <v>15</v>
      </c>
      <c r="BP33" s="37" t="s">
        <v>20</v>
      </c>
      <c r="BQ33" s="38">
        <v>0.25</v>
      </c>
      <c r="BR33" s="38">
        <v>0.5</v>
      </c>
      <c r="BS33" s="38">
        <v>0.75</v>
      </c>
      <c r="BT33" s="37" t="s">
        <v>15</v>
      </c>
      <c r="BU33" s="36" t="s">
        <v>20</v>
      </c>
      <c r="BV33" s="35">
        <v>0.25</v>
      </c>
      <c r="BW33" s="35">
        <v>0.5</v>
      </c>
      <c r="BX33" s="35">
        <v>0.75</v>
      </c>
      <c r="BY33" s="36" t="s">
        <v>15</v>
      </c>
      <c r="BZ33" s="36" t="s">
        <v>20</v>
      </c>
      <c r="CA33" s="36" t="s">
        <v>52</v>
      </c>
      <c r="CB33" s="37" t="s">
        <v>20</v>
      </c>
      <c r="CC33" s="38">
        <v>0.25</v>
      </c>
      <c r="CD33" s="38">
        <v>0.5</v>
      </c>
      <c r="CE33" s="38">
        <v>0.75</v>
      </c>
      <c r="CF33" s="37" t="s">
        <v>15</v>
      </c>
      <c r="CG33" s="36" t="s">
        <v>20</v>
      </c>
      <c r="CH33" s="35">
        <v>0.25</v>
      </c>
      <c r="CI33" s="35">
        <v>0.5</v>
      </c>
      <c r="CJ33" s="35">
        <v>0.75</v>
      </c>
      <c r="CK33" s="36" t="s">
        <v>15</v>
      </c>
      <c r="CL33" s="37" t="s">
        <v>20</v>
      </c>
      <c r="CM33" s="38">
        <v>0.25</v>
      </c>
      <c r="CN33" s="38">
        <v>0.5</v>
      </c>
      <c r="CO33" s="38">
        <v>0.75</v>
      </c>
      <c r="CP33" s="37" t="s">
        <v>15</v>
      </c>
      <c r="CQ33" s="36" t="s">
        <v>20</v>
      </c>
      <c r="CR33" s="35">
        <v>0.25</v>
      </c>
      <c r="CS33" s="35">
        <v>0.5</v>
      </c>
      <c r="CT33" s="35">
        <v>0.75</v>
      </c>
      <c r="CU33" s="36" t="s">
        <v>15</v>
      </c>
      <c r="CV33" s="37" t="s">
        <v>20</v>
      </c>
      <c r="CW33" s="38">
        <v>0.25</v>
      </c>
      <c r="CX33" s="38">
        <v>0.5</v>
      </c>
      <c r="CY33" s="38">
        <v>0.75</v>
      </c>
      <c r="CZ33" s="37" t="s">
        <v>15</v>
      </c>
      <c r="DA33" s="36" t="s">
        <v>20</v>
      </c>
      <c r="DB33" s="35">
        <v>0.25</v>
      </c>
      <c r="DC33" s="35">
        <v>0.5</v>
      </c>
      <c r="DD33" s="35">
        <v>0.75</v>
      </c>
      <c r="DE33" s="36" t="s">
        <v>15</v>
      </c>
      <c r="DF33" s="37" t="s">
        <v>20</v>
      </c>
      <c r="DG33" s="38">
        <v>0.25</v>
      </c>
      <c r="DH33" s="38">
        <v>0.5</v>
      </c>
      <c r="DI33" s="38">
        <v>0.75</v>
      </c>
      <c r="DJ33" s="37" t="s">
        <v>15</v>
      </c>
      <c r="DK33" s="36" t="s">
        <v>20</v>
      </c>
      <c r="DL33" s="35">
        <v>0.25</v>
      </c>
      <c r="DM33" s="35">
        <v>0.5</v>
      </c>
      <c r="DN33" s="35">
        <v>0.75</v>
      </c>
      <c r="DO33" s="36" t="s">
        <v>15</v>
      </c>
      <c r="DP33" s="37" t="s">
        <v>20</v>
      </c>
      <c r="DQ33" s="38">
        <v>0.25</v>
      </c>
      <c r="DR33" s="38">
        <v>0.5</v>
      </c>
      <c r="DS33" s="38">
        <v>0.75</v>
      </c>
      <c r="DT33" s="37" t="s">
        <v>15</v>
      </c>
      <c r="DU33" s="36" t="s">
        <v>20</v>
      </c>
      <c r="DV33" s="35">
        <v>0.25</v>
      </c>
      <c r="DW33" s="35">
        <v>0.5</v>
      </c>
      <c r="DX33" s="35">
        <v>0.75</v>
      </c>
      <c r="DY33" s="36" t="s">
        <v>15</v>
      </c>
      <c r="DZ33" s="88"/>
    </row>
    <row r="34" spans="1:130" ht="18.75">
      <c r="A34" s="25" t="s">
        <v>39</v>
      </c>
      <c r="B34" s="135">
        <v>26.2</v>
      </c>
      <c r="C34" s="83">
        <v>13.044106904245295</v>
      </c>
      <c r="D34" s="39">
        <v>32.135300118811635</v>
      </c>
      <c r="E34" s="39">
        <v>47.285299145129521</v>
      </c>
      <c r="F34" s="39">
        <v>67.39594495731771</v>
      </c>
      <c r="G34" s="39">
        <v>107.09049801539007</v>
      </c>
      <c r="H34" s="49">
        <v>328.8207589348645</v>
      </c>
      <c r="I34" s="49">
        <v>908.70396082871991</v>
      </c>
      <c r="J34" s="49">
        <v>1300.335606321361</v>
      </c>
      <c r="K34" s="49">
        <v>1694.392823127738</v>
      </c>
      <c r="L34" s="49">
        <v>2069.5903324975129</v>
      </c>
      <c r="M34" s="50">
        <v>307.59190754864397</v>
      </c>
      <c r="N34" s="50">
        <v>986.0579284025174</v>
      </c>
      <c r="O34" s="50">
        <v>1535.3938889821504</v>
      </c>
      <c r="P34" s="50">
        <v>2175.2106418964336</v>
      </c>
      <c r="Q34" s="50">
        <v>2733.6396675872911</v>
      </c>
      <c r="R34" s="55">
        <v>0.933483955931804</v>
      </c>
      <c r="S34" s="51">
        <v>1.0850989280414043</v>
      </c>
      <c r="T34" s="51">
        <v>1.180359190810635</v>
      </c>
      <c r="U34" s="51">
        <v>1.2837668876395019</v>
      </c>
      <c r="V34" s="51">
        <v>1.3210127950294528</v>
      </c>
      <c r="W34" s="54">
        <v>5</v>
      </c>
      <c r="X34" s="54">
        <v>7.4</v>
      </c>
      <c r="Y34" s="54">
        <v>10.5</v>
      </c>
      <c r="Z34" s="54">
        <v>12.4</v>
      </c>
      <c r="AA34" s="54">
        <v>13.7</v>
      </c>
      <c r="AB34" s="99">
        <v>0</v>
      </c>
      <c r="AC34" s="57">
        <v>35</v>
      </c>
      <c r="AD34" s="57">
        <v>70</v>
      </c>
      <c r="AE34" s="57">
        <v>112</v>
      </c>
      <c r="AF34" s="57">
        <v>126</v>
      </c>
      <c r="AG34" s="52">
        <v>15.996480055540946</v>
      </c>
      <c r="AH34" s="52">
        <v>16.519653571824627</v>
      </c>
      <c r="AI34" s="52">
        <v>16.638305420919323</v>
      </c>
      <c r="AJ34" s="52">
        <v>16.823691585994897</v>
      </c>
      <c r="AK34" s="52">
        <v>17.299768902397343</v>
      </c>
      <c r="AL34" s="102">
        <v>53.5</v>
      </c>
      <c r="AM34" s="102">
        <v>55</v>
      </c>
      <c r="AN34" s="102">
        <v>57</v>
      </c>
      <c r="AO34" s="102">
        <v>57</v>
      </c>
      <c r="AP34" s="104">
        <v>57</v>
      </c>
      <c r="AQ34" s="52">
        <v>82.357407820000006</v>
      </c>
      <c r="AR34" s="52">
        <v>80.902261512999999</v>
      </c>
      <c r="AS34" s="52">
        <v>80.063521797000007</v>
      </c>
      <c r="AT34" s="52">
        <v>79.597806442999996</v>
      </c>
      <c r="AU34" s="52">
        <v>85.62416528</v>
      </c>
      <c r="AV34" s="99">
        <v>46</v>
      </c>
      <c r="AW34" s="99">
        <v>45</v>
      </c>
      <c r="AX34" s="99">
        <v>46</v>
      </c>
      <c r="AY34" s="99">
        <v>46</v>
      </c>
      <c r="AZ34" s="99">
        <v>55</v>
      </c>
      <c r="BA34" s="56">
        <f t="shared" ref="BA34" si="127">(1.39*AG34*AQ34/100)+0.003*AV34</f>
        <v>18.450257979499678</v>
      </c>
      <c r="BB34" s="56">
        <f t="shared" ref="BB34" si="128">(1.39*AH34*AR34/100)+0.003*AW34</f>
        <v>18.712034933869695</v>
      </c>
      <c r="BC34" s="56">
        <f t="shared" ref="BC34" si="129">(1.39*AI34*AS34/100)+0.003*AX34</f>
        <v>18.654486469387553</v>
      </c>
      <c r="BD34" s="56">
        <f t="shared" ref="BD34" si="130">(1.39*AJ34*AT34/100)+0.003*AY34</f>
        <v>18.751892356610618</v>
      </c>
      <c r="BE34" s="56">
        <f t="shared" ref="BE34" si="131">(1.39*AK34*AU34/100)+0.003*AZ34</f>
        <v>20.754767978084967</v>
      </c>
      <c r="BF34" s="55">
        <f t="shared" ref="BF34" si="132">BA34-H34/(10*W34)</f>
        <v>11.87384280080239</v>
      </c>
      <c r="BG34" s="55">
        <f t="shared" ref="BG34" si="133">BB34-I34/(10*X34)</f>
        <v>6.4322516794275337</v>
      </c>
      <c r="BH34" s="55">
        <f t="shared" ref="BH34" si="134">BC34-J34/(10*Y34)</f>
        <v>6.2703378377555445</v>
      </c>
      <c r="BI34" s="55">
        <f t="shared" ref="BI34" si="135">BD34-K34/(10*Z34)</f>
        <v>5.0874341055804724</v>
      </c>
      <c r="BJ34" s="55">
        <f t="shared" ref="BJ34" si="136">BE34-L34/(10*AA34)</f>
        <v>5.6482692007308586</v>
      </c>
      <c r="BK34" s="52">
        <v>30.7</v>
      </c>
      <c r="BL34" s="52">
        <v>32.799999999999997</v>
      </c>
      <c r="BM34" s="52">
        <v>33.299999999999997</v>
      </c>
      <c r="BN34" s="52">
        <v>32.4</v>
      </c>
      <c r="BO34" s="52">
        <v>24.3</v>
      </c>
      <c r="BP34" s="95">
        <v>7.3769999999999998</v>
      </c>
      <c r="BQ34" s="95">
        <v>7.35</v>
      </c>
      <c r="BR34" s="95">
        <v>7.3360000000000003</v>
      </c>
      <c r="BS34" s="95">
        <v>7.3</v>
      </c>
      <c r="BT34" s="95">
        <v>7.2939999999999996</v>
      </c>
      <c r="BU34" s="54">
        <v>36.6</v>
      </c>
      <c r="BV34" s="54">
        <v>36.6</v>
      </c>
      <c r="BW34" s="54">
        <v>36.6</v>
      </c>
      <c r="BX34" s="54">
        <v>36.5</v>
      </c>
      <c r="BY34" s="54">
        <v>36.5</v>
      </c>
      <c r="BZ34" s="54">
        <v>36.5</v>
      </c>
      <c r="CA34" s="54">
        <f>BZ34-BU34</f>
        <v>-0.10000000000000142</v>
      </c>
      <c r="CB34" s="99">
        <v>46</v>
      </c>
      <c r="CC34" s="99">
        <v>45</v>
      </c>
      <c r="CD34" s="99">
        <v>46</v>
      </c>
      <c r="CE34" s="99">
        <v>46</v>
      </c>
      <c r="CF34" s="99">
        <v>55</v>
      </c>
      <c r="CG34" s="52">
        <v>30.7</v>
      </c>
      <c r="CH34" s="52">
        <v>32.799999999999997</v>
      </c>
      <c r="CI34" s="52">
        <v>33.299999999999997</v>
      </c>
      <c r="CJ34" s="52">
        <v>32.4</v>
      </c>
      <c r="CK34" s="52">
        <v>24.3</v>
      </c>
      <c r="CL34" s="53">
        <f>((0.2095*(DZ34-47))-BK34/R34+BK34*(0.2095)*(1-R34)/R34)-AV34</f>
        <v>7.256241957797144</v>
      </c>
      <c r="CM34" s="53">
        <f>((0.2095*(DZ34-47))-BL34/S34+BL34*(0.2095)*(1/S34)/S34)-AW34</f>
        <v>16.293894010421454</v>
      </c>
      <c r="CN34" s="53">
        <f>((0.2095*(DZ34-47))-BM34/T34+BM34*(0.2095)*(1-T34)/T34)-AX34</f>
        <v>10.407760554367165</v>
      </c>
      <c r="CO34" s="53">
        <f>((0.2095*(DZ34-47))-BN34/U34+BN34*(0.2095)*(1-U34)/U34)-AY34</f>
        <v>12.946881633673478</v>
      </c>
      <c r="CP34" s="53">
        <f>((0.2095*(DZ34-47))-BO34/V34+BO34*(0.2095)*(1-V34)/V34)-AZ34</f>
        <v>11.053420670293377</v>
      </c>
      <c r="CQ34" s="59">
        <v>0.59</v>
      </c>
      <c r="CR34" s="59">
        <v>1.44</v>
      </c>
      <c r="CS34" s="59">
        <v>3.14</v>
      </c>
      <c r="CT34" s="59">
        <v>6</v>
      </c>
      <c r="CU34" s="59">
        <v>9.5500000000000007</v>
      </c>
      <c r="CV34" s="58"/>
      <c r="CW34" s="58"/>
      <c r="CX34" s="58"/>
      <c r="CY34" s="58"/>
      <c r="CZ34" s="58">
        <v>22.29</v>
      </c>
      <c r="DA34" s="41"/>
      <c r="DB34" s="41"/>
      <c r="DC34" s="41"/>
      <c r="DD34" s="41"/>
      <c r="DE34" s="41">
        <v>42.243574215965623</v>
      </c>
      <c r="DF34" s="58"/>
      <c r="DG34" s="58"/>
      <c r="DH34" s="58"/>
      <c r="DI34" s="58"/>
      <c r="DJ34" s="58">
        <v>21.1</v>
      </c>
      <c r="DK34" s="41"/>
      <c r="DL34" s="41"/>
      <c r="DM34" s="41"/>
      <c r="DN34" s="41"/>
      <c r="DO34" s="41">
        <v>62.5</v>
      </c>
      <c r="DP34" s="58"/>
      <c r="DQ34" s="58"/>
      <c r="DR34" s="58"/>
      <c r="DS34" s="58"/>
      <c r="DT34" s="58">
        <v>70</v>
      </c>
      <c r="DU34" s="41"/>
      <c r="DV34" s="41"/>
      <c r="DW34" s="41"/>
      <c r="DX34" s="41"/>
      <c r="DY34" s="41">
        <v>57</v>
      </c>
      <c r="DZ34" s="88">
        <v>456</v>
      </c>
    </row>
    <row r="35" spans="1:130" ht="18.75">
      <c r="A35" s="26" t="s">
        <v>40</v>
      </c>
      <c r="B35" s="135">
        <v>25</v>
      </c>
      <c r="C35" s="94">
        <v>10.880601388659381</v>
      </c>
      <c r="D35" s="52">
        <v>28.022620124046501</v>
      </c>
      <c r="E35" s="52">
        <v>45.141479532114943</v>
      </c>
      <c r="F35" s="52">
        <v>80.41723171121356</v>
      </c>
      <c r="G35" s="52">
        <v>122.47421713891147</v>
      </c>
      <c r="H35" s="99">
        <v>293.78148681073782</v>
      </c>
      <c r="I35" s="99">
        <v>784.01439232599535</v>
      </c>
      <c r="J35" s="99">
        <v>1143.8444154739709</v>
      </c>
      <c r="K35" s="99">
        <v>1557.2604573505059</v>
      </c>
      <c r="L35" s="99">
        <v>1880.3724375645616</v>
      </c>
      <c r="M35" s="100">
        <v>251.13309326205464</v>
      </c>
      <c r="N35" s="100">
        <v>753.09812632313424</v>
      </c>
      <c r="O35" s="100">
        <v>1240.7597664838727</v>
      </c>
      <c r="P35" s="100">
        <v>1873.0530771396709</v>
      </c>
      <c r="Q35" s="100">
        <v>2253.3359188395211</v>
      </c>
      <c r="R35" s="55">
        <v>0.85452277142121624</v>
      </c>
      <c r="S35" s="55">
        <v>0.96065493081055942</v>
      </c>
      <c r="T35" s="55">
        <v>1.0844670792168085</v>
      </c>
      <c r="U35" s="55">
        <v>1.2025653022568557</v>
      </c>
      <c r="V35" s="55">
        <v>1.1992571393966907</v>
      </c>
      <c r="W35" s="54">
        <v>4</v>
      </c>
      <c r="X35" s="54">
        <v>5.6</v>
      </c>
      <c r="Y35" s="54">
        <v>6.7</v>
      </c>
      <c r="Z35" s="54">
        <v>7.8</v>
      </c>
      <c r="AA35" s="54">
        <v>9.4</v>
      </c>
      <c r="AB35" s="99">
        <v>0</v>
      </c>
      <c r="AC35" s="57">
        <v>38</v>
      </c>
      <c r="AD35" s="57">
        <v>75</v>
      </c>
      <c r="AE35" s="57">
        <v>113</v>
      </c>
      <c r="AF35" s="57">
        <v>135</v>
      </c>
      <c r="AG35" s="52">
        <v>17.280836348226561</v>
      </c>
      <c r="AH35" s="52">
        <v>17.174326028226137</v>
      </c>
      <c r="AI35" s="52">
        <v>17.791280366700942</v>
      </c>
      <c r="AJ35" s="52">
        <v>18.216086913988587</v>
      </c>
      <c r="AK35" s="52">
        <v>18.608819831724801</v>
      </c>
      <c r="AL35" s="102">
        <v>56</v>
      </c>
      <c r="AM35" s="102">
        <v>56</v>
      </c>
      <c r="AN35" s="102">
        <v>57</v>
      </c>
      <c r="AO35" s="102">
        <v>58</v>
      </c>
      <c r="AP35" s="104">
        <v>58.5</v>
      </c>
      <c r="AQ35" s="52">
        <v>74.673378173000003</v>
      </c>
      <c r="AR35" s="52">
        <v>75.830384566999996</v>
      </c>
      <c r="AS35" s="52">
        <v>75.997139360000006</v>
      </c>
      <c r="AT35" s="52">
        <v>78.716057856999996</v>
      </c>
      <c r="AU35" s="52">
        <v>81.954940472999994</v>
      </c>
      <c r="AV35" s="99">
        <v>40</v>
      </c>
      <c r="AW35" s="99">
        <v>41</v>
      </c>
      <c r="AX35" s="99">
        <v>38</v>
      </c>
      <c r="AY35" s="99">
        <v>45</v>
      </c>
      <c r="AZ35" s="99">
        <v>48</v>
      </c>
      <c r="BA35" s="56">
        <f t="shared" ref="BA35:BA39" si="137">(1.39*AG35*AQ35/100)+0.003*AV35</f>
        <v>18.056816146098164</v>
      </c>
      <c r="BB35" s="56">
        <f t="shared" ref="BB35:BB39" si="138">(1.39*AH35*AR35/100)+0.003*AW35</f>
        <v>18.225466888852015</v>
      </c>
      <c r="BC35" s="56">
        <f t="shared" ref="BC35:BC39" si="139">(1.39*AI35*AS35/100)+0.003*AX35</f>
        <v>18.90800114655195</v>
      </c>
      <c r="BD35" s="56">
        <f t="shared" ref="BD35:BD39" si="140">(1.39*AJ35*AT35/100)+0.003*AY35</f>
        <v>20.06618986515036</v>
      </c>
      <c r="BE35" s="56">
        <f t="shared" ref="BE35:BE39" si="141">(1.39*AK35*AU35/100)+0.003*AZ35</f>
        <v>21.342677629986849</v>
      </c>
      <c r="BF35" s="55">
        <f t="shared" ref="BF35:BF39" si="142">BA35-H35/(10*W35)</f>
        <v>10.712278975829719</v>
      </c>
      <c r="BG35" s="55">
        <f t="shared" ref="BG35:BG39" si="143">BB35-I35/(10*X35)</f>
        <v>4.2252098830306704</v>
      </c>
      <c r="BH35" s="55">
        <f t="shared" ref="BH35:BH39" si="144">BC35-J35/(10*Y35)</f>
        <v>1.8356964379852201</v>
      </c>
      <c r="BI35" s="55">
        <f t="shared" ref="BI35:BI39" si="145">BD35-K35/(10*Z35)</f>
        <v>0.10131220681054032</v>
      </c>
      <c r="BJ35" s="55">
        <f t="shared" ref="BJ35:BJ39" si="146">BE35-L35/(10*AA35)</f>
        <v>1.3387155282361931</v>
      </c>
      <c r="BK35" s="52">
        <v>33.4</v>
      </c>
      <c r="BL35" s="52">
        <v>32.5</v>
      </c>
      <c r="BM35" s="52">
        <v>31.8</v>
      </c>
      <c r="BN35" s="52">
        <v>28.5</v>
      </c>
      <c r="BO35" s="52">
        <v>26</v>
      </c>
      <c r="BP35" s="95">
        <v>7.3319999999999999</v>
      </c>
      <c r="BQ35" s="95">
        <v>7.3609999999999998</v>
      </c>
      <c r="BR35" s="95">
        <v>7.3380000000000001</v>
      </c>
      <c r="BS35" s="95">
        <v>7.3360000000000003</v>
      </c>
      <c r="BT35" s="95">
        <v>7.3449999999999998</v>
      </c>
      <c r="BU35" s="54">
        <v>36.5</v>
      </c>
      <c r="BV35" s="54">
        <v>36.5</v>
      </c>
      <c r="BW35" s="54">
        <v>36.6</v>
      </c>
      <c r="BX35" s="54">
        <v>36.6</v>
      </c>
      <c r="BY35" s="54">
        <v>36.6</v>
      </c>
      <c r="BZ35" s="54">
        <v>36.6</v>
      </c>
      <c r="CA35" s="54">
        <f t="shared" ref="CA35:CA37" si="147">BZ35-BU35</f>
        <v>0.10000000000000142</v>
      </c>
      <c r="CB35" s="99">
        <v>40</v>
      </c>
      <c r="CC35" s="99">
        <v>41</v>
      </c>
      <c r="CD35" s="99">
        <v>38</v>
      </c>
      <c r="CE35" s="99">
        <v>45</v>
      </c>
      <c r="CF35" s="99">
        <v>48</v>
      </c>
      <c r="CG35" s="52">
        <v>33.4</v>
      </c>
      <c r="CH35" s="52">
        <v>32.5</v>
      </c>
      <c r="CI35" s="52">
        <v>31.8</v>
      </c>
      <c r="CJ35" s="52">
        <v>28.5</v>
      </c>
      <c r="CK35" s="52">
        <v>26</v>
      </c>
      <c r="CL35" s="53">
        <f t="shared" ref="CL35:CL39" si="148">((0.2095*(DZ35-47))-BK35/R35+BK35*(0.2095)*(1-R35)/R35)-AV35</f>
        <v>7.7906032559274649</v>
      </c>
      <c r="CM35" s="53">
        <f t="shared" ref="CM35:CM39" si="149">((0.2095*(DZ35-47))-BL35/S35+BL35*(0.2095)*(1/S35)/S35)-AW35</f>
        <v>18.232310018359044</v>
      </c>
      <c r="CN35" s="53">
        <f t="shared" ref="CN35:CN39" si="150">((0.2095*(DZ35-47))-BM35/T35+BM35*(0.2095)*(1-T35)/T35)-AX35</f>
        <v>17.843443243586194</v>
      </c>
      <c r="CO35" s="53">
        <f t="shared" ref="CO35:CO39" si="151">((0.2095*(DZ35-47))-BN35/U35+BN35*(0.2095)*(1-U35)/U35)-AY35</f>
        <v>15.980424339913732</v>
      </c>
      <c r="CP35" s="53">
        <f t="shared" ref="CP35:CP39" si="152">((0.2095*(DZ35-47))-BO35/V35+BO35*(0.2095)*(1-V35)/V35)-AZ35</f>
        <v>15.100390644787325</v>
      </c>
      <c r="CQ35" s="59">
        <v>0.3</v>
      </c>
      <c r="CR35" s="59">
        <v>1.17</v>
      </c>
      <c r="CS35" s="59">
        <v>2.23</v>
      </c>
      <c r="CT35" s="59">
        <v>5.21</v>
      </c>
      <c r="CU35" s="59">
        <v>8.43</v>
      </c>
      <c r="CV35" s="58"/>
      <c r="CW35" s="58"/>
      <c r="CX35" s="58"/>
      <c r="CY35" s="58"/>
      <c r="CZ35" s="58">
        <v>26.556999999999999</v>
      </c>
      <c r="DA35" s="41"/>
      <c r="DB35" s="41"/>
      <c r="DC35" s="41"/>
      <c r="DD35" s="41"/>
      <c r="DE35" s="41">
        <v>50.528658711058739</v>
      </c>
      <c r="DF35" s="58"/>
      <c r="DG35" s="58"/>
      <c r="DH35" s="58"/>
      <c r="DI35" s="58"/>
      <c r="DJ35" s="58">
        <v>10.4</v>
      </c>
      <c r="DK35" s="41"/>
      <c r="DL35" s="41"/>
      <c r="DM35" s="41"/>
      <c r="DN35" s="41"/>
      <c r="DO35" s="41">
        <v>67.099999999999994</v>
      </c>
      <c r="DP35" s="58"/>
      <c r="DQ35" s="58"/>
      <c r="DR35" s="58"/>
      <c r="DS35" s="58"/>
      <c r="DT35" s="58">
        <v>55.1</v>
      </c>
      <c r="DU35" s="41"/>
      <c r="DV35" s="41"/>
      <c r="DW35" s="41"/>
      <c r="DX35" s="41"/>
      <c r="DY35" s="41">
        <v>71.099999999999994</v>
      </c>
      <c r="DZ35" s="88">
        <v>456</v>
      </c>
    </row>
    <row r="36" spans="1:130" s="120" customFormat="1" ht="18.75">
      <c r="A36" s="111" t="s">
        <v>41</v>
      </c>
      <c r="B36" s="135">
        <v>27.3</v>
      </c>
      <c r="C36" s="112">
        <v>9.6480072825029612</v>
      </c>
      <c r="D36" s="124">
        <v>27.467193276088899</v>
      </c>
      <c r="E36" s="124">
        <v>50.416789275592286</v>
      </c>
      <c r="F36" s="124">
        <v>80.03088768403957</v>
      </c>
      <c r="G36" s="124">
        <v>122.65667083093639</v>
      </c>
      <c r="H36" s="125">
        <v>283.11321913504372</v>
      </c>
      <c r="I36" s="125">
        <v>857.83848087333217</v>
      </c>
      <c r="J36" s="125">
        <v>1425.8209862399137</v>
      </c>
      <c r="K36" s="125">
        <v>1936.3969430432073</v>
      </c>
      <c r="L36" s="125">
        <v>2310.7539345361597</v>
      </c>
      <c r="M36" s="125">
        <v>238.45059044834156</v>
      </c>
      <c r="N36" s="125">
        <v>765.79406322406578</v>
      </c>
      <c r="O36" s="125">
        <v>1533.6461589283747</v>
      </c>
      <c r="P36" s="125">
        <v>2240.8351149867708</v>
      </c>
      <c r="Q36" s="125">
        <v>2672.0195252207482</v>
      </c>
      <c r="R36" s="126">
        <v>0.84216975122345827</v>
      </c>
      <c r="S36" s="126">
        <v>0.88163112274377697</v>
      </c>
      <c r="T36" s="126">
        <v>1.0756083207312075</v>
      </c>
      <c r="U36" s="126">
        <v>1.1571512304336946</v>
      </c>
      <c r="V36" s="126">
        <v>1.1563833085389665</v>
      </c>
      <c r="W36" s="116">
        <v>6.6</v>
      </c>
      <c r="X36" s="116">
        <v>10.199999999999999</v>
      </c>
      <c r="Y36" s="116">
        <v>13.5</v>
      </c>
      <c r="Z36" s="116">
        <v>16</v>
      </c>
      <c r="AA36" s="116">
        <v>18.100000000000001</v>
      </c>
      <c r="AB36" s="114">
        <v>0</v>
      </c>
      <c r="AC36" s="116">
        <v>45</v>
      </c>
      <c r="AD36" s="116">
        <v>90</v>
      </c>
      <c r="AE36" s="116">
        <v>135</v>
      </c>
      <c r="AF36" s="116">
        <v>162</v>
      </c>
      <c r="AG36" s="113">
        <v>15.690648739788481</v>
      </c>
      <c r="AH36" s="113">
        <v>16.335266951271528</v>
      </c>
      <c r="AI36" s="113">
        <v>16.266621741376568</v>
      </c>
      <c r="AJ36" s="113">
        <v>16.772126833404535</v>
      </c>
      <c r="AK36" s="113">
        <v>17.212132341283713</v>
      </c>
      <c r="AL36" s="127">
        <v>51</v>
      </c>
      <c r="AM36" s="127">
        <v>53</v>
      </c>
      <c r="AN36" s="127">
        <v>53</v>
      </c>
      <c r="AO36" s="127">
        <v>55</v>
      </c>
      <c r="AP36" s="128">
        <v>55</v>
      </c>
      <c r="AQ36" s="113">
        <v>83.674258296999994</v>
      </c>
      <c r="AR36" s="113">
        <v>84.708784176999998</v>
      </c>
      <c r="AS36" s="113">
        <v>83.942261236999997</v>
      </c>
      <c r="AT36" s="113">
        <v>84.634003597000003</v>
      </c>
      <c r="AU36" s="113">
        <v>84.560028697000007</v>
      </c>
      <c r="AV36" s="114">
        <v>47</v>
      </c>
      <c r="AW36" s="114">
        <v>48</v>
      </c>
      <c r="AX36" s="114">
        <v>50</v>
      </c>
      <c r="AY36" s="114">
        <v>53</v>
      </c>
      <c r="AZ36" s="114">
        <v>55</v>
      </c>
      <c r="BA36" s="115">
        <f t="shared" si="137"/>
        <v>18.390357197457767</v>
      </c>
      <c r="BB36" s="115">
        <f t="shared" si="138"/>
        <v>19.377994376820268</v>
      </c>
      <c r="BC36" s="115">
        <f t="shared" si="139"/>
        <v>19.129852462047527</v>
      </c>
      <c r="BD36" s="115">
        <f t="shared" si="140"/>
        <v>19.889942174193024</v>
      </c>
      <c r="BE36" s="115">
        <f t="shared" si="141"/>
        <v>20.395871825545626</v>
      </c>
      <c r="BF36" s="115">
        <f t="shared" si="142"/>
        <v>14.100762968138923</v>
      </c>
      <c r="BG36" s="115">
        <f t="shared" si="143"/>
        <v>10.967813191787601</v>
      </c>
      <c r="BH36" s="115">
        <f t="shared" si="144"/>
        <v>8.5682155269370543</v>
      </c>
      <c r="BI36" s="115">
        <f t="shared" si="145"/>
        <v>7.7874612801729786</v>
      </c>
      <c r="BJ36" s="115">
        <f t="shared" si="146"/>
        <v>7.6292755021414287</v>
      </c>
      <c r="BK36" s="113">
        <v>27.8</v>
      </c>
      <c r="BL36" s="113">
        <v>27.7</v>
      </c>
      <c r="BM36" s="113">
        <v>29</v>
      </c>
      <c r="BN36" s="113">
        <v>26.8</v>
      </c>
      <c r="BO36" s="113">
        <v>22.6</v>
      </c>
      <c r="BP36" s="117">
        <v>7.4320000000000004</v>
      </c>
      <c r="BQ36" s="117">
        <v>7.4080000000000004</v>
      </c>
      <c r="BR36" s="117">
        <v>7.3780000000000001</v>
      </c>
      <c r="BS36" s="117">
        <v>7.359</v>
      </c>
      <c r="BT36" s="117">
        <v>7.3120000000000003</v>
      </c>
      <c r="BU36" s="116">
        <v>36.4</v>
      </c>
      <c r="BV36" s="116">
        <v>36.4</v>
      </c>
      <c r="BW36" s="116">
        <v>36.299999999999997</v>
      </c>
      <c r="BX36" s="116">
        <v>36.299999999999997</v>
      </c>
      <c r="BY36" s="116">
        <v>36.200000000000003</v>
      </c>
      <c r="BZ36" s="116">
        <v>36.200000000000003</v>
      </c>
      <c r="CA36" s="116">
        <f t="shared" si="147"/>
        <v>-0.19999999999999574</v>
      </c>
      <c r="CB36" s="114">
        <v>47</v>
      </c>
      <c r="CC36" s="114">
        <v>48</v>
      </c>
      <c r="CD36" s="114">
        <v>50</v>
      </c>
      <c r="CE36" s="114">
        <v>53</v>
      </c>
      <c r="CF36" s="114">
        <v>55</v>
      </c>
      <c r="CG36" s="113">
        <v>27.8</v>
      </c>
      <c r="CH36" s="113">
        <v>27.7</v>
      </c>
      <c r="CI36" s="113">
        <v>29</v>
      </c>
      <c r="CJ36" s="113">
        <v>26.8</v>
      </c>
      <c r="CK36" s="113">
        <v>22.6</v>
      </c>
      <c r="CL36" s="113">
        <f t="shared" si="148"/>
        <v>6.767017046830972</v>
      </c>
      <c r="CM36" s="113">
        <f t="shared" si="149"/>
        <v>13.732498104461776</v>
      </c>
      <c r="CN36" s="113">
        <f t="shared" si="150"/>
        <v>8.2969443475337386</v>
      </c>
      <c r="CO36" s="113">
        <f t="shared" si="151"/>
        <v>8.7626621112844205</v>
      </c>
      <c r="CP36" s="113">
        <f t="shared" si="152"/>
        <v>10.501510938078184</v>
      </c>
      <c r="CQ36" s="127">
        <v>0.42</v>
      </c>
      <c r="CR36" s="127">
        <v>1.45</v>
      </c>
      <c r="CS36" s="127">
        <v>3.35</v>
      </c>
      <c r="CT36" s="127">
        <v>6.73</v>
      </c>
      <c r="CU36" s="127">
        <v>11.31</v>
      </c>
      <c r="CV36" s="118"/>
      <c r="CW36" s="118"/>
      <c r="CX36" s="118"/>
      <c r="CY36" s="118"/>
      <c r="CZ36" s="58">
        <v>21.657</v>
      </c>
      <c r="DA36" s="118"/>
      <c r="DB36" s="118"/>
      <c r="DC36" s="118"/>
      <c r="DD36" s="118"/>
      <c r="DE36" s="41">
        <v>36.419538813374302</v>
      </c>
      <c r="DF36" s="118"/>
      <c r="DG36" s="118"/>
      <c r="DH36" s="118"/>
      <c r="DI36" s="118"/>
      <c r="DJ36" s="58">
        <v>25.2</v>
      </c>
      <c r="DK36" s="118"/>
      <c r="DL36" s="118"/>
      <c r="DM36" s="118"/>
      <c r="DN36" s="118"/>
      <c r="DO36" s="41">
        <v>49.3</v>
      </c>
      <c r="DP36" s="118"/>
      <c r="DQ36" s="118"/>
      <c r="DR36" s="118"/>
      <c r="DS36" s="118"/>
      <c r="DT36" s="58">
        <v>86.2</v>
      </c>
      <c r="DU36" s="118"/>
      <c r="DV36" s="118"/>
      <c r="DW36" s="118"/>
      <c r="DX36" s="118"/>
      <c r="DY36" s="41">
        <v>59</v>
      </c>
      <c r="DZ36" s="119">
        <v>456</v>
      </c>
    </row>
    <row r="37" spans="1:130" ht="18.75">
      <c r="A37" s="26" t="s">
        <v>42</v>
      </c>
      <c r="B37" s="135">
        <v>26.4</v>
      </c>
      <c r="C37" s="83">
        <v>11.217358706771472</v>
      </c>
      <c r="D37" s="39">
        <v>26.831349344252025</v>
      </c>
      <c r="E37" s="39">
        <v>52.90011115981585</v>
      </c>
      <c r="F37" s="39">
        <v>76.376799796710642</v>
      </c>
      <c r="G37" s="39">
        <v>107.58873104157406</v>
      </c>
      <c r="H37" s="49">
        <v>236.14581986116809</v>
      </c>
      <c r="I37" s="49">
        <v>734.35007246323073</v>
      </c>
      <c r="J37" s="49">
        <v>1222.1711334162287</v>
      </c>
      <c r="K37" s="49">
        <v>1579.9000541495195</v>
      </c>
      <c r="L37" s="49">
        <v>1955.9989846409612</v>
      </c>
      <c r="M37" s="50">
        <v>218.02556342421656</v>
      </c>
      <c r="N37" s="50">
        <v>718.94198996521334</v>
      </c>
      <c r="O37" s="50">
        <v>1388.4768898387624</v>
      </c>
      <c r="P37" s="50">
        <v>1881.7682359459841</v>
      </c>
      <c r="Q37" s="50">
        <v>2307.30656728333</v>
      </c>
      <c r="R37" s="51">
        <v>0.91751630965203868</v>
      </c>
      <c r="S37" s="51">
        <v>0.97797160239761249</v>
      </c>
      <c r="T37" s="51">
        <v>1.1352553071150786</v>
      </c>
      <c r="U37" s="51">
        <v>1.1912564937414478</v>
      </c>
      <c r="V37" s="51">
        <v>1.1798295617599661</v>
      </c>
      <c r="W37" s="54">
        <v>5.6</v>
      </c>
      <c r="X37" s="54">
        <v>8.6</v>
      </c>
      <c r="Y37" s="54">
        <v>9.5</v>
      </c>
      <c r="Z37" s="54">
        <v>12.3</v>
      </c>
      <c r="AA37" s="54">
        <v>14.5</v>
      </c>
      <c r="AB37" s="99">
        <v>0</v>
      </c>
      <c r="AC37" s="57">
        <v>38</v>
      </c>
      <c r="AD37" s="57">
        <v>75</v>
      </c>
      <c r="AE37" s="57">
        <v>113</v>
      </c>
      <c r="AF37" s="57">
        <v>135</v>
      </c>
      <c r="AG37" s="52">
        <v>16.079265885339023</v>
      </c>
      <c r="AH37" s="52">
        <v>16.323919178355027</v>
      </c>
      <c r="AI37" s="52">
        <v>16.533852987893688</v>
      </c>
      <c r="AJ37" s="52">
        <v>16.289640670532005</v>
      </c>
      <c r="AK37" s="52">
        <v>16.363548190195814</v>
      </c>
      <c r="AL37" s="102">
        <v>54</v>
      </c>
      <c r="AM37" s="102">
        <v>54.5</v>
      </c>
      <c r="AN37" s="102">
        <v>54</v>
      </c>
      <c r="AO37" s="102">
        <v>53.5</v>
      </c>
      <c r="AP37" s="104">
        <v>54</v>
      </c>
      <c r="AQ37" s="52">
        <v>86.512575447000003</v>
      </c>
      <c r="AR37" s="52">
        <v>79.840407850000005</v>
      </c>
      <c r="AS37" s="52">
        <v>79.717652060000006</v>
      </c>
      <c r="AT37" s="52">
        <v>79.212684370000005</v>
      </c>
      <c r="AU37" s="52">
        <v>78.504729333</v>
      </c>
      <c r="AV37" s="99">
        <v>51</v>
      </c>
      <c r="AW37" s="99">
        <v>45</v>
      </c>
      <c r="AX37" s="99">
        <v>46</v>
      </c>
      <c r="AY37" s="99">
        <v>46</v>
      </c>
      <c r="AZ37" s="99">
        <v>47</v>
      </c>
      <c r="BA37" s="56">
        <f t="shared" si="137"/>
        <v>19.488715972224938</v>
      </c>
      <c r="BB37" s="56">
        <f t="shared" si="138"/>
        <v>18.250986272253204</v>
      </c>
      <c r="BC37" s="56">
        <f t="shared" si="139"/>
        <v>18.458755161831398</v>
      </c>
      <c r="BD37" s="56">
        <f t="shared" si="140"/>
        <v>18.07381169260438</v>
      </c>
      <c r="BE37" s="56">
        <f t="shared" si="141"/>
        <v>17.99716131022366</v>
      </c>
      <c r="BF37" s="55">
        <f t="shared" si="142"/>
        <v>15.271826331846936</v>
      </c>
      <c r="BG37" s="55">
        <f t="shared" si="143"/>
        <v>9.7120319412854048</v>
      </c>
      <c r="BH37" s="55">
        <f t="shared" si="144"/>
        <v>5.5937958627132005</v>
      </c>
      <c r="BI37" s="55">
        <f t="shared" si="145"/>
        <v>5.2290958052099121</v>
      </c>
      <c r="BJ37" s="55">
        <f t="shared" si="146"/>
        <v>4.5075131402859974</v>
      </c>
      <c r="BK37" s="52">
        <v>28.3</v>
      </c>
      <c r="BL37" s="52">
        <v>32.700000000000003</v>
      </c>
      <c r="BM37" s="52">
        <v>32.4</v>
      </c>
      <c r="BN37" s="52">
        <v>27.9</v>
      </c>
      <c r="BO37" s="52">
        <v>26</v>
      </c>
      <c r="BP37" s="95">
        <v>7.3949999999999996</v>
      </c>
      <c r="BQ37" s="95">
        <v>7.3710000000000004</v>
      </c>
      <c r="BR37" s="95">
        <v>7.3460000000000001</v>
      </c>
      <c r="BS37" s="95">
        <v>7.3079999999999998</v>
      </c>
      <c r="BT37" s="95">
        <v>7.2709999999999999</v>
      </c>
      <c r="BU37" s="54">
        <v>36.4</v>
      </c>
      <c r="BV37" s="52">
        <v>36.378999999999998</v>
      </c>
      <c r="BW37" s="52">
        <v>36.36</v>
      </c>
      <c r="BX37" s="52">
        <v>36.338999999999999</v>
      </c>
      <c r="BY37" s="52">
        <v>36.32</v>
      </c>
      <c r="BZ37" s="54">
        <v>36.299999999999997</v>
      </c>
      <c r="CA37" s="54">
        <f t="shared" si="147"/>
        <v>-0.10000000000000142</v>
      </c>
      <c r="CB37" s="99">
        <v>51</v>
      </c>
      <c r="CC37" s="99">
        <v>45</v>
      </c>
      <c r="CD37" s="99">
        <v>46</v>
      </c>
      <c r="CE37" s="99">
        <v>46</v>
      </c>
      <c r="CF37" s="99">
        <v>47</v>
      </c>
      <c r="CG37" s="52">
        <v>28.3</v>
      </c>
      <c r="CH37" s="52">
        <v>32.700000000000003</v>
      </c>
      <c r="CI37" s="52">
        <v>32.4</v>
      </c>
      <c r="CJ37" s="52">
        <v>27.9</v>
      </c>
      <c r="CK37" s="52">
        <v>26</v>
      </c>
      <c r="CL37" s="53">
        <f t="shared" si="148"/>
        <v>4.5838586285429628</v>
      </c>
      <c r="CM37" s="53">
        <f t="shared" si="149"/>
        <v>14.621188023258256</v>
      </c>
      <c r="CN37" s="53">
        <f t="shared" si="150"/>
        <v>10.546459839193382</v>
      </c>
      <c r="CO37" s="53">
        <f t="shared" si="151"/>
        <v>15.535927104115707</v>
      </c>
      <c r="CP37" s="53">
        <f t="shared" si="152"/>
        <v>16.027687214023651</v>
      </c>
      <c r="CQ37" s="59">
        <v>0.56000000000000005</v>
      </c>
      <c r="CR37" s="59">
        <v>1.69</v>
      </c>
      <c r="CS37" s="59">
        <v>4.1399999999999997</v>
      </c>
      <c r="CT37" s="59">
        <v>6.68</v>
      </c>
      <c r="CU37" s="59">
        <v>10.5</v>
      </c>
      <c r="CV37" s="58"/>
      <c r="CW37" s="58"/>
      <c r="CX37" s="58"/>
      <c r="CY37" s="58"/>
      <c r="CZ37" s="58">
        <v>23.254000000000001</v>
      </c>
      <c r="DA37" s="41"/>
      <c r="DB37" s="41"/>
      <c r="DC37" s="41"/>
      <c r="DD37" s="41"/>
      <c r="DE37" s="41">
        <v>39.166459084712621</v>
      </c>
      <c r="DF37" s="58"/>
      <c r="DG37" s="58"/>
      <c r="DH37" s="58"/>
      <c r="DI37" s="58"/>
      <c r="DJ37" s="58">
        <v>18.2</v>
      </c>
      <c r="DK37" s="41"/>
      <c r="DL37" s="41"/>
      <c r="DM37" s="41"/>
      <c r="DN37" s="41"/>
      <c r="DO37" s="41">
        <v>55.6</v>
      </c>
      <c r="DP37" s="58"/>
      <c r="DQ37" s="58"/>
      <c r="DR37" s="58"/>
      <c r="DS37" s="58"/>
      <c r="DT37" s="58">
        <v>63.5</v>
      </c>
      <c r="DU37" s="41"/>
      <c r="DV37" s="41"/>
      <c r="DW37" s="41"/>
      <c r="DX37" s="41"/>
      <c r="DY37" s="41">
        <v>62</v>
      </c>
      <c r="DZ37" s="88">
        <v>457</v>
      </c>
    </row>
    <row r="38" spans="1:130" ht="18.75">
      <c r="A38" s="25" t="s">
        <v>43</v>
      </c>
      <c r="B38" s="135">
        <v>26.3</v>
      </c>
      <c r="C38" s="94">
        <v>8.427325707337685</v>
      </c>
      <c r="D38" s="52">
        <v>18.649452131291444</v>
      </c>
      <c r="E38" s="52">
        <v>37.348654563479442</v>
      </c>
      <c r="F38" s="52">
        <v>63.021684518643291</v>
      </c>
      <c r="G38" s="52">
        <v>94.689214280917938</v>
      </c>
      <c r="H38" s="99">
        <v>270.15709949049341</v>
      </c>
      <c r="I38" s="99">
        <v>709.38206953536269</v>
      </c>
      <c r="J38" s="99">
        <v>1276.9697770849275</v>
      </c>
      <c r="K38" s="99">
        <v>1717.2304543268885</v>
      </c>
      <c r="L38" s="99">
        <v>2084.19736060266</v>
      </c>
      <c r="M38" s="100">
        <v>250.47854411668106</v>
      </c>
      <c r="N38" s="100">
        <v>657.43961552761039</v>
      </c>
      <c r="O38" s="100">
        <v>1423.5574685588138</v>
      </c>
      <c r="P38" s="100">
        <v>2081.9215031450503</v>
      </c>
      <c r="Q38" s="100">
        <v>2614.4157689429553</v>
      </c>
      <c r="R38" s="55">
        <v>0.92411726680287753</v>
      </c>
      <c r="S38" s="55">
        <v>0.92535427859781438</v>
      </c>
      <c r="T38" s="55">
        <v>1.1128538660777765</v>
      </c>
      <c r="U38" s="55">
        <v>1.2123061654868761</v>
      </c>
      <c r="V38" s="55">
        <v>1.2545609420670445</v>
      </c>
      <c r="W38" s="54">
        <v>4.4000000000000004</v>
      </c>
      <c r="X38" s="54">
        <v>6.2</v>
      </c>
      <c r="Y38" s="54">
        <v>8.6</v>
      </c>
      <c r="Z38" s="54">
        <v>10.1</v>
      </c>
      <c r="AA38" s="54">
        <v>13.3</v>
      </c>
      <c r="AB38" s="99">
        <v>0</v>
      </c>
      <c r="AC38" s="57">
        <v>38</v>
      </c>
      <c r="AD38" s="57">
        <v>75</v>
      </c>
      <c r="AE38" s="57">
        <v>113</v>
      </c>
      <c r="AF38" s="57">
        <v>150</v>
      </c>
      <c r="AG38" s="52">
        <v>16.424138245099201</v>
      </c>
      <c r="AH38" s="52">
        <v>16.533647199548991</v>
      </c>
      <c r="AI38" s="52">
        <v>17.059642960020309</v>
      </c>
      <c r="AJ38" s="52">
        <v>17.168005376886921</v>
      </c>
      <c r="AK38" s="52">
        <v>17.087130441884874</v>
      </c>
      <c r="AL38" s="102">
        <v>53</v>
      </c>
      <c r="AM38" s="102">
        <v>54.5</v>
      </c>
      <c r="AN38" s="102">
        <v>55</v>
      </c>
      <c r="AO38" s="102">
        <v>56.5</v>
      </c>
      <c r="AP38" s="104">
        <v>56.5</v>
      </c>
      <c r="AQ38" s="52">
        <v>81.221663297000006</v>
      </c>
      <c r="AR38" s="52">
        <v>72.080341837000006</v>
      </c>
      <c r="AS38" s="52">
        <v>69.311119669999997</v>
      </c>
      <c r="AT38" s="52">
        <v>76.705908077000004</v>
      </c>
      <c r="AU38" s="52">
        <v>77.636332512999999</v>
      </c>
      <c r="AV38" s="99">
        <v>45</v>
      </c>
      <c r="AW38" s="99">
        <v>38</v>
      </c>
      <c r="AX38" s="99">
        <v>36</v>
      </c>
      <c r="AY38" s="99">
        <v>41</v>
      </c>
      <c r="AZ38" s="99">
        <v>45</v>
      </c>
      <c r="BA38" s="56">
        <f t="shared" si="137"/>
        <v>18.677541988166904</v>
      </c>
      <c r="BB38" s="56">
        <f t="shared" si="138"/>
        <v>16.679338093186303</v>
      </c>
      <c r="BC38" s="56">
        <f t="shared" si="139"/>
        <v>16.543679070739227</v>
      </c>
      <c r="BD38" s="56">
        <f t="shared" si="140"/>
        <v>18.427735448038526</v>
      </c>
      <c r="BE38" s="56">
        <f t="shared" si="141"/>
        <v>18.574491755440583</v>
      </c>
      <c r="BF38" s="55">
        <f t="shared" si="142"/>
        <v>12.537607908837508</v>
      </c>
      <c r="BG38" s="55">
        <f t="shared" si="143"/>
        <v>5.2376918103578713</v>
      </c>
      <c r="BH38" s="55">
        <f t="shared" si="144"/>
        <v>1.6951932906819298</v>
      </c>
      <c r="BI38" s="55">
        <f t="shared" si="145"/>
        <v>1.4254537220297294</v>
      </c>
      <c r="BJ38" s="55">
        <f t="shared" si="146"/>
        <v>2.9038349088040416</v>
      </c>
      <c r="BK38" s="52">
        <v>32.5</v>
      </c>
      <c r="BL38" s="52">
        <v>34.1</v>
      </c>
      <c r="BM38" s="52">
        <v>36.200000000000003</v>
      </c>
      <c r="BN38" s="52">
        <v>31.9</v>
      </c>
      <c r="BO38" s="52">
        <v>26.2</v>
      </c>
      <c r="BP38" s="95">
        <v>7.383</v>
      </c>
      <c r="BQ38" s="95">
        <v>7.3550000000000004</v>
      </c>
      <c r="BR38" s="95">
        <v>7.3760000000000003</v>
      </c>
      <c r="BS38" s="95">
        <v>7.3550000000000004</v>
      </c>
      <c r="BT38" s="95">
        <v>7.3810000000000002</v>
      </c>
      <c r="BU38" s="54">
        <v>36.6</v>
      </c>
      <c r="BV38" s="54">
        <v>36.6</v>
      </c>
      <c r="BW38" s="54">
        <v>36.700000000000003</v>
      </c>
      <c r="BX38" s="54">
        <v>36.700000000000003</v>
      </c>
      <c r="BY38" s="54">
        <v>36.700000000000003</v>
      </c>
      <c r="BZ38" s="54">
        <v>36.700000000000003</v>
      </c>
      <c r="CA38" s="54">
        <f>BZ38-BU38</f>
        <v>0.10000000000000142</v>
      </c>
      <c r="CB38" s="99">
        <v>45</v>
      </c>
      <c r="CC38" s="99">
        <v>38</v>
      </c>
      <c r="CD38" s="99">
        <v>36</v>
      </c>
      <c r="CE38" s="99">
        <v>41</v>
      </c>
      <c r="CF38" s="99">
        <v>45</v>
      </c>
      <c r="CG38" s="52">
        <v>32.5</v>
      </c>
      <c r="CH38" s="52">
        <v>34.1</v>
      </c>
      <c r="CI38" s="52">
        <v>36.200000000000003</v>
      </c>
      <c r="CJ38" s="52">
        <v>31.9</v>
      </c>
      <c r="CK38" s="52">
        <v>26.2</v>
      </c>
      <c r="CL38" s="53">
        <f t="shared" si="148"/>
        <v>6.0758951486641379</v>
      </c>
      <c r="CM38" s="53">
        <f t="shared" si="149"/>
        <v>19.177750806051442</v>
      </c>
      <c r="CN38" s="53">
        <f t="shared" si="150"/>
        <v>16.387442128709417</v>
      </c>
      <c r="CO38" s="53">
        <f t="shared" si="151"/>
        <v>17.201640173323426</v>
      </c>
      <c r="CP38" s="53">
        <f t="shared" si="152"/>
        <v>18.687955975202037</v>
      </c>
      <c r="CQ38" s="59">
        <v>0.38</v>
      </c>
      <c r="CR38" s="59">
        <v>0.53</v>
      </c>
      <c r="CS38" s="59">
        <v>1.64</v>
      </c>
      <c r="CT38" s="59">
        <v>3.64</v>
      </c>
      <c r="CU38" s="59">
        <v>9.2100000000000009</v>
      </c>
      <c r="CV38" s="61"/>
      <c r="CW38" s="58"/>
      <c r="CX38" s="58"/>
      <c r="CY38" s="58"/>
      <c r="CZ38" s="58">
        <v>29.184999999999999</v>
      </c>
      <c r="DA38" s="41"/>
      <c r="DB38" s="41"/>
      <c r="DC38" s="41"/>
      <c r="DD38" s="41"/>
      <c r="DE38" s="41">
        <v>48.842261420623721</v>
      </c>
      <c r="DF38" s="58"/>
      <c r="DG38" s="58"/>
      <c r="DH38" s="58"/>
      <c r="DI38" s="58"/>
      <c r="DJ38" s="58">
        <v>15.3</v>
      </c>
      <c r="DK38" s="41"/>
      <c r="DL38" s="41"/>
      <c r="DM38" s="41"/>
      <c r="DN38" s="41"/>
      <c r="DO38" s="41">
        <v>58.6</v>
      </c>
      <c r="DP38" s="58"/>
      <c r="DQ38" s="58"/>
      <c r="DR38" s="58"/>
      <c r="DS38" s="58"/>
      <c r="DT38" s="58">
        <v>60.6</v>
      </c>
      <c r="DU38" s="41"/>
      <c r="DV38" s="41"/>
      <c r="DW38" s="41"/>
      <c r="DX38" s="41"/>
      <c r="DY38" s="41">
        <v>73.099999999999994</v>
      </c>
      <c r="DZ38" s="88">
        <v>456</v>
      </c>
    </row>
    <row r="39" spans="1:130" s="120" customFormat="1" ht="18.75">
      <c r="A39" s="121" t="s">
        <v>44</v>
      </c>
      <c r="B39" s="135">
        <v>26.4</v>
      </c>
      <c r="C39" s="130">
        <v>14.862659903243376</v>
      </c>
      <c r="D39" s="113">
        <v>46.362948497300891</v>
      </c>
      <c r="E39" s="113">
        <v>75.549317123690045</v>
      </c>
      <c r="F39" s="113">
        <v>99.381725989304044</v>
      </c>
      <c r="G39" s="113">
        <v>125.42592330470693</v>
      </c>
      <c r="H39" s="114">
        <v>387.00804114512511</v>
      </c>
      <c r="I39" s="114">
        <v>1214.9050032485741</v>
      </c>
      <c r="J39" s="114">
        <v>1747.3722791194896</v>
      </c>
      <c r="K39" s="114">
        <v>2052.8852599889947</v>
      </c>
      <c r="L39" s="114">
        <v>2339.3680276314308</v>
      </c>
      <c r="M39" s="114">
        <v>355.90465209159021</v>
      </c>
      <c r="N39" s="114">
        <v>1159.7718711924836</v>
      </c>
      <c r="O39" s="114">
        <v>1908.3346828415013</v>
      </c>
      <c r="P39" s="114">
        <v>2238.034493464615</v>
      </c>
      <c r="Q39" s="114">
        <v>2522.7539959983801</v>
      </c>
      <c r="R39" s="115">
        <v>0.91752944817203086</v>
      </c>
      <c r="S39" s="115">
        <v>0.95455385706859353</v>
      </c>
      <c r="T39" s="115">
        <v>1.0916699170407314</v>
      </c>
      <c r="U39" s="115">
        <v>1.0902419689340195</v>
      </c>
      <c r="V39" s="115">
        <v>1.0785226398528578</v>
      </c>
      <c r="W39" s="116">
        <v>5.6</v>
      </c>
      <c r="X39" s="116">
        <v>8.4</v>
      </c>
      <c r="Y39" s="116">
        <v>10.6</v>
      </c>
      <c r="Z39" s="116">
        <v>14.9</v>
      </c>
      <c r="AA39" s="116">
        <v>15.9</v>
      </c>
      <c r="AB39" s="114">
        <v>0</v>
      </c>
      <c r="AC39" s="116">
        <v>38</v>
      </c>
      <c r="AD39" s="116">
        <v>75</v>
      </c>
      <c r="AE39" s="116">
        <v>113</v>
      </c>
      <c r="AF39" s="116">
        <v>135</v>
      </c>
      <c r="AG39" s="113">
        <v>15.246909638330058</v>
      </c>
      <c r="AH39" s="113">
        <v>15.884266450999304</v>
      </c>
      <c r="AI39" s="113">
        <v>15.827292396461331</v>
      </c>
      <c r="AJ39" s="113">
        <v>16.283819791894999</v>
      </c>
      <c r="AK39" s="113">
        <v>16.556636729739505</v>
      </c>
      <c r="AL39" s="127">
        <v>51.5</v>
      </c>
      <c r="AM39" s="127">
        <v>51</v>
      </c>
      <c r="AN39" s="127">
        <v>52.5</v>
      </c>
      <c r="AO39" s="127">
        <v>52</v>
      </c>
      <c r="AP39" s="128">
        <v>53</v>
      </c>
      <c r="AQ39" s="113">
        <v>85.956543089999997</v>
      </c>
      <c r="AR39" s="113">
        <v>84.377611810000005</v>
      </c>
      <c r="AS39" s="113">
        <v>85.376973430000007</v>
      </c>
      <c r="AT39" s="113">
        <v>83.351065907000006</v>
      </c>
      <c r="AU39" s="113">
        <v>80.985112000000001</v>
      </c>
      <c r="AV39" s="114">
        <v>49</v>
      </c>
      <c r="AW39" s="114">
        <v>50</v>
      </c>
      <c r="AX39" s="114">
        <v>51</v>
      </c>
      <c r="AY39" s="114">
        <v>51</v>
      </c>
      <c r="AZ39" s="114">
        <v>50</v>
      </c>
      <c r="BA39" s="115">
        <f t="shared" si="137"/>
        <v>18.363945869898707</v>
      </c>
      <c r="BB39" s="115">
        <f t="shared" si="138"/>
        <v>18.779842911997456</v>
      </c>
      <c r="BC39" s="115">
        <f t="shared" si="139"/>
        <v>18.93587988138113</v>
      </c>
      <c r="BD39" s="115">
        <f t="shared" si="140"/>
        <v>19.019104940018121</v>
      </c>
      <c r="BE39" s="115">
        <f t="shared" si="141"/>
        <v>18.787691010627618</v>
      </c>
      <c r="BF39" s="115">
        <f t="shared" si="142"/>
        <v>11.453087992307188</v>
      </c>
      <c r="BG39" s="115">
        <f t="shared" si="143"/>
        <v>4.3166881114191931</v>
      </c>
      <c r="BH39" s="115">
        <f t="shared" si="144"/>
        <v>2.4512357387444368</v>
      </c>
      <c r="BI39" s="115">
        <f t="shared" si="145"/>
        <v>5.2413515172731895</v>
      </c>
      <c r="BJ39" s="115">
        <f t="shared" si="146"/>
        <v>4.074684547536858</v>
      </c>
      <c r="BK39" s="113">
        <v>29.6</v>
      </c>
      <c r="BL39" s="113">
        <v>31.6</v>
      </c>
      <c r="BM39" s="113">
        <v>25.6</v>
      </c>
      <c r="BN39" s="113">
        <v>23.8</v>
      </c>
      <c r="BO39" s="113">
        <v>23.4</v>
      </c>
      <c r="BP39" s="117">
        <v>7.383</v>
      </c>
      <c r="BQ39" s="117">
        <v>7.3479999999999999</v>
      </c>
      <c r="BR39" s="117">
        <v>7.3369999999999997</v>
      </c>
      <c r="BS39" s="117">
        <v>7.3070000000000004</v>
      </c>
      <c r="BT39" s="117">
        <v>7.2729999999999997</v>
      </c>
      <c r="BU39" s="116">
        <v>36.4</v>
      </c>
      <c r="BV39" s="116">
        <v>36.4</v>
      </c>
      <c r="BW39" s="116">
        <v>36.5</v>
      </c>
      <c r="BX39" s="116">
        <v>36.5</v>
      </c>
      <c r="BY39" s="116">
        <v>36.5</v>
      </c>
      <c r="BZ39" s="116">
        <v>36.5</v>
      </c>
      <c r="CA39" s="116">
        <f t="shared" ref="CA39" si="153">BZ39-BU39</f>
        <v>0.10000000000000142</v>
      </c>
      <c r="CB39" s="114">
        <v>49</v>
      </c>
      <c r="CC39" s="114">
        <v>50</v>
      </c>
      <c r="CD39" s="114">
        <v>51</v>
      </c>
      <c r="CE39" s="114">
        <v>51</v>
      </c>
      <c r="CF39" s="114">
        <v>50</v>
      </c>
      <c r="CG39" s="113">
        <v>29.6</v>
      </c>
      <c r="CH39" s="113">
        <v>31.6</v>
      </c>
      <c r="CI39" s="113">
        <v>25.6</v>
      </c>
      <c r="CJ39" s="113">
        <v>23.8</v>
      </c>
      <c r="CK39" s="113">
        <v>23.4</v>
      </c>
      <c r="CL39" s="113">
        <f t="shared" si="148"/>
        <v>5.1918392219379967</v>
      </c>
      <c r="CM39" s="113">
        <f t="shared" si="149"/>
        <v>10.056108618396124</v>
      </c>
      <c r="CN39" s="113">
        <f t="shared" si="150"/>
        <v>10.994328476687016</v>
      </c>
      <c r="CO39" s="113">
        <f t="shared" si="151"/>
        <v>12.65227208060773</v>
      </c>
      <c r="CP39" s="113">
        <f t="shared" si="152"/>
        <v>13.841738753119145</v>
      </c>
      <c r="CQ39" s="127">
        <v>0.66</v>
      </c>
      <c r="CR39" s="127">
        <v>1.94</v>
      </c>
      <c r="CS39" s="127">
        <v>4.0199999999999996</v>
      </c>
      <c r="CT39" s="127">
        <v>7.1</v>
      </c>
      <c r="CU39" s="127">
        <v>9.65</v>
      </c>
      <c r="CV39" s="118"/>
      <c r="CW39" s="118"/>
      <c r="CX39" s="118"/>
      <c r="CY39" s="118"/>
      <c r="CZ39" s="58">
        <v>20.84</v>
      </c>
      <c r="DA39" s="118"/>
      <c r="DB39" s="118"/>
      <c r="DC39" s="118"/>
      <c r="DD39" s="118"/>
      <c r="DE39" s="41">
        <v>36.706377333323147</v>
      </c>
      <c r="DF39" s="118"/>
      <c r="DG39" s="118"/>
      <c r="DH39" s="118"/>
      <c r="DI39" s="118"/>
      <c r="DJ39" s="58">
        <v>17.899999999999999</v>
      </c>
      <c r="DK39" s="118"/>
      <c r="DL39" s="118"/>
      <c r="DM39" s="118"/>
      <c r="DN39" s="118"/>
      <c r="DO39" s="41">
        <v>53.4</v>
      </c>
      <c r="DP39" s="118"/>
      <c r="DQ39" s="118"/>
      <c r="DR39" s="118"/>
      <c r="DS39" s="118"/>
      <c r="DT39" s="58">
        <v>76.8</v>
      </c>
      <c r="DU39" s="118"/>
      <c r="DV39" s="118"/>
      <c r="DW39" s="118"/>
      <c r="DX39" s="118"/>
      <c r="DY39" s="41">
        <v>72</v>
      </c>
      <c r="DZ39" s="119">
        <v>457</v>
      </c>
    </row>
    <row r="40" spans="1:130">
      <c r="C40" s="40"/>
      <c r="D40" s="41"/>
      <c r="E40" s="41"/>
      <c r="F40" s="41"/>
      <c r="G40" s="41"/>
      <c r="H40" s="58"/>
      <c r="I40" s="58"/>
      <c r="J40" s="58"/>
      <c r="K40" s="58"/>
      <c r="L40" s="58"/>
      <c r="M40" s="41"/>
      <c r="N40" s="41"/>
      <c r="O40" s="41"/>
      <c r="P40" s="41"/>
      <c r="Q40" s="41"/>
      <c r="R40" s="58"/>
      <c r="S40" s="58"/>
      <c r="T40" s="58"/>
      <c r="U40" s="58"/>
      <c r="V40" s="58"/>
      <c r="W40" s="54"/>
      <c r="X40" s="54"/>
      <c r="Y40" s="54"/>
      <c r="Z40" s="54"/>
      <c r="AA40" s="54"/>
      <c r="AB40" s="99"/>
      <c r="AC40" s="57"/>
      <c r="AD40" s="57"/>
      <c r="AE40" s="57"/>
      <c r="AF40" s="57"/>
      <c r="AG40" s="41"/>
      <c r="AH40" s="41"/>
      <c r="AI40" s="41"/>
      <c r="AJ40" s="41"/>
      <c r="AK40" s="41"/>
      <c r="AL40" s="58"/>
      <c r="AM40" s="58"/>
      <c r="AN40" s="58"/>
      <c r="AO40" s="58"/>
      <c r="AP40" s="58"/>
      <c r="AQ40" s="41"/>
      <c r="AR40" s="41"/>
      <c r="AS40" s="41"/>
      <c r="AT40" s="41"/>
      <c r="AU40" s="41"/>
      <c r="AV40" s="58"/>
      <c r="AW40" s="58"/>
      <c r="AX40" s="58"/>
      <c r="AY40" s="58"/>
      <c r="AZ40" s="58"/>
      <c r="BA40" s="62"/>
      <c r="BB40" s="62"/>
      <c r="BC40" s="62"/>
      <c r="BD40" s="62"/>
      <c r="BE40" s="62"/>
      <c r="BF40" s="61"/>
      <c r="BG40" s="61"/>
      <c r="BH40" s="61"/>
      <c r="BI40" s="61"/>
      <c r="BJ40" s="61"/>
      <c r="BK40" s="41"/>
      <c r="BL40" s="41"/>
      <c r="BM40" s="41"/>
      <c r="BN40" s="41"/>
      <c r="BO40" s="103"/>
      <c r="BP40" s="58"/>
      <c r="BQ40" s="58"/>
      <c r="BR40" s="58"/>
      <c r="BS40" s="58"/>
      <c r="BT40" s="58"/>
      <c r="BU40" s="41"/>
      <c r="BV40" s="41"/>
      <c r="BW40" s="41"/>
      <c r="BX40" s="41"/>
      <c r="BY40" s="41"/>
      <c r="BZ40" s="41"/>
      <c r="CA40" s="41"/>
      <c r="CB40" s="58"/>
      <c r="CC40" s="58"/>
      <c r="CD40" s="58"/>
      <c r="CE40" s="58"/>
      <c r="CF40" s="58"/>
      <c r="CG40" s="41"/>
      <c r="CH40" s="41"/>
      <c r="CI40" s="41"/>
      <c r="CJ40" s="41"/>
      <c r="CK40" s="103"/>
      <c r="CL40" s="58"/>
      <c r="CM40" s="58"/>
      <c r="CN40" s="58"/>
      <c r="CO40" s="58"/>
      <c r="CP40" s="58"/>
      <c r="CQ40" s="41"/>
      <c r="CR40" s="41"/>
      <c r="CS40" s="41"/>
      <c r="CT40" s="41"/>
      <c r="CU40" s="41"/>
      <c r="CV40" s="58"/>
      <c r="CW40" s="58"/>
      <c r="CX40" s="58"/>
      <c r="CY40" s="58"/>
      <c r="CZ40" s="58"/>
      <c r="DA40" s="41"/>
      <c r="DB40" s="41"/>
      <c r="DC40" s="41"/>
      <c r="DD40" s="41"/>
      <c r="DE40" s="41"/>
      <c r="DF40" s="58"/>
      <c r="DG40" s="58"/>
      <c r="DH40" s="58"/>
      <c r="DI40" s="58"/>
      <c r="DJ40" s="58"/>
      <c r="DK40" s="41"/>
      <c r="DL40" s="41"/>
      <c r="DM40" s="41"/>
      <c r="DN40" s="41"/>
      <c r="DO40" s="41"/>
      <c r="DP40" s="58"/>
      <c r="DQ40" s="58"/>
      <c r="DR40" s="58"/>
      <c r="DS40" s="58"/>
      <c r="DT40" s="58"/>
      <c r="DU40" s="41"/>
      <c r="DV40" s="41"/>
      <c r="DW40" s="41"/>
      <c r="DX40" s="41"/>
      <c r="DY40" s="41"/>
      <c r="DZ40" s="88"/>
    </row>
    <row r="41" spans="1:130">
      <c r="A41" s="78" t="s">
        <v>3</v>
      </c>
      <c r="B41" s="42">
        <f>AVERAGE(B34:B39)</f>
        <v>26.266666666666669</v>
      </c>
      <c r="C41" s="42">
        <f>AVERAGE(C34:C39)</f>
        <v>11.346676648793363</v>
      </c>
      <c r="D41" s="43">
        <f>AVERAGE(D34:D38)</f>
        <v>26.621182998898103</v>
      </c>
      <c r="E41" s="43">
        <f>AVERAGE(E34:E38)</f>
        <v>46.618466735226413</v>
      </c>
      <c r="F41" s="43">
        <f>AVERAGE(F34:F38)</f>
        <v>73.448509733584956</v>
      </c>
      <c r="G41" s="43">
        <f>AVERAGE(G34:G38)</f>
        <v>110.89986626154598</v>
      </c>
      <c r="H41" s="63">
        <f t="shared" ref="H41:W41" si="154">AVERAGE(H34:H39)</f>
        <v>299.83773756290549</v>
      </c>
      <c r="I41" s="63">
        <f t="shared" si="154"/>
        <v>868.19899654586914</v>
      </c>
      <c r="J41" s="63">
        <f t="shared" si="154"/>
        <v>1352.7523662759818</v>
      </c>
      <c r="K41" s="63">
        <f t="shared" si="154"/>
        <v>1756.3443319978089</v>
      </c>
      <c r="L41" s="63">
        <f t="shared" si="154"/>
        <v>2106.7135129122144</v>
      </c>
      <c r="M41" s="64">
        <f t="shared" si="154"/>
        <v>270.26405848192132</v>
      </c>
      <c r="N41" s="64">
        <f t="shared" si="154"/>
        <v>840.1839324391708</v>
      </c>
      <c r="O41" s="64">
        <f t="shared" si="154"/>
        <v>1505.028142605579</v>
      </c>
      <c r="P41" s="64">
        <f t="shared" si="154"/>
        <v>2081.803844429754</v>
      </c>
      <c r="Q41" s="64">
        <f t="shared" si="154"/>
        <v>2517.2452406453708</v>
      </c>
      <c r="R41" s="65">
        <f t="shared" si="154"/>
        <v>0.89822325053390439</v>
      </c>
      <c r="S41" s="65">
        <f t="shared" si="154"/>
        <v>0.96421078660996018</v>
      </c>
      <c r="T41" s="65">
        <f t="shared" si="154"/>
        <v>1.1133689468320396</v>
      </c>
      <c r="U41" s="65">
        <f t="shared" si="154"/>
        <v>1.189548008082066</v>
      </c>
      <c r="V41" s="65">
        <f t="shared" si="154"/>
        <v>1.1982610644408298</v>
      </c>
      <c r="W41" s="43">
        <f t="shared" si="154"/>
        <v>5.2</v>
      </c>
      <c r="X41" s="43">
        <f t="shared" ref="X41:AF41" si="155">AVERAGE(X34:X39)</f>
        <v>7.7333333333333334</v>
      </c>
      <c r="Y41" s="43">
        <f t="shared" si="155"/>
        <v>9.9</v>
      </c>
      <c r="Z41" s="43">
        <f t="shared" si="155"/>
        <v>12.25</v>
      </c>
      <c r="AA41" s="43">
        <f t="shared" si="155"/>
        <v>14.15</v>
      </c>
      <c r="AB41" s="63">
        <f t="shared" si="155"/>
        <v>0</v>
      </c>
      <c r="AC41" s="66">
        <f t="shared" si="155"/>
        <v>38.666666666666664</v>
      </c>
      <c r="AD41" s="66">
        <f t="shared" si="155"/>
        <v>76.666666666666671</v>
      </c>
      <c r="AE41" s="66">
        <f t="shared" si="155"/>
        <v>116.5</v>
      </c>
      <c r="AF41" s="66">
        <f t="shared" si="155"/>
        <v>140.5</v>
      </c>
      <c r="AG41" s="43">
        <f t="shared" ref="AG41:AP41" si="156">AVERAGE(AG34:AG39)</f>
        <v>16.119713152054043</v>
      </c>
      <c r="AH41" s="43">
        <f t="shared" si="156"/>
        <v>16.461846563370937</v>
      </c>
      <c r="AI41" s="43">
        <f t="shared" si="156"/>
        <v>16.68616597889536</v>
      </c>
      <c r="AJ41" s="43">
        <f t="shared" si="156"/>
        <v>16.925561862116989</v>
      </c>
      <c r="AK41" s="43">
        <f t="shared" si="156"/>
        <v>17.188006072871012</v>
      </c>
      <c r="AL41" s="66">
        <f t="shared" si="156"/>
        <v>53.166666666666664</v>
      </c>
      <c r="AM41" s="66">
        <f t="shared" si="156"/>
        <v>54</v>
      </c>
      <c r="AN41" s="66">
        <f t="shared" si="156"/>
        <v>54.75</v>
      </c>
      <c r="AO41" s="66">
        <f t="shared" si="156"/>
        <v>55.333333333333336</v>
      </c>
      <c r="AP41" s="66">
        <f t="shared" si="156"/>
        <v>55.666666666666664</v>
      </c>
      <c r="AQ41" s="43">
        <f t="shared" ref="AQ41:AU41" si="157">AVERAGE(AQ34:AQ39)</f>
        <v>82.399304353999995</v>
      </c>
      <c r="AR41" s="43">
        <f t="shared" si="157"/>
        <v>79.623298625666663</v>
      </c>
      <c r="AS41" s="43">
        <f t="shared" si="157"/>
        <v>79.068111259000005</v>
      </c>
      <c r="AT41" s="43">
        <f t="shared" si="157"/>
        <v>80.369587708499992</v>
      </c>
      <c r="AU41" s="43">
        <f t="shared" si="157"/>
        <v>81.544218049333338</v>
      </c>
      <c r="AV41" s="66">
        <f t="shared" ref="AV41:AZ41" si="158">AVERAGE(AV34:AV39)</f>
        <v>46.333333333333336</v>
      </c>
      <c r="AW41" s="66">
        <f t="shared" si="158"/>
        <v>44.5</v>
      </c>
      <c r="AX41" s="66">
        <f t="shared" si="158"/>
        <v>44.5</v>
      </c>
      <c r="AY41" s="66">
        <f t="shared" si="158"/>
        <v>47</v>
      </c>
      <c r="AZ41" s="66">
        <f t="shared" si="158"/>
        <v>50</v>
      </c>
      <c r="BA41" s="67">
        <f t="shared" ref="BA41:BE41" si="159">AVERAGE(BA34:BA39)</f>
        <v>18.571272525557692</v>
      </c>
      <c r="BB41" s="67">
        <f t="shared" si="159"/>
        <v>18.337610579496488</v>
      </c>
      <c r="BC41" s="67">
        <f t="shared" si="159"/>
        <v>18.43844236532313</v>
      </c>
      <c r="BD41" s="67">
        <f t="shared" si="159"/>
        <v>19.038112746102506</v>
      </c>
      <c r="BE41" s="67">
        <f t="shared" si="159"/>
        <v>19.642110251651548</v>
      </c>
      <c r="BF41" s="65">
        <f t="shared" ref="BF41:BJ41" si="160">AVERAGE(BF34:BF39)</f>
        <v>12.658234496293778</v>
      </c>
      <c r="BG41" s="65">
        <f t="shared" si="160"/>
        <v>6.8152811028847138</v>
      </c>
      <c r="BH41" s="65">
        <f t="shared" si="160"/>
        <v>4.4024124491362313</v>
      </c>
      <c r="BI41" s="65">
        <f t="shared" si="160"/>
        <v>4.1453514395128037</v>
      </c>
      <c r="BJ41" s="65">
        <f t="shared" si="160"/>
        <v>4.3503821379558962</v>
      </c>
      <c r="BK41" s="43">
        <f t="shared" ref="BK41:BL41" si="161">AVERAGE(BK34:BK40)</f>
        <v>30.383333333333329</v>
      </c>
      <c r="BL41" s="43">
        <f t="shared" si="161"/>
        <v>31.900000000000002</v>
      </c>
      <c r="BM41" s="43">
        <f t="shared" ref="BM41" si="162">AVERAGE(BM34:BM40)</f>
        <v>31.383333333333329</v>
      </c>
      <c r="BN41" s="43">
        <f t="shared" ref="BN41" si="163">AVERAGE(BN34:BN40)</f>
        <v>28.55</v>
      </c>
      <c r="BO41" s="43">
        <f t="shared" ref="BO41" si="164">AVERAGE(BO34:BO40)</f>
        <v>24.75</v>
      </c>
      <c r="BP41" s="105">
        <f t="shared" ref="BP41:BT41" si="165">AVERAGE(BP34:BP40)</f>
        <v>7.3836666666666666</v>
      </c>
      <c r="BQ41" s="105">
        <f t="shared" si="165"/>
        <v>7.3654999999999999</v>
      </c>
      <c r="BR41" s="105">
        <f t="shared" si="165"/>
        <v>7.3518333333333343</v>
      </c>
      <c r="BS41" s="105">
        <f t="shared" si="165"/>
        <v>7.3275000000000006</v>
      </c>
      <c r="BT41" s="105">
        <f t="shared" si="165"/>
        <v>7.3126666666666678</v>
      </c>
      <c r="BU41" s="43">
        <f>AVERAGE(BU34:BU40)</f>
        <v>36.483333333333334</v>
      </c>
      <c r="BV41" s="43">
        <f t="shared" ref="BV41:BY41" si="166">AVERAGE(BV34:BV40)</f>
        <v>36.479833333333332</v>
      </c>
      <c r="BW41" s="43">
        <f t="shared" si="166"/>
        <v>36.51</v>
      </c>
      <c r="BX41" s="43">
        <f t="shared" si="166"/>
        <v>36.48983333333333</v>
      </c>
      <c r="BY41" s="43">
        <f t="shared" si="166"/>
        <v>36.47</v>
      </c>
      <c r="BZ41" s="43">
        <f t="shared" ref="BZ41:CA41" si="167">AVERAGE(BZ34:BZ40)</f>
        <v>36.466666666666669</v>
      </c>
      <c r="CA41" s="43">
        <f t="shared" si="167"/>
        <v>-1.6666666666665719E-2</v>
      </c>
      <c r="CB41" s="66">
        <f t="shared" ref="CB41:CF41" si="168">AVERAGE(CB34:CB39)</f>
        <v>46.333333333333336</v>
      </c>
      <c r="CC41" s="66">
        <f t="shared" si="168"/>
        <v>44.5</v>
      </c>
      <c r="CD41" s="66">
        <f t="shared" si="168"/>
        <v>44.5</v>
      </c>
      <c r="CE41" s="66">
        <f t="shared" si="168"/>
        <v>47</v>
      </c>
      <c r="CF41" s="66">
        <f t="shared" si="168"/>
        <v>50</v>
      </c>
      <c r="CG41" s="43">
        <f t="shared" ref="CG41:CK41" si="169">AVERAGE(CG34:CG40)</f>
        <v>30.383333333333329</v>
      </c>
      <c r="CH41" s="43">
        <f t="shared" si="169"/>
        <v>31.900000000000002</v>
      </c>
      <c r="CI41" s="43">
        <f t="shared" si="169"/>
        <v>31.383333333333329</v>
      </c>
      <c r="CJ41" s="43">
        <f t="shared" si="169"/>
        <v>28.55</v>
      </c>
      <c r="CK41" s="43">
        <f t="shared" si="169"/>
        <v>24.75</v>
      </c>
      <c r="CL41" s="66">
        <f t="shared" ref="CL41:CU41" si="170">AVERAGE(CL34:CL40)</f>
        <v>6.2775758766167797</v>
      </c>
      <c r="CM41" s="66">
        <f t="shared" si="170"/>
        <v>15.352291596824683</v>
      </c>
      <c r="CN41" s="66">
        <f t="shared" si="170"/>
        <v>12.412729765012818</v>
      </c>
      <c r="CO41" s="66">
        <f t="shared" si="170"/>
        <v>13.846634573819749</v>
      </c>
      <c r="CP41" s="66">
        <f t="shared" si="170"/>
        <v>14.202117365917287</v>
      </c>
      <c r="CQ41" s="43">
        <f t="shared" si="170"/>
        <v>0.48500000000000004</v>
      </c>
      <c r="CR41" s="43">
        <f t="shared" si="170"/>
        <v>1.37</v>
      </c>
      <c r="CS41" s="43">
        <f t="shared" si="170"/>
        <v>3.0866666666666664</v>
      </c>
      <c r="CT41" s="43">
        <f t="shared" si="170"/>
        <v>5.8933333333333335</v>
      </c>
      <c r="CU41" s="43">
        <f t="shared" si="170"/>
        <v>9.7750000000000004</v>
      </c>
      <c r="CV41" s="58"/>
      <c r="CW41" s="58"/>
      <c r="CX41" s="58"/>
      <c r="CY41" s="58"/>
      <c r="CZ41" s="58">
        <f>AVERAGE(CZ34:CZ39)</f>
        <v>23.96383333333333</v>
      </c>
      <c r="DA41" s="58"/>
      <c r="DB41" s="58"/>
      <c r="DC41" s="58"/>
      <c r="DD41" s="58"/>
      <c r="DE41" s="58">
        <f t="shared" ref="DE41:DY41" si="171">AVERAGE(DE34:DE39)</f>
        <v>42.317811596509692</v>
      </c>
      <c r="DF41" s="58"/>
      <c r="DG41" s="58"/>
      <c r="DH41" s="58"/>
      <c r="DI41" s="58"/>
      <c r="DJ41" s="58">
        <f t="shared" si="171"/>
        <v>18.016666666666666</v>
      </c>
      <c r="DK41" s="58"/>
      <c r="DL41" s="58"/>
      <c r="DM41" s="58"/>
      <c r="DN41" s="58"/>
      <c r="DO41" s="58">
        <f t="shared" si="171"/>
        <v>57.749999999999993</v>
      </c>
      <c r="DP41" s="58"/>
      <c r="DQ41" s="58"/>
      <c r="DR41" s="58"/>
      <c r="DS41" s="58"/>
      <c r="DT41" s="58">
        <f t="shared" si="171"/>
        <v>68.7</v>
      </c>
      <c r="DU41" s="58"/>
      <c r="DV41" s="58"/>
      <c r="DW41" s="58"/>
      <c r="DX41" s="58"/>
      <c r="DY41" s="58">
        <f t="shared" si="171"/>
        <v>65.7</v>
      </c>
      <c r="DZ41" s="89">
        <f t="shared" ref="DZ41" si="172">AVERAGE(DZ32:DZ39)</f>
        <v>456.33333333333331</v>
      </c>
    </row>
    <row r="42" spans="1:130">
      <c r="A42" s="25" t="s">
        <v>17</v>
      </c>
      <c r="B42" s="42">
        <f t="shared" ref="B42:V42" si="173">STDEV(B34:B39)</f>
        <v>0.73665912514993437</v>
      </c>
      <c r="C42" s="42">
        <f t="shared" si="173"/>
        <v>2.3188550852214016</v>
      </c>
      <c r="D42" s="43">
        <f t="shared" si="173"/>
        <v>9.1810565560853803</v>
      </c>
      <c r="E42" s="43">
        <f t="shared" si="173"/>
        <v>12.960995116048776</v>
      </c>
      <c r="F42" s="43">
        <f t="shared" si="173"/>
        <v>12.698511569602783</v>
      </c>
      <c r="G42" s="43">
        <f t="shared" si="173"/>
        <v>12.134964387666308</v>
      </c>
      <c r="H42" s="63">
        <f t="shared" si="173"/>
        <v>52.330995979803738</v>
      </c>
      <c r="I42" s="63">
        <f t="shared" si="173"/>
        <v>185.56855653428443</v>
      </c>
      <c r="J42" s="63">
        <f t="shared" si="173"/>
        <v>214.59189484608314</v>
      </c>
      <c r="K42" s="63">
        <f t="shared" si="173"/>
        <v>198.23739401326878</v>
      </c>
      <c r="L42" s="63">
        <f t="shared" si="173"/>
        <v>185.25165366937981</v>
      </c>
      <c r="M42" s="64">
        <f t="shared" si="173"/>
        <v>51.431696672232917</v>
      </c>
      <c r="N42" s="64">
        <f t="shared" si="173"/>
        <v>192.16063985215919</v>
      </c>
      <c r="O42" s="64">
        <f t="shared" si="173"/>
        <v>225.59107902462975</v>
      </c>
      <c r="P42" s="64">
        <f t="shared" si="173"/>
        <v>168.53185566833238</v>
      </c>
      <c r="Q42" s="64">
        <f t="shared" si="173"/>
        <v>196.96520598397584</v>
      </c>
      <c r="R42" s="65">
        <f t="shared" si="173"/>
        <v>3.9269569594530096E-2</v>
      </c>
      <c r="S42" s="65">
        <f t="shared" si="173"/>
        <v>6.8173942657988235E-2</v>
      </c>
      <c r="T42" s="65">
        <f t="shared" si="173"/>
        <v>3.9240289479037758E-2</v>
      </c>
      <c r="U42" s="65">
        <f t="shared" si="173"/>
        <v>6.3998031966105665E-2</v>
      </c>
      <c r="V42" s="65">
        <f t="shared" si="173"/>
        <v>8.3269937914960054E-2</v>
      </c>
      <c r="W42" s="43">
        <f>STDEV(W34:W39)</f>
        <v>0.93808315196468051</v>
      </c>
      <c r="X42" s="43">
        <f t="shared" ref="X42:AF42" si="174">STDEV(X34:X39)</f>
        <v>1.6907591983090526</v>
      </c>
      <c r="Y42" s="43">
        <f t="shared" si="174"/>
        <v>2.2759613353482027</v>
      </c>
      <c r="Z42" s="43">
        <f t="shared" si="174"/>
        <v>3.0177806414648525</v>
      </c>
      <c r="AA42" s="43">
        <f t="shared" si="174"/>
        <v>2.9077482697097379</v>
      </c>
      <c r="AB42" s="63">
        <f t="shared" si="174"/>
        <v>0</v>
      </c>
      <c r="AC42" s="66">
        <f t="shared" si="174"/>
        <v>3.3266599866332398</v>
      </c>
      <c r="AD42" s="66">
        <f t="shared" si="174"/>
        <v>6.8313005106397329</v>
      </c>
      <c r="AE42" s="66">
        <f t="shared" si="174"/>
        <v>9.0719347440333813</v>
      </c>
      <c r="AF42" s="66">
        <f t="shared" si="174"/>
        <v>13.065221008463652</v>
      </c>
      <c r="AG42" s="43">
        <f t="shared" ref="AG42:AP42" si="175">STDEV(AG34:AG39)</f>
        <v>0.69333777264304397</v>
      </c>
      <c r="AH42" s="43">
        <f t="shared" si="175"/>
        <v>0.42065879697590591</v>
      </c>
      <c r="AI42" s="43">
        <f t="shared" si="175"/>
        <v>0.67822325876381617</v>
      </c>
      <c r="AJ42" s="43">
        <f t="shared" si="175"/>
        <v>0.71754892169872886</v>
      </c>
      <c r="AK42" s="43">
        <f t="shared" si="175"/>
        <v>0.78997704839038441</v>
      </c>
      <c r="AL42" s="66">
        <f t="shared" si="175"/>
        <v>1.8073922282301278</v>
      </c>
      <c r="AM42" s="66">
        <f t="shared" si="175"/>
        <v>1.7606816861659009</v>
      </c>
      <c r="AN42" s="66">
        <f t="shared" si="175"/>
        <v>1.9429359227725447</v>
      </c>
      <c r="AO42" s="66">
        <f t="shared" si="175"/>
        <v>2.2730302828309759</v>
      </c>
      <c r="AP42" s="66">
        <f t="shared" si="175"/>
        <v>2.0412414523193148</v>
      </c>
      <c r="AQ42" s="43">
        <f t="shared" ref="AQ42:AU42" si="176">STDEV(AQ34:AQ39)</f>
        <v>4.2959744691777209</v>
      </c>
      <c r="AR42" s="43">
        <f t="shared" si="176"/>
        <v>4.9281017400645508</v>
      </c>
      <c r="AS42" s="43">
        <f t="shared" si="176"/>
        <v>5.8241150154216896</v>
      </c>
      <c r="AT42" s="43">
        <f t="shared" si="176"/>
        <v>3.0055028260409573</v>
      </c>
      <c r="AU42" s="43">
        <f t="shared" si="176"/>
        <v>3.1853551379119081</v>
      </c>
      <c r="AV42" s="66">
        <f t="shared" ref="AV42:AZ42" si="177">STDEV(AV34:AV39)</f>
        <v>3.7771241264574122</v>
      </c>
      <c r="AW42" s="66">
        <f t="shared" si="177"/>
        <v>4.4158804331639239</v>
      </c>
      <c r="AX42" s="66">
        <f t="shared" si="177"/>
        <v>6.1886993787063203</v>
      </c>
      <c r="AY42" s="66">
        <f t="shared" si="177"/>
        <v>4.3358966777357599</v>
      </c>
      <c r="AZ42" s="66">
        <f t="shared" si="177"/>
        <v>4.1952353926806065</v>
      </c>
      <c r="BA42" s="67">
        <f t="shared" ref="BA42:BE42" si="178">STDEV(BA34:BA39)</f>
        <v>0.491532351189299</v>
      </c>
      <c r="BB42" s="67">
        <f t="shared" si="178"/>
        <v>0.91521681536136501</v>
      </c>
      <c r="BC42" s="67">
        <f t="shared" si="178"/>
        <v>0.9574124566109341</v>
      </c>
      <c r="BD42" s="67">
        <f t="shared" si="178"/>
        <v>0.79589902790407585</v>
      </c>
      <c r="BE42" s="67">
        <f t="shared" si="178"/>
        <v>1.3618951242674937</v>
      </c>
      <c r="BF42" s="65">
        <f t="shared" ref="BF42:BJ42" si="179">STDEV(BF34:BF39)</f>
        <v>1.7193424768909158</v>
      </c>
      <c r="BG42" s="65">
        <f t="shared" si="179"/>
        <v>2.8712932119583101</v>
      </c>
      <c r="BH42" s="65">
        <f t="shared" si="179"/>
        <v>2.8279537544870164</v>
      </c>
      <c r="BI42" s="65">
        <f t="shared" si="179"/>
        <v>2.838319882288626</v>
      </c>
      <c r="BJ42" s="65">
        <f t="shared" si="179"/>
        <v>2.1771075531053645</v>
      </c>
      <c r="BK42" s="43">
        <f t="shared" ref="BK42" si="180">STDEV(BK34:BK39)</f>
        <v>2.2498148071933972</v>
      </c>
      <c r="BL42" s="43">
        <f t="shared" ref="BL42:BO42" si="181">STDEV(BL34:BL39)</f>
        <v>2.2081666603768841</v>
      </c>
      <c r="BM42" s="43">
        <f t="shared" si="181"/>
        <v>3.6662878592204091</v>
      </c>
      <c r="BN42" s="43">
        <f t="shared" si="181"/>
        <v>3.2278475800445858</v>
      </c>
      <c r="BO42" s="43">
        <f t="shared" si="181"/>
        <v>1.5411035007422438</v>
      </c>
      <c r="BP42" s="105">
        <f t="shared" ref="BP42:BT42" si="182">STDEV(BP34:BP39)</f>
        <v>3.2184882579662705E-2</v>
      </c>
      <c r="BQ42" s="105">
        <f t="shared" si="182"/>
        <v>2.2420972325035524E-2</v>
      </c>
      <c r="BR42" s="105">
        <f t="shared" si="182"/>
        <v>1.9823386861650815E-2</v>
      </c>
      <c r="BS42" s="105">
        <f t="shared" si="182"/>
        <v>2.599038283673416E-2</v>
      </c>
      <c r="BT42" s="105">
        <f t="shared" si="182"/>
        <v>4.3297421016345525E-2</v>
      </c>
      <c r="BU42" s="43">
        <f t="shared" ref="BU42:BY42" si="183">STDEV(BU34:BU39)</f>
        <v>9.8319208025018909E-2</v>
      </c>
      <c r="BV42" s="43">
        <f t="shared" si="183"/>
        <v>0.10217713377594315</v>
      </c>
      <c r="BW42" s="43">
        <f t="shared" si="183"/>
        <v>0.15427248620541703</v>
      </c>
      <c r="BX42" s="43">
        <f t="shared" si="183"/>
        <v>0.15185574294924531</v>
      </c>
      <c r="BY42" s="43">
        <f t="shared" si="183"/>
        <v>0.18275666882497069</v>
      </c>
      <c r="BZ42" s="43">
        <f t="shared" ref="BZ42" si="184">STDEV(BZ34:BZ39)</f>
        <v>0.18618986725025316</v>
      </c>
      <c r="CA42" s="43">
        <f t="shared" ref="CA42:CK42" si="185">STDEV(CA34:CA39)</f>
        <v>0.13291601358251251</v>
      </c>
      <c r="CB42" s="66">
        <f t="shared" si="185"/>
        <v>3.7771241264574122</v>
      </c>
      <c r="CC42" s="66">
        <f t="shared" si="185"/>
        <v>4.4158804331639239</v>
      </c>
      <c r="CD42" s="66">
        <f t="shared" si="185"/>
        <v>6.1886993787063203</v>
      </c>
      <c r="CE42" s="66">
        <f t="shared" si="185"/>
        <v>4.3358966777357599</v>
      </c>
      <c r="CF42" s="66">
        <f t="shared" si="185"/>
        <v>4.1952353926806065</v>
      </c>
      <c r="CG42" s="43">
        <f t="shared" si="185"/>
        <v>2.2498148071933972</v>
      </c>
      <c r="CH42" s="43">
        <f t="shared" si="185"/>
        <v>2.2081666603768841</v>
      </c>
      <c r="CI42" s="43">
        <f t="shared" si="185"/>
        <v>3.6662878592204091</v>
      </c>
      <c r="CJ42" s="43">
        <f t="shared" si="185"/>
        <v>3.2278475800445858</v>
      </c>
      <c r="CK42" s="43">
        <f t="shared" si="185"/>
        <v>1.5411035007422438</v>
      </c>
      <c r="CL42" s="66">
        <f t="shared" ref="CL42:CU42" si="186">STDEV(CL34:CL39)</f>
        <v>1.2308346049620678</v>
      </c>
      <c r="CM42" s="66">
        <f t="shared" si="186"/>
        <v>3.3173199094843273</v>
      </c>
      <c r="CN42" s="66">
        <f t="shared" si="186"/>
        <v>3.7880180582883787</v>
      </c>
      <c r="CO42" s="66">
        <f t="shared" si="186"/>
        <v>3.0576351551423935</v>
      </c>
      <c r="CP42" s="66">
        <f t="shared" si="186"/>
        <v>3.0984189433243605</v>
      </c>
      <c r="CQ42" s="43">
        <f t="shared" si="186"/>
        <v>0.13910427743243531</v>
      </c>
      <c r="CR42" s="43">
        <f t="shared" si="186"/>
        <v>0.48666210043519903</v>
      </c>
      <c r="CS42" s="43">
        <f t="shared" si="186"/>
        <v>0.98787988473633037</v>
      </c>
      <c r="CT42" s="43">
        <f t="shared" si="186"/>
        <v>1.2907930378905275</v>
      </c>
      <c r="CU42" s="43">
        <f t="shared" si="186"/>
        <v>1.0076060738205186</v>
      </c>
      <c r="CV42" s="58"/>
      <c r="CW42" s="58"/>
      <c r="CX42" s="58"/>
      <c r="CY42" s="58"/>
      <c r="CZ42" s="58">
        <f>_xlfn.STDEV.P(CZ34:CZ39)</f>
        <v>2.9543891312569213</v>
      </c>
      <c r="DA42" s="58"/>
      <c r="DB42" s="58"/>
      <c r="DC42" s="58"/>
      <c r="DD42" s="58"/>
      <c r="DE42" s="58">
        <f t="shared" ref="DE42:DY42" si="187">_xlfn.STDEV.P(DE34:DE39)</f>
        <v>5.5707690373128145</v>
      </c>
      <c r="DF42" s="58"/>
      <c r="DG42" s="58"/>
      <c r="DH42" s="58"/>
      <c r="DI42" s="58"/>
      <c r="DJ42" s="58">
        <f t="shared" si="187"/>
        <v>4.5925362153050964</v>
      </c>
      <c r="DK42" s="58"/>
      <c r="DL42" s="58"/>
      <c r="DM42" s="58"/>
      <c r="DN42" s="58"/>
      <c r="DO42" s="58">
        <f t="shared" si="187"/>
        <v>5.8545566299537279</v>
      </c>
      <c r="DP42" s="58"/>
      <c r="DQ42" s="58"/>
      <c r="DR42" s="58"/>
      <c r="DS42" s="58"/>
      <c r="DT42" s="58">
        <f t="shared" si="187"/>
        <v>10.417613290320698</v>
      </c>
      <c r="DU42" s="58"/>
      <c r="DV42" s="58"/>
      <c r="DW42" s="58"/>
      <c r="DX42" s="58"/>
      <c r="DY42" s="58">
        <f t="shared" si="187"/>
        <v>6.5559133612335039</v>
      </c>
      <c r="DZ42" s="89">
        <f t="shared" ref="DZ42" si="188">STDEV(DZ32:DZ39)</f>
        <v>0.51639777949432231</v>
      </c>
    </row>
    <row r="43" spans="1:130">
      <c r="A43" s="25" t="s">
        <v>18</v>
      </c>
      <c r="B43" s="45">
        <f t="shared" ref="B43:V43" si="189">(B42/2.45)</f>
        <v>0.3006771939387487</v>
      </c>
      <c r="C43" s="45">
        <f t="shared" si="189"/>
        <v>0.946471463355674</v>
      </c>
      <c r="D43" s="46">
        <f t="shared" si="189"/>
        <v>3.7473700228919915</v>
      </c>
      <c r="E43" s="46">
        <f t="shared" si="189"/>
        <v>5.2902020881831735</v>
      </c>
      <c r="F43" s="46">
        <f t="shared" si="189"/>
        <v>5.1830659467766456</v>
      </c>
      <c r="G43" s="46">
        <f t="shared" si="189"/>
        <v>4.9530466888433908</v>
      </c>
      <c r="H43" s="68">
        <f t="shared" si="189"/>
        <v>21.359590195838258</v>
      </c>
      <c r="I43" s="68">
        <f t="shared" si="189"/>
        <v>75.742267973177306</v>
      </c>
      <c r="J43" s="68">
        <f t="shared" si="189"/>
        <v>87.58852850860535</v>
      </c>
      <c r="K43" s="68">
        <f t="shared" si="189"/>
        <v>80.91322204623215</v>
      </c>
      <c r="L43" s="68">
        <f t="shared" si="189"/>
        <v>75.612919865052973</v>
      </c>
      <c r="M43" s="69">
        <f t="shared" si="189"/>
        <v>20.992529253972616</v>
      </c>
      <c r="N43" s="69">
        <f t="shared" si="189"/>
        <v>78.432914225371093</v>
      </c>
      <c r="O43" s="69">
        <f t="shared" si="189"/>
        <v>92.07799143862438</v>
      </c>
      <c r="P43" s="69">
        <f t="shared" si="189"/>
        <v>68.788512517686684</v>
      </c>
      <c r="Q43" s="69">
        <f t="shared" si="189"/>
        <v>80.393961626112585</v>
      </c>
      <c r="R43" s="70">
        <f t="shared" si="189"/>
        <v>1.6028395752869427E-2</v>
      </c>
      <c r="S43" s="70">
        <f t="shared" si="189"/>
        <v>2.7826099044076829E-2</v>
      </c>
      <c r="T43" s="70">
        <f t="shared" si="189"/>
        <v>1.6016444685321533E-2</v>
      </c>
      <c r="U43" s="70">
        <f t="shared" si="189"/>
        <v>2.612164570045129E-2</v>
      </c>
      <c r="V43" s="70">
        <f t="shared" si="189"/>
        <v>3.3987729761208181E-2</v>
      </c>
      <c r="W43" s="46">
        <f>(W42/2.45)</f>
        <v>0.38289108243456343</v>
      </c>
      <c r="X43" s="46">
        <f t="shared" ref="X43:AF43" si="190">(X42/2.45)</f>
        <v>0.69010579522818472</v>
      </c>
      <c r="Y43" s="46">
        <f t="shared" si="190"/>
        <v>0.92896381034620512</v>
      </c>
      <c r="Z43" s="46">
        <f t="shared" si="190"/>
        <v>1.2317472005978989</v>
      </c>
      <c r="AA43" s="46">
        <f t="shared" si="190"/>
        <v>1.1868360284529542</v>
      </c>
      <c r="AB43" s="68">
        <f t="shared" si="190"/>
        <v>0</v>
      </c>
      <c r="AC43" s="71">
        <f t="shared" si="190"/>
        <v>1.3578204027074448</v>
      </c>
      <c r="AD43" s="71">
        <f t="shared" si="190"/>
        <v>2.7882859227100947</v>
      </c>
      <c r="AE43" s="71">
        <f t="shared" si="190"/>
        <v>3.7028305077687267</v>
      </c>
      <c r="AF43" s="71">
        <f t="shared" si="190"/>
        <v>5.3327432687606739</v>
      </c>
      <c r="AG43" s="46">
        <f t="shared" ref="AG43:AP43" si="191">(AG42/2.45)</f>
        <v>0.28299500924205873</v>
      </c>
      <c r="AH43" s="46">
        <f t="shared" si="191"/>
        <v>0.17169746815343098</v>
      </c>
      <c r="AI43" s="46">
        <f t="shared" si="191"/>
        <v>0.27682581990359839</v>
      </c>
      <c r="AJ43" s="46">
        <f t="shared" si="191"/>
        <v>0.29287711089744034</v>
      </c>
      <c r="AK43" s="46">
        <f t="shared" si="191"/>
        <v>0.32243961158791196</v>
      </c>
      <c r="AL43" s="71">
        <f t="shared" si="191"/>
        <v>0.73771111356331742</v>
      </c>
      <c r="AM43" s="71">
        <f t="shared" si="191"/>
        <v>0.71864558619016361</v>
      </c>
      <c r="AN43" s="71">
        <f t="shared" si="191"/>
        <v>0.79303507051940592</v>
      </c>
      <c r="AO43" s="71">
        <f t="shared" si="191"/>
        <v>0.92776746237999008</v>
      </c>
      <c r="AP43" s="71">
        <f t="shared" si="191"/>
        <v>0.83315977645686312</v>
      </c>
      <c r="AQ43" s="46">
        <f t="shared" ref="AQ43:AU43" si="192">(AQ42/2.45)</f>
        <v>1.7534589670113145</v>
      </c>
      <c r="AR43" s="46">
        <f t="shared" si="192"/>
        <v>2.0114700979855309</v>
      </c>
      <c r="AS43" s="46">
        <f t="shared" si="192"/>
        <v>2.3771898022129343</v>
      </c>
      <c r="AT43" s="46">
        <f t="shared" si="192"/>
        <v>1.226735847363656</v>
      </c>
      <c r="AU43" s="46">
        <f t="shared" si="192"/>
        <v>1.3001449542497583</v>
      </c>
      <c r="AV43" s="71">
        <f t="shared" ref="AV43:AZ43" si="193">(AV42/2.45)</f>
        <v>1.5416833169213926</v>
      </c>
      <c r="AW43" s="71">
        <f t="shared" si="193"/>
        <v>1.8024001768016014</v>
      </c>
      <c r="AX43" s="71">
        <f t="shared" si="193"/>
        <v>2.5259997464107427</v>
      </c>
      <c r="AY43" s="71">
        <f t="shared" si="193"/>
        <v>1.7697537460145958</v>
      </c>
      <c r="AZ43" s="71">
        <f t="shared" si="193"/>
        <v>1.7123409766043292</v>
      </c>
      <c r="BA43" s="72">
        <f t="shared" ref="BA43:BE43" si="194">(BA42/2.45)</f>
        <v>0.20062544946501998</v>
      </c>
      <c r="BB43" s="72">
        <f t="shared" si="194"/>
        <v>0.37355788382096528</v>
      </c>
      <c r="BC43" s="72">
        <f t="shared" si="194"/>
        <v>0.39078059453507513</v>
      </c>
      <c r="BD43" s="72">
        <f t="shared" si="194"/>
        <v>0.32485674608329623</v>
      </c>
      <c r="BE43" s="72">
        <f t="shared" si="194"/>
        <v>0.55587556092550761</v>
      </c>
      <c r="BF43" s="70">
        <f t="shared" ref="BF43:BJ43" si="195">(BF42/2.45)</f>
        <v>0.7017724395473125</v>
      </c>
      <c r="BG43" s="70">
        <f t="shared" si="195"/>
        <v>1.1719564130442082</v>
      </c>
      <c r="BH43" s="70">
        <f t="shared" si="195"/>
        <v>1.154266838566129</v>
      </c>
      <c r="BI43" s="70">
        <f t="shared" si="195"/>
        <v>1.1584979111382145</v>
      </c>
      <c r="BJ43" s="70">
        <f t="shared" si="195"/>
        <v>0.88861532779810792</v>
      </c>
      <c r="BK43" s="46">
        <f t="shared" ref="BK43" si="196">(BK42/2.45)</f>
        <v>0.91829175803812124</v>
      </c>
      <c r="BL43" s="46">
        <f t="shared" ref="BL43:BO43" si="197">(BL42/2.45)</f>
        <v>0.9012925144395445</v>
      </c>
      <c r="BM43" s="46">
        <f t="shared" si="197"/>
        <v>1.4964440241715955</v>
      </c>
      <c r="BN43" s="46">
        <f t="shared" si="197"/>
        <v>1.3174888081814635</v>
      </c>
      <c r="BO43" s="46">
        <f t="shared" si="197"/>
        <v>0.62902183703765047</v>
      </c>
      <c r="BP43" s="106">
        <f t="shared" ref="BP43:BT43" si="198">(BP42/2.45)</f>
        <v>1.3136686767209266E-2</v>
      </c>
      <c r="BQ43" s="106">
        <f t="shared" si="198"/>
        <v>9.1514172755247022E-3</v>
      </c>
      <c r="BR43" s="106">
        <f t="shared" si="198"/>
        <v>8.0911783108778834E-3</v>
      </c>
      <c r="BS43" s="106">
        <f t="shared" si="198"/>
        <v>1.0608319525197616E-2</v>
      </c>
      <c r="BT43" s="106">
        <f t="shared" si="198"/>
        <v>1.7672416741365517E-2</v>
      </c>
      <c r="BU43" s="46">
        <f t="shared" ref="BU43:BY43" si="199">(BU42/2.45)</f>
        <v>4.0130288989803635E-2</v>
      </c>
      <c r="BV43" s="46">
        <f t="shared" si="199"/>
        <v>4.1704952561609443E-2</v>
      </c>
      <c r="BW43" s="46">
        <f t="shared" si="199"/>
        <v>6.2968361716496737E-2</v>
      </c>
      <c r="BX43" s="46">
        <f t="shared" si="199"/>
        <v>6.1981935897651143E-2</v>
      </c>
      <c r="BY43" s="46">
        <f t="shared" si="199"/>
        <v>7.4594558704069669E-2</v>
      </c>
      <c r="BZ43" s="46">
        <f t="shared" ref="BZ43" si="200">(BZ42/2.45)</f>
        <v>7.5995864183776796E-2</v>
      </c>
      <c r="CA43" s="46">
        <f t="shared" ref="CA43:CK43" si="201">(CA42/2.45)</f>
        <v>5.4251434115311227E-2</v>
      </c>
      <c r="CB43" s="71">
        <f t="shared" si="201"/>
        <v>1.5416833169213926</v>
      </c>
      <c r="CC43" s="71">
        <f t="shared" si="201"/>
        <v>1.8024001768016014</v>
      </c>
      <c r="CD43" s="71">
        <f t="shared" si="201"/>
        <v>2.5259997464107427</v>
      </c>
      <c r="CE43" s="71">
        <f t="shared" si="201"/>
        <v>1.7697537460145958</v>
      </c>
      <c r="CF43" s="71">
        <f t="shared" si="201"/>
        <v>1.7123409766043292</v>
      </c>
      <c r="CG43" s="46">
        <f t="shared" si="201"/>
        <v>0.91829175803812124</v>
      </c>
      <c r="CH43" s="46">
        <f t="shared" si="201"/>
        <v>0.9012925144395445</v>
      </c>
      <c r="CI43" s="46">
        <f t="shared" si="201"/>
        <v>1.4964440241715955</v>
      </c>
      <c r="CJ43" s="46">
        <f t="shared" si="201"/>
        <v>1.3174888081814635</v>
      </c>
      <c r="CK43" s="46">
        <f t="shared" si="201"/>
        <v>0.62902183703765047</v>
      </c>
      <c r="CL43" s="71">
        <f t="shared" ref="CL43:CU43" si="202">(CL42/2.45)</f>
        <v>0.50238147141308886</v>
      </c>
      <c r="CM43" s="71">
        <f t="shared" si="202"/>
        <v>1.3540081263201336</v>
      </c>
      <c r="CN43" s="71">
        <f t="shared" si="202"/>
        <v>1.5461298197095421</v>
      </c>
      <c r="CO43" s="71">
        <f t="shared" si="202"/>
        <v>1.2480143490377116</v>
      </c>
      <c r="CP43" s="71">
        <f t="shared" si="202"/>
        <v>1.2646607931936165</v>
      </c>
      <c r="CQ43" s="46">
        <f t="shared" si="202"/>
        <v>5.6777256094871553E-2</v>
      </c>
      <c r="CR43" s="46">
        <f t="shared" si="202"/>
        <v>0.19863759201436693</v>
      </c>
      <c r="CS43" s="46">
        <f t="shared" si="202"/>
        <v>0.40321627948421646</v>
      </c>
      <c r="CT43" s="46">
        <f t="shared" si="202"/>
        <v>0.52685430117980714</v>
      </c>
      <c r="CU43" s="46">
        <f t="shared" si="202"/>
        <v>0.41126778523286472</v>
      </c>
      <c r="CV43" s="74"/>
      <c r="CW43" s="74"/>
      <c r="CX43" s="74"/>
      <c r="CY43" s="74"/>
      <c r="CZ43" s="74">
        <f>CZ42/SQRT(COUNT(CZ34:CZ39))</f>
        <v>1.2061243122006555</v>
      </c>
      <c r="DA43" s="74"/>
      <c r="DB43" s="74"/>
      <c r="DC43" s="74"/>
      <c r="DD43" s="74"/>
      <c r="DE43" s="74">
        <f t="shared" ref="DE43:DY43" si="203">DE42/SQRT(COUNT(DE34:DE39))</f>
        <v>2.2742569360519767</v>
      </c>
      <c r="DF43" s="74"/>
      <c r="DG43" s="74"/>
      <c r="DH43" s="74"/>
      <c r="DI43" s="74"/>
      <c r="DJ43" s="74">
        <f t="shared" si="203"/>
        <v>1.8748950587916853</v>
      </c>
      <c r="DK43" s="74"/>
      <c r="DL43" s="74"/>
      <c r="DM43" s="74"/>
      <c r="DN43" s="74"/>
      <c r="DO43" s="74">
        <f t="shared" si="203"/>
        <v>2.3901127356024849</v>
      </c>
      <c r="DP43" s="74"/>
      <c r="DQ43" s="74"/>
      <c r="DR43" s="74"/>
      <c r="DS43" s="74"/>
      <c r="DT43" s="74">
        <f t="shared" si="203"/>
        <v>4.2529728164870448</v>
      </c>
      <c r="DU43" s="74"/>
      <c r="DV43" s="74"/>
      <c r="DW43" s="74"/>
      <c r="DX43" s="74"/>
      <c r="DY43" s="74">
        <f t="shared" si="203"/>
        <v>2.6764404221527762</v>
      </c>
      <c r="DZ43" s="90">
        <f t="shared" ref="DZ43" si="204">(DZ42/2.828)</f>
        <v>0.18260176078299942</v>
      </c>
    </row>
    <row r="46" spans="1:130">
      <c r="C46" s="25" t="s">
        <v>39</v>
      </c>
      <c r="D46" s="134">
        <v>24.6</v>
      </c>
      <c r="E46" s="135">
        <v>26.2</v>
      </c>
    </row>
    <row r="47" spans="1:130">
      <c r="C47" s="26" t="s">
        <v>40</v>
      </c>
      <c r="D47" s="134">
        <v>22.8</v>
      </c>
      <c r="E47" s="135">
        <v>25</v>
      </c>
    </row>
    <row r="48" spans="1:130">
      <c r="C48" s="111" t="s">
        <v>41</v>
      </c>
      <c r="D48" s="134">
        <v>23.9</v>
      </c>
      <c r="E48" s="135">
        <v>27.3</v>
      </c>
    </row>
    <row r="49" spans="3:7">
      <c r="C49" s="26" t="s">
        <v>42</v>
      </c>
      <c r="D49" s="134">
        <v>24.6</v>
      </c>
      <c r="E49" s="135">
        <v>26.4</v>
      </c>
    </row>
    <row r="50" spans="3:7">
      <c r="C50" s="25" t="s">
        <v>43</v>
      </c>
      <c r="D50" s="134">
        <v>25.5</v>
      </c>
      <c r="E50" s="135">
        <v>26.3</v>
      </c>
    </row>
    <row r="51" spans="3:7">
      <c r="C51" s="121" t="s">
        <v>44</v>
      </c>
      <c r="D51" s="134">
        <v>25.6</v>
      </c>
      <c r="E51" s="135">
        <v>26.4</v>
      </c>
    </row>
    <row r="53" spans="3:7">
      <c r="C53" s="78" t="s">
        <v>4</v>
      </c>
      <c r="D53" s="134">
        <v>26.6</v>
      </c>
    </row>
    <row r="54" spans="3:7">
      <c r="C54" s="78" t="s">
        <v>5</v>
      </c>
      <c r="D54" s="134">
        <v>25</v>
      </c>
    </row>
    <row r="55" spans="3:7">
      <c r="C55" s="78" t="s">
        <v>6</v>
      </c>
      <c r="D55" s="134">
        <v>25.2</v>
      </c>
    </row>
    <row r="56" spans="3:7">
      <c r="C56" s="78" t="s">
        <v>7</v>
      </c>
      <c r="D56" s="134">
        <v>27.6</v>
      </c>
    </row>
    <row r="57" spans="3:7">
      <c r="C57" s="78" t="s">
        <v>8</v>
      </c>
      <c r="D57" s="134">
        <v>26.4</v>
      </c>
    </row>
    <row r="58" spans="3:7">
      <c r="C58" s="78" t="s">
        <v>9</v>
      </c>
      <c r="D58" s="134">
        <v>26</v>
      </c>
    </row>
    <row r="59" spans="3:7">
      <c r="C59" s="78" t="s">
        <v>10</v>
      </c>
      <c r="D59" s="134">
        <v>24.7</v>
      </c>
    </row>
    <row r="60" spans="3:7">
      <c r="C60" s="78" t="s">
        <v>11</v>
      </c>
      <c r="D60" s="134">
        <v>25.9</v>
      </c>
    </row>
    <row r="62" spans="3:7">
      <c r="G62" s="14" t="s">
        <v>101</v>
      </c>
    </row>
    <row r="63" spans="3:7">
      <c r="G63" s="14" t="s">
        <v>102</v>
      </c>
    </row>
  </sheetData>
  <mergeCells count="12">
    <mergeCell ref="CL4:CP4"/>
    <mergeCell ref="CL19:CP19"/>
    <mergeCell ref="CL32:CP32"/>
    <mergeCell ref="H4:L4"/>
    <mergeCell ref="R4:V4"/>
    <mergeCell ref="H19:L19"/>
    <mergeCell ref="R19:V19"/>
    <mergeCell ref="H32:L32"/>
    <mergeCell ref="R32:V32"/>
    <mergeCell ref="AL4:AP4"/>
    <mergeCell ref="AL19:AP19"/>
    <mergeCell ref="AL32:AP32"/>
  </mergeCells>
  <phoneticPr fontId="7" type="noConversion"/>
  <pageMargins left="0.7" right="0.7" top="0.75" bottom="0.75" header="0.3" footer="0.3"/>
  <pageSetup orientation="portrait" r:id="rId1"/>
  <ignoredErrors>
    <ignoredError sqref="P15 D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"/>
  <sheetViews>
    <sheetView workbookViewId="0">
      <selection activeCell="G32" sqref="G32"/>
    </sheetView>
  </sheetViews>
  <sheetFormatPr defaultColWidth="11.42578125" defaultRowHeight="15"/>
  <sheetData>
    <row r="1" spans="1:25">
      <c r="A1" s="10"/>
      <c r="B1" s="140" t="s">
        <v>46</v>
      </c>
      <c r="C1" s="140"/>
      <c r="D1" s="140"/>
      <c r="E1" s="140"/>
      <c r="F1" s="140"/>
      <c r="G1" s="140"/>
      <c r="H1" s="141" t="s">
        <v>47</v>
      </c>
      <c r="I1" s="141"/>
      <c r="J1" s="141"/>
      <c r="K1" s="141"/>
      <c r="L1" s="141"/>
      <c r="M1" s="141"/>
      <c r="N1" s="142" t="s">
        <v>48</v>
      </c>
      <c r="O1" s="142"/>
      <c r="P1" s="142"/>
      <c r="Q1" s="142"/>
      <c r="R1" s="142"/>
      <c r="S1" s="142"/>
      <c r="T1" s="143" t="s">
        <v>2</v>
      </c>
      <c r="U1" s="143"/>
      <c r="V1" s="143"/>
      <c r="W1" s="143"/>
      <c r="X1" s="143"/>
      <c r="Y1" s="143"/>
    </row>
    <row r="2" spans="1:25">
      <c r="A2" s="6" t="s">
        <v>49</v>
      </c>
      <c r="B2" s="5" t="s">
        <v>0</v>
      </c>
      <c r="C2" s="2">
        <v>0.25</v>
      </c>
      <c r="D2" s="2">
        <v>0.5</v>
      </c>
      <c r="E2" s="2">
        <v>0.75</v>
      </c>
      <c r="F2" s="2">
        <v>0.9</v>
      </c>
      <c r="G2" s="2">
        <v>1</v>
      </c>
      <c r="H2" s="1" t="s">
        <v>0</v>
      </c>
      <c r="I2" s="2">
        <v>0.25</v>
      </c>
      <c r="J2" s="2">
        <v>0.5</v>
      </c>
      <c r="K2" s="2">
        <v>0.75</v>
      </c>
      <c r="L2" s="2">
        <v>0.9</v>
      </c>
      <c r="M2" s="2">
        <v>1</v>
      </c>
      <c r="N2" s="1" t="s">
        <v>0</v>
      </c>
      <c r="O2" s="2">
        <v>0.25</v>
      </c>
      <c r="P2" s="2">
        <v>0.5</v>
      </c>
      <c r="Q2" s="2">
        <v>0.75</v>
      </c>
      <c r="R2" s="2">
        <v>0.9</v>
      </c>
      <c r="S2" s="2">
        <v>1</v>
      </c>
      <c r="T2" s="1" t="s">
        <v>0</v>
      </c>
      <c r="U2" s="2">
        <v>0.25</v>
      </c>
      <c r="V2" s="2">
        <v>0.5</v>
      </c>
      <c r="W2" s="2">
        <v>0.75</v>
      </c>
      <c r="X2" s="2">
        <v>0.9</v>
      </c>
      <c r="Y2" s="2">
        <v>1</v>
      </c>
    </row>
    <row r="3" spans="1:25">
      <c r="A3" s="6" t="s">
        <v>39</v>
      </c>
      <c r="B3" s="8">
        <v>13.737573336627927</v>
      </c>
      <c r="C3" s="8">
        <v>38.101958666725871</v>
      </c>
      <c r="D3" s="8">
        <v>53.641003891004978</v>
      </c>
      <c r="E3" s="8">
        <v>72.431906945020401</v>
      </c>
      <c r="F3" s="8">
        <v>99.627369032426998</v>
      </c>
      <c r="G3" s="8"/>
      <c r="H3" s="8">
        <v>344.19271494091203</v>
      </c>
      <c r="I3" s="8">
        <v>976.68394847706202</v>
      </c>
      <c r="J3" s="8">
        <v>1336.1891557412005</v>
      </c>
      <c r="K3" s="8">
        <v>1641.2395670703986</v>
      </c>
      <c r="L3" s="8">
        <v>1941.0518206743925</v>
      </c>
      <c r="M3" s="8"/>
      <c r="N3" s="8">
        <v>355.44924535576757</v>
      </c>
      <c r="O3" s="8">
        <v>1138.9681525572876</v>
      </c>
      <c r="P3" s="8">
        <v>1603.7209273829694</v>
      </c>
      <c r="Q3" s="8">
        <v>2110.969992990395</v>
      </c>
      <c r="R3" s="8">
        <v>2484.0952586205626</v>
      </c>
      <c r="S3" s="8"/>
      <c r="T3" s="8">
        <v>1.0325781876676037</v>
      </c>
      <c r="U3" s="8">
        <v>1.1662048222350185</v>
      </c>
      <c r="V3" s="8">
        <v>1.2001402887835146</v>
      </c>
      <c r="W3" s="8">
        <v>1.2861667210798156</v>
      </c>
      <c r="X3" s="8">
        <v>1.2800558964951843</v>
      </c>
      <c r="Y3" s="7"/>
    </row>
    <row r="4" spans="1:25">
      <c r="A4" s="6" t="s">
        <v>40</v>
      </c>
      <c r="B4" s="8">
        <v>11.847722812310206</v>
      </c>
      <c r="C4" s="8">
        <v>36.29950181521243</v>
      </c>
      <c r="D4" s="8">
        <v>54.652137317534368</v>
      </c>
      <c r="E4" s="8">
        <v>89.864184191431178</v>
      </c>
      <c r="F4" s="8">
        <v>116.51631144406636</v>
      </c>
      <c r="G4" s="8"/>
      <c r="H4" s="8">
        <v>300.0860595099096</v>
      </c>
      <c r="I4" s="8">
        <v>968.76051075507144</v>
      </c>
      <c r="J4" s="8">
        <v>1280.1753497920101</v>
      </c>
      <c r="K4" s="8">
        <v>1691.5159627782707</v>
      </c>
      <c r="L4" s="8">
        <v>1910.9154795196675</v>
      </c>
      <c r="M4" s="8"/>
      <c r="N4" s="8">
        <v>257.96976921538277</v>
      </c>
      <c r="O4" s="8">
        <v>897.1700352251072</v>
      </c>
      <c r="P4" s="8">
        <v>1368.1744100696753</v>
      </c>
      <c r="Q4" s="8">
        <v>1950.7834354634379</v>
      </c>
      <c r="R4" s="8">
        <v>2156.8752139231533</v>
      </c>
      <c r="S4" s="8"/>
      <c r="T4" s="8">
        <v>0.85949719728877305</v>
      </c>
      <c r="U4" s="8">
        <v>0.92605419729700056</v>
      </c>
      <c r="V4" s="8">
        <v>1.0686914788031796</v>
      </c>
      <c r="W4" s="8">
        <v>1.1532479570626986</v>
      </c>
      <c r="X4" s="8">
        <v>1.1287156623573475</v>
      </c>
      <c r="Y4" s="7"/>
    </row>
    <row r="5" spans="1:25">
      <c r="A5" s="6" t="s">
        <v>41</v>
      </c>
      <c r="B5" s="4">
        <v>10.980478986962556</v>
      </c>
      <c r="C5" s="8">
        <v>27.794898474754529</v>
      </c>
      <c r="D5" s="8">
        <v>42.743851161927765</v>
      </c>
      <c r="E5" s="8">
        <v>71.759695844409492</v>
      </c>
      <c r="F5" s="8">
        <v>121.27277560470431</v>
      </c>
      <c r="G5" s="8"/>
      <c r="H5" s="8">
        <v>319.80826079113382</v>
      </c>
      <c r="I5" s="8">
        <v>908.5756624724869</v>
      </c>
      <c r="J5" s="8">
        <v>1339.9544701267607</v>
      </c>
      <c r="K5" s="8">
        <v>1810.8758747772883</v>
      </c>
      <c r="L5" s="8">
        <v>2344.5907712654439</v>
      </c>
      <c r="M5" s="8"/>
      <c r="N5" s="8">
        <v>284.29121620572312</v>
      </c>
      <c r="O5" s="8">
        <v>899.84776479199468</v>
      </c>
      <c r="P5" s="8">
        <v>1514.3390099810717</v>
      </c>
      <c r="Q5" s="8">
        <v>2284.2253111886039</v>
      </c>
      <c r="R5" s="8">
        <v>2921.0296403457819</v>
      </c>
      <c r="S5" s="8"/>
      <c r="T5" s="8">
        <v>0.8883311937667383</v>
      </c>
      <c r="U5" s="8">
        <v>0.99022535245079135</v>
      </c>
      <c r="V5" s="8">
        <v>1.1290630964663981</v>
      </c>
      <c r="W5" s="8">
        <v>1.261124667354621</v>
      </c>
      <c r="X5" s="8">
        <v>1.2461628058803804</v>
      </c>
      <c r="Y5" s="7"/>
    </row>
    <row r="6" spans="1:25">
      <c r="A6" s="6" t="s">
        <v>42</v>
      </c>
      <c r="B6" s="8">
        <v>8.3380311365571753</v>
      </c>
      <c r="C6" s="8">
        <v>23.372902925289633</v>
      </c>
      <c r="D6" s="8">
        <v>43.629413679782928</v>
      </c>
      <c r="E6" s="8">
        <v>71.721778242985167</v>
      </c>
      <c r="F6" s="8">
        <v>114.99410880052319</v>
      </c>
      <c r="G6" s="8"/>
      <c r="H6" s="8">
        <v>217.65814988361981</v>
      </c>
      <c r="I6" s="8">
        <v>653.25386556058538</v>
      </c>
      <c r="J6" s="8">
        <v>1085.7368133266461</v>
      </c>
      <c r="K6" s="8">
        <v>1481.5565671914599</v>
      </c>
      <c r="L6" s="8">
        <v>1887.9211700684948</v>
      </c>
      <c r="M6" s="8"/>
      <c r="N6" s="8">
        <v>193.36138800232681</v>
      </c>
      <c r="O6" s="8">
        <v>643.86801588808271</v>
      </c>
      <c r="P6" s="8">
        <v>1271.1767517555738</v>
      </c>
      <c r="Q6" s="8">
        <v>1806.7255662678324</v>
      </c>
      <c r="R6" s="8">
        <v>2223.931864699427</v>
      </c>
      <c r="S6" s="8"/>
      <c r="T6" s="8">
        <v>0.88798485247045789</v>
      </c>
      <c r="U6" s="8">
        <v>0.98539396311120964</v>
      </c>
      <c r="V6" s="8">
        <v>1.1704917009031606</v>
      </c>
      <c r="W6" s="8">
        <v>1.2196888679036404</v>
      </c>
      <c r="X6" s="8">
        <v>1.1781180692011406</v>
      </c>
      <c r="Y6" s="7"/>
    </row>
    <row r="7" spans="1:25">
      <c r="A7" s="6" t="s">
        <v>43</v>
      </c>
      <c r="B7" s="4">
        <v>11.070048927777188</v>
      </c>
      <c r="C7" s="4">
        <v>22.781003001625155</v>
      </c>
      <c r="D7" s="4">
        <v>38.549707714905054</v>
      </c>
      <c r="E7" s="4">
        <v>64.430265232220876</v>
      </c>
      <c r="F7" s="4">
        <v>87.908762365718928</v>
      </c>
      <c r="G7" s="4"/>
      <c r="H7" s="4">
        <v>348.48525914305827</v>
      </c>
      <c r="I7" s="4">
        <v>840.63423158134174</v>
      </c>
      <c r="J7" s="4">
        <v>1313.4422730270594</v>
      </c>
      <c r="K7" s="8">
        <v>1814.4449528280409</v>
      </c>
      <c r="L7" s="8">
        <v>2117.9302171787344</v>
      </c>
      <c r="M7" s="8"/>
      <c r="N7" s="8">
        <v>353.33784356290448</v>
      </c>
      <c r="O7" s="8">
        <v>864.56186314547915</v>
      </c>
      <c r="P7" s="8">
        <v>1504.9337478953355</v>
      </c>
      <c r="Q7" s="8">
        <v>2222.0718713855954</v>
      </c>
      <c r="R7" s="8">
        <v>2587.6660362589505</v>
      </c>
      <c r="S7" s="8"/>
      <c r="T7" s="8">
        <v>1.0135163781495187</v>
      </c>
      <c r="U7" s="8">
        <v>1.0280642648106895</v>
      </c>
      <c r="V7" s="8">
        <v>1.1453939302998082</v>
      </c>
      <c r="W7" s="8">
        <v>1.224690087476862</v>
      </c>
      <c r="X7" s="8">
        <v>1.221865448642089</v>
      </c>
      <c r="Y7" s="7"/>
    </row>
    <row r="8" spans="1:25">
      <c r="A8" s="6" t="s">
        <v>44</v>
      </c>
      <c r="B8" s="4">
        <v>14.619788903455758</v>
      </c>
      <c r="C8" s="4">
        <v>51.778843173674701</v>
      </c>
      <c r="D8" s="4">
        <v>80.679053110951116</v>
      </c>
      <c r="E8" s="4">
        <v>122.57609126340907</v>
      </c>
      <c r="F8" s="4">
        <v>133.0935450879393</v>
      </c>
      <c r="G8" s="8"/>
      <c r="H8" s="4">
        <v>401.18473718122203</v>
      </c>
      <c r="I8" s="4">
        <v>1340.9911480746966</v>
      </c>
      <c r="J8" s="4">
        <v>1820.9988724537368</v>
      </c>
      <c r="K8" s="4">
        <v>2370.9806213923594</v>
      </c>
      <c r="L8" s="4">
        <v>2487.4686092678303</v>
      </c>
      <c r="M8" s="8"/>
      <c r="N8" s="4">
        <v>347.73624543616023</v>
      </c>
      <c r="O8" s="4">
        <v>1390.1667140101722</v>
      </c>
      <c r="P8" s="4">
        <v>2056.3375867276991</v>
      </c>
      <c r="Q8" s="4">
        <v>2637.3253617214605</v>
      </c>
      <c r="R8" s="4">
        <v>2742.8592401462233</v>
      </c>
      <c r="S8" s="8"/>
      <c r="T8" s="4">
        <v>0.86655894470143691</v>
      </c>
      <c r="U8" s="4">
        <v>1.0365136834399309</v>
      </c>
      <c r="V8" s="4">
        <v>1.1292127738894764</v>
      </c>
      <c r="W8" s="4">
        <v>1.1123597073032696</v>
      </c>
      <c r="X8" s="4">
        <v>1.1026938405476661</v>
      </c>
      <c r="Y8" s="7"/>
    </row>
    <row r="9" spans="1:25">
      <c r="A9" s="6" t="s">
        <v>3</v>
      </c>
      <c r="B9" s="9">
        <f>AVERAGE(B3:B8)</f>
        <v>11.765607350615136</v>
      </c>
      <c r="C9" s="9">
        <f>AVERAGE(C3:C7)</f>
        <v>29.670052976721525</v>
      </c>
      <c r="D9" s="9">
        <f>AVERAGE(D3:D7)</f>
        <v>46.643222753031019</v>
      </c>
      <c r="E9" s="9">
        <f>AVERAGE(E3:E7)</f>
        <v>74.041566091213411</v>
      </c>
      <c r="F9" s="9">
        <f>AVERAGE(F3:F7)</f>
        <v>108.06386544948796</v>
      </c>
      <c r="G9" s="9"/>
      <c r="H9" s="9">
        <f>AVERAGE(H3:H8)</f>
        <v>321.90253024164264</v>
      </c>
      <c r="I9" s="9">
        <f>AVERAGE(I3:I8)</f>
        <v>948.14989448687402</v>
      </c>
      <c r="J9" s="9">
        <f>AVERAGE(J3:J8)</f>
        <v>1362.7494890779024</v>
      </c>
      <c r="K9" s="9">
        <f>AVERAGE(K3:K8)</f>
        <v>1801.7689243396362</v>
      </c>
      <c r="L9" s="9">
        <f>AVERAGE(L3:L8)</f>
        <v>2114.9796779957601</v>
      </c>
      <c r="M9" s="9"/>
      <c r="N9" s="9">
        <f>AVERAGE(N3:N8)</f>
        <v>298.69095129637748</v>
      </c>
      <c r="O9" s="9">
        <f>AVERAGE(O3:O8)</f>
        <v>972.43042426968714</v>
      </c>
      <c r="P9" s="9">
        <f>AVERAGE(P3:P8)</f>
        <v>1553.1137389687208</v>
      </c>
      <c r="Q9" s="9">
        <f>AVERAGE(Q3:Q8)</f>
        <v>2168.6835898362206</v>
      </c>
      <c r="R9" s="9">
        <f>AVERAGE(R3:R8)</f>
        <v>2519.4095423323497</v>
      </c>
      <c r="S9" s="9"/>
      <c r="T9" s="9">
        <f>AVERAGE(T3:T8)</f>
        <v>0.92474445900742142</v>
      </c>
      <c r="U9" s="9">
        <f>AVERAGE(U3:U8)</f>
        <v>1.0220760472241068</v>
      </c>
      <c r="V9" s="9">
        <f>AVERAGE(V3:V8)</f>
        <v>1.1404988781909229</v>
      </c>
      <c r="W9" s="9">
        <f>AVERAGE(W3:W8)</f>
        <v>1.2095463346968178</v>
      </c>
      <c r="X9" s="9">
        <f>AVERAGE(X3:X8)</f>
        <v>1.1929352871873011</v>
      </c>
      <c r="Y9" s="7"/>
    </row>
    <row r="10" spans="1:25">
      <c r="B10" s="3"/>
      <c r="C10" s="3"/>
      <c r="D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7"/>
    </row>
    <row r="11" spans="1:25">
      <c r="A11" s="6" t="s">
        <v>50</v>
      </c>
      <c r="B11" s="3"/>
      <c r="C11" s="7"/>
      <c r="D11" s="7"/>
      <c r="E11" s="7"/>
      <c r="F11" s="7"/>
      <c r="G11" s="7"/>
      <c r="H11" s="7"/>
      <c r="I11" s="7"/>
      <c r="J11" s="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7"/>
    </row>
    <row r="12" spans="1:25">
      <c r="A12" s="6" t="s">
        <v>39</v>
      </c>
      <c r="B12" s="11">
        <v>13.044106904245295</v>
      </c>
      <c r="C12" s="4">
        <v>32.135300118811635</v>
      </c>
      <c r="D12" s="4">
        <v>47.285299145129521</v>
      </c>
      <c r="E12" s="4">
        <v>67.39594495731771</v>
      </c>
      <c r="F12" s="4">
        <v>107.09049801539007</v>
      </c>
      <c r="G12" s="4"/>
      <c r="H12" s="11">
        <v>328.8207589348645</v>
      </c>
      <c r="I12" s="4">
        <v>908.70396082871991</v>
      </c>
      <c r="J12" s="4">
        <v>1300.335606321361</v>
      </c>
      <c r="K12" s="4">
        <v>1694.392823127738</v>
      </c>
      <c r="L12" s="4">
        <v>2069.5903324975129</v>
      </c>
      <c r="M12" s="4"/>
      <c r="N12" s="11">
        <v>307.5919075486442</v>
      </c>
      <c r="O12" s="4">
        <v>986.0579284025174</v>
      </c>
      <c r="P12" s="4">
        <v>1535.3938889821504</v>
      </c>
      <c r="Q12" s="4">
        <v>2175.2106418964336</v>
      </c>
      <c r="R12" s="4">
        <v>2733.6396675872911</v>
      </c>
      <c r="S12" s="4"/>
      <c r="T12" s="8">
        <v>0.933483955931804</v>
      </c>
      <c r="U12" s="4">
        <v>1.0850989280414043</v>
      </c>
      <c r="V12" s="4">
        <v>1.180359190810635</v>
      </c>
      <c r="W12" s="4">
        <v>1.2837668876395019</v>
      </c>
      <c r="X12" s="4">
        <v>1.3210127950294528</v>
      </c>
      <c r="Y12" s="7"/>
    </row>
    <row r="13" spans="1:25">
      <c r="A13" s="6" t="s">
        <v>40</v>
      </c>
      <c r="B13" s="8">
        <v>10.880601388659381</v>
      </c>
      <c r="C13" s="8">
        <v>28.022620124046501</v>
      </c>
      <c r="D13" s="8">
        <v>45.141479532114943</v>
      </c>
      <c r="E13" s="8">
        <v>80.41723171121356</v>
      </c>
      <c r="F13" s="8">
        <v>122.47421713891147</v>
      </c>
      <c r="G13" s="8"/>
      <c r="H13" s="8">
        <v>293.78148681073782</v>
      </c>
      <c r="I13" s="8">
        <v>784.01439232599535</v>
      </c>
      <c r="J13" s="8">
        <v>1143.8444154739709</v>
      </c>
      <c r="K13" s="8">
        <v>1557.2604573505059</v>
      </c>
      <c r="L13" s="8">
        <v>1880.3724375645616</v>
      </c>
      <c r="M13" s="8"/>
      <c r="N13" s="8">
        <v>251.13309326205464</v>
      </c>
      <c r="O13" s="8">
        <v>753.09812632313424</v>
      </c>
      <c r="P13" s="8">
        <v>1240.7597664838727</v>
      </c>
      <c r="Q13" s="8">
        <v>1873.0530771396709</v>
      </c>
      <c r="R13" s="8">
        <v>2253.3359188395211</v>
      </c>
      <c r="S13" s="8"/>
      <c r="T13" s="8">
        <v>0.85452277142121624</v>
      </c>
      <c r="U13" s="8">
        <v>0.96065493081055942</v>
      </c>
      <c r="V13" s="8">
        <v>1.0844670792168085</v>
      </c>
      <c r="W13" s="8">
        <v>1.2025653022568557</v>
      </c>
      <c r="X13" s="8">
        <v>1.1992571393966907</v>
      </c>
      <c r="Y13" s="7"/>
    </row>
    <row r="14" spans="1:25">
      <c r="A14" s="6" t="s">
        <v>41</v>
      </c>
      <c r="B14" s="4">
        <v>9.6480072825029612</v>
      </c>
      <c r="C14" s="4">
        <v>27.467193276088899</v>
      </c>
      <c r="D14" s="4">
        <v>50.416789275592286</v>
      </c>
      <c r="E14" s="4">
        <v>80.03088768403957</v>
      </c>
      <c r="F14" s="11">
        <v>122.65667083093639</v>
      </c>
      <c r="G14" s="11"/>
      <c r="H14" s="4">
        <v>283.11321913504372</v>
      </c>
      <c r="I14" s="4">
        <v>857.83848087333217</v>
      </c>
      <c r="J14" s="4">
        <v>1425.8209862399137</v>
      </c>
      <c r="K14" s="4">
        <v>1936.3969430432073</v>
      </c>
      <c r="L14" s="11">
        <v>2310.7539345361597</v>
      </c>
      <c r="M14" s="11"/>
      <c r="N14" s="4">
        <v>238.45059044834156</v>
      </c>
      <c r="O14" s="4">
        <v>765.79406322406578</v>
      </c>
      <c r="P14" s="4">
        <v>1533.6461589283747</v>
      </c>
      <c r="Q14" s="4">
        <v>2240.8351149867708</v>
      </c>
      <c r="R14" s="11">
        <v>2672.0195252207482</v>
      </c>
      <c r="S14" s="11"/>
      <c r="T14" s="4">
        <v>0.84216975122345827</v>
      </c>
      <c r="U14" s="4">
        <v>0.88163112274377697</v>
      </c>
      <c r="V14" s="4">
        <v>1.0756083207312075</v>
      </c>
      <c r="W14" s="4">
        <v>1.1571512304336946</v>
      </c>
      <c r="X14" s="4">
        <v>1.1563833085389665</v>
      </c>
      <c r="Y14" s="7"/>
    </row>
    <row r="15" spans="1:25">
      <c r="A15" s="6" t="s">
        <v>42</v>
      </c>
      <c r="B15" s="4">
        <v>11.217358706771472</v>
      </c>
      <c r="C15" s="4">
        <v>26.831349344252025</v>
      </c>
      <c r="D15" s="4">
        <v>52.90011115981585</v>
      </c>
      <c r="E15" s="4">
        <v>76.376799796710642</v>
      </c>
      <c r="F15" s="4">
        <v>107.58873104157406</v>
      </c>
      <c r="G15" s="4"/>
      <c r="H15" s="4">
        <v>236.14581986116809</v>
      </c>
      <c r="I15" s="4">
        <v>734.35007246323073</v>
      </c>
      <c r="J15" s="4">
        <v>1222.1711334162287</v>
      </c>
      <c r="K15" s="4">
        <v>1579.9000541495195</v>
      </c>
      <c r="L15" s="4">
        <v>1955.9989846409612</v>
      </c>
      <c r="M15" s="4"/>
      <c r="N15" s="4">
        <v>218.02556342421656</v>
      </c>
      <c r="O15" s="4">
        <v>718.94198996521334</v>
      </c>
      <c r="P15" s="4">
        <v>1388.4768898387624</v>
      </c>
      <c r="Q15" s="4">
        <v>1881.7682359459841</v>
      </c>
      <c r="R15" s="4">
        <v>2307.30656728333</v>
      </c>
      <c r="S15" s="4"/>
      <c r="T15" s="4">
        <v>0.91751630965203868</v>
      </c>
      <c r="U15" s="4">
        <v>0.97797160239761249</v>
      </c>
      <c r="V15" s="4">
        <v>1.1352553071150786</v>
      </c>
      <c r="W15" s="4">
        <v>1.1912564937414478</v>
      </c>
      <c r="X15" s="4">
        <v>1.1798295617599661</v>
      </c>
      <c r="Y15" s="7"/>
    </row>
    <row r="16" spans="1:25">
      <c r="A16" s="6" t="s">
        <v>43</v>
      </c>
      <c r="B16" s="8">
        <v>8.427325707337685</v>
      </c>
      <c r="C16" s="8">
        <v>18.649452131291444</v>
      </c>
      <c r="D16" s="8">
        <v>37.348654563479442</v>
      </c>
      <c r="E16" s="8">
        <v>63.021684518643291</v>
      </c>
      <c r="F16" s="8">
        <v>94.689214280917938</v>
      </c>
      <c r="G16" s="4">
        <v>96.633778859585377</v>
      </c>
      <c r="H16" s="8">
        <v>270.15709949049341</v>
      </c>
      <c r="I16" s="8">
        <v>709.38206953536269</v>
      </c>
      <c r="J16" s="8">
        <v>1276.9697770849275</v>
      </c>
      <c r="K16" s="8">
        <v>1717.2304543268885</v>
      </c>
      <c r="L16" s="8">
        <v>2084.19736060266</v>
      </c>
      <c r="M16" s="4">
        <v>2111.1532051352629</v>
      </c>
      <c r="N16" s="8">
        <v>250.47854411668106</v>
      </c>
      <c r="O16" s="8">
        <v>657.43961552761039</v>
      </c>
      <c r="P16" s="8">
        <v>1423.5574685588138</v>
      </c>
      <c r="Q16" s="8">
        <v>2081.9215031450503</v>
      </c>
      <c r="R16" s="8">
        <v>2614.4157689429553</v>
      </c>
      <c r="S16" s="4">
        <v>2550.7014446962571</v>
      </c>
      <c r="T16" s="8">
        <v>0.92411726680287753</v>
      </c>
      <c r="U16" s="8">
        <v>0.92535427859781438</v>
      </c>
      <c r="V16" s="8">
        <v>1.1128538660777765</v>
      </c>
      <c r="W16" s="8">
        <v>1.2123061654868761</v>
      </c>
      <c r="X16" s="8">
        <v>1.2545609420670445</v>
      </c>
      <c r="Y16" s="4">
        <v>1.2084044517611223</v>
      </c>
    </row>
    <row r="17" spans="1:25">
      <c r="A17" s="6" t="s">
        <v>44</v>
      </c>
      <c r="B17" s="8">
        <v>14.862659903243376</v>
      </c>
      <c r="C17" s="8">
        <v>46.362948497300891</v>
      </c>
      <c r="D17" s="8">
        <v>75.549317123690045</v>
      </c>
      <c r="E17" s="8">
        <v>99.381725989304044</v>
      </c>
      <c r="F17" s="8">
        <v>125.42592330470693</v>
      </c>
      <c r="G17" s="8"/>
      <c r="H17" s="8">
        <v>387.00804114512511</v>
      </c>
      <c r="I17" s="8">
        <v>1214.9050032485741</v>
      </c>
      <c r="J17" s="8">
        <v>1747.3722791194896</v>
      </c>
      <c r="K17" s="8">
        <v>2052.8852599889947</v>
      </c>
      <c r="L17" s="8">
        <v>2339.3680276314308</v>
      </c>
      <c r="M17" s="8"/>
      <c r="N17" s="8">
        <v>355.90465209159021</v>
      </c>
      <c r="O17" s="8">
        <v>1159.7718711924836</v>
      </c>
      <c r="P17" s="8">
        <v>1908.3346828415013</v>
      </c>
      <c r="Q17" s="8">
        <v>2238.034493464615</v>
      </c>
      <c r="R17" s="8">
        <v>2522.7539959983801</v>
      </c>
      <c r="S17" s="8"/>
      <c r="T17" s="8">
        <v>0.91752944817203086</v>
      </c>
      <c r="U17" s="8">
        <v>0.95455385706859353</v>
      </c>
      <c r="V17" s="8">
        <v>1.0916699170407314</v>
      </c>
      <c r="W17" s="8">
        <v>1.0902419689340195</v>
      </c>
      <c r="X17" s="8">
        <v>1.0785226398528578</v>
      </c>
      <c r="Y17" s="7"/>
    </row>
    <row r="18" spans="1:25">
      <c r="A18" s="6" t="s">
        <v>3</v>
      </c>
      <c r="B18" s="9">
        <f>AVERAGE(B12:B17)</f>
        <v>11.346676648793363</v>
      </c>
      <c r="C18" s="9">
        <f>AVERAGE(C12:C16)</f>
        <v>26.621182998898103</v>
      </c>
      <c r="D18" s="9">
        <f>AVERAGE(D12:D16)</f>
        <v>46.618466735226413</v>
      </c>
      <c r="E18" s="9">
        <f>AVERAGE(E12:E16)</f>
        <v>73.448509733584956</v>
      </c>
      <c r="F18" s="9">
        <f>AVERAGE(F12:F16)</f>
        <v>110.89986626154598</v>
      </c>
      <c r="G18" s="9"/>
      <c r="H18" s="9">
        <f>AVERAGE(H12:H17)</f>
        <v>299.83773756290549</v>
      </c>
      <c r="I18" s="9">
        <f>AVERAGE(I12:I17)</f>
        <v>868.19899654586914</v>
      </c>
      <c r="J18" s="9">
        <f>AVERAGE(J12:J17)</f>
        <v>1352.7523662759818</v>
      </c>
      <c r="K18" s="9">
        <f>AVERAGE(K12:K17)</f>
        <v>1756.3443319978089</v>
      </c>
      <c r="L18" s="9">
        <f>AVERAGE(L12:L17)</f>
        <v>2106.7135129122144</v>
      </c>
      <c r="M18" s="9"/>
      <c r="N18" s="9">
        <f>AVERAGE(N12:N17)</f>
        <v>270.26405848192138</v>
      </c>
      <c r="O18" s="9">
        <f>AVERAGE(O12:O17)</f>
        <v>840.1839324391708</v>
      </c>
      <c r="P18" s="9">
        <f>AVERAGE(P12:P17)</f>
        <v>1505.028142605579</v>
      </c>
      <c r="Q18" s="9">
        <f>AVERAGE(Q12:Q17)</f>
        <v>2081.803844429754</v>
      </c>
      <c r="R18" s="9">
        <f>AVERAGE(R12:R17)</f>
        <v>2517.2452406453708</v>
      </c>
      <c r="S18" s="9"/>
      <c r="T18" s="9">
        <f>AVERAGE(T12:T17)</f>
        <v>0.89822325053390439</v>
      </c>
      <c r="U18" s="9">
        <f>AVERAGE(U12:U17)</f>
        <v>0.96421078660996018</v>
      </c>
      <c r="V18" s="9">
        <f>AVERAGE(V12:V17)</f>
        <v>1.1133689468320396</v>
      </c>
      <c r="W18" s="9">
        <f>AVERAGE(W12:W17)</f>
        <v>1.189548008082066</v>
      </c>
      <c r="X18" s="9">
        <f>AVERAGE(X12:X17)</f>
        <v>1.1982610644408298</v>
      </c>
      <c r="Y18" s="7"/>
    </row>
    <row r="19" spans="1:25" ht="30">
      <c r="A19" s="12" t="s">
        <v>51</v>
      </c>
      <c r="B19" s="13">
        <f>_xlfn.T.TEST(B3:B8,B12:B17,1,1)</f>
        <v>0.30332810834087354</v>
      </c>
      <c r="C19" s="13">
        <f t="shared" ref="C19:D19" si="0">_xlfn.T.TEST(C3:C8,C12:C17,1,1)</f>
        <v>5.2802880563524349E-2</v>
      </c>
      <c r="D19" s="13">
        <f t="shared" si="0"/>
        <v>0.39627789704410049</v>
      </c>
      <c r="E19" s="13">
        <f>_xlfn.T.TEST(E3:E8,E12:E17,1,1)</f>
        <v>0.19264558201442566</v>
      </c>
      <c r="F19" s="13">
        <f>_xlfn.T.TEST(F3:F8,F12:F17,1,1)</f>
        <v>0.36001690427573474</v>
      </c>
      <c r="G19" s="13"/>
      <c r="H19" s="13">
        <f>_xlfn.T.TEST(H3:H8,H12:H17,1,1)</f>
        <v>8.0160956643906392E-2</v>
      </c>
      <c r="I19" s="13">
        <f>_xlfn.T.TEST(I3:I8,I12:I17,1,1)</f>
        <v>4.3763574796383119E-2</v>
      </c>
      <c r="J19" s="13">
        <f>_xlfn.T.TEST(J3:J8,J12:J17,1,1)</f>
        <v>0.40989330491934828</v>
      </c>
      <c r="K19" s="13">
        <f>_xlfn.T.TEST(K3:K8,K12:K17,1,1)</f>
        <v>0.27086557026861691</v>
      </c>
      <c r="L19" s="13">
        <f>_xlfn.T.TEST(L3:L8,L12:L17,1,1)</f>
        <v>0.42048398825081379</v>
      </c>
      <c r="M19" s="13"/>
      <c r="N19" s="13">
        <f>_xlfn.T.TEST(N3:N8,N12:N17,1,1)</f>
        <v>9.7561490821599331E-2</v>
      </c>
      <c r="O19" s="13">
        <f>_xlfn.T.TEST(O3:O8,O12:O17,1,1)</f>
        <v>1.5269926821734125E-2</v>
      </c>
      <c r="P19" s="13">
        <f>_xlfn.T.TEST(P3:P8,P12:P17,1,1)</f>
        <v>0.14526004202556209</v>
      </c>
      <c r="Q19" s="13">
        <f>_xlfn.T.TEST(Q3:Q8,Q12:Q17,1,1)</f>
        <v>0.13796540891684617</v>
      </c>
      <c r="R19" s="13">
        <f>_xlfn.T.TEST(R3:R8,R12:R17,1,1)</f>
        <v>0.48966880279688696</v>
      </c>
      <c r="S19" s="13"/>
      <c r="T19" s="13">
        <f>_xlfn.T.TEST(T3:T8,T12:T17,1,1)</f>
        <v>0.17134301764109289</v>
      </c>
      <c r="U19" s="13">
        <f>_xlfn.T.TEST(U3:U8,U12:U17,1,1)</f>
        <v>2.9136791016367108E-2</v>
      </c>
      <c r="V19" s="13">
        <f>_xlfn.T.TEST(V3:V8,V12:V17,1,1)</f>
        <v>1.8716971326387638E-2</v>
      </c>
      <c r="W19" s="13">
        <f>_xlfn.T.TEST(W3:W8,W12:W17,1,1)</f>
        <v>0.18433738135937125</v>
      </c>
      <c r="X19" s="13">
        <f>_xlfn.T.TEST(X3:X8,X12:X17,1,1)</f>
        <v>0.41390220092492735</v>
      </c>
      <c r="Y19" s="7"/>
    </row>
  </sheetData>
  <mergeCells count="4">
    <mergeCell ref="B1:G1"/>
    <mergeCell ref="H1:M1"/>
    <mergeCell ref="N1:S1"/>
    <mergeCell ref="T1:Y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>
      <selection activeCell="A20" sqref="A20:XFD22"/>
    </sheetView>
  </sheetViews>
  <sheetFormatPr defaultColWidth="11.42578125" defaultRowHeight="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Controls and CMS</vt:lpstr>
      <vt:lpstr>CMS only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Villafuerte</dc:creator>
  <cp:lastModifiedBy>wanju</cp:lastModifiedBy>
  <dcterms:created xsi:type="dcterms:W3CDTF">2018-01-03T20:24:43Z</dcterms:created>
  <dcterms:modified xsi:type="dcterms:W3CDTF">2019-01-28T22:22:13Z</dcterms:modified>
</cp:coreProperties>
</file>