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media/image1.png" ContentType="image/png"/>
  <Override PartName="/xl/media/image2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нерц. усил." sheetId="1" state="visible" r:id="rId2"/>
    <sheet name="Диагр. возм. силы" sheetId="2" state="visible" r:id="rId3"/>
    <sheet name="Табл. по оборотам" sheetId="3" state="visible" r:id="rId4"/>
    <sheet name="Подбор подшипников и рев. ред" sheetId="4" state="visible" r:id="rId5"/>
    <sheet name="Зуб. кол. и шпонка" sheetId="5" state="visible" r:id="rId6"/>
    <sheet name="Обобщ. график" sheetId="6" state="visible" r:id="rId7"/>
  </sheets>
  <definedNames>
    <definedName function="false" hidden="false" localSheetId="1" name="_xlnm.Print_Area" vbProcedure="false">'Диагр. возм. силы'!$F$42:$M$61</definedName>
    <definedName function="false" hidden="false" localSheetId="0" name="_xlnm.Print_Area" vbProcedure="false">'Инерц. усил.'!$B$1:$N$32</definedName>
    <definedName function="false" hidden="false" localSheetId="5" name="_xlnm.Print_Area" vbProcedure="false">'Обобщ. график'!$A$1:$O$38</definedName>
    <definedName function="false" hidden="false" localSheetId="2" name="_xlnm.Print_Area" vbProcedure="false">'Табл. по оборотам'!$A$3:$S$26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<sst xmlns="http://schemas.openxmlformats.org/spreadsheetml/2006/main" count="212" uniqueCount="180">
  <si>
    <t xml:space="preserve">Вводимые параметры выделены красным шрифтом</t>
  </si>
  <si>
    <t xml:space="preserve">График изменения суммарного статического момента дебалансов</t>
  </si>
  <si>
    <t xml:space="preserve">Инерционные усилия дебалансов</t>
  </si>
  <si>
    <t xml:space="preserve">Число ступеней </t>
  </si>
  <si>
    <t xml:space="preserve">Пл-ть металла</t>
  </si>
  <si>
    <r>
      <rPr>
        <sz val="10"/>
        <rFont val="Arial Cyr"/>
        <family val="0"/>
        <charset val="204"/>
      </rPr>
      <t xml:space="preserve">∑</t>
    </r>
    <r>
      <rPr>
        <b val="true"/>
        <sz val="10"/>
        <rFont val="Arial Cyr"/>
        <family val="0"/>
        <charset val="204"/>
      </rPr>
      <t xml:space="preserve">S</t>
    </r>
    <r>
      <rPr>
        <sz val="10"/>
        <rFont val="Arial Cyr"/>
        <family val="0"/>
        <charset val="204"/>
      </rPr>
      <t xml:space="preserve">ст, кг</t>
    </r>
    <r>
      <rPr>
        <sz val="10"/>
        <rFont val="Calibri"/>
        <family val="2"/>
        <charset val="204"/>
      </rPr>
      <t xml:space="preserve">∙</t>
    </r>
    <r>
      <rPr>
        <sz val="10"/>
        <rFont val="Arial Cyr"/>
        <family val="0"/>
        <charset val="204"/>
      </rPr>
      <t xml:space="preserve">м</t>
    </r>
  </si>
  <si>
    <t xml:space="preserve">+</t>
  </si>
  <si>
    <t xml:space="preserve">-</t>
  </si>
  <si>
    <t xml:space="preserve">Исходные данные</t>
  </si>
  <si>
    <r>
      <rPr>
        <sz val="12"/>
        <rFont val="Arial Cyr"/>
        <family val="0"/>
        <charset val="204"/>
      </rPr>
      <t xml:space="preserve">Fи</t>
    </r>
    <r>
      <rPr>
        <sz val="8"/>
        <rFont val="Arial Cyr"/>
        <family val="0"/>
        <charset val="204"/>
      </rPr>
      <t xml:space="preserve">1</t>
    </r>
  </si>
  <si>
    <r>
      <rPr>
        <sz val="12"/>
        <rFont val="Arial Cyr"/>
        <family val="0"/>
        <charset val="204"/>
      </rPr>
      <t xml:space="preserve">Fи</t>
    </r>
    <r>
      <rPr>
        <sz val="8"/>
        <rFont val="Arial Cyr"/>
        <family val="0"/>
        <charset val="204"/>
      </rPr>
      <t xml:space="preserve">2</t>
    </r>
  </si>
  <si>
    <r>
      <rPr>
        <sz val="12"/>
        <rFont val="Arial Cyr"/>
        <family val="0"/>
        <charset val="204"/>
      </rPr>
      <t xml:space="preserve">Fи</t>
    </r>
    <r>
      <rPr>
        <sz val="8"/>
        <rFont val="Arial Cyr"/>
        <family val="0"/>
        <charset val="204"/>
      </rPr>
      <t xml:space="preserve">3</t>
    </r>
  </si>
  <si>
    <r>
      <rPr>
        <sz val="12"/>
        <rFont val="Arial Cyr"/>
        <family val="0"/>
        <charset val="204"/>
      </rPr>
      <t xml:space="preserve">Fи</t>
    </r>
    <r>
      <rPr>
        <sz val="8"/>
        <rFont val="Arial Cyr"/>
        <family val="0"/>
        <charset val="204"/>
      </rPr>
      <t xml:space="preserve">4</t>
    </r>
  </si>
  <si>
    <r>
      <rPr>
        <sz val="12"/>
        <rFont val="Arial Cyr"/>
        <family val="0"/>
        <charset val="204"/>
      </rPr>
      <t xml:space="preserve">Fи</t>
    </r>
    <r>
      <rPr>
        <sz val="8"/>
        <rFont val="Arial Cyr"/>
        <family val="0"/>
        <charset val="204"/>
      </rPr>
      <t xml:space="preserve">5</t>
    </r>
  </si>
  <si>
    <r>
      <rPr>
        <sz val="12"/>
        <rFont val="Arial Cyr"/>
        <family val="0"/>
        <charset val="204"/>
      </rPr>
      <t xml:space="preserve">Fи</t>
    </r>
    <r>
      <rPr>
        <sz val="8"/>
        <rFont val="Arial Cyr"/>
        <family val="0"/>
        <charset val="204"/>
      </rPr>
      <t xml:space="preserve">6</t>
    </r>
  </si>
  <si>
    <t xml:space="preserve">Fи7</t>
  </si>
  <si>
    <r>
      <rPr>
        <sz val="12"/>
        <rFont val="Arial Cyr"/>
        <family val="0"/>
        <charset val="204"/>
      </rPr>
      <t xml:space="preserve">Fи</t>
    </r>
    <r>
      <rPr>
        <sz val="8"/>
        <rFont val="Arial Cyr"/>
        <family val="0"/>
        <charset val="204"/>
      </rPr>
      <t xml:space="preserve">8</t>
    </r>
  </si>
  <si>
    <r>
      <rPr>
        <sz val="12"/>
        <rFont val="Arial Cyr"/>
        <family val="0"/>
        <charset val="204"/>
      </rPr>
      <t xml:space="preserve">Fи</t>
    </r>
    <r>
      <rPr>
        <sz val="8"/>
        <rFont val="Arial Cyr"/>
        <family val="0"/>
        <charset val="204"/>
      </rPr>
      <t xml:space="preserve">9</t>
    </r>
  </si>
  <si>
    <r>
      <rPr>
        <sz val="12"/>
        <rFont val="Arial Cyr"/>
        <family val="0"/>
        <charset val="204"/>
      </rPr>
      <t xml:space="preserve">Fи</t>
    </r>
    <r>
      <rPr>
        <sz val="8"/>
        <rFont val="Arial Cyr"/>
        <family val="0"/>
        <charset val="204"/>
      </rPr>
      <t xml:space="preserve">10</t>
    </r>
  </si>
  <si>
    <t xml:space="preserve">l, м</t>
  </si>
  <si>
    <r>
      <rPr>
        <sz val="10"/>
        <rFont val="Arial Cyr"/>
        <family val="0"/>
        <charset val="204"/>
      </rPr>
      <t xml:space="preserve">К</t>
    </r>
    <r>
      <rPr>
        <sz val="8"/>
        <rFont val="Arial Cyr"/>
        <family val="0"/>
        <charset val="204"/>
      </rPr>
      <t xml:space="preserve">у</t>
    </r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</si>
  <si>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</si>
  <si>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</si>
  <si>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</si>
  <si>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</si>
  <si>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</si>
  <si>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</si>
  <si>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</si>
  <si>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r>
      <rPr>
        <b val="true"/>
        <sz val="12"/>
        <rFont val="Arial Cyr"/>
        <family val="0"/>
        <charset val="204"/>
      </rPr>
      <t xml:space="preserve">S</t>
    </r>
    <r>
      <rPr>
        <b val="true"/>
        <sz val="10"/>
        <rFont val="Arial Cyr"/>
        <family val="0"/>
        <charset val="204"/>
      </rPr>
      <t xml:space="preserve">ст</t>
    </r>
    <r>
      <rPr>
        <b val="true"/>
        <sz val="8"/>
        <rFont val="Arial Cyr"/>
        <family val="0"/>
        <charset val="204"/>
      </rPr>
      <t xml:space="preserve">1</t>
    </r>
  </si>
  <si>
    <t xml:space="preserve">Sст2</t>
  </si>
  <si>
    <t xml:space="preserve">Sст3</t>
  </si>
  <si>
    <t xml:space="preserve">Sст4</t>
  </si>
  <si>
    <t xml:space="preserve">Sст5</t>
  </si>
  <si>
    <t xml:space="preserve">Sст6</t>
  </si>
  <si>
    <t xml:space="preserve">Sст7</t>
  </si>
  <si>
    <r>
      <rPr>
        <sz val="10"/>
        <rFont val="Arial Cyr"/>
        <family val="0"/>
        <charset val="204"/>
      </rPr>
      <t xml:space="preserve">∑</t>
    </r>
    <r>
      <rPr>
        <b val="true"/>
        <sz val="10"/>
        <rFont val="Arial Cyr"/>
        <family val="0"/>
        <charset val="204"/>
      </rPr>
      <t xml:space="preserve">S</t>
    </r>
    <r>
      <rPr>
        <sz val="10"/>
        <rFont val="Arial Cyr"/>
        <family val="0"/>
        <charset val="204"/>
      </rPr>
      <t xml:space="preserve">ст</t>
    </r>
  </si>
  <si>
    <t xml:space="preserve">Угловая скорость, рад/с </t>
  </si>
  <si>
    <t xml:space="preserve">Квадрат угловой скорости</t>
  </si>
  <si>
    <t xml:space="preserve">Окружная скорость, об/мин</t>
  </si>
  <si>
    <t xml:space="preserve">Радиус инерции деб.</t>
  </si>
  <si>
    <t xml:space="preserve">Линейный радиус деб., R [м]</t>
  </si>
  <si>
    <t xml:space="preserve">Линейный радиус деб., r [м]</t>
  </si>
  <si>
    <t xml:space="preserve"> Масса дебаланса, кг</t>
  </si>
  <si>
    <t xml:space="preserve">Значения сил инерции, Fи, Н</t>
  </si>
  <si>
    <t xml:space="preserve">Значения сил инерции </t>
  </si>
  <si>
    <t xml:space="preserve">сдвоенных дебалансов, Fи, Н</t>
  </si>
  <si>
    <t xml:space="preserve">Отношения сил инерции после-</t>
  </si>
  <si>
    <t xml:space="preserve">дующих пар дебалансов к </t>
  </si>
  <si>
    <r>
      <rPr>
        <sz val="10"/>
        <rFont val="Arial Cyr"/>
        <family val="0"/>
        <charset val="204"/>
      </rPr>
      <t xml:space="preserve">первой, λ</t>
    </r>
    <r>
      <rPr>
        <sz val="8"/>
        <rFont val="Arial Cyr"/>
        <family val="0"/>
        <charset val="204"/>
      </rPr>
      <t xml:space="preserve">1</t>
    </r>
    <r>
      <rPr>
        <sz val="10"/>
        <rFont val="Arial Cyr"/>
        <family val="0"/>
        <charset val="204"/>
      </rPr>
      <t xml:space="preserve">, λ</t>
    </r>
    <r>
      <rPr>
        <sz val="8"/>
        <rFont val="Arial Cyr"/>
        <family val="0"/>
        <charset val="204"/>
      </rPr>
      <t xml:space="preserve">2</t>
    </r>
    <r>
      <rPr>
        <sz val="10"/>
        <rFont val="Arial Cyr"/>
        <family val="0"/>
        <charset val="204"/>
      </rPr>
      <t xml:space="preserve">, λ</t>
    </r>
    <r>
      <rPr>
        <sz val="8"/>
        <rFont val="Arial Cyr"/>
        <family val="0"/>
        <charset val="204"/>
      </rPr>
      <t xml:space="preserve">3, </t>
    </r>
    <r>
      <rPr>
        <sz val="10"/>
        <rFont val="Arial Cyr"/>
        <family val="0"/>
        <charset val="204"/>
      </rPr>
      <t xml:space="preserve">λ</t>
    </r>
    <r>
      <rPr>
        <sz val="8"/>
        <rFont val="Arial Cyr"/>
        <family val="0"/>
        <charset val="204"/>
      </rPr>
      <t xml:space="preserve">4, </t>
    </r>
    <r>
      <rPr>
        <sz val="10"/>
        <rFont val="Arial Cyr"/>
        <family val="0"/>
        <charset val="204"/>
      </rPr>
      <t xml:space="preserve">λ</t>
    </r>
    <r>
      <rPr>
        <sz val="8"/>
        <rFont val="Arial Cyr"/>
        <family val="0"/>
        <charset val="204"/>
      </rPr>
      <t xml:space="preserve">5</t>
    </r>
  </si>
  <si>
    <r>
      <rPr>
        <sz val="10"/>
        <rFont val="Arial Cyr"/>
        <family val="0"/>
        <charset val="204"/>
      </rPr>
      <t xml:space="preserve">Угол поворота дебаланса, φ / (</t>
    </r>
    <r>
      <rPr>
        <sz val="10"/>
        <rFont val="Calibri"/>
        <family val="2"/>
        <charset val="204"/>
      </rPr>
      <t xml:space="preserve">α)</t>
    </r>
  </si>
  <si>
    <r>
      <rPr>
        <sz val="10"/>
        <rFont val="Arial Cyr"/>
        <family val="0"/>
        <charset val="204"/>
      </rPr>
      <t xml:space="preserve">y</t>
    </r>
    <r>
      <rPr>
        <sz val="8"/>
        <rFont val="Arial Cyr"/>
        <family val="0"/>
        <charset val="204"/>
      </rPr>
      <t xml:space="preserve">c;</t>
    </r>
    <r>
      <rPr>
        <sz val="10"/>
        <rFont val="Arial Cyr"/>
        <family val="0"/>
        <charset val="204"/>
      </rPr>
      <t xml:space="preserve"> (у</t>
    </r>
    <r>
      <rPr>
        <sz val="8"/>
        <rFont val="Arial Cyr"/>
        <family val="0"/>
        <charset val="204"/>
      </rPr>
      <t xml:space="preserve">с min)</t>
    </r>
  </si>
  <si>
    <t xml:space="preserve">Усилие развиваемое устройст-</t>
  </si>
  <si>
    <r>
      <rPr>
        <sz val="12"/>
        <rFont val="Arial Cyr"/>
        <family val="0"/>
        <charset val="204"/>
      </rPr>
      <t xml:space="preserve">φ</t>
    </r>
    <r>
      <rPr>
        <sz val="10"/>
        <rFont val="Arial Cyr"/>
        <family val="0"/>
        <charset val="204"/>
      </rPr>
      <t xml:space="preserve">, град</t>
    </r>
  </si>
  <si>
    <t xml:space="preserve">вом при заданных параметрах, Н (т)</t>
  </si>
  <si>
    <t xml:space="preserve">Статический момент каждого</t>
  </si>
  <si>
    <t xml:space="preserve">∑</t>
  </si>
  <si>
    <t xml:space="preserve">График изменения статических моментов каждого дебаланса</t>
  </si>
  <si>
    <t xml:space="preserve">дебаланса, кг*м</t>
  </si>
  <si>
    <r>
      <rPr>
        <b val="true"/>
        <sz val="10"/>
        <rFont val="Arial Cyr"/>
        <family val="0"/>
        <charset val="204"/>
      </rPr>
      <t xml:space="preserve">S</t>
    </r>
    <r>
      <rPr>
        <sz val="10"/>
        <rFont val="Arial Cyr"/>
        <family val="0"/>
        <charset val="204"/>
      </rPr>
      <t xml:space="preserve">ст, кг</t>
    </r>
    <r>
      <rPr>
        <sz val="10"/>
        <rFont val="Calibri"/>
        <family val="2"/>
        <charset val="204"/>
      </rPr>
      <t xml:space="preserve">∙</t>
    </r>
    <r>
      <rPr>
        <sz val="10"/>
        <rFont val="Arial Cyr"/>
        <family val="0"/>
        <charset val="204"/>
      </rPr>
      <t xml:space="preserve">м</t>
    </r>
  </si>
  <si>
    <t xml:space="preserve">Мощность электродвигателя одной ветви, кВт</t>
  </si>
  <si>
    <t xml:space="preserve">Масса устройства, т</t>
  </si>
  <si>
    <t xml:space="preserve">Модуль</t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</si>
  <si>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1, мм</t>
    </r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</si>
  <si>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2, мм</t>
    </r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</si>
  <si>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3, мм</t>
    </r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</si>
  <si>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4, мм</t>
    </r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</si>
  <si>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5, мм</t>
    </r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</si>
  <si>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6, мм</t>
    </r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</si>
  <si>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7, мм</t>
    </r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</si>
  <si>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8, мм</t>
    </r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</si>
  <si>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9, мм</t>
    </r>
  </si>
  <si>
    <r>
      <rPr>
        <sz val="10"/>
        <rFont val="Arial Cyr"/>
        <family val="0"/>
        <charset val="204"/>
      </rPr>
      <t xml:space="preserve">d</t>
    </r>
    <r>
      <rPr>
        <sz val="8"/>
        <rFont val="Arial Cyr"/>
        <family val="0"/>
        <charset val="204"/>
      </rPr>
      <t xml:space="preserve">10, мм</t>
    </r>
  </si>
  <si>
    <t xml:space="preserve">Межосевое расстояние,мм</t>
  </si>
  <si>
    <t xml:space="preserve">Число зубьев</t>
  </si>
  <si>
    <t xml:space="preserve"> 0.309735100000000   0.185348110583574   0.133106799736218   0.102000996171205</t>
  </si>
  <si>
    <t xml:space="preserve">  Columns 5 through 7</t>
  </si>
  <si>
    <t xml:space="preserve">   0.079864079882704   0.061782703611950   0.044247871598328</t>
  </si>
  <si>
    <t xml:space="preserve">Межосевое расстояние "минус" 3 мм.</t>
  </si>
  <si>
    <t xml:space="preserve">Окружная скорость  эл. дв-ля, об/мин</t>
  </si>
  <si>
    <t xml:space="preserve">Мощность эл. дв-ля, N [кВт]</t>
  </si>
  <si>
    <t xml:space="preserve">Передаточное число рем-й передачи</t>
  </si>
  <si>
    <r>
      <rPr>
        <sz val="10"/>
        <rFont val="Arial Cyr"/>
        <family val="0"/>
        <charset val="204"/>
      </rPr>
      <t xml:space="preserve">Крутящие моменты на валах, М</t>
    </r>
    <r>
      <rPr>
        <sz val="8"/>
        <rFont val="Arial Cyr"/>
        <family val="0"/>
        <charset val="204"/>
      </rPr>
      <t xml:space="preserve">кр</t>
    </r>
    <r>
      <rPr>
        <sz val="10"/>
        <rFont val="Arial Cyr"/>
        <family val="0"/>
        <charset val="204"/>
      </rPr>
      <t xml:space="preserve"> [кг*м]</t>
    </r>
  </si>
  <si>
    <r>
      <rPr>
        <sz val="10"/>
        <rFont val="Arial Cyr"/>
        <family val="0"/>
        <charset val="204"/>
      </rPr>
      <t xml:space="preserve">Мкр</t>
    </r>
    <r>
      <rPr>
        <sz val="8"/>
        <rFont val="Arial Cyr"/>
        <family val="0"/>
        <charset val="204"/>
      </rPr>
      <t xml:space="preserve">7</t>
    </r>
  </si>
  <si>
    <r>
      <rPr>
        <sz val="10"/>
        <rFont val="Arial Cyr"/>
        <family val="0"/>
        <charset val="204"/>
      </rPr>
      <t xml:space="preserve">Мкр</t>
    </r>
    <r>
      <rPr>
        <sz val="8"/>
        <rFont val="Arial Cyr"/>
        <family val="0"/>
        <charset val="204"/>
      </rPr>
      <t xml:space="preserve">6</t>
    </r>
  </si>
  <si>
    <r>
      <rPr>
        <sz val="10"/>
        <rFont val="Arial Cyr"/>
        <family val="0"/>
        <charset val="204"/>
      </rPr>
      <t xml:space="preserve">Мкр</t>
    </r>
    <r>
      <rPr>
        <sz val="8"/>
        <rFont val="Arial Cyr"/>
        <family val="0"/>
        <charset val="204"/>
      </rPr>
      <t xml:space="preserve">5</t>
    </r>
  </si>
  <si>
    <r>
      <rPr>
        <sz val="10"/>
        <rFont val="Arial Cyr"/>
        <family val="0"/>
        <charset val="204"/>
      </rPr>
      <t xml:space="preserve">Мкр</t>
    </r>
    <r>
      <rPr>
        <sz val="8"/>
        <rFont val="Arial Cyr"/>
        <family val="0"/>
        <charset val="204"/>
      </rPr>
      <t xml:space="preserve">4</t>
    </r>
  </si>
  <si>
    <r>
      <rPr>
        <sz val="10"/>
        <rFont val="Arial Cyr"/>
        <family val="0"/>
        <charset val="204"/>
      </rPr>
      <t xml:space="preserve">Мкр</t>
    </r>
    <r>
      <rPr>
        <sz val="8"/>
        <rFont val="Arial Cyr"/>
        <family val="0"/>
        <charset val="204"/>
      </rPr>
      <t xml:space="preserve">3</t>
    </r>
  </si>
  <si>
    <r>
      <rPr>
        <sz val="10"/>
        <rFont val="Arial Cyr"/>
        <family val="0"/>
        <charset val="204"/>
      </rPr>
      <t xml:space="preserve">Мкр</t>
    </r>
    <r>
      <rPr>
        <sz val="8"/>
        <rFont val="Arial Cyr"/>
        <family val="0"/>
        <charset val="204"/>
      </rPr>
      <t xml:space="preserve">2</t>
    </r>
  </si>
  <si>
    <r>
      <rPr>
        <sz val="10"/>
        <rFont val="Arial Cyr"/>
        <family val="0"/>
        <charset val="204"/>
      </rPr>
      <t xml:space="preserve">Мкр</t>
    </r>
    <r>
      <rPr>
        <sz val="8"/>
        <rFont val="Arial Cyr"/>
        <family val="0"/>
        <charset val="204"/>
      </rPr>
      <t xml:space="preserve">1</t>
    </r>
  </si>
  <si>
    <t xml:space="preserve">Окружная скорость  первого (начального) вала, об/мин</t>
  </si>
  <si>
    <t xml:space="preserve">φ</t>
  </si>
  <si>
    <t xml:space="preserve">cosφ</t>
  </si>
  <si>
    <r>
      <rPr>
        <sz val="14"/>
        <rFont val="Times New Roman"/>
        <family val="1"/>
        <charset val="204"/>
      </rPr>
      <t xml:space="preserve">λ</t>
    </r>
    <r>
      <rPr>
        <sz val="8"/>
        <rFont val="Times New Roman"/>
        <family val="1"/>
        <charset val="204"/>
      </rPr>
      <t xml:space="preserve">1</t>
    </r>
    <r>
      <rPr>
        <sz val="14"/>
        <rFont val="Times New Roman"/>
        <family val="1"/>
        <charset val="204"/>
      </rPr>
      <t xml:space="preserve">∙cos(2φ)</t>
    </r>
  </si>
  <si>
    <r>
      <rPr>
        <sz val="14"/>
        <rFont val="Times New Roman"/>
        <family val="1"/>
        <charset val="204"/>
      </rPr>
      <t xml:space="preserve">λ</t>
    </r>
    <r>
      <rPr>
        <vertAlign val="subscript"/>
        <sz val="14"/>
        <rFont val="Times New Roman"/>
        <family val="1"/>
        <charset val="204"/>
      </rPr>
      <t xml:space="preserve">2</t>
    </r>
    <r>
      <rPr>
        <sz val="14"/>
        <rFont val="Times New Roman"/>
        <family val="1"/>
        <charset val="204"/>
      </rPr>
      <t xml:space="preserve">∙cos(3φ)</t>
    </r>
  </si>
  <si>
    <r>
      <rPr>
        <sz val="14"/>
        <rFont val="Times New Roman"/>
        <family val="1"/>
        <charset val="204"/>
      </rPr>
      <t xml:space="preserve">λ</t>
    </r>
    <r>
      <rPr>
        <vertAlign val="subscript"/>
        <sz val="14"/>
        <rFont val="Times New Roman"/>
        <family val="1"/>
        <charset val="204"/>
      </rPr>
      <t xml:space="preserve">3</t>
    </r>
    <r>
      <rPr>
        <sz val="14"/>
        <rFont val="Times New Roman"/>
        <family val="1"/>
        <charset val="204"/>
      </rPr>
      <t xml:space="preserve">∙cos(4φ)</t>
    </r>
  </si>
  <si>
    <r>
      <rPr>
        <sz val="14"/>
        <rFont val="Times New Roman"/>
        <family val="1"/>
        <charset val="204"/>
      </rPr>
      <t xml:space="preserve">λ</t>
    </r>
    <r>
      <rPr>
        <vertAlign val="subscript"/>
        <sz val="14"/>
        <rFont val="Times New Roman"/>
        <family val="1"/>
        <charset val="204"/>
      </rPr>
      <t xml:space="preserve">4</t>
    </r>
    <r>
      <rPr>
        <sz val="14"/>
        <rFont val="Times New Roman"/>
        <family val="1"/>
        <charset val="204"/>
      </rPr>
      <t xml:space="preserve">∙cos(5φ)</t>
    </r>
  </si>
  <si>
    <r>
      <rPr>
        <sz val="14"/>
        <rFont val="Times New Roman"/>
        <family val="1"/>
        <charset val="204"/>
      </rPr>
      <t xml:space="preserve">λ</t>
    </r>
    <r>
      <rPr>
        <vertAlign val="subscript"/>
        <sz val="14"/>
        <rFont val="Times New Roman"/>
        <family val="1"/>
        <charset val="204"/>
      </rPr>
      <t xml:space="preserve">5</t>
    </r>
    <r>
      <rPr>
        <sz val="14"/>
        <rFont val="Times New Roman"/>
        <family val="1"/>
        <charset val="204"/>
      </rPr>
      <t xml:space="preserve">∙cos(6φ)</t>
    </r>
  </si>
  <si>
    <t xml:space="preserve">λ6∙cos(7φ)</t>
  </si>
  <si>
    <r>
      <rPr>
        <sz val="14"/>
        <rFont val="Times New Roman"/>
        <family val="1"/>
        <charset val="204"/>
      </rPr>
      <t xml:space="preserve">λ</t>
    </r>
    <r>
      <rPr>
        <vertAlign val="subscript"/>
        <sz val="14"/>
        <rFont val="Times New Roman"/>
        <family val="1"/>
        <charset val="204"/>
      </rPr>
      <t xml:space="preserve">7</t>
    </r>
    <r>
      <rPr>
        <sz val="14"/>
        <rFont val="Times New Roman"/>
        <family val="1"/>
        <charset val="204"/>
      </rPr>
      <t xml:space="preserve">∙cos(8φ)</t>
    </r>
  </si>
  <si>
    <r>
      <rPr>
        <sz val="14"/>
        <rFont val="Times New Roman"/>
        <family val="1"/>
        <charset val="204"/>
      </rPr>
      <t xml:space="preserve">λ</t>
    </r>
    <r>
      <rPr>
        <vertAlign val="subscript"/>
        <sz val="14"/>
        <rFont val="Times New Roman"/>
        <family val="1"/>
        <charset val="204"/>
      </rPr>
      <t xml:space="preserve">8</t>
    </r>
    <r>
      <rPr>
        <sz val="14"/>
        <rFont val="Times New Roman"/>
        <family val="1"/>
        <charset val="204"/>
      </rPr>
      <t xml:space="preserve">∙cos(9φ)</t>
    </r>
  </si>
  <si>
    <r>
      <rPr>
        <sz val="14"/>
        <rFont val="Times New Roman"/>
        <family val="1"/>
        <charset val="204"/>
      </rPr>
      <t xml:space="preserve">λ</t>
    </r>
    <r>
      <rPr>
        <vertAlign val="subscript"/>
        <sz val="14"/>
        <rFont val="Times New Roman"/>
        <family val="1"/>
        <charset val="204"/>
      </rPr>
      <t xml:space="preserve">9</t>
    </r>
    <r>
      <rPr>
        <sz val="14"/>
        <rFont val="Times New Roman"/>
        <family val="1"/>
        <charset val="204"/>
      </rPr>
      <t xml:space="preserve">∙cos(10φ)</t>
    </r>
  </si>
  <si>
    <r>
      <rPr>
        <sz val="14"/>
        <rFont val="Times New Roman"/>
        <family val="1"/>
        <charset val="204"/>
      </rPr>
      <t xml:space="preserve">ε</t>
    </r>
    <r>
      <rPr>
        <vertAlign val="subscript"/>
        <sz val="14"/>
        <rFont val="Times New Roman"/>
        <family val="1"/>
        <charset val="204"/>
      </rPr>
      <t xml:space="preserve">1</t>
    </r>
  </si>
  <si>
    <r>
      <rPr>
        <sz val="14"/>
        <rFont val="Times New Roman"/>
        <family val="1"/>
        <charset val="204"/>
      </rPr>
      <t xml:space="preserve">ε</t>
    </r>
    <r>
      <rPr>
        <vertAlign val="subscript"/>
        <sz val="14"/>
        <rFont val="Times New Roman"/>
        <family val="1"/>
        <charset val="204"/>
      </rPr>
      <t xml:space="preserve">2</t>
    </r>
  </si>
  <si>
    <r>
      <rPr>
        <sz val="14"/>
        <rFont val="Times New Roman"/>
        <family val="1"/>
        <charset val="204"/>
      </rPr>
      <t xml:space="preserve">ε</t>
    </r>
    <r>
      <rPr>
        <vertAlign val="subscript"/>
        <sz val="14"/>
        <rFont val="Times New Roman"/>
        <family val="1"/>
        <charset val="204"/>
      </rPr>
      <t xml:space="preserve">3</t>
    </r>
  </si>
  <si>
    <r>
      <rPr>
        <sz val="14"/>
        <rFont val="Times New Roman"/>
        <family val="1"/>
        <charset val="204"/>
      </rPr>
      <t xml:space="preserve">ε</t>
    </r>
    <r>
      <rPr>
        <vertAlign val="subscript"/>
        <sz val="14"/>
        <rFont val="Times New Roman"/>
        <family val="1"/>
        <charset val="204"/>
      </rPr>
      <t xml:space="preserve">4</t>
    </r>
  </si>
  <si>
    <r>
      <rPr>
        <sz val="14"/>
        <rFont val="Times New Roman"/>
        <family val="1"/>
        <charset val="204"/>
      </rPr>
      <t xml:space="preserve">ε</t>
    </r>
    <r>
      <rPr>
        <vertAlign val="subscript"/>
        <sz val="14"/>
        <rFont val="Times New Roman"/>
        <family val="1"/>
        <charset val="204"/>
      </rPr>
      <t xml:space="preserve">5</t>
    </r>
  </si>
  <si>
    <r>
      <rPr>
        <sz val="14"/>
        <rFont val="Times New Roman"/>
        <family val="1"/>
        <charset val="204"/>
      </rPr>
      <t xml:space="preserve">ε</t>
    </r>
    <r>
      <rPr>
        <vertAlign val="subscript"/>
        <sz val="14"/>
        <rFont val="Times New Roman"/>
        <family val="1"/>
        <charset val="204"/>
      </rPr>
      <t xml:space="preserve">6</t>
    </r>
  </si>
  <si>
    <t xml:space="preserve">ε7</t>
  </si>
  <si>
    <t xml:space="preserve">ε8</t>
  </si>
  <si>
    <t xml:space="preserve">ε9</t>
  </si>
  <si>
    <r>
      <rPr>
        <sz val="14"/>
        <rFont val="Times New Roman"/>
        <family val="1"/>
        <charset val="204"/>
      </rPr>
      <t xml:space="preserve">y</t>
    </r>
    <r>
      <rPr>
        <sz val="8"/>
        <rFont val="Times New Roman"/>
        <family val="1"/>
        <charset val="204"/>
      </rPr>
      <t xml:space="preserve">c</t>
    </r>
  </si>
  <si>
    <t xml:space="preserve">n, [об/мин]</t>
  </si>
  <si>
    <r>
      <rPr>
        <sz val="14"/>
        <rFont val="Arial Cyr"/>
        <family val="0"/>
        <charset val="204"/>
      </rPr>
      <t xml:space="preserve">F</t>
    </r>
    <r>
      <rPr>
        <sz val="10"/>
        <rFont val="Arial Cyr"/>
        <family val="0"/>
        <charset val="204"/>
      </rPr>
      <t xml:space="preserve">вд, </t>
    </r>
    <r>
      <rPr>
        <sz val="14"/>
        <rFont val="Arial Cyr"/>
        <family val="0"/>
        <charset val="204"/>
      </rPr>
      <t xml:space="preserve">[т]</t>
    </r>
  </si>
  <si>
    <r>
      <rPr>
        <sz val="14"/>
        <rFont val="Arial Cyr"/>
        <family val="0"/>
        <charset val="204"/>
      </rPr>
      <t xml:space="preserve">F</t>
    </r>
    <r>
      <rPr>
        <sz val="10"/>
        <rFont val="Arial Cyr"/>
        <family val="0"/>
        <charset val="204"/>
      </rPr>
      <t xml:space="preserve">выд, </t>
    </r>
    <r>
      <rPr>
        <sz val="14"/>
        <rFont val="Arial Cyr"/>
        <family val="0"/>
        <charset val="204"/>
      </rPr>
      <t xml:space="preserve">[т]</t>
    </r>
  </si>
  <si>
    <r>
      <rPr>
        <sz val="10"/>
        <rFont val="Arial Cyr"/>
        <family val="0"/>
        <charset val="204"/>
      </rPr>
      <t xml:space="preserve">Силовые характеристики </t>
    </r>
    <r>
      <rPr>
        <b val="true"/>
        <sz val="12"/>
        <rFont val="Arial Cyr"/>
        <family val="0"/>
        <charset val="204"/>
      </rPr>
      <t xml:space="preserve">семиступенчатого</t>
    </r>
    <r>
      <rPr>
        <sz val="10"/>
        <rFont val="Arial Cyr"/>
        <family val="0"/>
        <charset val="204"/>
      </rPr>
      <t xml:space="preserve"> механизма</t>
    </r>
  </si>
  <si>
    <t xml:space="preserve">F, [т]</t>
  </si>
  <si>
    <t xml:space="preserve">Фактическая радиальная нагрузка на подшипник, R [кг]</t>
  </si>
  <si>
    <r>
      <rPr>
        <sz val="14"/>
        <rFont val="Arial Cyr"/>
        <family val="0"/>
        <charset val="204"/>
      </rPr>
      <t xml:space="preserve">k</t>
    </r>
    <r>
      <rPr>
        <sz val="8"/>
        <rFont val="Arial Cyr"/>
        <family val="0"/>
        <charset val="204"/>
      </rPr>
      <t xml:space="preserve">к</t>
    </r>
  </si>
  <si>
    <t xml:space="preserve">№ Ступени</t>
  </si>
  <si>
    <r>
      <rPr>
        <sz val="10"/>
        <rFont val="Arial Cyr"/>
        <family val="0"/>
        <charset val="204"/>
      </rPr>
      <t xml:space="preserve">Коэффициент безопасности </t>
    </r>
    <r>
      <rPr>
        <sz val="14"/>
        <rFont val="Arial Cyr"/>
        <family val="0"/>
        <charset val="204"/>
      </rPr>
      <t xml:space="preserve">k</t>
    </r>
    <r>
      <rPr>
        <sz val="8"/>
        <rFont val="Arial Cyr"/>
        <family val="0"/>
        <charset val="204"/>
      </rPr>
      <t xml:space="preserve">б</t>
    </r>
  </si>
  <si>
    <t xml:space="preserve">Коэффициент работоспособности, C [кН]</t>
  </si>
  <si>
    <t xml:space="preserve">Ресурс подшипника, час</t>
  </si>
  <si>
    <t xml:space="preserve">Число оборотов вала подшипников, n [об/мин]</t>
  </si>
  <si>
    <t xml:space="preserve">Условная радиальная нагрузка, Q [кг]</t>
  </si>
  <si>
    <t xml:space="preserve">К подбору мотор-редуктора CUBEX</t>
  </si>
  <si>
    <t xml:space="preserve">Потери на трение в подшипниках, [кВт]</t>
  </si>
  <si>
    <t xml:space="preserve">Суммарные потери одной ветви</t>
  </si>
  <si>
    <r>
      <rPr>
        <b val="true"/>
        <sz val="12"/>
        <rFont val="Arial Cyr"/>
        <family val="0"/>
        <charset val="204"/>
      </rPr>
      <t xml:space="preserve">n</t>
    </r>
    <r>
      <rPr>
        <b val="true"/>
        <sz val="8"/>
        <rFont val="Arial Cyr"/>
        <family val="0"/>
        <charset val="204"/>
      </rPr>
      <t xml:space="preserve">2</t>
    </r>
    <r>
      <rPr>
        <b val="true"/>
        <sz val="10"/>
        <rFont val="Arial Cyr"/>
        <family val="0"/>
        <charset val="204"/>
      </rPr>
      <t xml:space="preserve"> </t>
    </r>
    <r>
      <rPr>
        <sz val="10"/>
        <rFont val="Arial Cyr"/>
        <family val="0"/>
        <charset val="204"/>
      </rPr>
      <t xml:space="preserve">- ном. частота вращения вых. вала, об/мин </t>
    </r>
  </si>
  <si>
    <t xml:space="preserve">Число оборотов вала I ступени, n [об/мин]</t>
  </si>
  <si>
    <t xml:space="preserve">Ступени (нумерация снизу)</t>
  </si>
  <si>
    <r>
      <rPr>
        <b val="true"/>
        <sz val="10"/>
        <rFont val="Arial Cyr"/>
        <family val="0"/>
        <charset val="204"/>
      </rPr>
      <t xml:space="preserve">Р'</t>
    </r>
    <r>
      <rPr>
        <sz val="10"/>
        <rFont val="Arial Cyr"/>
        <family val="0"/>
        <charset val="204"/>
      </rPr>
      <t xml:space="preserve"> - мощность эл/двигателя, кВт</t>
    </r>
  </si>
  <si>
    <r>
      <rPr>
        <b val="true"/>
        <sz val="10"/>
        <rFont val="Arial Cyr"/>
        <family val="0"/>
        <charset val="204"/>
      </rPr>
      <t xml:space="preserve">RD</t>
    </r>
    <r>
      <rPr>
        <sz val="10"/>
        <rFont val="Arial Cyr"/>
        <family val="0"/>
        <charset val="204"/>
      </rPr>
      <t xml:space="preserve"> - динамический КПД (значение приводится в таблицах эксплуатационных характристик редукторов</t>
    </r>
  </si>
  <si>
    <r>
      <rPr>
        <b val="true"/>
        <sz val="10"/>
        <rFont val="Arial Cyr"/>
        <family val="0"/>
        <charset val="204"/>
      </rPr>
      <t xml:space="preserve">М</t>
    </r>
    <r>
      <rPr>
        <b val="true"/>
        <sz val="10"/>
        <rFont val="Calibri"/>
        <family val="2"/>
        <charset val="204"/>
      </rPr>
      <t xml:space="preserve">'</t>
    </r>
    <r>
      <rPr>
        <sz val="10"/>
        <rFont val="Arial Cyr"/>
        <family val="0"/>
        <charset val="204"/>
      </rPr>
      <t xml:space="preserve"> - крутящий момент на вых. валу мотор-редуктора при работе с двигателем мощностью </t>
    </r>
    <r>
      <rPr>
        <b val="true"/>
        <sz val="10"/>
        <rFont val="Arial Cyr"/>
        <family val="0"/>
        <charset val="204"/>
      </rPr>
      <t xml:space="preserve">Р</t>
    </r>
    <r>
      <rPr>
        <b val="true"/>
        <sz val="10"/>
        <rFont val="Calibri"/>
        <family val="2"/>
        <charset val="204"/>
      </rPr>
      <t xml:space="preserve">'</t>
    </r>
    <r>
      <rPr>
        <sz val="10"/>
        <rFont val="Calibri"/>
        <family val="2"/>
        <charset val="204"/>
      </rPr>
      <t xml:space="preserve">,</t>
    </r>
    <r>
      <rPr>
        <sz val="10"/>
        <rFont val="Arial"/>
        <family val="2"/>
        <charset val="204"/>
      </rPr>
      <t xml:space="preserve"> [Нм]</t>
    </r>
  </si>
  <si>
    <t xml:space="preserve">Трение в подшипниках</t>
  </si>
  <si>
    <r>
      <rPr>
        <sz val="10"/>
        <rFont val="Arial Cyr"/>
        <family val="0"/>
        <charset val="204"/>
      </rPr>
      <t xml:space="preserve">Действующая результирующая (радиальная) нагрузка на вал, F</t>
    </r>
    <r>
      <rPr>
        <sz val="8"/>
        <rFont val="Arial Cyr"/>
        <family val="0"/>
        <charset val="204"/>
      </rPr>
      <t xml:space="preserve">рез </t>
    </r>
    <r>
      <rPr>
        <sz val="10"/>
        <rFont val="Arial Cyr"/>
        <family val="0"/>
        <charset val="204"/>
      </rPr>
      <t xml:space="preserve">[кН]</t>
    </r>
  </si>
  <si>
    <t xml:space="preserve">Диаметр вала, d [м]</t>
  </si>
  <si>
    <t xml:space="preserve">Число оборотов вала, n [об/мин]</t>
  </si>
  <si>
    <t xml:space="preserve">f - коэффициент трения</t>
  </si>
  <si>
    <r>
      <rPr>
        <sz val="10"/>
        <rFont val="Arial Cyr"/>
        <family val="0"/>
        <charset val="204"/>
      </rPr>
      <t xml:space="preserve">Угловая скорость, </t>
    </r>
    <r>
      <rPr>
        <sz val="12"/>
        <rFont val="Calibri"/>
        <family val="2"/>
        <charset val="204"/>
      </rPr>
      <t xml:space="preserve">ω [рад]</t>
    </r>
  </si>
  <si>
    <r>
      <rPr>
        <sz val="10"/>
        <rFont val="Arial Cyr"/>
        <family val="0"/>
        <charset val="204"/>
      </rPr>
      <t xml:space="preserve">Момент трения, Т</t>
    </r>
    <r>
      <rPr>
        <sz val="8"/>
        <rFont val="Arial Cyr"/>
        <family val="0"/>
        <charset val="204"/>
      </rPr>
      <t xml:space="preserve">тр</t>
    </r>
    <r>
      <rPr>
        <sz val="10"/>
        <rFont val="Arial Cyr"/>
        <family val="0"/>
        <charset val="204"/>
      </rPr>
      <t xml:space="preserve">[кНм]</t>
    </r>
  </si>
  <si>
    <r>
      <rPr>
        <sz val="10"/>
        <rFont val="Arial Cyr"/>
        <family val="0"/>
        <charset val="204"/>
      </rPr>
      <t xml:space="preserve">Потери мощности, N</t>
    </r>
    <r>
      <rPr>
        <sz val="8"/>
        <rFont val="Arial Cyr"/>
        <family val="0"/>
        <charset val="204"/>
      </rPr>
      <t xml:space="preserve">R </t>
    </r>
    <r>
      <rPr>
        <sz val="10"/>
        <rFont val="Arial Cyr"/>
        <family val="0"/>
        <charset val="204"/>
      </rPr>
      <t xml:space="preserve">[кВт]</t>
    </r>
  </si>
  <si>
    <t xml:space="preserve">Потери на трение в подшипниках, [кВт] (Расчёт по SKF)</t>
  </si>
  <si>
    <t xml:space="preserve">Предварительный расчёт габаритных размеров зубчатого колеса</t>
  </si>
  <si>
    <t xml:space="preserve">Расчёт шпонок</t>
  </si>
  <si>
    <t xml:space="preserve">Делительная окружность, d [мм]</t>
  </si>
  <si>
    <t xml:space="preserve">Диаметр вала, d [мм]</t>
  </si>
  <si>
    <r>
      <rPr>
        <sz val="10"/>
        <rFont val="Arial Cyr"/>
        <family val="0"/>
        <charset val="204"/>
      </rPr>
      <t xml:space="preserve">Диаметр вала, d</t>
    </r>
    <r>
      <rPr>
        <sz val="8"/>
        <rFont val="Arial Cyr"/>
        <family val="0"/>
        <charset val="204"/>
      </rPr>
      <t xml:space="preserve">в </t>
    </r>
    <r>
      <rPr>
        <sz val="10"/>
        <rFont val="Arial Cyr"/>
        <family val="0"/>
        <charset val="204"/>
      </rPr>
      <t xml:space="preserve">[мм]</t>
    </r>
  </si>
  <si>
    <t xml:space="preserve">Рабочая длина шпонки, l [мм]</t>
  </si>
  <si>
    <r>
      <rPr>
        <sz val="10"/>
        <rFont val="Arial Cyr"/>
        <family val="0"/>
        <charset val="204"/>
      </rPr>
      <t xml:space="preserve">Толщина ступицы, </t>
    </r>
    <r>
      <rPr>
        <sz val="10"/>
        <rFont val="Calibri"/>
        <family val="2"/>
        <charset val="204"/>
      </rPr>
      <t xml:space="preserve">δ</t>
    </r>
    <r>
      <rPr>
        <sz val="8"/>
        <rFont val="Arial Cyr"/>
        <family val="0"/>
        <charset val="204"/>
      </rPr>
      <t xml:space="preserve">ст </t>
    </r>
    <r>
      <rPr>
        <sz val="10"/>
        <rFont val="Arial Cyr"/>
        <family val="0"/>
        <charset val="204"/>
      </rPr>
      <t xml:space="preserve">[мм]</t>
    </r>
  </si>
  <si>
    <t xml:space="preserve">Ширина шпонки, b [мм]</t>
  </si>
  <si>
    <r>
      <rPr>
        <sz val="10"/>
        <rFont val="Arial Cyr"/>
        <family val="0"/>
        <charset val="204"/>
      </rPr>
      <t xml:space="preserve">Длина ступицы, l</t>
    </r>
    <r>
      <rPr>
        <sz val="8"/>
        <rFont val="Arial Cyr"/>
        <family val="0"/>
        <charset val="204"/>
      </rPr>
      <t xml:space="preserve">ст </t>
    </r>
    <r>
      <rPr>
        <sz val="10"/>
        <rFont val="Arial Cyr"/>
        <family val="0"/>
        <charset val="204"/>
      </rPr>
      <t xml:space="preserve">[мм]</t>
    </r>
  </si>
  <si>
    <t xml:space="preserve">Высота шпонки, h [мм]</t>
  </si>
  <si>
    <t xml:space="preserve">Ширина венца, b [мм]</t>
  </si>
  <si>
    <r>
      <rPr>
        <sz val="10"/>
        <rFont val="Arial Cyr"/>
        <family val="0"/>
        <charset val="204"/>
      </rPr>
      <t xml:space="preserve">Глубина паза вала, t</t>
    </r>
    <r>
      <rPr>
        <sz val="8"/>
        <rFont val="Arial Cyr"/>
        <family val="0"/>
        <charset val="204"/>
      </rPr>
      <t xml:space="preserve">1 </t>
    </r>
    <r>
      <rPr>
        <sz val="10"/>
        <rFont val="Arial Cyr"/>
        <family val="0"/>
        <charset val="204"/>
      </rPr>
      <t xml:space="preserve">[мм]</t>
    </r>
  </si>
  <si>
    <r>
      <rPr>
        <sz val="10"/>
        <rFont val="Arial Cyr"/>
        <family val="0"/>
        <charset val="204"/>
      </rPr>
      <t xml:space="preserve">Толщина ступицы, δ</t>
    </r>
    <r>
      <rPr>
        <sz val="8"/>
        <rFont val="Arial Cyr"/>
        <family val="0"/>
        <charset val="204"/>
      </rPr>
      <t xml:space="preserve">0</t>
    </r>
    <r>
      <rPr>
        <sz val="10"/>
        <rFont val="Arial Cyr"/>
        <family val="0"/>
        <charset val="204"/>
      </rPr>
      <t xml:space="preserve"> [мм] </t>
    </r>
    <r>
      <rPr>
        <sz val="10"/>
        <rFont val="Calibri"/>
        <family val="2"/>
        <charset val="204"/>
      </rPr>
      <t xml:space="preserve">≥</t>
    </r>
  </si>
  <si>
    <t xml:space="preserve">Выступ шпонки от шпоночного паза, К [мм]</t>
  </si>
  <si>
    <r>
      <rPr>
        <sz val="10"/>
        <rFont val="Arial Cyr"/>
        <family val="0"/>
        <charset val="204"/>
      </rPr>
      <t xml:space="preserve">Допускаемое напряжение смятия,</t>
    </r>
    <r>
      <rPr>
        <sz val="14"/>
        <rFont val="Arial Cyr"/>
        <family val="0"/>
        <charset val="204"/>
      </rPr>
      <t xml:space="preserve"> </t>
    </r>
    <r>
      <rPr>
        <sz val="14"/>
        <rFont val="Calibri"/>
        <family val="2"/>
        <charset val="204"/>
      </rPr>
      <t xml:space="preserve">σ</t>
    </r>
    <r>
      <rPr>
        <sz val="10"/>
        <rFont val="Calibri"/>
        <family val="2"/>
        <charset val="204"/>
      </rPr>
      <t xml:space="preserve">см [МПа]</t>
    </r>
  </si>
  <si>
    <t xml:space="preserve">Расчёт болтового соединения на срез</t>
  </si>
  <si>
    <t xml:space="preserve">Допускаемое напряжение среза,    [МПа]</t>
  </si>
  <si>
    <t xml:space="preserve">Сила поперечная, Р [кг]</t>
  </si>
  <si>
    <t xml:space="preserve">Наибольший допускаемый вращающий момент на смятие, [Tmax]   [Нм]</t>
  </si>
  <si>
    <t xml:space="preserve">Допускаемое напряжение на срез,  [МПа]</t>
  </si>
  <si>
    <t xml:space="preserve">Наибольший допускаемый вращающий момент на срез, [Tmax]   [Нм]</t>
  </si>
  <si>
    <t xml:space="preserve">Допускаемое напряжение на смятие,  [МПа]</t>
  </si>
  <si>
    <t xml:space="preserve">Сравнение</t>
  </si>
  <si>
    <t xml:space="preserve">Диаметр стержня, d [мм]</t>
  </si>
  <si>
    <t xml:space="preserve">Радиус дебаланса, R [м]</t>
  </si>
  <si>
    <t xml:space="preserve">Высота участка смятия, h [мм]</t>
  </si>
  <si>
    <t xml:space="preserve">Масса дебаланса, [кг]</t>
  </si>
  <si>
    <t xml:space="preserve">Действующий вращающий момент, [Нм]</t>
  </si>
  <si>
    <t xml:space="preserve">Расчёт болтового соединения на растяжение</t>
  </si>
  <si>
    <t xml:space="preserve">Сила продольная, N [кг]</t>
  </si>
  <si>
    <t xml:space="preserve">Допускаемое напряжение при растяжении (смятии),  [МПа]</t>
  </si>
  <si>
    <t xml:space="preserve">Влияние кол-ва ступеней механизма на изменение инерционных сил</t>
  </si>
  <si>
    <t xml:space="preserve">F, т</t>
  </si>
  <si>
    <t xml:space="preserve">Кол-во ступ. (при n=1000 об/мин)</t>
  </si>
  <si>
    <t xml:space="preserve">Fвд, [т]</t>
  </si>
  <si>
    <t xml:space="preserve">Fвыд, [т]</t>
  </si>
  <si>
    <t xml:space="preserve">Кол-во ступ.</t>
  </si>
  <si>
    <t xml:space="preserve">График изменения усилия вдавливания при компенсации выдёргивающтх усилий привесом (весом устройства)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</si>
</sst>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000000"/>
    <numFmt numFmtId="167" formatCode="0.00"/>
  </numFmts>
  <fonts count="38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Arial Cyr"/>
      <family val="0"/>
      <charset val="204"/>
    </font>
    <font>
      <b val="true"/>
      <sz val="12"/>
      <name val="Arial Cyr"/>
      <family val="0"/>
      <charset val="204"/>
    </font>
    <font>
      <b val="true"/>
      <sz val="10"/>
      <name val="Arial Cyr"/>
      <family val="0"/>
      <charset val="204"/>
    </font>
    <font>
      <b val="true"/>
      <sz val="12"/>
      <color rgb="FFFF0000"/>
      <name val="Arial Cyr"/>
      <family val="0"/>
      <charset val="204"/>
    </font>
    <font>
      <b val="true"/>
      <sz val="10"/>
      <color rgb="FFFF0000"/>
      <name val="Arial Cyr"/>
      <family val="0"/>
      <charset val="204"/>
    </font>
    <font>
      <sz val="10"/>
      <name val="Calibri"/>
      <family val="2"/>
      <charset val="204"/>
    </font>
    <font>
      <sz val="12"/>
      <name val="Arial Cyr"/>
      <family val="0"/>
      <charset val="204"/>
    </font>
    <font>
      <sz val="8"/>
      <name val="Arial Cyr"/>
      <family val="0"/>
      <charset val="204"/>
    </font>
    <font>
      <b val="true"/>
      <sz val="8"/>
      <name val="Arial Cyr"/>
      <family val="0"/>
      <charset val="204"/>
    </font>
    <font>
      <sz val="10"/>
      <color rgb="FFFF0000"/>
      <name val="Arial Cyr"/>
      <family val="0"/>
      <charset val="204"/>
    </font>
    <font>
      <sz val="10"/>
      <color rgb="FF993300"/>
      <name val="Arial Cyr"/>
      <family val="0"/>
      <charset val="204"/>
    </font>
    <font>
      <sz val="12"/>
      <name val="Arial"/>
      <family val="2"/>
      <charset val="204"/>
    </font>
    <font>
      <sz val="9"/>
      <name val="Arial Cyr"/>
      <family val="0"/>
      <charset val="204"/>
    </font>
    <font>
      <sz val="10"/>
      <color rgb="FF000000"/>
      <name val="Calibri"/>
      <family val="2"/>
    </font>
    <font>
      <sz val="9.2"/>
      <color rgb="FF000000"/>
      <name val="Calibri"/>
      <family val="2"/>
    </font>
    <font>
      <sz val="14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14"/>
      <name val="Times New Roman"/>
      <family val="1"/>
      <charset val="204"/>
    </font>
    <font>
      <b val="true"/>
      <sz val="12"/>
      <color rgb="FF000000"/>
      <name val="Arial Cyr"/>
      <family val="2"/>
    </font>
    <font>
      <sz val="10"/>
      <color rgb="FF000000"/>
      <name val="Arial Cyr"/>
      <family val="2"/>
    </font>
    <font>
      <b val="true"/>
      <sz val="10"/>
      <color rgb="FF000000"/>
      <name val="Arial Cyr"/>
      <family val="2"/>
    </font>
    <font>
      <sz val="8.45"/>
      <color rgb="FF000000"/>
      <name val="Arial Cyr"/>
      <family val="2"/>
    </font>
    <font>
      <sz val="14"/>
      <name val="Arial Cyr"/>
      <family val="0"/>
      <charset val="204"/>
    </font>
    <font>
      <sz val="8.45"/>
      <color rgb="FF000000"/>
      <name val="Calibri"/>
      <family val="2"/>
    </font>
    <font>
      <b val="true"/>
      <sz val="10"/>
      <color rgb="FF0000FF"/>
      <name val="Arial Cyr"/>
      <family val="0"/>
      <charset val="204"/>
    </font>
    <font>
      <b val="true"/>
      <sz val="10"/>
      <color rgb="FF333399"/>
      <name val="Arial Cyr"/>
      <family val="0"/>
      <charset val="204"/>
    </font>
    <font>
      <b val="true"/>
      <sz val="11"/>
      <color rgb="FF000080"/>
      <name val="Arial Cyr"/>
      <family val="0"/>
      <charset val="204"/>
    </font>
    <font>
      <b val="true"/>
      <sz val="10"/>
      <name val="Calibri"/>
      <family val="2"/>
      <charset val="204"/>
    </font>
    <font>
      <sz val="10"/>
      <name val="Arial"/>
      <family val="2"/>
      <charset val="204"/>
    </font>
    <font>
      <sz val="12"/>
      <color rgb="FF00CCFF"/>
      <name val="Arial Cyr"/>
      <family val="0"/>
      <charset val="204"/>
    </font>
    <font>
      <sz val="12"/>
      <name val="Calibri"/>
      <family val="2"/>
      <charset val="204"/>
    </font>
    <font>
      <sz val="12"/>
      <color rgb="FF0066CC"/>
      <name val="Arial Cyr"/>
      <family val="0"/>
      <charset val="204"/>
    </font>
    <font>
      <sz val="14"/>
      <color rgb="FF0066CC"/>
      <name val="Arial Cyr"/>
      <family val="0"/>
      <charset val="204"/>
    </font>
    <font>
      <sz val="14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DB8238"/>
      </patternFill>
    </fill>
    <fill>
      <patternFill patternType="solid">
        <fgColor rgb="FFC0C0C0"/>
        <bgColor rgb="FFB3C992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0C0C0"/>
      </patternFill>
    </fill>
    <fill>
      <patternFill patternType="solid">
        <fgColor rgb="FF0066CC"/>
        <bgColor rgb="FF376092"/>
      </patternFill>
    </fill>
    <fill>
      <patternFill patternType="solid">
        <fgColor rgb="FF948A54"/>
        <bgColor rgb="FF878787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CC8F8E"/>
      </patternFill>
    </fill>
    <fill>
      <patternFill patternType="solid">
        <fgColor rgb="FF99CC00"/>
        <bgColor rgb="FF87A44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8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A7EBB"/>
      <rgbColor rgb="FF000080"/>
      <rgbColor rgb="FF948A54"/>
      <rgbColor rgb="FF800080"/>
      <rgbColor rgb="FF376092"/>
      <rgbColor rgb="FFC0C0C0"/>
      <rgbColor rgb="FF808080"/>
      <rgbColor rgb="FF8EA5CA"/>
      <rgbColor rgb="FFAA433F"/>
      <rgbColor rgb="FFFFFFCC"/>
      <rgbColor rgb="FFCCFFFF"/>
      <rgbColor rgb="FF660066"/>
      <rgbColor rgb="FFCC8F8E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B050"/>
      <rgbColor rgb="FF0000FF"/>
      <rgbColor rgb="FF00CCFF"/>
      <rgbColor rgb="FFCCFFFF"/>
      <rgbColor rgb="FFCCFFCC"/>
      <rgbColor rgb="FFFFFF99"/>
      <rgbColor rgb="FF99CCFF"/>
      <rgbColor rgb="FFFF99CC"/>
      <rgbColor rgb="FF558ED5"/>
      <rgbColor rgb="FFB3C992"/>
      <rgbColor rgb="FF426FA6"/>
      <rgbColor rgb="FF33CCCC"/>
      <rgbColor rgb="FF99CC00"/>
      <rgbColor rgb="FF87A44B"/>
      <rgbColor rgb="FFFF9900"/>
      <rgbColor rgb="FFDB8238"/>
      <rgbColor rgb="FF6F568D"/>
      <rgbColor rgb="FF878787"/>
      <rgbColor rgb="FF003366"/>
      <rgbColor rgb="FF3D97AF"/>
      <rgbColor rgb="FF003300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'Инерц. усил.'!$W$5:$W$29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'Инерц. усил.'!$AK$5:$AK$29</c:f>
              <c:numCache>
                <c:formatCode>General</c:formatCode>
                <c:ptCount val="25"/>
                <c:pt idx="0">
                  <c:v>0</c:v>
                </c:pt>
                <c:pt idx="1">
                  <c:v>32.1567394164299</c:v>
                </c:pt>
                <c:pt idx="2">
                  <c:v>53.7584473457346</c:v>
                </c:pt>
                <c:pt idx="3">
                  <c:v>63.9618336398228</c:v>
                </c:pt>
                <c:pt idx="4">
                  <c:v>67.5073686589309</c:v>
                </c:pt>
                <c:pt idx="5">
                  <c:v>66.8911823028337</c:v>
                </c:pt>
                <c:pt idx="6">
                  <c:v>62.5873935135731</c:v>
                </c:pt>
                <c:pt idx="7">
                  <c:v>55.6238072842155</c:v>
                </c:pt>
                <c:pt idx="8">
                  <c:v>46.8006243756598</c:v>
                </c:pt>
                <c:pt idx="9">
                  <c:v>36.3323977255409</c:v>
                </c:pt>
                <c:pt idx="10">
                  <c:v>24.7690053491549</c:v>
                </c:pt>
                <c:pt idx="11">
                  <c:v>12.6066666845031</c:v>
                </c:pt>
                <c:pt idx="12">
                  <c:v>4.78441058805482E-015</c:v>
                </c:pt>
                <c:pt idx="13">
                  <c:v>-12.606666684503</c:v>
                </c:pt>
                <c:pt idx="14">
                  <c:v>-24.7690053491549</c:v>
                </c:pt>
                <c:pt idx="15">
                  <c:v>-36.3323977255409</c:v>
                </c:pt>
                <c:pt idx="16">
                  <c:v>-46.8006243756598</c:v>
                </c:pt>
                <c:pt idx="17">
                  <c:v>-55.6238072842155</c:v>
                </c:pt>
                <c:pt idx="18">
                  <c:v>-62.5873935135731</c:v>
                </c:pt>
                <c:pt idx="19">
                  <c:v>-66.8911823028337</c:v>
                </c:pt>
                <c:pt idx="20">
                  <c:v>-67.5073686589309</c:v>
                </c:pt>
                <c:pt idx="21">
                  <c:v>-63.9618336398228</c:v>
                </c:pt>
                <c:pt idx="22">
                  <c:v>-53.7584473457346</c:v>
                </c:pt>
                <c:pt idx="23">
                  <c:v>-32.1567394164299</c:v>
                </c:pt>
                <c:pt idx="24">
                  <c:v>-2.22574337716118E-014</c:v>
                </c:pt>
              </c:numCache>
            </c:numRef>
          </c:yVal>
          <c:smooth val="0"/>
        </c:ser>
        <c:axId val="84689264"/>
        <c:axId val="8583066"/>
      </c:scatterChart>
      <c:valAx>
        <c:axId val="8468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583066"/>
        <c:crosses val="autoZero"/>
        <c:crossBetween val="midCat"/>
      </c:valAx>
      <c:valAx>
        <c:axId val="85830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468926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55186727146075"/>
          <c:y val="0.460785784268358"/>
          <c:w val="0.127201687104107"/>
          <c:h val="0.071895654283006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"Sст1"</c:f>
              <c:strCache>
                <c:ptCount val="1"/>
                <c:pt idx="0">
                  <c:v>Sст1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'Инерц. усил.'!$W$5:$W$29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'Инерц. усил.'!$AD$5:$AD$29</c:f>
              <c:numCache>
                <c:formatCode>General</c:formatCode>
                <c:ptCount val="25"/>
                <c:pt idx="0">
                  <c:v>0</c:v>
                </c:pt>
                <c:pt idx="1">
                  <c:v>17.3274817639812</c:v>
                </c:pt>
                <c:pt idx="2">
                  <c:v>33.4741242807647</c:v>
                </c:pt>
                <c:pt idx="3">
                  <c:v>47.3395605464199</c:v>
                </c:pt>
                <c:pt idx="4">
                  <c:v>57.9788839931594</c:v>
                </c:pt>
                <c:pt idx="5">
                  <c:v>64.6670423104012</c:v>
                </c:pt>
                <c:pt idx="6">
                  <c:v>66.9482485615294</c:v>
                </c:pt>
                <c:pt idx="7">
                  <c:v>64.6670423104012</c:v>
                </c:pt>
                <c:pt idx="8">
                  <c:v>57.9788839931594</c:v>
                </c:pt>
                <c:pt idx="9">
                  <c:v>47.3395605464199</c:v>
                </c:pt>
                <c:pt idx="10">
                  <c:v>33.4741242807647</c:v>
                </c:pt>
                <c:pt idx="11">
                  <c:v>17.3274817639813</c:v>
                </c:pt>
                <c:pt idx="12">
                  <c:v>8.19879583093983E-015</c:v>
                </c:pt>
                <c:pt idx="13">
                  <c:v>-17.3274817639812</c:v>
                </c:pt>
                <c:pt idx="14">
                  <c:v>-33.4741242807647</c:v>
                </c:pt>
                <c:pt idx="15">
                  <c:v>-47.3395605464199</c:v>
                </c:pt>
                <c:pt idx="16">
                  <c:v>-57.9788839931594</c:v>
                </c:pt>
                <c:pt idx="17">
                  <c:v>-64.6670423104012</c:v>
                </c:pt>
                <c:pt idx="18">
                  <c:v>-66.9482485615294</c:v>
                </c:pt>
                <c:pt idx="19">
                  <c:v>-64.6670423104012</c:v>
                </c:pt>
                <c:pt idx="20">
                  <c:v>-57.9788839931594</c:v>
                </c:pt>
                <c:pt idx="21">
                  <c:v>-47.33956054642</c:v>
                </c:pt>
                <c:pt idx="22">
                  <c:v>-33.4741242807647</c:v>
                </c:pt>
                <c:pt idx="23">
                  <c:v>-17.3274817639812</c:v>
                </c:pt>
                <c:pt idx="24">
                  <c:v>-1.63975916618797E-014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"Sст2"</c:f>
              <c:strCache>
                <c:ptCount val="1"/>
                <c:pt idx="0">
                  <c:v>Sст2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'Инерц. усил.'!$W$5:$W$29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'Инерц. усил.'!$AE$5:$AE$29</c:f>
              <c:numCache>
                <c:formatCode>General</c:formatCode>
                <c:ptCount val="25"/>
                <c:pt idx="0">
                  <c:v>0</c:v>
                </c:pt>
                <c:pt idx="1">
                  <c:v>7.17302663159241</c:v>
                </c:pt>
                <c:pt idx="2">
                  <c:v>12.4240465699627</c:v>
                </c:pt>
                <c:pt idx="3">
                  <c:v>14.3460532631848</c:v>
                </c:pt>
                <c:pt idx="4">
                  <c:v>12.4240465699627</c:v>
                </c:pt>
                <c:pt idx="5">
                  <c:v>7.17302663159241</c:v>
                </c:pt>
                <c:pt idx="6">
                  <c:v>1.75688482091567E-015</c:v>
                </c:pt>
                <c:pt idx="7">
                  <c:v>-7.17302663159242</c:v>
                </c:pt>
                <c:pt idx="8">
                  <c:v>-12.4240465699627</c:v>
                </c:pt>
                <c:pt idx="9">
                  <c:v>-14.3460532631848</c:v>
                </c:pt>
                <c:pt idx="10">
                  <c:v>-12.4240465699627</c:v>
                </c:pt>
                <c:pt idx="11">
                  <c:v>-7.17302663159242</c:v>
                </c:pt>
                <c:pt idx="12">
                  <c:v>-3.51376964183135E-015</c:v>
                </c:pt>
                <c:pt idx="13">
                  <c:v>7.17302663159241</c:v>
                </c:pt>
                <c:pt idx="14">
                  <c:v>12.4240465699627</c:v>
                </c:pt>
                <c:pt idx="15">
                  <c:v>14.3460532631848</c:v>
                </c:pt>
                <c:pt idx="16">
                  <c:v>12.4240465699627</c:v>
                </c:pt>
                <c:pt idx="17">
                  <c:v>7.17302663159241</c:v>
                </c:pt>
                <c:pt idx="18">
                  <c:v>1.75688482091567E-015</c:v>
                </c:pt>
                <c:pt idx="19">
                  <c:v>-7.17302663159242</c:v>
                </c:pt>
                <c:pt idx="20">
                  <c:v>-12.4240465699627</c:v>
                </c:pt>
                <c:pt idx="21">
                  <c:v>-14.3460532631848</c:v>
                </c:pt>
                <c:pt idx="22">
                  <c:v>-12.4240465699627</c:v>
                </c:pt>
                <c:pt idx="23">
                  <c:v>-7.17302663159242</c:v>
                </c:pt>
                <c:pt idx="24">
                  <c:v>-3.51376964183135E-015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"Sст3"</c:f>
              <c:strCache>
                <c:ptCount val="1"/>
                <c:pt idx="0">
                  <c:v>Sст3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'Инерц. усил.'!$W$5:$W$29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'Инерц. усил.'!$AF$5:$AF$29</c:f>
              <c:numCache>
                <c:formatCode>General</c:formatCode>
                <c:ptCount val="25"/>
                <c:pt idx="0">
                  <c:v>0</c:v>
                </c:pt>
                <c:pt idx="1">
                  <c:v>3.75710797987457</c:v>
                </c:pt>
                <c:pt idx="2">
                  <c:v>5.3133530604388</c:v>
                </c:pt>
                <c:pt idx="3">
                  <c:v>3.75710797987457</c:v>
                </c:pt>
                <c:pt idx="4">
                  <c:v>6.50698081820617E-016</c:v>
                </c:pt>
                <c:pt idx="5">
                  <c:v>-3.75710797987457</c:v>
                </c:pt>
                <c:pt idx="6">
                  <c:v>-5.3133530604388</c:v>
                </c:pt>
                <c:pt idx="7">
                  <c:v>-3.75710797987457</c:v>
                </c:pt>
                <c:pt idx="8">
                  <c:v>-1.30139616364123E-015</c:v>
                </c:pt>
                <c:pt idx="9">
                  <c:v>3.75710797987457</c:v>
                </c:pt>
                <c:pt idx="10">
                  <c:v>5.3133530604388</c:v>
                </c:pt>
                <c:pt idx="11">
                  <c:v>3.75710797987457</c:v>
                </c:pt>
                <c:pt idx="12">
                  <c:v>6.50698081820617E-016</c:v>
                </c:pt>
                <c:pt idx="13">
                  <c:v>-3.75710797987457</c:v>
                </c:pt>
                <c:pt idx="14">
                  <c:v>-5.3133530604388</c:v>
                </c:pt>
                <c:pt idx="15">
                  <c:v>-3.75710797987457</c:v>
                </c:pt>
                <c:pt idx="16">
                  <c:v>-1.30139616364123E-015</c:v>
                </c:pt>
                <c:pt idx="17">
                  <c:v>3.75710797987457</c:v>
                </c:pt>
                <c:pt idx="18">
                  <c:v>5.3133530604388</c:v>
                </c:pt>
                <c:pt idx="19">
                  <c:v>3.75710797987457</c:v>
                </c:pt>
                <c:pt idx="20">
                  <c:v>6.50698081820617E-016</c:v>
                </c:pt>
                <c:pt idx="21">
                  <c:v>-3.75710797987457</c:v>
                </c:pt>
                <c:pt idx="22">
                  <c:v>-5.3133530604388</c:v>
                </c:pt>
                <c:pt idx="23">
                  <c:v>-3.75710797987457</c:v>
                </c:pt>
                <c:pt idx="24">
                  <c:v>-1.30139616364123E-015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"Sст4"</c:f>
              <c:strCache>
                <c:ptCount val="1"/>
                <c:pt idx="0">
                  <c:v>Sст4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'Инерц. усил.'!$W$5:$W$29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'Инерц. усил.'!$AG$5:$AG$29</c:f>
              <c:numCache>
                <c:formatCode>General</c:formatCode>
                <c:ptCount val="25"/>
                <c:pt idx="0">
                  <c:v>0</c:v>
                </c:pt>
                <c:pt idx="1">
                  <c:v>2.07067442832715</c:v>
                </c:pt>
                <c:pt idx="2">
                  <c:v>2.07067442832715</c:v>
                </c:pt>
                <c:pt idx="3">
                  <c:v>2.92814136819284E-016</c:v>
                </c:pt>
                <c:pt idx="4">
                  <c:v>-2.07067442832715</c:v>
                </c:pt>
                <c:pt idx="5">
                  <c:v>-2.07067442832715</c:v>
                </c:pt>
                <c:pt idx="6">
                  <c:v>-5.85628273638568E-016</c:v>
                </c:pt>
                <c:pt idx="7">
                  <c:v>2.07067442832715</c:v>
                </c:pt>
                <c:pt idx="8">
                  <c:v>2.07067442832715</c:v>
                </c:pt>
                <c:pt idx="9">
                  <c:v>2.92814136819284E-016</c:v>
                </c:pt>
                <c:pt idx="10">
                  <c:v>-2.07067442832715</c:v>
                </c:pt>
                <c:pt idx="11">
                  <c:v>-2.07067442832715</c:v>
                </c:pt>
                <c:pt idx="12">
                  <c:v>-5.85628273638568E-016</c:v>
                </c:pt>
                <c:pt idx="13">
                  <c:v>2.07067442832715</c:v>
                </c:pt>
                <c:pt idx="14">
                  <c:v>2.07067442832715</c:v>
                </c:pt>
                <c:pt idx="15">
                  <c:v>2.92814136819284E-016</c:v>
                </c:pt>
                <c:pt idx="16">
                  <c:v>-2.07067442832715</c:v>
                </c:pt>
                <c:pt idx="17">
                  <c:v>-2.07067442832715</c:v>
                </c:pt>
                <c:pt idx="18">
                  <c:v>-5.85628273638568E-016</c:v>
                </c:pt>
                <c:pt idx="19">
                  <c:v>2.07067442832715</c:v>
                </c:pt>
                <c:pt idx="20">
                  <c:v>2.07067442832715</c:v>
                </c:pt>
                <c:pt idx="21">
                  <c:v>2.92814136819284E-016</c:v>
                </c:pt>
                <c:pt idx="22">
                  <c:v>-2.07067442832715</c:v>
                </c:pt>
                <c:pt idx="23">
                  <c:v>-2.07067442832715</c:v>
                </c:pt>
                <c:pt idx="24">
                  <c:v>-5.85628273638568E-016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"Sст5"</c:f>
              <c:strCache>
                <c:ptCount val="1"/>
                <c:pt idx="0">
                  <c:v>Sст5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'Инерц. усил.'!$W$5:$W$29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'Инерц. усил.'!$AH$5:$AH$29</c:f>
              <c:numCache>
                <c:formatCode>General</c:formatCode>
                <c:ptCount val="25"/>
                <c:pt idx="0">
                  <c:v>0</c:v>
                </c:pt>
                <c:pt idx="1">
                  <c:v>1.10857786817831</c:v>
                </c:pt>
                <c:pt idx="2">
                  <c:v>0.573842130527395</c:v>
                </c:pt>
                <c:pt idx="3">
                  <c:v>-0.811535323652914</c:v>
                </c:pt>
                <c:pt idx="4">
                  <c:v>-0.993923725597019</c:v>
                </c:pt>
                <c:pt idx="5">
                  <c:v>0.297042544525393</c:v>
                </c:pt>
                <c:pt idx="6">
                  <c:v>1.14768426105479</c:v>
                </c:pt>
                <c:pt idx="7">
                  <c:v>0.297042544525393</c:v>
                </c:pt>
                <c:pt idx="8">
                  <c:v>-0.993923725597019</c:v>
                </c:pt>
                <c:pt idx="9">
                  <c:v>-0.811535323652914</c:v>
                </c:pt>
                <c:pt idx="10">
                  <c:v>0.573842130527395</c:v>
                </c:pt>
                <c:pt idx="11">
                  <c:v>1.10857786817831</c:v>
                </c:pt>
                <c:pt idx="12">
                  <c:v>1.40550785673254E-016</c:v>
                </c:pt>
                <c:pt idx="13">
                  <c:v>-1.10857786817831</c:v>
                </c:pt>
                <c:pt idx="14">
                  <c:v>-0.573842130527395</c:v>
                </c:pt>
                <c:pt idx="15">
                  <c:v>0.811535323652914</c:v>
                </c:pt>
                <c:pt idx="16">
                  <c:v>0.993923725597019</c:v>
                </c:pt>
                <c:pt idx="17">
                  <c:v>-0.297042544525392</c:v>
                </c:pt>
                <c:pt idx="18">
                  <c:v>-1.14768426105479</c:v>
                </c:pt>
                <c:pt idx="19">
                  <c:v>-0.297042544525393</c:v>
                </c:pt>
                <c:pt idx="20">
                  <c:v>0.993923725597019</c:v>
                </c:pt>
                <c:pt idx="21">
                  <c:v>0.811535323652914</c:v>
                </c:pt>
                <c:pt idx="22">
                  <c:v>-0.573842130527395</c:v>
                </c:pt>
                <c:pt idx="23">
                  <c:v>-1.10857786817831</c:v>
                </c:pt>
                <c:pt idx="24">
                  <c:v>-2.81101571346509E-016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"Sст6"</c:f>
              <c:strCache>
                <c:ptCount val="1"/>
                <c:pt idx="0">
                  <c:v>Sст6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'Инерц. усил.'!$W$5:$W$29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'Инерц. усил.'!$AI$5:$AI$29</c:f>
              <c:numCache>
                <c:formatCode>General</c:formatCode>
                <c:ptCount val="25"/>
                <c:pt idx="0">
                  <c:v>0</c:v>
                </c:pt>
                <c:pt idx="1">
                  <c:v>0.531335306043883</c:v>
                </c:pt>
                <c:pt idx="2">
                  <c:v>6.50698081820621E-017</c:v>
                </c:pt>
                <c:pt idx="3">
                  <c:v>-0.531335306043883</c:v>
                </c:pt>
                <c:pt idx="4">
                  <c:v>-1.30139616364124E-016</c:v>
                </c:pt>
                <c:pt idx="5">
                  <c:v>0.531335306043883</c:v>
                </c:pt>
                <c:pt idx="6">
                  <c:v>6.50698081820621E-017</c:v>
                </c:pt>
                <c:pt idx="7">
                  <c:v>-0.531335306043883</c:v>
                </c:pt>
                <c:pt idx="8">
                  <c:v>-1.30139616364124E-016</c:v>
                </c:pt>
                <c:pt idx="9">
                  <c:v>0.531335306043883</c:v>
                </c:pt>
                <c:pt idx="10">
                  <c:v>6.50698081820621E-017</c:v>
                </c:pt>
                <c:pt idx="11">
                  <c:v>-0.531335306043883</c:v>
                </c:pt>
                <c:pt idx="12">
                  <c:v>-1.30139616364124E-016</c:v>
                </c:pt>
                <c:pt idx="13">
                  <c:v>0.531335306043883</c:v>
                </c:pt>
                <c:pt idx="14">
                  <c:v>6.50698081820621E-017</c:v>
                </c:pt>
                <c:pt idx="15">
                  <c:v>-0.531335306043883</c:v>
                </c:pt>
                <c:pt idx="16">
                  <c:v>-1.30139616364124E-016</c:v>
                </c:pt>
                <c:pt idx="17">
                  <c:v>0.531335306043883</c:v>
                </c:pt>
                <c:pt idx="18">
                  <c:v>6.50698081820621E-017</c:v>
                </c:pt>
                <c:pt idx="19">
                  <c:v>-0.531335306043883</c:v>
                </c:pt>
                <c:pt idx="20">
                  <c:v>-1.30139616364124E-016</c:v>
                </c:pt>
                <c:pt idx="21">
                  <c:v>0.531335306043883</c:v>
                </c:pt>
                <c:pt idx="22">
                  <c:v>6.50698081820621E-017</c:v>
                </c:pt>
                <c:pt idx="23">
                  <c:v>-0.531335306043883</c:v>
                </c:pt>
                <c:pt idx="24">
                  <c:v>-1.30139616364124E-016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"Sст7"</c:f>
              <c:strCache>
                <c:ptCount val="1"/>
                <c:pt idx="0">
                  <c:v>Sст7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'Инерц. усил.'!$W$5:$W$29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'Инерц. усил.'!$AJ$5:$AJ$29</c:f>
              <c:numCache>
                <c:formatCode>General</c:formatCode>
                <c:ptCount val="25"/>
                <c:pt idx="0">
                  <c:v>0</c:v>
                </c:pt>
                <c:pt idx="1">
                  <c:v>0.188535438432383</c:v>
                </c:pt>
                <c:pt idx="2">
                  <c:v>-0.0975931242861087</c:v>
                </c:pt>
                <c:pt idx="3">
                  <c:v>-0.138017519959778</c:v>
                </c:pt>
                <c:pt idx="4">
                  <c:v>0.169036249732924</c:v>
                </c:pt>
                <c:pt idx="5">
                  <c:v>0.0505179184726046</c:v>
                </c:pt>
                <c:pt idx="6">
                  <c:v>-0.195186248572217</c:v>
                </c:pt>
                <c:pt idx="7">
                  <c:v>0.0505179184726045</c:v>
                </c:pt>
                <c:pt idx="8">
                  <c:v>0.169036249732924</c:v>
                </c:pt>
                <c:pt idx="9">
                  <c:v>-0.138017519959778</c:v>
                </c:pt>
                <c:pt idx="10">
                  <c:v>-0.0975931242861088</c:v>
                </c:pt>
                <c:pt idx="11">
                  <c:v>0.188535438432383</c:v>
                </c:pt>
                <c:pt idx="12">
                  <c:v>2.39034214551546E-017</c:v>
                </c:pt>
                <c:pt idx="13">
                  <c:v>-0.188535438432383</c:v>
                </c:pt>
                <c:pt idx="14">
                  <c:v>0.0975931242861087</c:v>
                </c:pt>
                <c:pt idx="15">
                  <c:v>0.138017519959778</c:v>
                </c:pt>
                <c:pt idx="16">
                  <c:v>-0.169036249732924</c:v>
                </c:pt>
                <c:pt idx="17">
                  <c:v>-0.0505179184726045</c:v>
                </c:pt>
                <c:pt idx="18">
                  <c:v>0.195186248572217</c:v>
                </c:pt>
                <c:pt idx="19">
                  <c:v>-0.0505179184726045</c:v>
                </c:pt>
                <c:pt idx="20">
                  <c:v>-0.169036249732924</c:v>
                </c:pt>
                <c:pt idx="21">
                  <c:v>0.138017519959778</c:v>
                </c:pt>
                <c:pt idx="22">
                  <c:v>0.0975931242861087</c:v>
                </c:pt>
                <c:pt idx="23">
                  <c:v>-0.188535438432383</c:v>
                </c:pt>
                <c:pt idx="24">
                  <c:v>-4.78068429103091E-017</c:v>
                </c:pt>
              </c:numCache>
            </c:numRef>
          </c:yVal>
          <c:smooth val="0"/>
        </c:ser>
        <c:axId val="39830794"/>
        <c:axId val="54338843"/>
      </c:scatterChart>
      <c:valAx>
        <c:axId val="398307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4338843"/>
        <c:crosses val="autoZero"/>
        <c:crossBetween val="midCat"/>
      </c:valAx>
      <c:valAx>
        <c:axId val="543388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83079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200" spc="-1" strike="noStrike">
                <a:solidFill>
                  <a:srgbClr val="000000"/>
                </a:solidFill>
                <a:latin typeface="Arial Cyr"/>
                <a:ea typeface="Arial Cyr"/>
              </a:defRPr>
            </a:pPr>
            <a:r>
              <a:rPr b="1" lang="ru-RU" sz="1200" spc="-1" strike="noStrike">
                <a:solidFill>
                  <a:srgbClr val="000000"/>
                </a:solidFill>
                <a:latin typeface="Arial Cyr"/>
                <a:ea typeface="Arial Cyr"/>
              </a:rPr>
              <a:t>Диаграмма возмущающей силы</a:t>
            </a:r>
          </a:p>
        </c:rich>
      </c:tx>
      <c:layout>
        <c:manualLayout>
          <c:xMode val="edge"/>
          <c:yMode val="edge"/>
          <c:x val="0.23993221246042"/>
          <c:y val="0.033874239350912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612719083084"/>
          <c:y val="0.141379310344828"/>
          <c:w val="0.818400749230701"/>
          <c:h val="0.689046653144016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 Cyr"/>
                    <a:ea typeface="Arial Cyr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'Диагр. возм. силы'!$V$3:$V$363</c:f>
              <c:numCache>
                <c:formatCode>General</c:formatCode>
                <c:ptCount val="361"/>
                <c:pt idx="0">
                  <c:v>4.00000135434833</c:v>
                </c:pt>
                <c:pt idx="1">
                  <c:v>3.99269516420674</c:v>
                </c:pt>
                <c:pt idx="2">
                  <c:v>3.97083217544418</c:v>
                </c:pt>
                <c:pt idx="3">
                  <c:v>3.93457857287271</c:v>
                </c:pt>
                <c:pt idx="4">
                  <c:v>3.88420947041751</c:v>
                </c:pt>
                <c:pt idx="5">
                  <c:v>3.82010614259896</c:v>
                </c:pt>
                <c:pt idx="6">
                  <c:v>3.74275219356374</c:v>
                </c:pt>
                <c:pt idx="7">
                  <c:v>3.65272870794377</c:v>
                </c:pt>
                <c:pt idx="8">
                  <c:v>3.55070843951412</c:v>
                </c:pt>
                <c:pt idx="9">
                  <c:v>3.43744910461308</c:v>
                </c:pt>
                <c:pt idx="10">
                  <c:v>3.31378585744074</c:v>
                </c:pt>
                <c:pt idx="11">
                  <c:v>3.18062303354276</c:v>
                </c:pt>
                <c:pt idx="12">
                  <c:v>3.03892525589937</c:v>
                </c:pt>
                <c:pt idx="13">
                  <c:v>2.88970800497757</c:v>
                </c:pt>
                <c:pt idx="14">
                  <c:v>2.73402775978368</c:v>
                </c:pt>
                <c:pt idx="15">
                  <c:v>2.57297182130713</c:v>
                </c:pt>
                <c:pt idx="16">
                  <c:v>2.40764793272461</c:v>
                </c:pt>
                <c:pt idx="17">
                  <c:v>2.23917381230539</c:v>
                </c:pt>
                <c:pt idx="18">
                  <c:v>2.06866671511053</c:v>
                </c:pt>
                <c:pt idx="19">
                  <c:v>1.89723313831555</c:v>
                </c:pt>
                <c:pt idx="20">
                  <c:v>1.7259587823323</c:v>
                </c:pt>
                <c:pt idx="21">
                  <c:v>1.55589887590151</c:v>
                </c:pt>
                <c:pt idx="22">
                  <c:v>1.38806896803328</c:v>
                </c:pt>
                <c:pt idx="23">
                  <c:v>1.22343628316154</c:v>
                </c:pt>
                <c:pt idx="24">
                  <c:v>1.06291172824339</c:v>
                </c:pt>
                <c:pt idx="25">
                  <c:v>0.907342631877784</c:v>
                </c:pt>
                <c:pt idx="26">
                  <c:v>0.757506285958744</c:v>
                </c:pt>
                <c:pt idx="27">
                  <c:v>0.614104350044467</c:v>
                </c:pt>
                <c:pt idx="28">
                  <c:v>0.477758167652354</c:v>
                </c:pt>
                <c:pt idx="29">
                  <c:v>0.349005032226847</c:v>
                </c:pt>
                <c:pt idx="30">
                  <c:v>0.228295428721837</c:v>
                </c:pt>
                <c:pt idx="31">
                  <c:v>0.115991264746273</c:v>
                </c:pt>
                <c:pt idx="32">
                  <c:v>0.0123650931954166</c:v>
                </c:pt>
                <c:pt idx="33">
                  <c:v>-0.0823996836149077</c:v>
                </c:pt>
                <c:pt idx="34">
                  <c:v>-0.168207649926372</c:v>
                </c:pt>
                <c:pt idx="35">
                  <c:v>-0.245049285457539</c:v>
                </c:pt>
                <c:pt idx="36">
                  <c:v>-0.312997990748806</c:v>
                </c:pt>
                <c:pt idx="37">
                  <c:v>-0.372206282382668</c:v>
                </c:pt>
                <c:pt idx="38">
                  <c:v>-0.422901220684299</c:v>
                </c:pt>
                <c:pt idx="39">
                  <c:v>-0.46537914074346</c:v>
                </c:pt>
                <c:pt idx="40">
                  <c:v>-0.499999764819885</c:v>
                </c:pt>
                <c:pt idx="41">
                  <c:v>-0.527179780319364</c:v>
                </c:pt>
                <c:pt idx="42">
                  <c:v>-0.547385972490813</c:v>
                </c:pt>
                <c:pt idx="43">
                  <c:v>-0.561128004746042</c:v>
                </c:pt>
                <c:pt idx="44">
                  <c:v>-0.568950942010571</c:v>
                </c:pt>
                <c:pt idx="45">
                  <c:v>-0.571427613759686</c:v>
                </c:pt>
                <c:pt idx="46">
                  <c:v>-0.569150913379795</c:v>
                </c:pt>
                <c:pt idx="47">
                  <c:v>-0.562726129238887</c:v>
                </c:pt>
                <c:pt idx="48">
                  <c:v>-0.55276340038572</c:v>
                </c:pt>
                <c:pt idx="49">
                  <c:v>-0.53987038617521</c:v>
                </c:pt>
                <c:pt idx="50">
                  <c:v>-0.524645234402471</c:v>
                </c:pt>
                <c:pt idx="51">
                  <c:v>-0.507669926798898</c:v>
                </c:pt>
                <c:pt idx="52">
                  <c:v>-0.489504074092275</c:v>
                </c:pt>
                <c:pt idx="53">
                  <c:v>-0.470679225361991</c:v>
                </c:pt>
                <c:pt idx="54">
                  <c:v>-0.451693748242892</c:v>
                </c:pt>
                <c:pt idx="55">
                  <c:v>-0.433008327767767</c:v>
                </c:pt>
                <c:pt idx="56">
                  <c:v>-0.415042122416256</c:v>
                </c:pt>
                <c:pt idx="57">
                  <c:v>-0.39816960638879</c:v>
                </c:pt>
                <c:pt idx="58">
                  <c:v>-0.382718117382368</c:v>
                </c:pt>
                <c:pt idx="59">
                  <c:v>-0.368966119345702</c:v>
                </c:pt>
                <c:pt idx="60">
                  <c:v>-0.35714217996869</c:v>
                </c:pt>
                <c:pt idx="61">
                  <c:v>-0.347424653146102</c:v>
                </c:pt>
                <c:pt idx="62">
                  <c:v>-0.339942047474437</c:v>
                </c:pt>
                <c:pt idx="63">
                  <c:v>-0.334774053113713</c:v>
                </c:pt>
                <c:pt idx="64">
                  <c:v>-0.331953191184416</c:v>
                </c:pt>
                <c:pt idx="65">
                  <c:v>-0.33146704237626</c:v>
                </c:pt>
                <c:pt idx="66">
                  <c:v>-0.333261004711058</c:v>
                </c:pt>
                <c:pt idx="67">
                  <c:v>-0.337241524506609</c:v>
                </c:pt>
                <c:pt idx="68">
                  <c:v>-0.343279739598248</c:v>
                </c:pt>
                <c:pt idx="69">
                  <c:v>-0.351215469842585</c:v>
                </c:pt>
                <c:pt idx="70">
                  <c:v>-0.360861486892401</c:v>
                </c:pt>
                <c:pt idx="71">
                  <c:v>-0.372007993216375</c:v>
                </c:pt>
                <c:pt idx="72">
                  <c:v>-0.38442723935153</c:v>
                </c:pt>
                <c:pt idx="73">
                  <c:v>-0.397878208414152</c:v>
                </c:pt>
                <c:pt idx="74">
                  <c:v>-0.412111297936337</c:v>
                </c:pt>
                <c:pt idx="75">
                  <c:v>-0.426872931106249</c:v>
                </c:pt>
                <c:pt idx="76">
                  <c:v>-0.441910032423089</c:v>
                </c:pt>
                <c:pt idx="77">
                  <c:v>-0.456974306572971</c:v>
                </c:pt>
                <c:pt idx="78">
                  <c:v>-0.47182626391807</c:v>
                </c:pt>
                <c:pt idx="79">
                  <c:v>-0.486238941287218</c:v>
                </c:pt>
                <c:pt idx="80">
                  <c:v>-0.500001272671123</c:v>
                </c:pt>
                <c:pt idx="81">
                  <c:v>-0.512921070861891</c:v>
                </c:pt>
                <c:pt idx="82">
                  <c:v>-0.52482758793077</c:v>
                </c:pt>
                <c:pt idx="83">
                  <c:v>-0.535573629601816</c:v>
                </c:pt>
                <c:pt idx="84">
                  <c:v>-0.545037205941959</c:v>
                </c:pt>
                <c:pt idx="85">
                  <c:v>-0.553122708237483</c:v>
                </c:pt>
                <c:pt idx="86">
                  <c:v>-0.559761609352324</c:v>
                </c:pt>
                <c:pt idx="87">
                  <c:v>-0.564912692155454</c:v>
                </c:pt>
                <c:pt idx="88">
                  <c:v>-0.568561817657921</c:v>
                </c:pt>
                <c:pt idx="89">
                  <c:v>-0.570721251214636</c:v>
                </c:pt>
                <c:pt idx="90">
                  <c:v>-0.571428571428561</c:v>
                </c:pt>
                <c:pt idx="91">
                  <c:v>-0.57074519216015</c:v>
                </c:pt>
                <c:pt idx="92">
                  <c:v>-0.568754533216423</c:v>
                </c:pt>
                <c:pt idx="93">
                  <c:v>-0.565559879805876</c:v>
                </c:pt>
                <c:pt idx="94">
                  <c:v>-0.561281974642327</c:v>
                </c:pt>
                <c:pt idx="95">
                  <c:v>-0.556056389619208</c:v>
                </c:pt>
                <c:pt idx="96">
                  <c:v>-0.5500307262244</c:v>
                </c:pt>
                <c:pt idx="97">
                  <c:v>-0.543361695305326</c:v>
                </c:pt>
                <c:pt idx="98">
                  <c:v>-0.536212127418333</c:v>
                </c:pt>
                <c:pt idx="99">
                  <c:v>-0.528747964811257</c:v>
                </c:pt>
                <c:pt idx="100">
                  <c:v>-0.521135285111586</c:v>
                </c:pt>
                <c:pt idx="101">
                  <c:v>-0.513537405054972</c:v>
                </c:pt>
                <c:pt idx="102">
                  <c:v>-0.506112110130506</c:v>
                </c:pt>
                <c:pt idx="103">
                  <c:v>-0.499009052892126</c:v>
                </c:pt>
                <c:pt idx="104">
                  <c:v>-0.492367358950008</c:v>
                </c:pt>
                <c:pt idx="105">
                  <c:v>-0.48631347538135</c:v>
                </c:pt>
                <c:pt idx="106">
                  <c:v>-0.480959291562778</c:v>
                </c:pt>
                <c:pt idx="107">
                  <c:v>-0.476400557309005</c:v>
                </c:pt>
                <c:pt idx="108">
                  <c:v>-0.472715617791319</c:v>
                </c:pt>
                <c:pt idx="109">
                  <c:v>-0.469964479095064</c:v>
                </c:pt>
                <c:pt idx="110">
                  <c:v>-0.46818821254935</c:v>
                </c:pt>
                <c:pt idx="111">
                  <c:v>-0.467408700217069</c:v>
                </c:pt>
                <c:pt idx="112">
                  <c:v>-0.467628718260088</c:v>
                </c:pt>
                <c:pt idx="113">
                  <c:v>-0.468832349381732</c:v>
                </c:pt>
                <c:pt idx="114">
                  <c:v>-0.470985710281475</c:v>
                </c:pt>
                <c:pt idx="115">
                  <c:v>-0.474037975114621</c:v>
                </c:pt>
                <c:pt idx="116">
                  <c:v>-0.477922671406277</c:v>
                </c:pt>
                <c:pt idx="117">
                  <c:v>-0.482559220790382</c:v>
                </c:pt>
                <c:pt idx="118">
                  <c:v>-0.487854693388572</c:v>
                </c:pt>
                <c:pt idx="119">
                  <c:v>-0.493705741659331</c:v>
                </c:pt>
                <c:pt idx="120">
                  <c:v>-0.500000677174174</c:v>
                </c:pt>
                <c:pt idx="121">
                  <c:v>-0.506621652043388</c:v>
                </c:pt>
                <c:pt idx="122">
                  <c:v>-0.513446905637494</c:v>
                </c:pt>
                <c:pt idx="123">
                  <c:v>-0.520353036839769</c:v>
                </c:pt>
                <c:pt idx="124">
                  <c:v>-0.527217262316576</c:v>
                </c:pt>
                <c:pt idx="125">
                  <c:v>-0.533919622192543</c:v>
                </c:pt>
                <c:pt idx="126">
                  <c:v>-0.540345096042714</c:v>
                </c:pt>
                <c:pt idx="127">
                  <c:v>-0.546385594230282</c:v>
                </c:pt>
                <c:pt idx="128">
                  <c:v>-0.551941792283738</c:v>
                </c:pt>
                <c:pt idx="129">
                  <c:v>-0.556924779170263</c:v>
                </c:pt>
                <c:pt idx="130">
                  <c:v>-0.561257493924749</c:v>
                </c:pt>
                <c:pt idx="131">
                  <c:v>-0.56487592907111</c:v>
                </c:pt>
                <c:pt idx="132">
                  <c:v>-0.567730083554653</c:v>
                </c:pt>
                <c:pt idx="133">
                  <c:v>-0.569784652416989</c:v>
                </c:pt>
                <c:pt idx="134">
                  <c:v>-0.571019445111364</c:v>
                </c:pt>
                <c:pt idx="135">
                  <c:v>-0.571429529097471</c:v>
                </c:pt>
                <c:pt idx="136">
                  <c:v>-0.571025100092186</c:v>
                </c:pt>
                <c:pt idx="137">
                  <c:v>-0.569831085007417</c:v>
                </c:pt>
                <c:pt idx="138">
                  <c:v>-0.567886488103257</c:v>
                </c:pt>
                <c:pt idx="139">
                  <c:v>-0.565243495150504</c:v>
                </c:pt>
                <c:pt idx="140">
                  <c:v>-0.561966354363574</c:v>
                </c:pt>
                <c:pt idx="141">
                  <c:v>-0.558130056470496</c:v>
                </c:pt>
                <c:pt idx="142">
                  <c:v>-0.553818839474406</c:v>
                </c:pt>
                <c:pt idx="143">
                  <c:v>-0.54912454638263</c:v>
                </c:pt>
                <c:pt idx="144">
                  <c:v>-0.544144866394064</c:v>
                </c:pt>
                <c:pt idx="145">
                  <c:v>-0.538981491711268</c:v>
                </c:pt>
                <c:pt idx="146">
                  <c:v>-0.533738223257736</c:v>
                </c:pt>
                <c:pt idx="147">
                  <c:v>-0.528519059119657</c:v>
                </c:pt>
                <c:pt idx="148">
                  <c:v>-0.523426299491364</c:v>
                </c:pt>
                <c:pt idx="149">
                  <c:v>-0.518558701290337</c:v>
                </c:pt>
                <c:pt idx="150">
                  <c:v>-0.514009714436131</c:v>
                </c:pt>
                <c:pt idx="151">
                  <c:v>-0.509865830082177</c:v>
                </c:pt>
                <c:pt idx="152">
                  <c:v>-0.50620506888287</c:v>
                </c:pt>
                <c:pt idx="153">
                  <c:v>-0.503095634711689</c:v>
                </c:pt>
                <c:pt idx="154">
                  <c:v>-0.500594756167299</c:v>
                </c:pt>
                <c:pt idx="155">
                  <c:v>-0.498747734768464</c:v>
                </c:pt>
                <c:pt idx="156">
                  <c:v>-0.4975872150055</c:v>
                </c:pt>
                <c:pt idx="157">
                  <c:v>-0.49713268745035</c:v>
                </c:pt>
                <c:pt idx="158">
                  <c:v>-0.497390231997803</c:v>
                </c:pt>
                <c:pt idx="159">
                  <c:v>-0.498352504087217</c:v>
                </c:pt>
                <c:pt idx="160">
                  <c:v>-0.499998962508984</c:v>
                </c:pt>
                <c:pt idx="161">
                  <c:v>-0.502296333204867</c:v>
                </c:pt>
                <c:pt idx="162">
                  <c:v>-0.505199299396361</c:v>
                </c:pt>
                <c:pt idx="163">
                  <c:v>-0.508651404488709</c:v>
                </c:pt>
                <c:pt idx="164">
                  <c:v>-0.51258615056473</c:v>
                </c:pt>
                <c:pt idx="165">
                  <c:v>-0.516928271962371</c:v>
                </c:pt>
                <c:pt idx="166">
                  <c:v>-0.521595160477426</c:v>
                </c:pt>
                <c:pt idx="167">
                  <c:v>-0.526498416196664</c:v>
                </c:pt>
                <c:pt idx="168">
                  <c:v>-0.531545495887671</c:v>
                </c:pt>
                <c:pt idx="169">
                  <c:v>-0.536641429283626</c:v>
                </c:pt>
                <c:pt idx="170">
                  <c:v>-0.541690572528912</c:v>
                </c:pt>
                <c:pt idx="171">
                  <c:v>-0.546598367511458</c:v>
                </c:pt>
                <c:pt idx="172">
                  <c:v>-0.551273075807445</c:v>
                </c:pt>
                <c:pt idx="173">
                  <c:v>-0.555627456501909</c:v>
                </c:pt>
                <c:pt idx="174">
                  <c:v>-0.559580358214268</c:v>
                </c:pt>
                <c:pt idx="175">
                  <c:v>-0.563058197231586</c:v>
                </c:pt>
                <c:pt idx="176">
                  <c:v>-0.565996295706668</c:v>
                </c:pt>
                <c:pt idx="177">
                  <c:v>-0.568340056376932</c:v>
                </c:pt>
                <c:pt idx="178">
                  <c:v>-0.570045953160505</c:v>
                </c:pt>
                <c:pt idx="179">
                  <c:v>-0.571082320238036</c:v>
                </c:pt>
                <c:pt idx="180">
                  <c:v>-0.571429925776893</c:v>
                </c:pt>
                <c:pt idx="181">
                  <c:v>-0.571082320238036</c:v>
                </c:pt>
                <c:pt idx="182">
                  <c:v>-0.570045953160505</c:v>
                </c:pt>
                <c:pt idx="183">
                  <c:v>-0.568340056376932</c:v>
                </c:pt>
                <c:pt idx="184">
                  <c:v>-0.565996295706668</c:v>
                </c:pt>
                <c:pt idx="185">
                  <c:v>-0.563058197231586</c:v>
                </c:pt>
                <c:pt idx="186">
                  <c:v>-0.559580358214268</c:v>
                </c:pt>
                <c:pt idx="187">
                  <c:v>-0.55562745650191</c:v>
                </c:pt>
                <c:pt idx="188">
                  <c:v>-0.551273075807445</c:v>
                </c:pt>
                <c:pt idx="189">
                  <c:v>-0.546598367511459</c:v>
                </c:pt>
                <c:pt idx="190">
                  <c:v>-0.541690572528914</c:v>
                </c:pt>
                <c:pt idx="191">
                  <c:v>-0.536641429283626</c:v>
                </c:pt>
                <c:pt idx="192">
                  <c:v>-0.531545495887671</c:v>
                </c:pt>
                <c:pt idx="193">
                  <c:v>-0.526498416196664</c:v>
                </c:pt>
                <c:pt idx="194">
                  <c:v>-0.521595160477427</c:v>
                </c:pt>
                <c:pt idx="195">
                  <c:v>-0.51692827196237</c:v>
                </c:pt>
                <c:pt idx="196">
                  <c:v>-0.512586150564729</c:v>
                </c:pt>
                <c:pt idx="197">
                  <c:v>-0.508651404488708</c:v>
                </c:pt>
                <c:pt idx="198">
                  <c:v>-0.505199299396362</c:v>
                </c:pt>
                <c:pt idx="199">
                  <c:v>-0.502296333204868</c:v>
                </c:pt>
                <c:pt idx="200">
                  <c:v>-0.499998962508985</c:v>
                </c:pt>
                <c:pt idx="201">
                  <c:v>-0.498352504087218</c:v>
                </c:pt>
                <c:pt idx="202">
                  <c:v>-0.497390231997804</c:v>
                </c:pt>
                <c:pt idx="203">
                  <c:v>-0.497132687450348</c:v>
                </c:pt>
                <c:pt idx="204">
                  <c:v>-0.497587215005499</c:v>
                </c:pt>
                <c:pt idx="205">
                  <c:v>-0.498747734768464</c:v>
                </c:pt>
                <c:pt idx="206">
                  <c:v>-0.500594756167298</c:v>
                </c:pt>
                <c:pt idx="207">
                  <c:v>-0.503095634711688</c:v>
                </c:pt>
                <c:pt idx="208">
                  <c:v>-0.50620506888287</c:v>
                </c:pt>
                <c:pt idx="209">
                  <c:v>-0.509865830082178</c:v>
                </c:pt>
                <c:pt idx="210">
                  <c:v>-0.514009714436132</c:v>
                </c:pt>
                <c:pt idx="211">
                  <c:v>-0.518558701290337</c:v>
                </c:pt>
                <c:pt idx="212">
                  <c:v>-0.523426299491363</c:v>
                </c:pt>
                <c:pt idx="213">
                  <c:v>-0.528519059119659</c:v>
                </c:pt>
                <c:pt idx="214">
                  <c:v>-0.533738223257736</c:v>
                </c:pt>
                <c:pt idx="215">
                  <c:v>-0.538981491711266</c:v>
                </c:pt>
                <c:pt idx="216">
                  <c:v>-0.544144866394064</c:v>
                </c:pt>
                <c:pt idx="217">
                  <c:v>-0.54912454638263</c:v>
                </c:pt>
                <c:pt idx="218">
                  <c:v>-0.553818839474404</c:v>
                </c:pt>
                <c:pt idx="219">
                  <c:v>-0.558130056470494</c:v>
                </c:pt>
                <c:pt idx="220">
                  <c:v>-0.561966354363574</c:v>
                </c:pt>
                <c:pt idx="221">
                  <c:v>-0.565243495150505</c:v>
                </c:pt>
                <c:pt idx="222">
                  <c:v>-0.567886488103258</c:v>
                </c:pt>
                <c:pt idx="223">
                  <c:v>-0.569831085007416</c:v>
                </c:pt>
                <c:pt idx="224">
                  <c:v>-0.571025100092187</c:v>
                </c:pt>
                <c:pt idx="225">
                  <c:v>-0.571429529097471</c:v>
                </c:pt>
                <c:pt idx="226">
                  <c:v>-0.571019445111362</c:v>
                </c:pt>
                <c:pt idx="227">
                  <c:v>-0.56978465241699</c:v>
                </c:pt>
                <c:pt idx="228">
                  <c:v>-0.567730083554653</c:v>
                </c:pt>
                <c:pt idx="229">
                  <c:v>-0.56487592907111</c:v>
                </c:pt>
                <c:pt idx="230">
                  <c:v>-0.561257493924748</c:v>
                </c:pt>
                <c:pt idx="231">
                  <c:v>-0.556924779170263</c:v>
                </c:pt>
                <c:pt idx="232">
                  <c:v>-0.551941792283738</c:v>
                </c:pt>
                <c:pt idx="233">
                  <c:v>-0.546385594230282</c:v>
                </c:pt>
                <c:pt idx="234">
                  <c:v>-0.540345096042714</c:v>
                </c:pt>
                <c:pt idx="235">
                  <c:v>-0.533919622192543</c:v>
                </c:pt>
                <c:pt idx="236">
                  <c:v>-0.527217262316577</c:v>
                </c:pt>
                <c:pt idx="237">
                  <c:v>-0.520353036839769</c:v>
                </c:pt>
                <c:pt idx="238">
                  <c:v>-0.513446905637494</c:v>
                </c:pt>
                <c:pt idx="239">
                  <c:v>-0.506621652043388</c:v>
                </c:pt>
                <c:pt idx="240">
                  <c:v>-0.500000677174175</c:v>
                </c:pt>
                <c:pt idx="241">
                  <c:v>-0.49370574165933</c:v>
                </c:pt>
                <c:pt idx="242">
                  <c:v>-0.487854693388572</c:v>
                </c:pt>
                <c:pt idx="243">
                  <c:v>-0.482559220790382</c:v>
                </c:pt>
                <c:pt idx="244">
                  <c:v>-0.477922671406277</c:v>
                </c:pt>
                <c:pt idx="245">
                  <c:v>-0.474037975114621</c:v>
                </c:pt>
                <c:pt idx="246">
                  <c:v>-0.470985710281476</c:v>
                </c:pt>
                <c:pt idx="247">
                  <c:v>-0.468832349381732</c:v>
                </c:pt>
                <c:pt idx="248">
                  <c:v>-0.467628718260088</c:v>
                </c:pt>
                <c:pt idx="249">
                  <c:v>-0.467408700217069</c:v>
                </c:pt>
                <c:pt idx="250">
                  <c:v>-0.46818821254935</c:v>
                </c:pt>
                <c:pt idx="251">
                  <c:v>-0.469964479095064</c:v>
                </c:pt>
                <c:pt idx="252">
                  <c:v>-0.472715617791319</c:v>
                </c:pt>
                <c:pt idx="253">
                  <c:v>-0.476400557309005</c:v>
                </c:pt>
                <c:pt idx="254">
                  <c:v>-0.480959291562776</c:v>
                </c:pt>
                <c:pt idx="255">
                  <c:v>-0.486313475381347</c:v>
                </c:pt>
                <c:pt idx="256">
                  <c:v>-0.492367358950007</c:v>
                </c:pt>
                <c:pt idx="257">
                  <c:v>-0.499009052892127</c:v>
                </c:pt>
                <c:pt idx="258">
                  <c:v>-0.506112110130509</c:v>
                </c:pt>
                <c:pt idx="259">
                  <c:v>-0.513537405054971</c:v>
                </c:pt>
                <c:pt idx="260">
                  <c:v>-0.521135285111585</c:v>
                </c:pt>
                <c:pt idx="261">
                  <c:v>-0.528747964811255</c:v>
                </c:pt>
                <c:pt idx="262">
                  <c:v>-0.536212127418332</c:v>
                </c:pt>
                <c:pt idx="263">
                  <c:v>-0.543361695305328</c:v>
                </c:pt>
                <c:pt idx="264">
                  <c:v>-0.550030726224403</c:v>
                </c:pt>
                <c:pt idx="265">
                  <c:v>-0.556056389619207</c:v>
                </c:pt>
                <c:pt idx="266">
                  <c:v>-0.561281974642325</c:v>
                </c:pt>
                <c:pt idx="267">
                  <c:v>-0.565559879805875</c:v>
                </c:pt>
                <c:pt idx="268">
                  <c:v>-0.568754533216425</c:v>
                </c:pt>
                <c:pt idx="269">
                  <c:v>-0.570745192160153</c:v>
                </c:pt>
                <c:pt idx="270">
                  <c:v>-0.571428571428558</c:v>
                </c:pt>
                <c:pt idx="271">
                  <c:v>-0.570721251214635</c:v>
                </c:pt>
                <c:pt idx="272">
                  <c:v>-0.568561817657919</c:v>
                </c:pt>
                <c:pt idx="273">
                  <c:v>-0.564912692155455</c:v>
                </c:pt>
                <c:pt idx="274">
                  <c:v>-0.559761609352326</c:v>
                </c:pt>
                <c:pt idx="275">
                  <c:v>-0.553122708237486</c:v>
                </c:pt>
                <c:pt idx="276">
                  <c:v>-0.545037205941958</c:v>
                </c:pt>
                <c:pt idx="277">
                  <c:v>-0.535573629601816</c:v>
                </c:pt>
                <c:pt idx="278">
                  <c:v>-0.524827587930769</c:v>
                </c:pt>
                <c:pt idx="279">
                  <c:v>-0.512921070861892</c:v>
                </c:pt>
                <c:pt idx="280">
                  <c:v>-0.500001272671123</c:v>
                </c:pt>
                <c:pt idx="281">
                  <c:v>-0.486238941287218</c:v>
                </c:pt>
                <c:pt idx="282">
                  <c:v>-0.47182626391807</c:v>
                </c:pt>
                <c:pt idx="283">
                  <c:v>-0.456974306572971</c:v>
                </c:pt>
                <c:pt idx="284">
                  <c:v>-0.441910032423089</c:v>
                </c:pt>
                <c:pt idx="285">
                  <c:v>-0.426872931106249</c:v>
                </c:pt>
                <c:pt idx="286">
                  <c:v>-0.412111297936337</c:v>
                </c:pt>
                <c:pt idx="287">
                  <c:v>-0.397878208414153</c:v>
                </c:pt>
                <c:pt idx="288">
                  <c:v>-0.38442723935153</c:v>
                </c:pt>
                <c:pt idx="289">
                  <c:v>-0.372007993216374</c:v>
                </c:pt>
                <c:pt idx="290">
                  <c:v>-0.360861486892402</c:v>
                </c:pt>
                <c:pt idx="291">
                  <c:v>-0.351215469842584</c:v>
                </c:pt>
                <c:pt idx="292">
                  <c:v>-0.343279739598249</c:v>
                </c:pt>
                <c:pt idx="293">
                  <c:v>-0.337241524506609</c:v>
                </c:pt>
                <c:pt idx="294">
                  <c:v>-0.333261004711058</c:v>
                </c:pt>
                <c:pt idx="295">
                  <c:v>-0.33146704237626</c:v>
                </c:pt>
                <c:pt idx="296">
                  <c:v>-0.331953191184417</c:v>
                </c:pt>
                <c:pt idx="297">
                  <c:v>-0.334774053113713</c:v>
                </c:pt>
                <c:pt idx="298">
                  <c:v>-0.339942047474438</c:v>
                </c:pt>
                <c:pt idx="299">
                  <c:v>-0.347424653146101</c:v>
                </c:pt>
                <c:pt idx="300">
                  <c:v>-0.357142179968689</c:v>
                </c:pt>
                <c:pt idx="301">
                  <c:v>-0.3689661193457</c:v>
                </c:pt>
                <c:pt idx="302">
                  <c:v>-0.382718117382367</c:v>
                </c:pt>
                <c:pt idx="303">
                  <c:v>-0.398169606388792</c:v>
                </c:pt>
                <c:pt idx="304">
                  <c:v>-0.415042122416257</c:v>
                </c:pt>
                <c:pt idx="305">
                  <c:v>-0.433008327767767</c:v>
                </c:pt>
                <c:pt idx="306">
                  <c:v>-0.451693748242892</c:v>
                </c:pt>
                <c:pt idx="307">
                  <c:v>-0.470679225361991</c:v>
                </c:pt>
                <c:pt idx="308">
                  <c:v>-0.489504074092275</c:v>
                </c:pt>
                <c:pt idx="309">
                  <c:v>-0.507669926798897</c:v>
                </c:pt>
                <c:pt idx="310">
                  <c:v>-0.52464523440247</c:v>
                </c:pt>
                <c:pt idx="311">
                  <c:v>-0.539870386175209</c:v>
                </c:pt>
                <c:pt idx="312">
                  <c:v>-0.552763400385719</c:v>
                </c:pt>
                <c:pt idx="313">
                  <c:v>-0.562726129238888</c:v>
                </c:pt>
                <c:pt idx="314">
                  <c:v>-0.569150913379797</c:v>
                </c:pt>
                <c:pt idx="315">
                  <c:v>-0.571427613759686</c:v>
                </c:pt>
                <c:pt idx="316">
                  <c:v>-0.568950942010572</c:v>
                </c:pt>
                <c:pt idx="317">
                  <c:v>-0.561128004746041</c:v>
                </c:pt>
                <c:pt idx="318">
                  <c:v>-0.547385972490812</c:v>
                </c:pt>
                <c:pt idx="319">
                  <c:v>-0.527179780319365</c:v>
                </c:pt>
                <c:pt idx="320">
                  <c:v>-0.499999764819886</c:v>
                </c:pt>
                <c:pt idx="321">
                  <c:v>-0.465379140743462</c:v>
                </c:pt>
                <c:pt idx="322">
                  <c:v>-0.422901220684302</c:v>
                </c:pt>
                <c:pt idx="323">
                  <c:v>-0.372206282382668</c:v>
                </c:pt>
                <c:pt idx="324">
                  <c:v>-0.312997990748807</c:v>
                </c:pt>
                <c:pt idx="325">
                  <c:v>-0.245049285457541</c:v>
                </c:pt>
                <c:pt idx="326">
                  <c:v>-0.168207649926374</c:v>
                </c:pt>
                <c:pt idx="327">
                  <c:v>-0.082399683614907</c:v>
                </c:pt>
                <c:pt idx="328">
                  <c:v>0.0123650931954125</c:v>
                </c:pt>
                <c:pt idx="329">
                  <c:v>0.115991264746272</c:v>
                </c:pt>
                <c:pt idx="330">
                  <c:v>0.228295428721836</c:v>
                </c:pt>
                <c:pt idx="331">
                  <c:v>0.349005032226849</c:v>
                </c:pt>
                <c:pt idx="332">
                  <c:v>0.477758167652351</c:v>
                </c:pt>
                <c:pt idx="333">
                  <c:v>0.614104350044465</c:v>
                </c:pt>
                <c:pt idx="334">
                  <c:v>0.757506285958744</c:v>
                </c:pt>
                <c:pt idx="335">
                  <c:v>0.907342631877782</c:v>
                </c:pt>
                <c:pt idx="336">
                  <c:v>1.06291172824339</c:v>
                </c:pt>
                <c:pt idx="337">
                  <c:v>1.22343628316154</c:v>
                </c:pt>
                <c:pt idx="338">
                  <c:v>1.38806896803328</c:v>
                </c:pt>
                <c:pt idx="339">
                  <c:v>1.55589887590151</c:v>
                </c:pt>
                <c:pt idx="340">
                  <c:v>1.72595878233229</c:v>
                </c:pt>
                <c:pt idx="341">
                  <c:v>1.89723313831555</c:v>
                </c:pt>
                <c:pt idx="342">
                  <c:v>2.06866671511053</c:v>
                </c:pt>
                <c:pt idx="343">
                  <c:v>2.23917381230539</c:v>
                </c:pt>
                <c:pt idx="344">
                  <c:v>2.4076479327246</c:v>
                </c:pt>
                <c:pt idx="345">
                  <c:v>2.57297182130712</c:v>
                </c:pt>
                <c:pt idx="346">
                  <c:v>2.73402775978367</c:v>
                </c:pt>
                <c:pt idx="347">
                  <c:v>2.88970800497757</c:v>
                </c:pt>
                <c:pt idx="348">
                  <c:v>3.03892525589937</c:v>
                </c:pt>
                <c:pt idx="349">
                  <c:v>3.18062303354275</c:v>
                </c:pt>
                <c:pt idx="350">
                  <c:v>3.31378585744073</c:v>
                </c:pt>
                <c:pt idx="351">
                  <c:v>3.43744910461308</c:v>
                </c:pt>
                <c:pt idx="352">
                  <c:v>3.55070843951412</c:v>
                </c:pt>
                <c:pt idx="353">
                  <c:v>3.65272870794377</c:v>
                </c:pt>
                <c:pt idx="354">
                  <c:v>3.74275219356374</c:v>
                </c:pt>
                <c:pt idx="355">
                  <c:v>3.82010614259895</c:v>
                </c:pt>
                <c:pt idx="356">
                  <c:v>3.88420947041751</c:v>
                </c:pt>
                <c:pt idx="357">
                  <c:v>3.9345785728727</c:v>
                </c:pt>
                <c:pt idx="358">
                  <c:v>3.97083217544418</c:v>
                </c:pt>
                <c:pt idx="359">
                  <c:v>3.99269516420674</c:v>
                </c:pt>
                <c:pt idx="360">
                  <c:v>4.00000135434833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591774"/>
        <c:axId val="73874015"/>
      </c:lineChart>
      <c:catAx>
        <c:axId val="995917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ru-RU" sz="1000" spc="-1" strike="noStrike">
                    <a:solidFill>
                      <a:srgbClr val="000000"/>
                    </a:solidFill>
                    <a:latin typeface="Arial Cyr"/>
                    <a:ea typeface="Calibri"/>
                  </a:defRPr>
                </a:pPr>
                <a:r>
                  <a:rPr b="1" lang="ru-RU" sz="1000" spc="-1" strike="noStrike">
                    <a:solidFill>
                      <a:srgbClr val="000000"/>
                    </a:solidFill>
                    <a:latin typeface="Arial Cyr"/>
                    <a:ea typeface="Calibri"/>
                  </a:rPr>
                  <a:t>угол поворота дебаланса, φ</a:t>
                </a:r>
              </a:p>
            </c:rich>
          </c:tx>
          <c:layout>
            <c:manualLayout>
              <c:xMode val="edge"/>
              <c:yMode val="edge"/>
              <c:x val="0.311153726084824"/>
              <c:y val="0.901690331304936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 Cyr"/>
                <a:ea typeface="Arial Cyr"/>
              </a:defRPr>
            </a:pPr>
          </a:p>
        </c:txPr>
        <c:crossAx val="73874015"/>
        <c:crosses val="autoZero"/>
        <c:auto val="1"/>
        <c:lblAlgn val="ctr"/>
        <c:lblOffset val="100"/>
        <c:noMultiLvlLbl val="0"/>
      </c:catAx>
      <c:valAx>
        <c:axId val="7387401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Arial Cyr"/>
                    <a:ea typeface="Arial Cyr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Arial Cyr"/>
                    <a:ea typeface="Arial Cyr"/>
                  </a:rPr>
                  <a:t>Yc</a:t>
                </a:r>
              </a:p>
            </c:rich>
          </c:tx>
          <c:layout>
            <c:manualLayout>
              <c:xMode val="edge"/>
              <c:yMode val="edge"/>
              <c:x val="0.00833965125094769"/>
              <c:y val="0.51514536849222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 Cyr"/>
                <a:ea typeface="Arial Cyr"/>
              </a:defRPr>
            </a:pPr>
          </a:p>
        </c:txPr>
        <c:crossAx val="99591774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877358659551442"/>
          <c:y val="0.0128211701623165"/>
          <c:w val="0.120861041658892"/>
          <c:h val="0.0745765544959832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Arial Cyr"/>
              <a:ea typeface="Arial Cyr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"Fвд"</c:f>
              <c:strCache>
                <c:ptCount val="1"/>
                <c:pt idx="0">
                  <c:v>Fвд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'Табл. по оборотам'!$B$4:$B$26</c:f>
              <c:strCach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strCache>
            </c:strRef>
          </c:cat>
          <c:val>
            <c:numRef>
              <c:f>'Табл. по оборотам'!$C$4:$C$26</c:f>
              <c:numCache>
                <c:formatCode>General</c:formatCode>
                <c:ptCount val="23"/>
              </c:numCache>
            </c:numRef>
          </c:val>
          <c:smooth val="0"/>
        </c:ser>
        <c:ser>
          <c:idx val="1"/>
          <c:order val="1"/>
          <c:tx>
            <c:strRef>
              <c:f>"Fвыд"</c:f>
              <c:strCache>
                <c:ptCount val="1"/>
                <c:pt idx="0">
                  <c:v>Fвыд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'Табл. по оборотам'!$B$4:$B$26</c:f>
              <c:strCach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strCache>
            </c:strRef>
          </c:cat>
          <c:val>
            <c:numRef>
              <c:f>'Табл. по оборотам'!$D$4:$D$26</c:f>
              <c:numCache>
                <c:formatCode>General</c:formatCode>
                <c:ptCount val="23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882465"/>
        <c:axId val="56991775"/>
      </c:lineChart>
      <c:catAx>
        <c:axId val="818824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991775"/>
        <c:crosses val="autoZero"/>
        <c:auto val="1"/>
        <c:lblAlgn val="ctr"/>
        <c:lblOffset val="100"/>
        <c:noMultiLvlLbl val="0"/>
      </c:catAx>
      <c:valAx>
        <c:axId val="569917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1882465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904200633869333"/>
          <c:y val="0.438287692714515"/>
          <c:w val="0.0839896089515781"/>
          <c:h val="0.1108313705714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4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"200 об/мин"</c:f>
              <c:strCache>
                <c:ptCount val="1"/>
                <c:pt idx="0">
                  <c:v>200 об/мин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'Подбор подшипников и рев. ред'!$F$14:$L$14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"300 об/мин"</c:f>
              <c:strCache>
                <c:ptCount val="1"/>
                <c:pt idx="0">
                  <c:v>300 об/мин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'Подбор подшипников и рев. ред'!$F$15:$L$15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"400 об/мин"</c:f>
              <c:strCache>
                <c:ptCount val="1"/>
                <c:pt idx="0">
                  <c:v>400 об/мин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'Подбор подшипников и рев. ред'!$F$16:$L$16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3"/>
          <c:order val="3"/>
          <c:tx>
            <c:strRef>
              <c:f>"500 об/мин"</c:f>
              <c:strCache>
                <c:ptCount val="1"/>
                <c:pt idx="0">
                  <c:v>500 об/мин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'Подбор подшипников и рев. ред'!$F$17:$L$17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4"/>
          <c:order val="4"/>
          <c:tx>
            <c:strRef>
              <c:f>"600 об/мин"</c:f>
              <c:strCache>
                <c:ptCount val="1"/>
                <c:pt idx="0">
                  <c:v>600 об/мин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'Подбор подшипников и рев. ред'!$F$18:$L$18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5"/>
          <c:order val="5"/>
          <c:tx>
            <c:strRef>
              <c:f>"700 об/мин"</c:f>
              <c:strCache>
                <c:ptCount val="1"/>
                <c:pt idx="0">
                  <c:v>700 об/мин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'Подбор подшипников и рев. ред'!$F$19:$L$19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6"/>
          <c:order val="6"/>
          <c:tx>
            <c:strRef>
              <c:f>"800 об/мин"</c:f>
              <c:strCache>
                <c:ptCount val="1"/>
                <c:pt idx="0">
                  <c:v>800 об/мин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'Подбор подшипников и рев. ред'!$F$20:$L$20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7"/>
          <c:order val="7"/>
          <c:tx>
            <c:strRef>
              <c:f>"900 об/мин"</c:f>
              <c:strCache>
                <c:ptCount val="1"/>
                <c:pt idx="0">
                  <c:v>900 об/мин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'Подбор подшипников и рев. ред'!$F$21:$L$21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8"/>
          <c:order val="8"/>
          <c:tx>
            <c:strRef>
              <c:f>"1000 об/мин"</c:f>
              <c:strCache>
                <c:ptCount val="1"/>
                <c:pt idx="0">
                  <c:v>1000 об/мин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'Подбор подшипников и рев. ред'!$F$22:$L$22</c:f>
              <c:numCache>
                <c:formatCode>General</c:formatCode>
                <c:ptCount val="7"/>
              </c:numCache>
            </c:numRef>
          </c:yVal>
          <c:smooth val="0"/>
        </c:ser>
        <c:axId val="36349958"/>
        <c:axId val="37873495"/>
      </c:scatterChart>
      <c:valAx>
        <c:axId val="363499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7873495"/>
        <c:crosses val="autoZero"/>
        <c:crossBetween val="midCat"/>
      </c:valAx>
      <c:valAx>
        <c:axId val="378734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634995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"Fвд, [т]"</c:f>
              <c:strCache>
                <c:ptCount val="1"/>
                <c:pt idx="0">
                  <c:v>Fвд, [т]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'Обобщ. график'!$C$9:$C$15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"Fвыд, [т]"</c:f>
              <c:strCache>
                <c:ptCount val="1"/>
                <c:pt idx="0">
                  <c:v>Fвыд, [т]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'Обобщ. график'!$D$9:$D$15</c:f>
              <c:numCache>
                <c:formatCode>General</c:formatCode>
                <c:ptCount val="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647785"/>
        <c:axId val="87195034"/>
      </c:lineChart>
      <c:catAx>
        <c:axId val="686477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7195034"/>
        <c:crosses val="autoZero"/>
        <c:auto val="1"/>
        <c:lblAlgn val="ctr"/>
        <c:lblOffset val="100"/>
        <c:noMultiLvlLbl val="0"/>
      </c:catAx>
      <c:valAx>
        <c:axId val="871950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647785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"Fвд, [т]"</c:f>
              <c:strCache>
                <c:ptCount val="1"/>
                <c:pt idx="0">
                  <c:v>Fвд, [т]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'Обобщ. график'!$C$28:$C$34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"Fвыд, [т]"</c:f>
              <c:strCache>
                <c:ptCount val="1"/>
                <c:pt idx="0">
                  <c:v>Fвыд, [т]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'Обобщ. график'!$D$28:$D$34</c:f>
              <c:numCache>
                <c:formatCode>General</c:formatCode>
                <c:ptCount val="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998099"/>
        <c:axId val="22354694"/>
      </c:lineChart>
      <c:catAx>
        <c:axId val="519980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2354694"/>
        <c:crosses val="autoZero"/>
        <c:auto val="1"/>
        <c:lblAlgn val="ctr"/>
        <c:lblOffset val="100"/>
        <c:noMultiLvlLbl val="0"/>
      </c:catAx>
      <c:valAx>
        <c:axId val="223546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1998099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39</xdr:col>
      <xdr:colOff>0</xdr:colOff>
      <xdr:row>1</xdr:row>
      <xdr:rowOff>38160</xdr:rowOff>
    </xdr:from>
    <xdr:to>
      <xdr:col>46</xdr:col>
      <xdr:colOff>599760</xdr:colOff>
      <xdr:row>18</xdr:row>
      <xdr:rowOff>123480</xdr:rowOff>
    </xdr:to>
    <xdr:graphicFrame>
      <xdr:nvGraphicFramePr>
        <xdr:cNvPr id="0" name="Диаграмма 1"/>
        <xdr:cNvGraphicFramePr/>
      </xdr:nvGraphicFramePr>
      <xdr:xfrm>
        <a:off x="19806120" y="314280"/>
        <a:ext cx="4884840" cy="291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38160</xdr:colOff>
      <xdr:row>22</xdr:row>
      <xdr:rowOff>47520</xdr:rowOff>
    </xdr:from>
    <xdr:to>
      <xdr:col>46</xdr:col>
      <xdr:colOff>599760</xdr:colOff>
      <xdr:row>42</xdr:row>
      <xdr:rowOff>123480</xdr:rowOff>
    </xdr:to>
    <xdr:graphicFrame>
      <xdr:nvGraphicFramePr>
        <xdr:cNvPr id="1" name="Диаграмма 3"/>
        <xdr:cNvGraphicFramePr/>
      </xdr:nvGraphicFramePr>
      <xdr:xfrm>
        <a:off x="19844280" y="3895560"/>
        <a:ext cx="4846680" cy="340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28440</xdr:colOff>
      <xdr:row>4</xdr:row>
      <xdr:rowOff>142920</xdr:rowOff>
    </xdr:from>
    <xdr:to>
      <xdr:col>36</xdr:col>
      <xdr:colOff>142560</xdr:colOff>
      <xdr:row>37</xdr:row>
      <xdr:rowOff>123480</xdr:rowOff>
    </xdr:to>
    <xdr:graphicFrame>
      <xdr:nvGraphicFramePr>
        <xdr:cNvPr id="2" name="Chart 1"/>
        <xdr:cNvGraphicFramePr/>
      </xdr:nvGraphicFramePr>
      <xdr:xfrm>
        <a:off x="16386480" y="895320"/>
        <a:ext cx="8071920" cy="532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4</xdr:row>
      <xdr:rowOff>9360</xdr:rowOff>
    </xdr:from>
    <xdr:to>
      <xdr:col>17</xdr:col>
      <xdr:colOff>590400</xdr:colOff>
      <xdr:row>23</xdr:row>
      <xdr:rowOff>171000</xdr:rowOff>
    </xdr:to>
    <xdr:graphicFrame>
      <xdr:nvGraphicFramePr>
        <xdr:cNvPr id="3" name="Диаграмма 1"/>
        <xdr:cNvGraphicFramePr/>
      </xdr:nvGraphicFramePr>
      <xdr:xfrm>
        <a:off x="3544560" y="761760"/>
        <a:ext cx="7285680" cy="37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24</xdr:row>
      <xdr:rowOff>152280</xdr:rowOff>
    </xdr:from>
    <xdr:to>
      <xdr:col>3</xdr:col>
      <xdr:colOff>570960</xdr:colOff>
      <xdr:row>46</xdr:row>
      <xdr:rowOff>104400</xdr:rowOff>
    </xdr:to>
    <xdr:graphicFrame>
      <xdr:nvGraphicFramePr>
        <xdr:cNvPr id="4" name="Диаграмма 1"/>
        <xdr:cNvGraphicFramePr/>
      </xdr:nvGraphicFramePr>
      <xdr:xfrm>
        <a:off x="85680" y="5209920"/>
        <a:ext cx="5317920" cy="35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285840</xdr:colOff>
      <xdr:row>15</xdr:row>
      <xdr:rowOff>38160</xdr:rowOff>
    </xdr:from>
    <xdr:to>
      <xdr:col>0</xdr:col>
      <xdr:colOff>1962000</xdr:colOff>
      <xdr:row>23</xdr:row>
      <xdr:rowOff>75960</xdr:rowOff>
    </xdr:to>
    <xdr:pic>
      <xdr:nvPicPr>
        <xdr:cNvPr id="5" name="Рисунок 1" descr="Болтовое соединение.bmp"/>
        <xdr:cNvPicPr/>
      </xdr:nvPicPr>
      <xdr:blipFill>
        <a:blip r:embed="rId1"/>
        <a:stretch/>
      </xdr:blipFill>
      <xdr:spPr>
        <a:xfrm>
          <a:off x="285840" y="3247920"/>
          <a:ext cx="1676160" cy="133308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2</xdr:col>
      <xdr:colOff>590400</xdr:colOff>
      <xdr:row>16</xdr:row>
      <xdr:rowOff>142920</xdr:rowOff>
    </xdr:from>
    <xdr:to>
      <xdr:col>8</xdr:col>
      <xdr:colOff>228240</xdr:colOff>
      <xdr:row>39</xdr:row>
      <xdr:rowOff>56880</xdr:rowOff>
    </xdr:to>
    <xdr:pic>
      <xdr:nvPicPr>
        <xdr:cNvPr id="6" name="Рисунок 2" descr="Мех_свойства и допуск_напряж.bmp"/>
        <xdr:cNvPicPr/>
      </xdr:nvPicPr>
      <xdr:blipFill>
        <a:blip r:embed="rId2"/>
        <a:stretch/>
      </xdr:blipFill>
      <xdr:spPr>
        <a:xfrm>
          <a:off x="4358880" y="3514680"/>
          <a:ext cx="5954760" cy="386676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9360</xdr:colOff>
      <xdr:row>2</xdr:row>
      <xdr:rowOff>28440</xdr:rowOff>
    </xdr:from>
    <xdr:to>
      <xdr:col>14</xdr:col>
      <xdr:colOff>323280</xdr:colOff>
      <xdr:row>17</xdr:row>
      <xdr:rowOff>113760</xdr:rowOff>
    </xdr:to>
    <xdr:graphicFrame>
      <xdr:nvGraphicFramePr>
        <xdr:cNvPr id="7" name="Диаграмма 1"/>
        <xdr:cNvGraphicFramePr/>
      </xdr:nvGraphicFramePr>
      <xdr:xfrm>
        <a:off x="3000600" y="323640"/>
        <a:ext cx="5654160" cy="312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9360</xdr:colOff>
      <xdr:row>21</xdr:row>
      <xdr:rowOff>38160</xdr:rowOff>
    </xdr:from>
    <xdr:to>
      <xdr:col>14</xdr:col>
      <xdr:colOff>323280</xdr:colOff>
      <xdr:row>36</xdr:row>
      <xdr:rowOff>114120</xdr:rowOff>
    </xdr:to>
    <xdr:graphicFrame>
      <xdr:nvGraphicFramePr>
        <xdr:cNvPr id="8" name="Диаграмма 2"/>
        <xdr:cNvGraphicFramePr/>
      </xdr:nvGraphicFramePr>
      <xdr:xfrm>
        <a:off x="3000600" y="3952800"/>
        <a:ext cx="5654160" cy="311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B1:AU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85" workbookViewId="0">
      <selection pane="topLeft" activeCell="C7" activeCellId="0" sqref="C7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33.42"/>
    <col collapsed="false" customWidth="true" hidden="false" outlineLevel="0" max="3" min="3" style="0" width="12.42"/>
    <col collapsed="false" customWidth="true" hidden="false" outlineLevel="0" max="4" min="4" style="0" width="11.86"/>
    <col collapsed="false" customWidth="true" hidden="false" outlineLevel="0" max="5" min="5" style="0" width="14.7"/>
    <col collapsed="false" customWidth="true" hidden="false" outlineLevel="0" max="6" min="6" style="0" width="14.43"/>
    <col collapsed="false" customWidth="true" hidden="false" outlineLevel="0" max="7" min="7" style="0" width="13.57"/>
    <col collapsed="false" customWidth="true" hidden="false" outlineLevel="0" max="8" min="8" style="0" width="12.71"/>
    <col collapsed="false" customWidth="true" hidden="false" outlineLevel="0" max="9" min="9" style="0" width="13.14"/>
    <col collapsed="false" customWidth="true" hidden="false" outlineLevel="0" max="11" min="11" style="0" width="4.43"/>
    <col collapsed="false" customWidth="true" hidden="false" outlineLevel="0" max="13" min="13" style="0" width="8.29"/>
    <col collapsed="false" customWidth="true" hidden="false" outlineLevel="0" max="14" min="14" style="0" width="8.42"/>
    <col collapsed="false" customWidth="true" hidden="false" outlineLevel="0" max="15" min="15" style="0" width="6.01"/>
    <col collapsed="false" customWidth="true" hidden="true" outlineLevel="0" max="22" min="16" style="0" width="6.01"/>
    <col collapsed="false" customWidth="true" hidden="false" outlineLevel="0" max="23" min="23" style="0" width="6.01"/>
    <col collapsed="false" customWidth="true" hidden="false" outlineLevel="0" max="24" min="24" style="0" width="4.71"/>
    <col collapsed="false" customWidth="true" hidden="false" outlineLevel="0" max="25" min="25" style="0" width="5.7"/>
    <col collapsed="false" customWidth="true" hidden="false" outlineLevel="0" max="26" min="26" style="0" width="5.86"/>
    <col collapsed="false" customWidth="true" hidden="false" outlineLevel="0" max="27" min="27" style="0" width="5.7"/>
    <col collapsed="false" customWidth="true" hidden="false" outlineLevel="0" max="28" min="28" style="0" width="5.57"/>
    <col collapsed="false" customWidth="true" hidden="false" outlineLevel="0" max="29" min="29" style="0" width="6.28"/>
    <col collapsed="false" customWidth="true" hidden="false" outlineLevel="0" max="30" min="30" style="0" width="5.57"/>
    <col collapsed="false" customWidth="true" hidden="false" outlineLevel="0" max="31" min="31" style="0" width="5.43"/>
    <col collapsed="false" customWidth="true" hidden="false" outlineLevel="0" max="32" min="32" style="0" width="5.14"/>
    <col collapsed="false" customWidth="true" hidden="false" outlineLevel="0" max="33" min="33" style="0" width="5.01"/>
    <col collapsed="false" customWidth="true" hidden="false" outlineLevel="0" max="34" min="34" style="0" width="5.43"/>
    <col collapsed="false" customWidth="true" hidden="false" outlineLevel="0" max="35" min="35" style="0" width="5.57"/>
    <col collapsed="false" customWidth="true" hidden="false" outlineLevel="0" max="37" min="36" style="0" width="5.28"/>
    <col collapsed="false" customWidth="true" hidden="false" outlineLevel="0" max="38" min="38" style="0" width="13.43"/>
    <col collapsed="false" customWidth="true" hidden="false" outlineLevel="0" max="39" min="39" style="0" width="9.42"/>
  </cols>
  <sheetData>
    <row r="1" customFormat="false" ht="21.75" hidden="false" customHeight="true" outlineLevel="0" collapsed="false">
      <c r="B1" s="1" t="s">
        <v>0</v>
      </c>
      <c r="AN1" s="2" t="s">
        <v>1</v>
      </c>
    </row>
    <row r="2" customFormat="false" ht="15.75" hidden="false" customHeight="false" outlineLevel="0" collapsed="false">
      <c r="B2" s="0" t="s">
        <v>2</v>
      </c>
      <c r="F2" s="3" t="s">
        <v>3</v>
      </c>
      <c r="G2" s="4"/>
      <c r="H2" s="5" t="n">
        <v>7</v>
      </c>
      <c r="J2" s="6" t="s">
        <v>4</v>
      </c>
      <c r="K2" s="7"/>
      <c r="L2" s="8" t="n">
        <v>7850</v>
      </c>
      <c r="AM2" s="9" t="s">
        <v>5</v>
      </c>
    </row>
    <row r="3" customFormat="false" ht="12.75" hidden="false" customHeight="false" outlineLevel="0" collapsed="false">
      <c r="J3" s="10"/>
      <c r="K3" s="10"/>
      <c r="L3" s="10"/>
      <c r="M3" s="10"/>
      <c r="N3" s="10"/>
      <c r="O3" s="10"/>
      <c r="P3" s="11" t="s">
        <v>6</v>
      </c>
      <c r="Q3" s="11" t="s">
        <v>7</v>
      </c>
      <c r="R3" s="11" t="s">
        <v>6</v>
      </c>
      <c r="S3" s="11" t="s">
        <v>7</v>
      </c>
      <c r="T3" s="11" t="s">
        <v>6</v>
      </c>
      <c r="U3" s="11" t="s">
        <v>7</v>
      </c>
      <c r="V3" s="11" t="s">
        <v>6</v>
      </c>
      <c r="W3" s="12" t="s">
        <v>6</v>
      </c>
      <c r="X3" s="12" t="s">
        <v>7</v>
      </c>
      <c r="Y3" s="12" t="s">
        <v>6</v>
      </c>
      <c r="Z3" s="12" t="s">
        <v>7</v>
      </c>
      <c r="AA3" s="12" t="s">
        <v>6</v>
      </c>
      <c r="AB3" s="12" t="s">
        <v>7</v>
      </c>
      <c r="AC3" s="12" t="s">
        <v>6</v>
      </c>
    </row>
    <row r="4" customFormat="false" ht="15.75" hidden="false" customHeight="false" outlineLevel="0" collapsed="false"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4" t="s">
        <v>13</v>
      </c>
      <c r="H4" s="15" t="s">
        <v>14</v>
      </c>
      <c r="I4" s="16" t="s">
        <v>15</v>
      </c>
      <c r="J4" s="17" t="s">
        <v>16</v>
      </c>
      <c r="K4" s="14" t="s">
        <v>17</v>
      </c>
      <c r="L4" s="14" t="s">
        <v>18</v>
      </c>
      <c r="M4" s="18" t="s">
        <v>19</v>
      </c>
      <c r="N4" s="18" t="s">
        <v>20</v>
      </c>
      <c r="P4" s="19" t="s">
        <v>21</v>
      </c>
      <c r="Q4" s="19" t="s">
        <v>22</v>
      </c>
      <c r="R4" s="19" t="s">
        <v>23</v>
      </c>
      <c r="S4" s="19" t="s">
        <v>24</v>
      </c>
      <c r="T4" s="19" t="s">
        <v>25</v>
      </c>
      <c r="U4" s="19" t="s">
        <v>26</v>
      </c>
      <c r="V4" s="19" t="s">
        <v>27</v>
      </c>
      <c r="W4" s="20" t="s">
        <v>21</v>
      </c>
      <c r="X4" s="20" t="s">
        <v>22</v>
      </c>
      <c r="Y4" s="20" t="s">
        <v>23</v>
      </c>
      <c r="Z4" s="20" t="s">
        <v>24</v>
      </c>
      <c r="AA4" s="20" t="s">
        <v>25</v>
      </c>
      <c r="AB4" s="20" t="s">
        <v>26</v>
      </c>
      <c r="AC4" s="20" t="s">
        <v>27</v>
      </c>
      <c r="AD4" s="21" t="s">
        <v>28</v>
      </c>
      <c r="AE4" s="22" t="s">
        <v>29</v>
      </c>
      <c r="AF4" s="22" t="s">
        <v>30</v>
      </c>
      <c r="AG4" s="22" t="s">
        <v>31</v>
      </c>
      <c r="AH4" s="22" t="s">
        <v>32</v>
      </c>
      <c r="AI4" s="22" t="s">
        <v>33</v>
      </c>
      <c r="AJ4" s="22" t="s">
        <v>34</v>
      </c>
      <c r="AK4" s="23" t="s">
        <v>35</v>
      </c>
    </row>
    <row r="5" customFormat="false" ht="12.75" hidden="false" customHeight="false" outlineLevel="0" collapsed="false">
      <c r="B5" s="18" t="s">
        <v>36</v>
      </c>
      <c r="C5" s="24" t="n">
        <f aca="false">PRODUCT(C7, 3.1416,1/30)</f>
        <v>141.372</v>
      </c>
      <c r="D5" s="18"/>
      <c r="E5" s="18"/>
      <c r="F5" s="18"/>
      <c r="G5" s="18"/>
      <c r="H5" s="25"/>
      <c r="I5" s="18"/>
      <c r="J5" s="26"/>
      <c r="K5" s="18"/>
      <c r="L5" s="18"/>
      <c r="M5" s="27"/>
      <c r="N5" s="27"/>
      <c r="P5" s="28" t="n">
        <v>0</v>
      </c>
      <c r="Q5" s="28" t="n">
        <v>0</v>
      </c>
      <c r="R5" s="28" t="n">
        <v>0</v>
      </c>
      <c r="S5" s="28" t="n">
        <v>0</v>
      </c>
      <c r="T5" s="28" t="n">
        <v>0</v>
      </c>
      <c r="U5" s="28" t="n">
        <v>0</v>
      </c>
      <c r="V5" s="28" t="n">
        <v>0</v>
      </c>
      <c r="W5" s="29" t="n">
        <v>0</v>
      </c>
      <c r="X5" s="29" t="n">
        <v>0</v>
      </c>
      <c r="Y5" s="29" t="n">
        <v>0</v>
      </c>
      <c r="Z5" s="29" t="n">
        <v>0</v>
      </c>
      <c r="AA5" s="29" t="n">
        <v>0</v>
      </c>
      <c r="AB5" s="29" t="n">
        <v>0</v>
      </c>
      <c r="AC5" s="29" t="n">
        <v>0</v>
      </c>
      <c r="AD5" s="23" t="n">
        <f aca="false">C23*SIN(W5*PI()/180)</f>
        <v>0</v>
      </c>
      <c r="AE5" s="23" t="n">
        <f aca="false">D23*SIN(X5*PI()/180)</f>
        <v>0</v>
      </c>
      <c r="AF5" s="23" t="n">
        <f aca="false">E23*SIN(Y5*PI()/180)</f>
        <v>0</v>
      </c>
      <c r="AG5" s="23" t="n">
        <f aca="false">F23*SIN(Z5*PI()/180)</f>
        <v>0</v>
      </c>
      <c r="AH5" s="23" t="n">
        <f aca="false">G23*SIN(AA5*PI()/180)</f>
        <v>0</v>
      </c>
      <c r="AI5" s="23" t="n">
        <f aca="false">H23*SIN(AB5*PI()/180)</f>
        <v>0</v>
      </c>
      <c r="AJ5" s="23" t="n">
        <f aca="false">I23*SIN(AC5*PI()/180)</f>
        <v>0</v>
      </c>
      <c r="AK5" s="23" t="n">
        <f aca="false">SUM(AD5:AJ5)</f>
        <v>0</v>
      </c>
    </row>
    <row r="6" customFormat="false" ht="12.75" hidden="false" customHeight="false" outlineLevel="0" collapsed="false">
      <c r="B6" s="30" t="s">
        <v>37</v>
      </c>
      <c r="C6" s="24" t="n">
        <f aca="false">PRODUCT(C5,C5)</f>
        <v>19986.042384</v>
      </c>
      <c r="D6" s="18"/>
      <c r="E6" s="18"/>
      <c r="F6" s="18"/>
      <c r="G6" s="18"/>
      <c r="H6" s="25"/>
      <c r="I6" s="18"/>
      <c r="J6" s="26"/>
      <c r="K6" s="18"/>
      <c r="L6" s="18"/>
      <c r="M6" s="31"/>
      <c r="N6" s="31"/>
      <c r="P6" s="28" t="n">
        <v>15</v>
      </c>
      <c r="Q6" s="28" t="n">
        <v>30</v>
      </c>
      <c r="R6" s="28" t="n">
        <v>45</v>
      </c>
      <c r="S6" s="28" t="n">
        <v>60</v>
      </c>
      <c r="T6" s="28" t="n">
        <v>75</v>
      </c>
      <c r="U6" s="28" t="n">
        <v>90</v>
      </c>
      <c r="V6" s="28" t="n">
        <v>105</v>
      </c>
      <c r="W6" s="29" t="n">
        <v>15</v>
      </c>
      <c r="X6" s="29" t="n">
        <v>30</v>
      </c>
      <c r="Y6" s="29" t="n">
        <v>45</v>
      </c>
      <c r="Z6" s="29" t="n">
        <v>60</v>
      </c>
      <c r="AA6" s="29" t="n">
        <v>75</v>
      </c>
      <c r="AB6" s="29" t="n">
        <v>90</v>
      </c>
      <c r="AC6" s="29" t="n">
        <v>105</v>
      </c>
      <c r="AD6" s="23" t="n">
        <f aca="false">C23*SIN(W6*PI()/180)</f>
        <v>17.3274817639812</v>
      </c>
      <c r="AE6" s="23" t="n">
        <f aca="false">D23*SIN(X6*PI()/180)</f>
        <v>7.17302663159241</v>
      </c>
      <c r="AF6" s="23" t="n">
        <f aca="false">E23*SIN(Y6*PI()/180)</f>
        <v>3.75710797987457</v>
      </c>
      <c r="AG6" s="23" t="n">
        <f aca="false">F23*SIN(Z6*PI()/180)</f>
        <v>2.07067442832715</v>
      </c>
      <c r="AH6" s="23" t="n">
        <f aca="false">G23*SIN(AA6*PI()/180)</f>
        <v>1.10857786817831</v>
      </c>
      <c r="AI6" s="23" t="n">
        <f aca="false">H23*SIN(AB6*PI()/180)</f>
        <v>0.531335306043883</v>
      </c>
      <c r="AJ6" s="23" t="n">
        <f aca="false">I23*SIN(AC6*PI()/180)</f>
        <v>0.188535438432383</v>
      </c>
      <c r="AK6" s="23" t="n">
        <f aca="false">SUM(AD6:AJ6)</f>
        <v>32.1567394164299</v>
      </c>
    </row>
    <row r="7" customFormat="false" ht="12.75" hidden="false" customHeight="false" outlineLevel="0" collapsed="false">
      <c r="B7" s="18" t="s">
        <v>38</v>
      </c>
      <c r="C7" s="32" t="n">
        <v>1350</v>
      </c>
      <c r="D7" s="33" t="n">
        <f aca="false">C7*2</f>
        <v>2700</v>
      </c>
      <c r="E7" s="33" t="n">
        <f aca="false">C7*3</f>
        <v>4050</v>
      </c>
      <c r="F7" s="33" t="n">
        <f aca="false">C7*4</f>
        <v>5400</v>
      </c>
      <c r="G7" s="33" t="n">
        <f aca="false">C7*5</f>
        <v>6750</v>
      </c>
      <c r="H7" s="34" t="n">
        <f aca="false">C7*6</f>
        <v>8100</v>
      </c>
      <c r="I7" s="33" t="n">
        <f aca="false">C7*7</f>
        <v>9450</v>
      </c>
      <c r="J7" s="26"/>
      <c r="K7" s="18"/>
      <c r="L7" s="18"/>
      <c r="M7" s="31"/>
      <c r="N7" s="31"/>
      <c r="O7" s="10"/>
      <c r="P7" s="28" t="n">
        <v>30</v>
      </c>
      <c r="Q7" s="28" t="n">
        <v>60</v>
      </c>
      <c r="R7" s="28" t="n">
        <v>90</v>
      </c>
      <c r="S7" s="28" t="n">
        <v>120</v>
      </c>
      <c r="T7" s="28" t="n">
        <v>150</v>
      </c>
      <c r="U7" s="28" t="n">
        <v>180</v>
      </c>
      <c r="V7" s="28" t="n">
        <v>210</v>
      </c>
      <c r="W7" s="29" t="n">
        <v>30</v>
      </c>
      <c r="X7" s="29" t="n">
        <v>60</v>
      </c>
      <c r="Y7" s="29" t="n">
        <v>90</v>
      </c>
      <c r="Z7" s="29" t="n">
        <v>120</v>
      </c>
      <c r="AA7" s="29" t="n">
        <v>150</v>
      </c>
      <c r="AB7" s="29" t="n">
        <v>180</v>
      </c>
      <c r="AC7" s="29" t="n">
        <v>210</v>
      </c>
      <c r="AD7" s="23" t="n">
        <f aca="false">C23*SIN(W7*PI()/180)</f>
        <v>33.4741242807647</v>
      </c>
      <c r="AE7" s="23" t="n">
        <f aca="false">D23*SIN(X7*PI()/180)</f>
        <v>12.4240465699627</v>
      </c>
      <c r="AF7" s="23" t="n">
        <f aca="false">E23*SIN(Y7*PI()/180)</f>
        <v>5.3133530604388</v>
      </c>
      <c r="AG7" s="23" t="n">
        <f aca="false">F23*SIN(Z7*PI()/180)</f>
        <v>2.07067442832715</v>
      </c>
      <c r="AH7" s="23" t="n">
        <f aca="false">G23*SIN(AA7*PI()/180)</f>
        <v>0.573842130527395</v>
      </c>
      <c r="AI7" s="23" t="n">
        <f aca="false">H23*SIN(AB7*PI()/180)</f>
        <v>6.50698081820621E-017</v>
      </c>
      <c r="AJ7" s="23" t="n">
        <f aca="false">I23*SIN(AC7*PI()/180)</f>
        <v>-0.0975931242861087</v>
      </c>
      <c r="AK7" s="23" t="n">
        <f aca="false">SUM(AD7:AJ7)</f>
        <v>53.7584473457346</v>
      </c>
    </row>
    <row r="8" customFormat="false" ht="12.75" hidden="false" customHeight="false" outlineLevel="0" collapsed="false">
      <c r="B8" s="18" t="s">
        <v>39</v>
      </c>
      <c r="C8" s="24" t="n">
        <f aca="false">76.394*(POWER(C9,3)-POWER(C10,3))*SIN((D18/2)*PI()/180)/((POWER(C9,2)-POWER(C10,2))*D18)</f>
        <v>0.132543603585503</v>
      </c>
      <c r="D8" s="24" t="n">
        <f aca="false">76.394*(POWER(D9,3)-POWER(D10,3))*SIN((D18/2)*PI()/180)/((POWER(D9,2)-POWER(D10,2))*D18)</f>
        <v>0.0793152310046863</v>
      </c>
      <c r="E8" s="24" t="n">
        <f aca="false">76.394*(POWER(E9,3)-POWER(E10,3))*SIN((D18/2)*PI()/180)/((POWER(E9,2)-POWER(E10,2))*D18)</f>
        <v>0.0569598436789887</v>
      </c>
      <c r="F8" s="24" t="n">
        <f aca="false">76.394*(POWER(F9,3)-POWER(F10,3))*SIN((D18/2)*PI()/180)/((POWER(F9,2)-POWER(F10,2))*D18)</f>
        <v>0.0436488824978748</v>
      </c>
      <c r="G8" s="24" t="n">
        <f aca="false">76.394*(POWER(G9,3)-POWER(G10,3))*SIN((D18/2)*PI()/180)/((POWER(G9,2)-POWER(G10,2))*D18)</f>
        <v>0.0341759399046001</v>
      </c>
      <c r="H8" s="35" t="n">
        <f aca="false">76.394*(POWER(H9,3)-POWER(H10,3))*SIN((D18/2)*PI()/180)/((POWER(H9,2)-POWER(H10,2))*D18)</f>
        <v>0.0264384708248413</v>
      </c>
      <c r="I8" s="24" t="n">
        <f aca="false">76.394*(POWER(I9,3)-POWER(I10,3))*SIN((D18/2)*PI()/180)/((POWER(I9,2)-POWER(I10,2))*D18)</f>
        <v>0.0189348935585191</v>
      </c>
      <c r="J8" s="36" t="n">
        <f aca="false">PRODUCT(4,J9,0.106103)</f>
        <v>0</v>
      </c>
      <c r="K8" s="24" t="n">
        <f aca="false">PRODUCT(4,K9,0.106103)</f>
        <v>0</v>
      </c>
      <c r="L8" s="24" t="n">
        <f aca="false">PRODUCT(4,L9,0.106103)</f>
        <v>0</v>
      </c>
      <c r="M8" s="31"/>
      <c r="N8" s="31"/>
      <c r="O8" s="10"/>
      <c r="P8" s="28" t="n">
        <v>45</v>
      </c>
      <c r="Q8" s="28" t="n">
        <v>90</v>
      </c>
      <c r="R8" s="28" t="n">
        <v>135</v>
      </c>
      <c r="S8" s="28" t="n">
        <v>180</v>
      </c>
      <c r="T8" s="28" t="n">
        <v>225</v>
      </c>
      <c r="U8" s="28" t="n">
        <v>270</v>
      </c>
      <c r="V8" s="28" t="n">
        <v>315</v>
      </c>
      <c r="W8" s="29" t="n">
        <v>45</v>
      </c>
      <c r="X8" s="29" t="n">
        <v>90</v>
      </c>
      <c r="Y8" s="29" t="n">
        <v>135</v>
      </c>
      <c r="Z8" s="29" t="n">
        <v>180</v>
      </c>
      <c r="AA8" s="29" t="n">
        <v>225</v>
      </c>
      <c r="AB8" s="29" t="n">
        <v>270</v>
      </c>
      <c r="AC8" s="29" t="n">
        <v>315</v>
      </c>
      <c r="AD8" s="23" t="n">
        <f aca="false">C23*SIN(W8*PI()/180)</f>
        <v>47.3395605464199</v>
      </c>
      <c r="AE8" s="23" t="n">
        <f aca="false">D23*SIN(X8*PI()/180)</f>
        <v>14.3460532631848</v>
      </c>
      <c r="AF8" s="23" t="n">
        <f aca="false">E23*SIN(Y8*PI()/180)</f>
        <v>3.75710797987457</v>
      </c>
      <c r="AG8" s="23" t="n">
        <f aca="false">F23*SIN(Z8*PI()/180)</f>
        <v>2.92814136819284E-016</v>
      </c>
      <c r="AH8" s="23" t="n">
        <f aca="false">G23*SIN(AA8*PI()/180)</f>
        <v>-0.811535323652914</v>
      </c>
      <c r="AI8" s="23" t="n">
        <f aca="false">H23*SIN(AB8*PI()/180)</f>
        <v>-0.531335306043883</v>
      </c>
      <c r="AJ8" s="23" t="n">
        <f aca="false">I23*SIN(AC8*PI()/180)</f>
        <v>-0.138017519959778</v>
      </c>
      <c r="AK8" s="23" t="n">
        <f aca="false">SUM(AD8:AJ8)</f>
        <v>63.9618336398228</v>
      </c>
    </row>
    <row r="9" customFormat="false" ht="12.75" hidden="false" customHeight="false" outlineLevel="0" collapsed="false">
      <c r="B9" s="27" t="s">
        <v>40</v>
      </c>
      <c r="C9" s="0" t="n">
        <v>0.3123</v>
      </c>
      <c r="D9" s="0" t="n">
        <v>0.186882968495311</v>
      </c>
      <c r="E9" s="0" t="n">
        <v>0.134209050112463</v>
      </c>
      <c r="F9" s="0" t="n">
        <v>0.102845661031093</v>
      </c>
      <c r="G9" s="0" t="n">
        <v>0.0805254301077802</v>
      </c>
      <c r="H9" s="0" t="n">
        <v>0.0622943229144867</v>
      </c>
      <c r="I9" s="0" t="n">
        <v>0.0446142858812651</v>
      </c>
      <c r="J9" s="37" t="n">
        <v>0</v>
      </c>
      <c r="K9" s="38" t="n">
        <v>0</v>
      </c>
      <c r="L9" s="38" t="n">
        <v>0</v>
      </c>
      <c r="M9" s="31"/>
      <c r="N9" s="31"/>
      <c r="O9" s="10"/>
      <c r="P9" s="28" t="n">
        <v>60</v>
      </c>
      <c r="Q9" s="28" t="n">
        <v>120</v>
      </c>
      <c r="R9" s="28" t="n">
        <v>180</v>
      </c>
      <c r="S9" s="28" t="n">
        <v>240</v>
      </c>
      <c r="T9" s="28" t="n">
        <v>300</v>
      </c>
      <c r="U9" s="28" t="n">
        <v>360</v>
      </c>
      <c r="V9" s="28" t="n">
        <v>420</v>
      </c>
      <c r="W9" s="29" t="n">
        <v>60</v>
      </c>
      <c r="X9" s="29" t="n">
        <v>120</v>
      </c>
      <c r="Y9" s="29" t="n">
        <v>180</v>
      </c>
      <c r="Z9" s="29" t="n">
        <v>240</v>
      </c>
      <c r="AA9" s="29" t="n">
        <v>300</v>
      </c>
      <c r="AB9" s="29" t="n">
        <v>360</v>
      </c>
      <c r="AC9" s="29" t="n">
        <v>60</v>
      </c>
      <c r="AD9" s="23" t="n">
        <f aca="false">C23*SIN(W9*PI()/180)</f>
        <v>57.9788839931594</v>
      </c>
      <c r="AE9" s="23" t="n">
        <f aca="false">D23*SIN(X9*PI()/180)</f>
        <v>12.4240465699627</v>
      </c>
      <c r="AF9" s="23" t="n">
        <f aca="false">E23*SIN(Y9*PI()/180)</f>
        <v>6.50698081820617E-016</v>
      </c>
      <c r="AG9" s="23" t="n">
        <f aca="false">F23*SIN(Z9*PI()/180)</f>
        <v>-2.07067442832715</v>
      </c>
      <c r="AH9" s="23" t="n">
        <f aca="false">G23*SIN(AA9*PI()/180)</f>
        <v>-0.993923725597019</v>
      </c>
      <c r="AI9" s="23" t="n">
        <f aca="false">H23*SIN(AB9*PI()/180)</f>
        <v>-1.30139616364124E-016</v>
      </c>
      <c r="AJ9" s="23" t="n">
        <f aca="false">I23*SIN(AC9*PI()/180)</f>
        <v>0.169036249732924</v>
      </c>
      <c r="AK9" s="23" t="n">
        <f aca="false">SUM(AD9:AJ9)</f>
        <v>67.5073686589309</v>
      </c>
    </row>
    <row r="10" customFormat="false" ht="12.75" hidden="false" customHeight="false" outlineLevel="0" collapsed="false">
      <c r="B10" s="18" t="s">
        <v>41</v>
      </c>
      <c r="C10" s="39" t="n">
        <v>0.0001</v>
      </c>
      <c r="D10" s="39" t="n">
        <v>0.0001</v>
      </c>
      <c r="E10" s="39" t="n">
        <v>0.0001</v>
      </c>
      <c r="F10" s="39" t="n">
        <v>0.0001</v>
      </c>
      <c r="G10" s="39" t="n">
        <v>0.0001</v>
      </c>
      <c r="H10" s="39" t="n">
        <v>0.0001</v>
      </c>
      <c r="I10" s="39" t="n">
        <v>0.0001</v>
      </c>
      <c r="J10" s="18"/>
      <c r="K10" s="18"/>
      <c r="L10" s="18"/>
      <c r="M10" s="18"/>
      <c r="N10" s="18"/>
      <c r="O10" s="10"/>
      <c r="P10" s="28" t="n">
        <v>75</v>
      </c>
      <c r="Q10" s="28" t="n">
        <v>150</v>
      </c>
      <c r="R10" s="28" t="n">
        <v>225</v>
      </c>
      <c r="S10" s="28" t="n">
        <v>300</v>
      </c>
      <c r="T10" s="28" t="n">
        <v>375</v>
      </c>
      <c r="U10" s="28" t="n">
        <v>450</v>
      </c>
      <c r="V10" s="28" t="n">
        <v>525</v>
      </c>
      <c r="W10" s="29" t="n">
        <v>75</v>
      </c>
      <c r="X10" s="29" t="n">
        <v>150</v>
      </c>
      <c r="Y10" s="29" t="n">
        <v>225</v>
      </c>
      <c r="Z10" s="29" t="n">
        <v>300</v>
      </c>
      <c r="AA10" s="29" t="n">
        <v>15</v>
      </c>
      <c r="AB10" s="29" t="n">
        <v>90</v>
      </c>
      <c r="AC10" s="29" t="n">
        <v>165</v>
      </c>
      <c r="AD10" s="23" t="n">
        <f aca="false">C23*SIN(W10*PI()/180)</f>
        <v>64.6670423104012</v>
      </c>
      <c r="AE10" s="23" t="n">
        <f aca="false">D23*SIN(X10*PI()/180)</f>
        <v>7.17302663159241</v>
      </c>
      <c r="AF10" s="23" t="n">
        <f aca="false">E23*SIN(Y10*PI()/180)</f>
        <v>-3.75710797987457</v>
      </c>
      <c r="AG10" s="23" t="n">
        <f aca="false">F23*SIN(Z10*PI()/180)</f>
        <v>-2.07067442832715</v>
      </c>
      <c r="AH10" s="23" t="n">
        <f aca="false">G23*SIN(AA10*PI()/180)</f>
        <v>0.297042544525393</v>
      </c>
      <c r="AI10" s="23" t="n">
        <f aca="false">H23*SIN(AB10*PI()/180)</f>
        <v>0.531335306043883</v>
      </c>
      <c r="AJ10" s="23" t="n">
        <f aca="false">I23*SIN(AC10*PI()/180)</f>
        <v>0.0505179184726046</v>
      </c>
      <c r="AK10" s="23" t="n">
        <f aca="false">SUM(AD10:AJ10)</f>
        <v>66.8911823028337</v>
      </c>
    </row>
    <row r="11" customFormat="false" ht="12.75" hidden="false" customHeight="false" outlineLevel="0" collapsed="false">
      <c r="B11" s="40" t="s">
        <v>42</v>
      </c>
      <c r="C11" s="41" t="n">
        <f aca="false">PRODUCT(0.0087266,D18,(POWER(C9,2)-POWER(C10,2)),M11,L2)</f>
        <v>505.103579127766</v>
      </c>
      <c r="D11" s="41" t="n">
        <f aca="false">PRODUCT(0.0087266,D18,(POWER(D9,2)-POWER(D10,2)),M11,L2)</f>
        <v>180.873876069745</v>
      </c>
      <c r="E11" s="41" t="n">
        <f aca="false">PRODUCT(0.0087266,D18,(POWER(E9,2)-POWER(E10,2)),M11,L2)</f>
        <v>93.2824375429034</v>
      </c>
      <c r="F11" s="41" t="n">
        <f aca="false">PRODUCT(0.0087266,D18,(POWER(F9,2)-POWER(F10,2)),M11,L2)</f>
        <v>54.7782380754862</v>
      </c>
      <c r="G11" s="41" t="n">
        <f aca="false">PRODUCT(0.0087266,D18,(POWER(G9,2)-POWER(G10,2)),M11,L2)</f>
        <v>33.5816444041766</v>
      </c>
      <c r="H11" s="42" t="n">
        <f aca="false">PRODUCT(0.0087266,D18,(POWER(H9,2)-POWER(H10,2)),M11,L2)</f>
        <v>20.0970513598936</v>
      </c>
      <c r="I11" s="41" t="n">
        <f aca="false">PRODUCT(I9,I9,3.14159,0.5,M11,7850)</f>
        <v>10.3082833800458</v>
      </c>
      <c r="J11" s="43" t="n">
        <f aca="false">PRODUCT(J9,J9,3.14159,0.5,M11,7850)</f>
        <v>0</v>
      </c>
      <c r="K11" s="41" t="n">
        <f aca="false">PRODUCT(K9,K9,3.14159,0.5,M11,7850)</f>
        <v>0</v>
      </c>
      <c r="L11" s="41" t="n">
        <f aca="false">PRODUCT(L9,L9,3.14159,0.5,M11,7850)</f>
        <v>0</v>
      </c>
      <c r="M11" s="44" t="n">
        <v>0.42</v>
      </c>
      <c r="N11" s="31"/>
      <c r="O11" s="10"/>
      <c r="P11" s="28" t="n">
        <v>90</v>
      </c>
      <c r="Q11" s="28" t="n">
        <v>180</v>
      </c>
      <c r="R11" s="28" t="n">
        <v>270</v>
      </c>
      <c r="S11" s="28" t="n">
        <v>360</v>
      </c>
      <c r="T11" s="28" t="n">
        <v>450</v>
      </c>
      <c r="U11" s="28" t="n">
        <v>540</v>
      </c>
      <c r="V11" s="28" t="n">
        <v>630</v>
      </c>
      <c r="W11" s="29" t="n">
        <v>90</v>
      </c>
      <c r="X11" s="29" t="n">
        <v>180</v>
      </c>
      <c r="Y11" s="29" t="n">
        <v>270</v>
      </c>
      <c r="Z11" s="29" t="n">
        <v>360</v>
      </c>
      <c r="AA11" s="29" t="n">
        <v>90</v>
      </c>
      <c r="AB11" s="29" t="n">
        <v>180</v>
      </c>
      <c r="AC11" s="29" t="n">
        <v>270</v>
      </c>
      <c r="AD11" s="23" t="n">
        <f aca="false">C23*SIN(W11*PI()/180)</f>
        <v>66.9482485615294</v>
      </c>
      <c r="AE11" s="23" t="n">
        <f aca="false">D23*SIN(X11*PI()/180)</f>
        <v>1.75688482091567E-015</v>
      </c>
      <c r="AF11" s="23" t="n">
        <f aca="false">E23*SIN(Y11*PI()/180)</f>
        <v>-5.3133530604388</v>
      </c>
      <c r="AG11" s="23" t="n">
        <f aca="false">F23*SIN(Z11*PI()/180)</f>
        <v>-5.85628273638568E-016</v>
      </c>
      <c r="AH11" s="23" t="n">
        <f aca="false">G23*SIN(AA11*PI()/180)</f>
        <v>1.14768426105479</v>
      </c>
      <c r="AI11" s="23" t="n">
        <f aca="false">H23*SIN(AB11*PI()/180)</f>
        <v>6.50698081820621E-017</v>
      </c>
      <c r="AJ11" s="23" t="n">
        <f aca="false">I23*SIN(AC11*PI()/180)</f>
        <v>-0.195186248572217</v>
      </c>
      <c r="AK11" s="23" t="n">
        <f aca="false">SUM(AD11:AJ11)</f>
        <v>62.5873935135731</v>
      </c>
    </row>
    <row r="12" customFormat="false" ht="12.75" hidden="false" customHeight="true" outlineLevel="0" collapsed="false">
      <c r="B12" s="18" t="s">
        <v>43</v>
      </c>
      <c r="C12" s="45" t="n">
        <f aca="false">PRODUCT(C11,C8,C6)</f>
        <v>1338030.53328529</v>
      </c>
      <c r="D12" s="45" t="n">
        <f aca="false">PRODUCT(D11,D8,4,C6)</f>
        <v>1146883.31424453</v>
      </c>
      <c r="E12" s="45" t="n">
        <f aca="false">PRODUCT(E11,E8,9,C6)</f>
        <v>955736.095203774</v>
      </c>
      <c r="F12" s="45" t="n">
        <f aca="false">PRODUCT(F11,F8,16,C6)</f>
        <v>764588.876163035</v>
      </c>
      <c r="G12" s="46" t="n">
        <f aca="false">G11*G8*25*C6</f>
        <v>573441.657122268</v>
      </c>
      <c r="H12" s="47" t="n">
        <f aca="false">H11*H8*36*C6</f>
        <v>382294.438081511</v>
      </c>
      <c r="I12" s="46" t="n">
        <f aca="false">I11*I8*49*C6</f>
        <v>191149.031200176</v>
      </c>
      <c r="J12" s="48" t="n">
        <f aca="false">J11*J8*64*C6</f>
        <v>0</v>
      </c>
      <c r="K12" s="49" t="n">
        <f aca="false">K11*K8*81*C6</f>
        <v>0</v>
      </c>
      <c r="L12" s="49" t="n">
        <f aca="false">L11*L8*100*C6</f>
        <v>0</v>
      </c>
      <c r="M12" s="31"/>
      <c r="N12" s="31"/>
      <c r="P12" s="28" t="n">
        <v>105</v>
      </c>
      <c r="Q12" s="28" t="n">
        <v>210</v>
      </c>
      <c r="R12" s="28" t="n">
        <v>315</v>
      </c>
      <c r="S12" s="28" t="n">
        <v>420</v>
      </c>
      <c r="T12" s="28" t="n">
        <v>525</v>
      </c>
      <c r="U12" s="28" t="n">
        <v>630</v>
      </c>
      <c r="V12" s="28" t="n">
        <v>735</v>
      </c>
      <c r="W12" s="29" t="n">
        <v>105</v>
      </c>
      <c r="X12" s="29" t="n">
        <v>210</v>
      </c>
      <c r="Y12" s="29" t="n">
        <v>315</v>
      </c>
      <c r="Z12" s="29" t="n">
        <v>60</v>
      </c>
      <c r="AA12" s="29" t="n">
        <v>165</v>
      </c>
      <c r="AB12" s="29" t="n">
        <v>270</v>
      </c>
      <c r="AC12" s="29" t="n">
        <v>15</v>
      </c>
      <c r="AD12" s="23" t="n">
        <f aca="false">C23*SIN(W12*PI()/180)</f>
        <v>64.6670423104012</v>
      </c>
      <c r="AE12" s="23" t="n">
        <f aca="false">D23*SIN(X12*PI()/180)</f>
        <v>-7.17302663159242</v>
      </c>
      <c r="AF12" s="23" t="n">
        <f aca="false">E23*SIN(Y12*PI()/180)</f>
        <v>-3.75710797987457</v>
      </c>
      <c r="AG12" s="23" t="n">
        <f aca="false">F23*SIN(Z12*PI()/180)</f>
        <v>2.07067442832715</v>
      </c>
      <c r="AH12" s="23" t="n">
        <f aca="false">G23*SIN(AA12*PI()/180)</f>
        <v>0.297042544525393</v>
      </c>
      <c r="AI12" s="23" t="n">
        <f aca="false">H23*SIN(AB12*PI()/180)</f>
        <v>-0.531335306043883</v>
      </c>
      <c r="AJ12" s="23" t="n">
        <f aca="false">I23*SIN(AC12*PI()/180)</f>
        <v>0.0505179184726045</v>
      </c>
      <c r="AK12" s="23" t="n">
        <f aca="false">SUM(AD12:AJ12)</f>
        <v>55.6238072842155</v>
      </c>
    </row>
    <row r="13" customFormat="false" ht="12.75" hidden="false" customHeight="false" outlineLevel="0" collapsed="false">
      <c r="B13" s="27" t="s">
        <v>44</v>
      </c>
      <c r="C13" s="27"/>
      <c r="D13" s="27"/>
      <c r="E13" s="27"/>
      <c r="F13" s="27"/>
      <c r="G13" s="18"/>
      <c r="H13" s="25"/>
      <c r="I13" s="18"/>
      <c r="J13" s="26"/>
      <c r="K13" s="18"/>
      <c r="L13" s="18"/>
      <c r="M13" s="31"/>
      <c r="N13" s="31"/>
      <c r="P13" s="28" t="n">
        <v>120</v>
      </c>
      <c r="Q13" s="28" t="n">
        <v>240</v>
      </c>
      <c r="R13" s="28" t="n">
        <v>360</v>
      </c>
      <c r="S13" s="28" t="n">
        <v>480</v>
      </c>
      <c r="T13" s="28" t="n">
        <v>600</v>
      </c>
      <c r="U13" s="28" t="n">
        <v>720</v>
      </c>
      <c r="V13" s="28" t="n">
        <v>840</v>
      </c>
      <c r="W13" s="29" t="n">
        <v>120</v>
      </c>
      <c r="X13" s="29" t="n">
        <v>240</v>
      </c>
      <c r="Y13" s="29" t="n">
        <v>360</v>
      </c>
      <c r="Z13" s="29" t="n">
        <v>120</v>
      </c>
      <c r="AA13" s="29" t="n">
        <v>240</v>
      </c>
      <c r="AB13" s="29" t="n">
        <v>360</v>
      </c>
      <c r="AC13" s="29" t="n">
        <v>120</v>
      </c>
      <c r="AD13" s="23" t="n">
        <f aca="false">C23*SIN(W13*PI()/180)</f>
        <v>57.9788839931594</v>
      </c>
      <c r="AE13" s="23" t="n">
        <f aca="false">D23*SIN(X13*PI()/180)</f>
        <v>-12.4240465699627</v>
      </c>
      <c r="AF13" s="23" t="n">
        <f aca="false">E23*SIN(Y13*PI()/180)</f>
        <v>-1.30139616364123E-015</v>
      </c>
      <c r="AG13" s="23" t="n">
        <f aca="false">F23*SIN(Z13*PI()/180)</f>
        <v>2.07067442832715</v>
      </c>
      <c r="AH13" s="23" t="n">
        <f aca="false">G23*SIN(AA13*PI()/180)</f>
        <v>-0.993923725597019</v>
      </c>
      <c r="AI13" s="23" t="n">
        <f aca="false">H23*SIN(AB13*PI()/180)</f>
        <v>-1.30139616364124E-016</v>
      </c>
      <c r="AJ13" s="23" t="n">
        <f aca="false">I23*SIN(AC13*PI()/180)</f>
        <v>0.169036249732924</v>
      </c>
      <c r="AK13" s="23" t="n">
        <f aca="false">SUM(AD13:AJ13)</f>
        <v>46.8006243756598</v>
      </c>
    </row>
    <row r="14" customFormat="false" ht="12.75" hidden="false" customHeight="false" outlineLevel="0" collapsed="false">
      <c r="B14" s="40" t="s">
        <v>45</v>
      </c>
      <c r="C14" s="50" t="n">
        <f aca="false">PRODUCT(C12,2)</f>
        <v>2676061.06657059</v>
      </c>
      <c r="D14" s="51" t="n">
        <f aca="false">PRODUCT(D12,2)</f>
        <v>2293766.62848907</v>
      </c>
      <c r="E14" s="51" t="n">
        <f aca="false">PRODUCT(E12,2)</f>
        <v>1911472.19040755</v>
      </c>
      <c r="F14" s="51" t="n">
        <f aca="false">PRODUCT(F12,2)</f>
        <v>1529177.75232607</v>
      </c>
      <c r="G14" s="52" t="n">
        <f aca="false">G12*2</f>
        <v>1146883.31424454</v>
      </c>
      <c r="H14" s="53" t="n">
        <f aca="false">H12*2</f>
        <v>764588.876163023</v>
      </c>
      <c r="I14" s="52" t="n">
        <f aca="false">I12*2</f>
        <v>382298.062400353</v>
      </c>
      <c r="J14" s="54" t="n">
        <f aca="false">J12*2</f>
        <v>0</v>
      </c>
      <c r="K14" s="52" t="n">
        <f aca="false">K12*2</f>
        <v>0</v>
      </c>
      <c r="L14" s="52" t="n">
        <f aca="false">L12*2</f>
        <v>0</v>
      </c>
      <c r="M14" s="31"/>
      <c r="N14" s="31"/>
      <c r="P14" s="28" t="n">
        <v>135</v>
      </c>
      <c r="Q14" s="28" t="n">
        <v>270</v>
      </c>
      <c r="R14" s="28" t="n">
        <v>405</v>
      </c>
      <c r="S14" s="28" t="n">
        <v>540</v>
      </c>
      <c r="T14" s="28" t="n">
        <v>675</v>
      </c>
      <c r="U14" s="28" t="n">
        <v>810</v>
      </c>
      <c r="V14" s="28" t="n">
        <v>945</v>
      </c>
      <c r="W14" s="29" t="n">
        <v>135</v>
      </c>
      <c r="X14" s="29" t="n">
        <v>270</v>
      </c>
      <c r="Y14" s="29" t="n">
        <v>45</v>
      </c>
      <c r="Z14" s="29" t="n">
        <v>180</v>
      </c>
      <c r="AA14" s="29" t="n">
        <v>315</v>
      </c>
      <c r="AB14" s="29" t="n">
        <v>90</v>
      </c>
      <c r="AC14" s="29" t="n">
        <v>225</v>
      </c>
      <c r="AD14" s="23" t="n">
        <f aca="false">C23*SIN(W14*PI()/180)</f>
        <v>47.3395605464199</v>
      </c>
      <c r="AE14" s="23" t="n">
        <f aca="false">D23*SIN(X14*PI()/180)</f>
        <v>-14.3460532631848</v>
      </c>
      <c r="AF14" s="23" t="n">
        <f aca="false">E23*SIN(Y14*PI()/180)</f>
        <v>3.75710797987457</v>
      </c>
      <c r="AG14" s="23" t="n">
        <f aca="false">F23*SIN(Z14*PI()/180)</f>
        <v>2.92814136819284E-016</v>
      </c>
      <c r="AH14" s="23" t="n">
        <f aca="false">G23*SIN(AA14*PI()/180)</f>
        <v>-0.811535323652914</v>
      </c>
      <c r="AI14" s="23" t="n">
        <f aca="false">H23*SIN(AB14*PI()/180)</f>
        <v>0.531335306043883</v>
      </c>
      <c r="AJ14" s="23" t="n">
        <f aca="false">I23*SIN(AC14*PI()/180)</f>
        <v>-0.138017519959778</v>
      </c>
      <c r="AK14" s="23" t="n">
        <f aca="false">SUM(AD14:AJ14)</f>
        <v>36.3323977255409</v>
      </c>
    </row>
    <row r="15" customFormat="false" ht="12.75" hidden="false" customHeight="false" outlineLevel="0" collapsed="false">
      <c r="B15" s="27" t="s">
        <v>46</v>
      </c>
      <c r="C15" s="18"/>
      <c r="D15" s="18"/>
      <c r="E15" s="18"/>
      <c r="F15" s="18"/>
      <c r="G15" s="18"/>
      <c r="H15" s="25"/>
      <c r="I15" s="18"/>
      <c r="J15" s="26"/>
      <c r="K15" s="18"/>
      <c r="L15" s="18"/>
      <c r="M15" s="31"/>
      <c r="N15" s="31"/>
      <c r="P15" s="28" t="n">
        <v>150</v>
      </c>
      <c r="Q15" s="28" t="n">
        <v>300</v>
      </c>
      <c r="R15" s="28" t="n">
        <v>450</v>
      </c>
      <c r="S15" s="28" t="n">
        <v>600</v>
      </c>
      <c r="T15" s="28" t="n">
        <v>750</v>
      </c>
      <c r="U15" s="28" t="n">
        <v>900</v>
      </c>
      <c r="V15" s="28" t="n">
        <v>1050</v>
      </c>
      <c r="W15" s="29" t="n">
        <v>150</v>
      </c>
      <c r="X15" s="29" t="n">
        <v>300</v>
      </c>
      <c r="Y15" s="29" t="n">
        <v>90</v>
      </c>
      <c r="Z15" s="29" t="n">
        <v>240</v>
      </c>
      <c r="AA15" s="29" t="n">
        <v>30</v>
      </c>
      <c r="AB15" s="29" t="n">
        <v>180</v>
      </c>
      <c r="AC15" s="29" t="n">
        <v>330</v>
      </c>
      <c r="AD15" s="23" t="n">
        <f aca="false">C23*SIN(W15*PI()/180)</f>
        <v>33.4741242807647</v>
      </c>
      <c r="AE15" s="23" t="n">
        <f aca="false">D23*SIN(X15*PI()/180)</f>
        <v>-12.4240465699627</v>
      </c>
      <c r="AF15" s="23" t="n">
        <f aca="false">E23*SIN(Y15*PI()/180)</f>
        <v>5.3133530604388</v>
      </c>
      <c r="AG15" s="23" t="n">
        <f aca="false">F23*SIN(Z15*PI()/180)</f>
        <v>-2.07067442832715</v>
      </c>
      <c r="AH15" s="23" t="n">
        <f aca="false">G23*SIN(AA15*PI()/180)</f>
        <v>0.573842130527395</v>
      </c>
      <c r="AI15" s="23" t="n">
        <f aca="false">H23*SIN(AB15*PI()/180)</f>
        <v>6.50698081820621E-017</v>
      </c>
      <c r="AJ15" s="23" t="n">
        <f aca="false">I23*SIN(AC15*PI()/180)</f>
        <v>-0.0975931242861088</v>
      </c>
      <c r="AK15" s="23" t="n">
        <f aca="false">SUM(AD15:AJ15)</f>
        <v>24.7690053491549</v>
      </c>
    </row>
    <row r="16" customFormat="false" ht="12.75" hidden="false" customHeight="false" outlineLevel="0" collapsed="false">
      <c r="B16" s="31" t="s">
        <v>47</v>
      </c>
      <c r="C16" s="18"/>
      <c r="D16" s="18"/>
      <c r="E16" s="18"/>
      <c r="F16" s="18"/>
      <c r="G16" s="18"/>
      <c r="H16" s="25"/>
      <c r="I16" s="18"/>
      <c r="J16" s="26"/>
      <c r="K16" s="18"/>
      <c r="L16" s="18"/>
      <c r="M16" s="31"/>
      <c r="N16" s="31"/>
      <c r="P16" s="28" t="n">
        <v>165</v>
      </c>
      <c r="Q16" s="28" t="n">
        <v>330</v>
      </c>
      <c r="R16" s="28" t="n">
        <v>495</v>
      </c>
      <c r="S16" s="28" t="n">
        <v>660</v>
      </c>
      <c r="T16" s="28" t="n">
        <v>825</v>
      </c>
      <c r="U16" s="28" t="n">
        <v>990</v>
      </c>
      <c r="V16" s="28" t="n">
        <v>1155</v>
      </c>
      <c r="W16" s="29" t="n">
        <v>165</v>
      </c>
      <c r="X16" s="29" t="n">
        <v>330</v>
      </c>
      <c r="Y16" s="29" t="n">
        <v>135</v>
      </c>
      <c r="Z16" s="29" t="n">
        <v>300</v>
      </c>
      <c r="AA16" s="29" t="n">
        <v>105</v>
      </c>
      <c r="AB16" s="29" t="n">
        <v>270</v>
      </c>
      <c r="AC16" s="29" t="n">
        <v>75</v>
      </c>
      <c r="AD16" s="23" t="n">
        <f aca="false">C23*SIN(W16*PI()/180)</f>
        <v>17.3274817639813</v>
      </c>
      <c r="AE16" s="23" t="n">
        <f aca="false">D23*SIN(X16*PI()/180)</f>
        <v>-7.17302663159242</v>
      </c>
      <c r="AF16" s="23" t="n">
        <f aca="false">E23*SIN(Y16*PI()/180)</f>
        <v>3.75710797987457</v>
      </c>
      <c r="AG16" s="23" t="n">
        <f aca="false">F23*SIN(Z16*PI()/180)</f>
        <v>-2.07067442832715</v>
      </c>
      <c r="AH16" s="23" t="n">
        <f aca="false">G23*SIN(AA16*PI()/180)</f>
        <v>1.10857786817831</v>
      </c>
      <c r="AI16" s="23" t="n">
        <f aca="false">H23*SIN(AB16*PI()/180)</f>
        <v>-0.531335306043883</v>
      </c>
      <c r="AJ16" s="23" t="n">
        <f aca="false">I23*SIN(AC16*PI()/180)</f>
        <v>0.188535438432383</v>
      </c>
      <c r="AK16" s="23" t="n">
        <f aca="false">SUM(AD16:AJ16)</f>
        <v>12.6066666845031</v>
      </c>
    </row>
    <row r="17" customFormat="false" ht="12.75" hidden="false" customHeight="false" outlineLevel="0" collapsed="false">
      <c r="B17" s="55" t="s">
        <v>48</v>
      </c>
      <c r="C17" s="18"/>
      <c r="D17" s="24" t="n">
        <f aca="false">PRODUCT(D14,1/C14)</f>
        <v>0.857142857142855</v>
      </c>
      <c r="E17" s="24" t="n">
        <f aca="false">PRODUCT(E14,1/C14)</f>
        <v>0.714285714285709</v>
      </c>
      <c r="F17" s="24" t="n">
        <f aca="false">PRODUCT(F14,1/C14)</f>
        <v>0.571428571428579</v>
      </c>
      <c r="G17" s="24" t="n">
        <f aca="false">G14/C14</f>
        <v>0.428571428571429</v>
      </c>
      <c r="H17" s="35" t="n">
        <f aca="false">H14/C14</f>
        <v>0.285714285714285</v>
      </c>
      <c r="I17" s="24" t="n">
        <f aca="false">I14/C14</f>
        <v>0.142858497205474</v>
      </c>
      <c r="J17" s="36" t="n">
        <f aca="false">J14/C14</f>
        <v>0</v>
      </c>
      <c r="K17" s="24" t="n">
        <f aca="false">K14/C14</f>
        <v>0</v>
      </c>
      <c r="L17" s="24" t="n">
        <f aca="false">L14/C14</f>
        <v>0</v>
      </c>
      <c r="M17" s="31"/>
      <c r="N17" s="31"/>
      <c r="P17" s="28" t="n">
        <v>180</v>
      </c>
      <c r="Q17" s="28" t="n">
        <v>360</v>
      </c>
      <c r="R17" s="28" t="n">
        <v>540</v>
      </c>
      <c r="S17" s="28" t="n">
        <v>720</v>
      </c>
      <c r="T17" s="28" t="n">
        <v>900</v>
      </c>
      <c r="U17" s="28" t="n">
        <v>1080</v>
      </c>
      <c r="V17" s="28" t="n">
        <v>1260</v>
      </c>
      <c r="W17" s="29" t="n">
        <v>180</v>
      </c>
      <c r="X17" s="29" t="n">
        <v>360</v>
      </c>
      <c r="Y17" s="29" t="n">
        <v>180</v>
      </c>
      <c r="Z17" s="29" t="n">
        <v>360</v>
      </c>
      <c r="AA17" s="29" t="n">
        <v>180</v>
      </c>
      <c r="AB17" s="29" t="n">
        <v>360</v>
      </c>
      <c r="AC17" s="29" t="n">
        <v>180</v>
      </c>
      <c r="AD17" s="23" t="n">
        <f aca="false">C23*SIN(W17*PI()/180)</f>
        <v>8.19879583093983E-015</v>
      </c>
      <c r="AE17" s="23" t="n">
        <f aca="false">D23*SIN(X17*PI()/180)</f>
        <v>-3.51376964183135E-015</v>
      </c>
      <c r="AF17" s="23" t="n">
        <f aca="false">E23*SIN(Y17*PI()/180)</f>
        <v>6.50698081820617E-016</v>
      </c>
      <c r="AG17" s="23" t="n">
        <f aca="false">F23*SIN(Z17*PI()/180)</f>
        <v>-5.85628273638568E-016</v>
      </c>
      <c r="AH17" s="23" t="n">
        <f aca="false">G23*SIN(AA17*PI()/180)</f>
        <v>1.40550785673254E-016</v>
      </c>
      <c r="AI17" s="23" t="n">
        <f aca="false">H23*SIN(AB17*PI()/180)</f>
        <v>-1.30139616364124E-016</v>
      </c>
      <c r="AJ17" s="23" t="n">
        <f aca="false">I23*SIN(AC17*PI()/180)</f>
        <v>2.39034214551546E-017</v>
      </c>
      <c r="AK17" s="23" t="n">
        <f aca="false">SUM(AD17:AJ17)</f>
        <v>4.78441058805482E-015</v>
      </c>
    </row>
    <row r="18" customFormat="false" ht="12.75" hidden="false" customHeight="false" outlineLevel="0" collapsed="false">
      <c r="B18" s="18" t="s">
        <v>49</v>
      </c>
      <c r="C18" s="56" t="n">
        <v>0</v>
      </c>
      <c r="D18" s="32" t="n">
        <v>180</v>
      </c>
      <c r="E18" s="57"/>
      <c r="F18" s="57" t="n">
        <v>0.571428571428571</v>
      </c>
      <c r="G18" s="57" t="n">
        <v>0.428571428571429</v>
      </c>
      <c r="H18" s="57" t="n">
        <v>0.285714285714286</v>
      </c>
      <c r="I18" s="57" t="n">
        <v>0.142857142857143</v>
      </c>
      <c r="J18" s="26"/>
      <c r="K18" s="18"/>
      <c r="L18" s="18"/>
      <c r="M18" s="31"/>
      <c r="N18" s="31"/>
      <c r="P18" s="28" t="n">
        <v>195</v>
      </c>
      <c r="Q18" s="28" t="n">
        <v>390</v>
      </c>
      <c r="R18" s="28" t="n">
        <v>585</v>
      </c>
      <c r="S18" s="28" t="n">
        <v>780</v>
      </c>
      <c r="T18" s="28" t="n">
        <v>975</v>
      </c>
      <c r="U18" s="28" t="n">
        <v>1170</v>
      </c>
      <c r="V18" s="28" t="n">
        <v>1365</v>
      </c>
      <c r="W18" s="29" t="n">
        <v>195</v>
      </c>
      <c r="X18" s="29" t="n">
        <v>30</v>
      </c>
      <c r="Y18" s="29" t="n">
        <v>225</v>
      </c>
      <c r="Z18" s="29" t="n">
        <v>60</v>
      </c>
      <c r="AA18" s="58" t="n">
        <v>255</v>
      </c>
      <c r="AB18" s="29" t="n">
        <v>90</v>
      </c>
      <c r="AC18" s="29" t="n">
        <v>285</v>
      </c>
      <c r="AD18" s="23" t="n">
        <f aca="false">C23*SIN(W18*PI()/180)</f>
        <v>-17.3274817639812</v>
      </c>
      <c r="AE18" s="23" t="n">
        <f aca="false">D23*SIN(X18*PI()/180)</f>
        <v>7.17302663159241</v>
      </c>
      <c r="AF18" s="23" t="n">
        <f aca="false">E23*SIN(Y18*PI()/180)</f>
        <v>-3.75710797987457</v>
      </c>
      <c r="AG18" s="23" t="n">
        <f aca="false">F23*SIN(Z18*PI()/180)</f>
        <v>2.07067442832715</v>
      </c>
      <c r="AH18" s="23" t="n">
        <f aca="false">G23*SIN(AA18*PI()/180)</f>
        <v>-1.10857786817831</v>
      </c>
      <c r="AI18" s="23" t="n">
        <f aca="false">H23*SIN(AB18*PI()/180)</f>
        <v>0.531335306043883</v>
      </c>
      <c r="AJ18" s="23" t="n">
        <f aca="false">I23*SIN(AC18*PI()/180)</f>
        <v>-0.188535438432383</v>
      </c>
      <c r="AK18" s="23" t="n">
        <f aca="false">SUM(AD18:AJ18)</f>
        <v>-12.606666684503</v>
      </c>
    </row>
    <row r="19" customFormat="false" ht="12.75" hidden="false" customHeight="false" outlineLevel="0" collapsed="false">
      <c r="B19" s="18" t="s">
        <v>50</v>
      </c>
      <c r="C19" s="59" t="n">
        <f aca="false">COS(C18*PI()/180)+D17*COS(2*C18*PI()/180)+E17*COS(3*C18*PI()/180)+F17*COS(4*C18*PI()/180)+G17*COS(5*C18*PI()/180)+H17*COS(6*C18*PI()/180)+I17*COS(7*C18*PI()/180)+J17*COS(8*C18*PI()/180)+K17*COS(9*C18*PI()/180)+L17*COS(10*C18*PI()/180)</f>
        <v>4.00000135434833</v>
      </c>
      <c r="D19" s="18" t="n">
        <f aca="false">MIN('Диагр. возм. силы'!V3:V363)</f>
        <v>-0.571429925776893</v>
      </c>
      <c r="E19" s="18"/>
      <c r="F19" s="18"/>
      <c r="G19" s="18"/>
      <c r="H19" s="25"/>
      <c r="I19" s="18"/>
      <c r="J19" s="26"/>
      <c r="K19" s="18"/>
      <c r="L19" s="18"/>
      <c r="M19" s="31"/>
      <c r="N19" s="31"/>
      <c r="P19" s="28" t="n">
        <v>210</v>
      </c>
      <c r="Q19" s="28" t="n">
        <v>420</v>
      </c>
      <c r="R19" s="28" t="n">
        <v>630</v>
      </c>
      <c r="S19" s="28" t="n">
        <v>840</v>
      </c>
      <c r="T19" s="28" t="n">
        <v>1050</v>
      </c>
      <c r="U19" s="28" t="n">
        <v>1260</v>
      </c>
      <c r="V19" s="28" t="n">
        <v>1470</v>
      </c>
      <c r="W19" s="29" t="n">
        <v>210</v>
      </c>
      <c r="X19" s="29" t="n">
        <v>60</v>
      </c>
      <c r="Y19" s="29" t="n">
        <v>270</v>
      </c>
      <c r="Z19" s="29" t="n">
        <v>120</v>
      </c>
      <c r="AA19" s="29" t="n">
        <v>330</v>
      </c>
      <c r="AB19" s="29" t="n">
        <v>180</v>
      </c>
      <c r="AC19" s="29" t="n">
        <v>30</v>
      </c>
      <c r="AD19" s="23" t="n">
        <f aca="false">C23*SIN(W19*PI()/180)</f>
        <v>-33.4741242807647</v>
      </c>
      <c r="AE19" s="23" t="n">
        <f aca="false">D23*SIN(X19*PI()/180)</f>
        <v>12.4240465699627</v>
      </c>
      <c r="AF19" s="23" t="n">
        <f aca="false">E23*SIN(Y19*PI()/180)</f>
        <v>-5.3133530604388</v>
      </c>
      <c r="AG19" s="23" t="n">
        <f aca="false">F23*SIN(Z19*PI()/180)</f>
        <v>2.07067442832715</v>
      </c>
      <c r="AH19" s="23" t="n">
        <f aca="false">G23*SIN(AA19*PI()/180)</f>
        <v>-0.573842130527395</v>
      </c>
      <c r="AI19" s="23" t="n">
        <f aca="false">H23*SIN(AB19*PI()/180)</f>
        <v>6.50698081820621E-017</v>
      </c>
      <c r="AJ19" s="23" t="n">
        <f aca="false">I23*SIN(AC19*PI()/180)</f>
        <v>0.0975931242861087</v>
      </c>
      <c r="AK19" s="23" t="n">
        <f aca="false">SUM(AD19:AJ19)</f>
        <v>-24.7690053491549</v>
      </c>
    </row>
    <row r="20" customFormat="false" ht="15" hidden="false" customHeight="false" outlineLevel="0" collapsed="false">
      <c r="B20" s="27" t="s">
        <v>51</v>
      </c>
      <c r="C20" s="60"/>
      <c r="D20" s="18"/>
      <c r="E20" s="18"/>
      <c r="F20" s="18"/>
      <c r="G20" s="18"/>
      <c r="H20" s="25"/>
      <c r="I20" s="18"/>
      <c r="J20" s="26"/>
      <c r="K20" s="18"/>
      <c r="L20" s="18"/>
      <c r="M20" s="31"/>
      <c r="N20" s="31"/>
      <c r="P20" s="28" t="n">
        <v>225</v>
      </c>
      <c r="Q20" s="28" t="n">
        <v>450</v>
      </c>
      <c r="R20" s="28" t="n">
        <v>675</v>
      </c>
      <c r="S20" s="28" t="n">
        <v>900</v>
      </c>
      <c r="T20" s="28" t="n">
        <v>1125</v>
      </c>
      <c r="U20" s="28" t="n">
        <v>1350</v>
      </c>
      <c r="V20" s="28" t="n">
        <v>1575</v>
      </c>
      <c r="W20" s="29" t="n">
        <v>225</v>
      </c>
      <c r="X20" s="29" t="n">
        <v>90</v>
      </c>
      <c r="Y20" s="29" t="n">
        <v>315</v>
      </c>
      <c r="Z20" s="29" t="n">
        <v>180</v>
      </c>
      <c r="AA20" s="29" t="n">
        <v>45</v>
      </c>
      <c r="AB20" s="29" t="n">
        <v>270</v>
      </c>
      <c r="AC20" s="29" t="n">
        <v>135</v>
      </c>
      <c r="AD20" s="23" t="n">
        <f aca="false">C23*SIN(W20*PI()/180)</f>
        <v>-47.3395605464199</v>
      </c>
      <c r="AE20" s="23" t="n">
        <f aca="false">D23*SIN(X20*PI()/180)</f>
        <v>14.3460532631848</v>
      </c>
      <c r="AF20" s="23" t="n">
        <f aca="false">E23*SIN(Y20*PI()/180)</f>
        <v>-3.75710797987457</v>
      </c>
      <c r="AG20" s="23" t="n">
        <f aca="false">F23*SIN(Z20*PI()/180)</f>
        <v>2.92814136819284E-016</v>
      </c>
      <c r="AH20" s="23" t="n">
        <f aca="false">G23*SIN(AA20*PI()/180)</f>
        <v>0.811535323652914</v>
      </c>
      <c r="AI20" s="23" t="n">
        <f aca="false">H23*SIN(AB20*PI()/180)</f>
        <v>-0.531335306043883</v>
      </c>
      <c r="AJ20" s="23" t="n">
        <f aca="false">I23*SIN(AC20*PI()/180)</f>
        <v>0.138017519959778</v>
      </c>
      <c r="AK20" s="23" t="n">
        <f aca="false">SUM(AD20:AJ20)</f>
        <v>-36.3323977255409</v>
      </c>
      <c r="AT20" s="61" t="s">
        <v>52</v>
      </c>
    </row>
    <row r="21" customFormat="false" ht="15" hidden="false" customHeight="true" outlineLevel="0" collapsed="false">
      <c r="B21" s="40" t="s">
        <v>53</v>
      </c>
      <c r="C21" s="62" t="n">
        <f aca="false">PRODUCT(C14,C19)</f>
        <v>10704247.8906012</v>
      </c>
      <c r="D21" s="63" t="n">
        <f aca="false">C14*D19*(-1)*N21/10000</f>
        <v>1223.3429267246</v>
      </c>
      <c r="E21" s="18"/>
      <c r="F21" s="18"/>
      <c r="G21" s="18"/>
      <c r="H21" s="25"/>
      <c r="I21" s="18"/>
      <c r="J21" s="26"/>
      <c r="K21" s="18"/>
      <c r="L21" s="18"/>
      <c r="M21" s="40"/>
      <c r="N21" s="40" t="n">
        <f aca="false">SUM(1,(PRODUCT('Диагр. возм. силы'!V3/MIN('Диагр. возм. силы'!V6:V363),-1)))</f>
        <v>7.99998577937635</v>
      </c>
      <c r="P21" s="28" t="n">
        <v>240</v>
      </c>
      <c r="Q21" s="28" t="n">
        <v>480</v>
      </c>
      <c r="R21" s="28" t="n">
        <v>720</v>
      </c>
      <c r="S21" s="28" t="n">
        <v>960</v>
      </c>
      <c r="T21" s="28" t="n">
        <v>1200</v>
      </c>
      <c r="U21" s="28" t="n">
        <v>1440</v>
      </c>
      <c r="V21" s="28" t="n">
        <v>1680</v>
      </c>
      <c r="W21" s="29" t="n">
        <v>240</v>
      </c>
      <c r="X21" s="29" t="n">
        <v>120</v>
      </c>
      <c r="Y21" s="29" t="n">
        <v>360</v>
      </c>
      <c r="Z21" s="29" t="n">
        <v>240</v>
      </c>
      <c r="AA21" s="29" t="n">
        <v>120</v>
      </c>
      <c r="AB21" s="29" t="n">
        <v>360</v>
      </c>
      <c r="AC21" s="29" t="n">
        <v>240</v>
      </c>
      <c r="AD21" s="23" t="n">
        <f aca="false">C23*SIN(W21*PI()/180)</f>
        <v>-57.9788839931594</v>
      </c>
      <c r="AE21" s="23" t="n">
        <f aca="false">D23*SIN(X21*PI()/180)</f>
        <v>12.4240465699627</v>
      </c>
      <c r="AF21" s="23" t="n">
        <f aca="false">E23*SIN(Y21*PI()/180)</f>
        <v>-1.30139616364123E-015</v>
      </c>
      <c r="AG21" s="23" t="n">
        <f aca="false">F23*SIN(Z21*PI()/180)</f>
        <v>-2.07067442832715</v>
      </c>
      <c r="AH21" s="23" t="n">
        <f aca="false">G23*SIN(AA21*PI()/180)</f>
        <v>0.993923725597019</v>
      </c>
      <c r="AI21" s="23" t="n">
        <f aca="false">H23*SIN(AB21*PI()/180)</f>
        <v>-1.30139616364124E-016</v>
      </c>
      <c r="AJ21" s="23" t="n">
        <f aca="false">I23*SIN(AC21*PI()/180)</f>
        <v>-0.169036249732924</v>
      </c>
      <c r="AK21" s="23" t="n">
        <f aca="false">SUM(AD21:AJ21)</f>
        <v>-46.8006243756598</v>
      </c>
    </row>
    <row r="22" customFormat="false" ht="15.75" hidden="false" customHeight="false" outlineLevel="0" collapsed="false">
      <c r="B22" s="64" t="s">
        <v>54</v>
      </c>
      <c r="C22" s="65"/>
      <c r="D22" s="65"/>
      <c r="E22" s="65"/>
      <c r="F22" s="65"/>
      <c r="G22" s="65"/>
      <c r="I22" s="65"/>
      <c r="M22" s="66" t="s">
        <v>55</v>
      </c>
      <c r="N22" s="67"/>
      <c r="P22" s="28" t="n">
        <v>255</v>
      </c>
      <c r="Q22" s="28" t="n">
        <v>510</v>
      </c>
      <c r="R22" s="28" t="n">
        <v>765</v>
      </c>
      <c r="S22" s="28" t="n">
        <v>1020</v>
      </c>
      <c r="T22" s="28" t="n">
        <v>1275</v>
      </c>
      <c r="U22" s="28" t="n">
        <v>1530</v>
      </c>
      <c r="V22" s="28" t="n">
        <v>1785</v>
      </c>
      <c r="W22" s="29" t="n">
        <v>255</v>
      </c>
      <c r="X22" s="29" t="n">
        <v>150</v>
      </c>
      <c r="Y22" s="29" t="n">
        <v>45</v>
      </c>
      <c r="Z22" s="29" t="n">
        <v>300</v>
      </c>
      <c r="AA22" s="29" t="n">
        <v>195</v>
      </c>
      <c r="AB22" s="29" t="n">
        <v>90</v>
      </c>
      <c r="AC22" s="29" t="n">
        <v>345</v>
      </c>
      <c r="AD22" s="23" t="n">
        <f aca="false">C23*SIN(W22*PI()/180)</f>
        <v>-64.6670423104012</v>
      </c>
      <c r="AE22" s="23" t="n">
        <f aca="false">D23*SIN(X22*PI()/180)</f>
        <v>7.17302663159241</v>
      </c>
      <c r="AF22" s="23" t="n">
        <f aca="false">E23*SIN(Y22*PI()/180)</f>
        <v>3.75710797987457</v>
      </c>
      <c r="AG22" s="23" t="n">
        <f aca="false">F23*SIN(Z22*PI()/180)</f>
        <v>-2.07067442832715</v>
      </c>
      <c r="AH22" s="23" t="n">
        <f aca="false">G23*SIN(AA22*PI()/180)</f>
        <v>-0.297042544525392</v>
      </c>
      <c r="AI22" s="23" t="n">
        <f aca="false">H23*SIN(AB22*PI()/180)</f>
        <v>0.531335306043883</v>
      </c>
      <c r="AJ22" s="23" t="n">
        <f aca="false">I23*SIN(AC22*PI()/180)</f>
        <v>-0.0505179184726045</v>
      </c>
      <c r="AK22" s="23" t="n">
        <f aca="false">SUM(AD22:AJ22)</f>
        <v>-55.6238072842155</v>
      </c>
      <c r="AN22" s="2" t="s">
        <v>56</v>
      </c>
    </row>
    <row r="23" customFormat="false" ht="12.75" hidden="false" customHeight="false" outlineLevel="0" collapsed="false">
      <c r="B23" s="55" t="s">
        <v>57</v>
      </c>
      <c r="C23" s="68" t="n">
        <f aca="false">C11*C8</f>
        <v>66.9482485615294</v>
      </c>
      <c r="D23" s="69" t="n">
        <f aca="false">D11*D8</f>
        <v>14.3460532631848</v>
      </c>
      <c r="E23" s="69" t="n">
        <f aca="false">E11*E8</f>
        <v>5.3133530604388</v>
      </c>
      <c r="F23" s="69" t="n">
        <f aca="false">F11*F8</f>
        <v>2.39100887719751</v>
      </c>
      <c r="G23" s="69" t="n">
        <f aca="false">G11*G8</f>
        <v>1.14768426105479</v>
      </c>
      <c r="H23" s="69" t="n">
        <f aca="false">H11*H8</f>
        <v>0.531335306043883</v>
      </c>
      <c r="I23" s="69" t="n">
        <f aca="false">I11*I8</f>
        <v>0.195186248572217</v>
      </c>
      <c r="J23" s="69" t="n">
        <f aca="false">J11*J8</f>
        <v>0</v>
      </c>
      <c r="K23" s="69" t="n">
        <f aca="false">K11*K8</f>
        <v>0</v>
      </c>
      <c r="L23" s="69" t="n">
        <f aca="false">L11*L8</f>
        <v>0</v>
      </c>
      <c r="M23" s="70" t="n">
        <f aca="false">2*SUM(C23:L23)</f>
        <v>181.745739156043</v>
      </c>
      <c r="N23" s="71"/>
      <c r="P23" s="28" t="n">
        <v>270</v>
      </c>
      <c r="Q23" s="28" t="n">
        <v>540</v>
      </c>
      <c r="R23" s="28" t="n">
        <v>810</v>
      </c>
      <c r="S23" s="28" t="n">
        <v>1080</v>
      </c>
      <c r="T23" s="28" t="n">
        <v>1350</v>
      </c>
      <c r="U23" s="28" t="n">
        <v>1620</v>
      </c>
      <c r="V23" s="28" t="n">
        <v>1890</v>
      </c>
      <c r="W23" s="29" t="n">
        <v>270</v>
      </c>
      <c r="X23" s="29" t="n">
        <v>180</v>
      </c>
      <c r="Y23" s="29" t="n">
        <v>90</v>
      </c>
      <c r="Z23" s="29" t="n">
        <v>360</v>
      </c>
      <c r="AA23" s="29" t="n">
        <v>270</v>
      </c>
      <c r="AB23" s="29" t="n">
        <v>180</v>
      </c>
      <c r="AC23" s="29" t="n">
        <v>90</v>
      </c>
      <c r="AD23" s="23" t="n">
        <f aca="false">C23*SIN(W23*PI()/180)</f>
        <v>-66.9482485615294</v>
      </c>
      <c r="AE23" s="23" t="n">
        <f aca="false">D23*SIN(X23*PI()/180)</f>
        <v>1.75688482091567E-015</v>
      </c>
      <c r="AF23" s="23" t="n">
        <f aca="false">E23*SIN(Y23*PI()/180)</f>
        <v>5.3133530604388</v>
      </c>
      <c r="AG23" s="23" t="n">
        <f aca="false">F23*SIN(Z23*PI()/180)</f>
        <v>-5.85628273638568E-016</v>
      </c>
      <c r="AH23" s="23" t="n">
        <f aca="false">G23*SIN(AA23*PI()/180)</f>
        <v>-1.14768426105479</v>
      </c>
      <c r="AI23" s="23" t="n">
        <f aca="false">H23*SIN(AB23*PI()/180)</f>
        <v>6.50698081820621E-017</v>
      </c>
      <c r="AJ23" s="23" t="n">
        <f aca="false">I23*SIN(AC23*PI()/180)</f>
        <v>0.195186248572217</v>
      </c>
      <c r="AK23" s="23" t="n">
        <f aca="false">SUM(AD23:AJ23)</f>
        <v>-62.5873935135731</v>
      </c>
      <c r="AM23" s="72" t="s">
        <v>58</v>
      </c>
    </row>
    <row r="24" customFormat="false" ht="25.5" hidden="false" customHeight="false" outlineLevel="0" collapsed="false">
      <c r="B24" s="73" t="s">
        <v>59</v>
      </c>
      <c r="C24" s="23" t="n">
        <f aca="false">PRODUCT(MAX(AK5:AK29),C7/((1/7)*973.75*POWER(0.97,6)*POWER(0.99,7)*0.97*0.975))</f>
        <v>892.241460782045</v>
      </c>
      <c r="D24" s="23" t="n">
        <f aca="false">PRODUCT(MAX(AK5:AK29),C7/(2*(2/7)*973.75*POWER(0.97,6)*POWER(0.99,7)*0.97*0.975))</f>
        <v>223.060365195511</v>
      </c>
      <c r="E24" s="23" t="n">
        <f aca="false">PRODUCT(MAX(AK5:AK29),C7/(3*(3/7)*973.75*POWER(0.97,6)*POWER(0.99,7)*0.97*0.975))</f>
        <v>99.1379400868939</v>
      </c>
      <c r="F24" s="23" t="n">
        <f aca="false">PRODUCT(MAX(AK5:AK29),C7/(4*(4/7)*973.75*POWER(0.97,6)*POWER(0.99,7)*0.97*0.975))</f>
        <v>55.7650912988778</v>
      </c>
      <c r="G24" s="23" t="n">
        <f aca="false">PRODUCT(MAX(AK5:AK29),C7/(5*(5/7)*973.75*POWER(0.97,6)*POWER(0.99,7)*0.97*0.975))</f>
        <v>35.6896584312818</v>
      </c>
      <c r="H24" s="23" t="n">
        <f aca="false">PRODUCT(MAX(AK5:AK29),C7/(6*(6/7)*973.75*POWER(0.97,6)*POWER(0.99,7)*0.97*0.975))</f>
        <v>24.7844850217235</v>
      </c>
      <c r="I24" s="23" t="n">
        <f aca="false">PRODUCT(MAX(AK5:AK29),C7/(7*973.75*POWER(0.97,6)*POWER(0.99,7)*0.97*0.975))</f>
        <v>18.2090094037152</v>
      </c>
      <c r="J24" s="74"/>
      <c r="K24" s="74"/>
      <c r="L24" s="74"/>
      <c r="M24" s="74"/>
      <c r="N24" s="26"/>
      <c r="P24" s="28" t="n">
        <v>285</v>
      </c>
      <c r="Q24" s="28" t="n">
        <v>570</v>
      </c>
      <c r="R24" s="28" t="n">
        <v>855</v>
      </c>
      <c r="S24" s="28" t="n">
        <v>1140</v>
      </c>
      <c r="T24" s="28" t="n">
        <v>1425</v>
      </c>
      <c r="U24" s="28" t="n">
        <v>1710</v>
      </c>
      <c r="V24" s="28" t="n">
        <v>1995</v>
      </c>
      <c r="W24" s="29" t="n">
        <v>285</v>
      </c>
      <c r="X24" s="29" t="n">
        <v>210</v>
      </c>
      <c r="Y24" s="29" t="n">
        <v>135</v>
      </c>
      <c r="Z24" s="29" t="n">
        <v>60</v>
      </c>
      <c r="AA24" s="29" t="n">
        <v>345</v>
      </c>
      <c r="AB24" s="29" t="n">
        <v>270</v>
      </c>
      <c r="AC24" s="29" t="n">
        <v>195</v>
      </c>
      <c r="AD24" s="23" t="n">
        <f aca="false">C23*SIN(W24*PI()/180)</f>
        <v>-64.6670423104012</v>
      </c>
      <c r="AE24" s="23" t="n">
        <f aca="false">D23*SIN(X24*PI()/180)</f>
        <v>-7.17302663159242</v>
      </c>
      <c r="AF24" s="23" t="n">
        <f aca="false">E23*SIN(Y24*PI()/180)</f>
        <v>3.75710797987457</v>
      </c>
      <c r="AG24" s="23" t="n">
        <f aca="false">F23*SIN(Z24*PI()/180)</f>
        <v>2.07067442832715</v>
      </c>
      <c r="AH24" s="23" t="n">
        <f aca="false">G23*SIN(AA24*PI()/180)</f>
        <v>-0.297042544525393</v>
      </c>
      <c r="AI24" s="23" t="n">
        <f aca="false">H23*SIN(AB24*PI()/180)</f>
        <v>-0.531335306043883</v>
      </c>
      <c r="AJ24" s="23" t="n">
        <f aca="false">I23*SIN(AC24*PI()/180)</f>
        <v>-0.0505179184726045</v>
      </c>
      <c r="AK24" s="23" t="n">
        <f aca="false">SUM(AD24:AJ24)</f>
        <v>-66.8911823028337</v>
      </c>
    </row>
    <row r="25" customFormat="false" ht="12.75" hidden="false" customHeight="false" outlineLevel="0" collapsed="false">
      <c r="B25" s="63" t="s">
        <v>60</v>
      </c>
      <c r="C25" s="75" t="n">
        <f aca="false">C14*D19*(-1)/10000</f>
        <v>152.918137664486</v>
      </c>
      <c r="D25" s="74"/>
      <c r="E25" s="74"/>
      <c r="F25" s="74"/>
      <c r="G25" s="74"/>
      <c r="H25" s="74"/>
      <c r="I25" s="18"/>
      <c r="J25" s="74"/>
      <c r="K25" s="74"/>
      <c r="L25" s="74"/>
      <c r="M25" s="74"/>
      <c r="N25" s="26"/>
      <c r="P25" s="28" t="n">
        <v>300</v>
      </c>
      <c r="Q25" s="28" t="n">
        <v>600</v>
      </c>
      <c r="R25" s="28" t="n">
        <v>900</v>
      </c>
      <c r="S25" s="28" t="n">
        <v>1200</v>
      </c>
      <c r="T25" s="28" t="n">
        <v>1500</v>
      </c>
      <c r="U25" s="28" t="n">
        <v>1800</v>
      </c>
      <c r="V25" s="28" t="n">
        <v>2100</v>
      </c>
      <c r="W25" s="29" t="n">
        <v>300</v>
      </c>
      <c r="X25" s="29" t="n">
        <v>240</v>
      </c>
      <c r="Y25" s="29" t="n">
        <v>180</v>
      </c>
      <c r="Z25" s="29" t="n">
        <v>120</v>
      </c>
      <c r="AA25" s="29" t="n">
        <v>60</v>
      </c>
      <c r="AB25" s="29" t="n">
        <v>360</v>
      </c>
      <c r="AC25" s="29" t="n">
        <v>300</v>
      </c>
      <c r="AD25" s="23" t="n">
        <f aca="false">C23*SIN(W25*PI()/180)</f>
        <v>-57.9788839931594</v>
      </c>
      <c r="AE25" s="23" t="n">
        <f aca="false">D23*SIN(X25*PI()/180)</f>
        <v>-12.4240465699627</v>
      </c>
      <c r="AF25" s="23" t="n">
        <f aca="false">E23*SIN(Y25*PI()/180)</f>
        <v>6.50698081820617E-016</v>
      </c>
      <c r="AG25" s="23" t="n">
        <f aca="false">F23*SIN(Z25*PI()/180)</f>
        <v>2.07067442832715</v>
      </c>
      <c r="AH25" s="23" t="n">
        <f aca="false">G23*SIN(AA25*PI()/180)</f>
        <v>0.993923725597019</v>
      </c>
      <c r="AI25" s="23" t="n">
        <f aca="false">H23*SIN(AB25*PI()/180)</f>
        <v>-1.30139616364124E-016</v>
      </c>
      <c r="AJ25" s="23" t="n">
        <f aca="false">I23*SIN(AC25*PI()/180)</f>
        <v>-0.169036249732924</v>
      </c>
      <c r="AK25" s="23" t="n">
        <f aca="false">SUM(AD25:AJ25)</f>
        <v>-67.5073686589309</v>
      </c>
    </row>
    <row r="26" customFormat="false" ht="12.75" hidden="false" customHeight="false" outlineLevel="0" collapsed="false">
      <c r="B26" s="0" t="n">
        <v>0.3123</v>
      </c>
      <c r="C26" s="0" t="n">
        <v>0.186882968495311</v>
      </c>
      <c r="D26" s="0" t="n">
        <v>0.134209050112463</v>
      </c>
      <c r="E26" s="0" t="n">
        <v>0.102845661031093</v>
      </c>
      <c r="F26" s="0" t="n">
        <v>0.0805254301077802</v>
      </c>
      <c r="G26" s="0" t="n">
        <v>0.0622943229144867</v>
      </c>
      <c r="H26" s="0" t="n">
        <v>0.0446142858812651</v>
      </c>
      <c r="P26" s="28" t="n">
        <v>315</v>
      </c>
      <c r="Q26" s="28" t="n">
        <v>630</v>
      </c>
      <c r="R26" s="28" t="n">
        <v>945</v>
      </c>
      <c r="S26" s="28" t="n">
        <v>1260</v>
      </c>
      <c r="T26" s="28" t="n">
        <v>1575</v>
      </c>
      <c r="U26" s="28" t="n">
        <v>1890</v>
      </c>
      <c r="V26" s="28" t="n">
        <v>2205</v>
      </c>
      <c r="W26" s="29" t="n">
        <v>315</v>
      </c>
      <c r="X26" s="29" t="n">
        <v>270</v>
      </c>
      <c r="Y26" s="29" t="n">
        <v>225</v>
      </c>
      <c r="Z26" s="29" t="n">
        <v>180</v>
      </c>
      <c r="AA26" s="29" t="n">
        <v>135</v>
      </c>
      <c r="AB26" s="29" t="n">
        <v>90</v>
      </c>
      <c r="AC26" s="29" t="n">
        <v>45</v>
      </c>
      <c r="AD26" s="23" t="n">
        <f aca="false">C23*SIN(W26*PI()/180)</f>
        <v>-47.33956054642</v>
      </c>
      <c r="AE26" s="23" t="n">
        <f aca="false">D23*SIN(X26*PI()/180)</f>
        <v>-14.3460532631848</v>
      </c>
      <c r="AF26" s="23" t="n">
        <f aca="false">E23*SIN(Y26*PI()/180)</f>
        <v>-3.75710797987457</v>
      </c>
      <c r="AG26" s="23" t="n">
        <f aca="false">F23*SIN(Z26*PI()/180)</f>
        <v>2.92814136819284E-016</v>
      </c>
      <c r="AH26" s="23" t="n">
        <f aca="false">G23*SIN(AA26*PI()/180)</f>
        <v>0.811535323652914</v>
      </c>
      <c r="AI26" s="23" t="n">
        <f aca="false">H23*SIN(AB26*PI()/180)</f>
        <v>0.531335306043883</v>
      </c>
      <c r="AJ26" s="23" t="n">
        <f aca="false">I23*SIN(AC26*PI()/180)</f>
        <v>0.138017519959778</v>
      </c>
      <c r="AK26" s="23" t="n">
        <f aca="false">SUM(AD26:AJ26)</f>
        <v>-63.9618336398228</v>
      </c>
    </row>
    <row r="27" customFormat="false" ht="12.75" hidden="false" customHeight="false" outlineLevel="0" collapsed="false">
      <c r="B27" s="76" t="s">
        <v>61</v>
      </c>
      <c r="C27" s="77" t="n">
        <v>2</v>
      </c>
      <c r="P27" s="28" t="n">
        <v>330</v>
      </c>
      <c r="Q27" s="28" t="n">
        <v>660</v>
      </c>
      <c r="R27" s="28" t="n">
        <v>990</v>
      </c>
      <c r="S27" s="28" t="n">
        <v>1320</v>
      </c>
      <c r="T27" s="28" t="n">
        <v>1650</v>
      </c>
      <c r="U27" s="28" t="n">
        <v>1980</v>
      </c>
      <c r="V27" s="28" t="n">
        <v>2310</v>
      </c>
      <c r="W27" s="29" t="n">
        <v>330</v>
      </c>
      <c r="X27" s="29" t="n">
        <v>300</v>
      </c>
      <c r="Y27" s="29" t="n">
        <v>270</v>
      </c>
      <c r="Z27" s="29" t="n">
        <v>240</v>
      </c>
      <c r="AA27" s="29" t="n">
        <v>210</v>
      </c>
      <c r="AB27" s="29" t="n">
        <v>180</v>
      </c>
      <c r="AC27" s="29" t="n">
        <v>150</v>
      </c>
      <c r="AD27" s="23" t="n">
        <f aca="false">C23*SIN(W27*PI()/180)</f>
        <v>-33.4741242807647</v>
      </c>
      <c r="AE27" s="23" t="n">
        <f aca="false">D23*SIN(X27*PI()/180)</f>
        <v>-12.4240465699627</v>
      </c>
      <c r="AF27" s="23" t="n">
        <f aca="false">E23*SIN(Y27*PI()/180)</f>
        <v>-5.3133530604388</v>
      </c>
      <c r="AG27" s="23" t="n">
        <f aca="false">F23*SIN(Z27*PI()/180)</f>
        <v>-2.07067442832715</v>
      </c>
      <c r="AH27" s="23" t="n">
        <f aca="false">G23*SIN(AA27*PI()/180)</f>
        <v>-0.573842130527395</v>
      </c>
      <c r="AI27" s="23" t="n">
        <f aca="false">H23*SIN(AB27*PI()/180)</f>
        <v>6.50698081820621E-017</v>
      </c>
      <c r="AJ27" s="23" t="n">
        <f aca="false">I23*SIN(AC27*PI()/180)</f>
        <v>0.0975931242861087</v>
      </c>
      <c r="AK27" s="23" t="n">
        <f aca="false">SUM(AD27:AJ27)</f>
        <v>-53.7584473457346</v>
      </c>
    </row>
    <row r="28" customFormat="false" ht="12.75" hidden="false" customHeight="false" outlineLevel="0" collapsed="false">
      <c r="B28" s="78"/>
      <c r="C28" s="79"/>
      <c r="D28" s="80"/>
      <c r="E28" s="80"/>
      <c r="F28" s="80"/>
      <c r="G28" s="81"/>
      <c r="H28" s="82"/>
      <c r="I28" s="81"/>
      <c r="J28" s="81"/>
      <c r="K28" s="81"/>
      <c r="L28" s="82"/>
      <c r="P28" s="28" t="n">
        <v>345</v>
      </c>
      <c r="Q28" s="28" t="n">
        <v>690</v>
      </c>
      <c r="R28" s="28" t="n">
        <v>1035</v>
      </c>
      <c r="S28" s="28" t="n">
        <v>1380</v>
      </c>
      <c r="T28" s="28" t="n">
        <v>1725</v>
      </c>
      <c r="U28" s="28" t="n">
        <v>2070</v>
      </c>
      <c r="V28" s="28" t="n">
        <v>2415</v>
      </c>
      <c r="W28" s="29" t="n">
        <v>345</v>
      </c>
      <c r="X28" s="29" t="n">
        <v>330</v>
      </c>
      <c r="Y28" s="29" t="n">
        <v>315</v>
      </c>
      <c r="Z28" s="29" t="n">
        <v>300</v>
      </c>
      <c r="AA28" s="29" t="n">
        <v>285</v>
      </c>
      <c r="AB28" s="29" t="n">
        <v>270</v>
      </c>
      <c r="AC28" s="29" t="n">
        <v>255</v>
      </c>
      <c r="AD28" s="23" t="n">
        <f aca="false">C23*SIN(W28*PI()/180)</f>
        <v>-17.3274817639812</v>
      </c>
      <c r="AE28" s="23" t="n">
        <f aca="false">D23*SIN(X28*PI()/180)</f>
        <v>-7.17302663159242</v>
      </c>
      <c r="AF28" s="23" t="n">
        <f aca="false">E23*SIN(Y28*PI()/180)</f>
        <v>-3.75710797987457</v>
      </c>
      <c r="AG28" s="23" t="n">
        <f aca="false">F23*SIN(Z28*PI()/180)</f>
        <v>-2.07067442832715</v>
      </c>
      <c r="AH28" s="23" t="n">
        <f aca="false">G23*SIN(AA28*PI()/180)</f>
        <v>-1.10857786817831</v>
      </c>
      <c r="AI28" s="23" t="n">
        <f aca="false">H23*SIN(AB28*PI()/180)</f>
        <v>-0.531335306043883</v>
      </c>
      <c r="AJ28" s="23" t="n">
        <f aca="false">I23*SIN(AC28*PI()/180)</f>
        <v>-0.188535438432383</v>
      </c>
      <c r="AK28" s="23" t="n">
        <f aca="false">SUM(AD28:AJ28)</f>
        <v>-32.1567394164299</v>
      </c>
    </row>
    <row r="29" customFormat="false" ht="12.75" hidden="false" customHeight="false" outlineLevel="0" collapsed="false">
      <c r="B29" s="78"/>
      <c r="C29" s="83" t="s">
        <v>62</v>
      </c>
      <c r="D29" s="83" t="s">
        <v>63</v>
      </c>
      <c r="E29" s="83" t="s">
        <v>64</v>
      </c>
      <c r="F29" s="83" t="s">
        <v>65</v>
      </c>
      <c r="G29" s="83" t="s">
        <v>66</v>
      </c>
      <c r="H29" s="83" t="s">
        <v>67</v>
      </c>
      <c r="I29" s="83" t="s">
        <v>68</v>
      </c>
      <c r="J29" s="83" t="s">
        <v>69</v>
      </c>
      <c r="K29" s="83" t="s">
        <v>70</v>
      </c>
      <c r="L29" s="83" t="s">
        <v>71</v>
      </c>
      <c r="P29" s="28" t="n">
        <v>360</v>
      </c>
      <c r="Q29" s="28" t="n">
        <v>720</v>
      </c>
      <c r="R29" s="28" t="n">
        <v>1080</v>
      </c>
      <c r="S29" s="28" t="n">
        <v>1440</v>
      </c>
      <c r="T29" s="28" t="n">
        <v>1800</v>
      </c>
      <c r="U29" s="28" t="n">
        <v>2160</v>
      </c>
      <c r="V29" s="28" t="n">
        <v>2520</v>
      </c>
      <c r="W29" s="29" t="n">
        <v>360</v>
      </c>
      <c r="X29" s="29" t="n">
        <v>360</v>
      </c>
      <c r="Y29" s="29" t="n">
        <v>360</v>
      </c>
      <c r="Z29" s="29" t="n">
        <v>360</v>
      </c>
      <c r="AA29" s="29" t="n">
        <v>360</v>
      </c>
      <c r="AB29" s="29" t="n">
        <v>360</v>
      </c>
      <c r="AC29" s="29" t="n">
        <v>360</v>
      </c>
      <c r="AD29" s="23" t="n">
        <f aca="false">C23*SIN(W29*PI()/180)</f>
        <v>-1.63975916618797E-014</v>
      </c>
      <c r="AE29" s="23" t="n">
        <f aca="false">D23*SIN(X29*PI()/180)</f>
        <v>-3.51376964183135E-015</v>
      </c>
      <c r="AF29" s="23" t="n">
        <f aca="false">E23*SIN(Y29*PI()/180)</f>
        <v>-1.30139616364123E-015</v>
      </c>
      <c r="AG29" s="23" t="n">
        <f aca="false">F23*SIN(Z29*PI()/180)</f>
        <v>-5.85628273638568E-016</v>
      </c>
      <c r="AH29" s="23" t="n">
        <f aca="false">G23*SIN(AA29*PI()/180)</f>
        <v>-2.81101571346509E-016</v>
      </c>
      <c r="AI29" s="23" t="n">
        <f aca="false">H23*SIN(AB29*PI()/180)</f>
        <v>-1.30139616364124E-016</v>
      </c>
      <c r="AJ29" s="23" t="n">
        <f aca="false">I23*SIN(AC29*PI()/180)</f>
        <v>-4.78068429103091E-017</v>
      </c>
      <c r="AK29" s="23" t="n">
        <f aca="false">SUM(AD29:AJ29)</f>
        <v>-2.22574337716118E-014</v>
      </c>
    </row>
    <row r="30" customFormat="false" ht="12.75" hidden="false" customHeight="false" outlineLevel="0" collapsed="false">
      <c r="B30" s="84"/>
      <c r="C30" s="85" t="n">
        <v>840</v>
      </c>
      <c r="D30" s="83" t="n">
        <f aca="false">C30/2</f>
        <v>420</v>
      </c>
      <c r="E30" s="83" t="n">
        <f aca="false">C30/3</f>
        <v>280</v>
      </c>
      <c r="F30" s="83" t="n">
        <f aca="false">C30/4</f>
        <v>210</v>
      </c>
      <c r="G30" s="83" t="n">
        <f aca="false">C30/5</f>
        <v>168</v>
      </c>
      <c r="H30" s="83" t="n">
        <f aca="false">C30/6</f>
        <v>140</v>
      </c>
      <c r="I30" s="83" t="n">
        <f aca="false">C30/7</f>
        <v>120</v>
      </c>
      <c r="J30" s="83" t="n">
        <f aca="false">C30/8</f>
        <v>105</v>
      </c>
      <c r="K30" s="83" t="n">
        <f aca="false">C30/9</f>
        <v>93.3333333333333</v>
      </c>
      <c r="L30" s="83" t="n">
        <f aca="false">C30/10</f>
        <v>84</v>
      </c>
      <c r="P30" s="10"/>
      <c r="Q30" s="10"/>
      <c r="R30" s="10"/>
    </row>
    <row r="31" customFormat="false" ht="19.5" hidden="false" customHeight="true" outlineLevel="0" collapsed="false">
      <c r="B31" s="84" t="s">
        <v>72</v>
      </c>
      <c r="C31" s="84" t="n">
        <f aca="false">(C30+D30)/2</f>
        <v>630</v>
      </c>
      <c r="D31" s="84" t="n">
        <f aca="false">(D30+E30)/2</f>
        <v>350</v>
      </c>
      <c r="E31" s="84" t="n">
        <f aca="false">(E30+F30)/2</f>
        <v>245</v>
      </c>
      <c r="F31" s="84" t="n">
        <f aca="false">(F30+G30)/2</f>
        <v>189</v>
      </c>
      <c r="G31" s="84" t="n">
        <f aca="false">(G30+H30)/2</f>
        <v>154</v>
      </c>
      <c r="H31" s="84" t="n">
        <f aca="false">(H30+I30)/2</f>
        <v>130</v>
      </c>
      <c r="I31" s="84"/>
      <c r="J31" s="84"/>
      <c r="K31" s="84"/>
      <c r="L31" s="84"/>
      <c r="P31" s="10"/>
      <c r="Q31" s="10"/>
      <c r="R31" s="10"/>
    </row>
    <row r="32" customFormat="false" ht="12.75" hidden="false" customHeight="false" outlineLevel="0" collapsed="false">
      <c r="B32" s="86" t="s">
        <v>73</v>
      </c>
      <c r="C32" s="87" t="n">
        <f aca="false">C30/C27</f>
        <v>420</v>
      </c>
      <c r="D32" s="87" t="n">
        <f aca="false">D30/C27</f>
        <v>210</v>
      </c>
      <c r="E32" s="87" t="n">
        <f aca="false">E30/C27</f>
        <v>140</v>
      </c>
      <c r="F32" s="87" t="n">
        <f aca="false">F30/C27</f>
        <v>105</v>
      </c>
      <c r="G32" s="87" t="n">
        <f aca="false">G30/C27</f>
        <v>84</v>
      </c>
      <c r="H32" s="87" t="n">
        <f aca="false">H30/C27</f>
        <v>70</v>
      </c>
      <c r="I32" s="88" t="n">
        <f aca="false">I30/C27</f>
        <v>60</v>
      </c>
      <c r="P32" s="10"/>
      <c r="Q32" s="10"/>
      <c r="R32" s="10"/>
    </row>
    <row r="33" customFormat="false" ht="12.75" hidden="false" customHeight="false" outlineLevel="0" collapsed="false">
      <c r="P33" s="10"/>
      <c r="Q33" s="10"/>
      <c r="R33" s="10"/>
    </row>
    <row r="34" customFormat="false" ht="12.75" hidden="false" customHeight="false" outlineLevel="0" collapsed="false">
      <c r="C34" s="89" t="str">
        <f aca="false">IF((C9+D9)*1000&lt;D42,"R1 и R2 расходятся с зазором &gt;3 мм","R1 и R2 пересекают друг друга")</f>
        <v>R1 и R2 расходятся с зазором &gt;3 мм</v>
      </c>
      <c r="Q34" s="10"/>
      <c r="R34" s="10"/>
      <c r="S34" s="10"/>
      <c r="Y34" s="0" t="s">
        <v>74</v>
      </c>
    </row>
    <row r="35" customFormat="false" ht="12.75" hidden="false" customHeight="false" outlineLevel="0" collapsed="false">
      <c r="C35" s="89" t="str">
        <f aca="false">IF((D9+E9)*1000&lt;C42,"R2 и R3 расходятся с зазором &gt;3 мм","R2 и R3 пересекают друг друга")</f>
        <v>R2 и R3 расходятся с зазором &gt;3 мм</v>
      </c>
      <c r="Q35" s="10"/>
      <c r="R35" s="10"/>
      <c r="S35" s="10"/>
    </row>
    <row r="36" customFormat="false" ht="12.75" hidden="false" customHeight="false" outlineLevel="0" collapsed="false">
      <c r="C36" s="89" t="str">
        <f aca="false">IF((E9+F9)*1000&lt;E42,"R3 и R4 расходятся с зазором &gt;3 мм","R3 и R4 пересекают друг друга")</f>
        <v>R3 и R4 расходятся с зазором &gt;3 мм</v>
      </c>
      <c r="Q36" s="10"/>
      <c r="R36" s="10"/>
      <c r="S36" s="10"/>
      <c r="Y36" s="0" t="s">
        <v>75</v>
      </c>
    </row>
    <row r="37" customFormat="false" ht="12.75" hidden="false" customHeight="false" outlineLevel="0" collapsed="false">
      <c r="C37" s="89" t="str">
        <f aca="false">IF((F9+G9)*1000&lt;F42,"R4 и R5 расходятся с зазором &gt;3 мм","R4 и R5 пересекают друг друга")</f>
        <v>R4 и R5 расходятся с зазором &gt;3 мм</v>
      </c>
      <c r="Q37" s="10"/>
      <c r="R37" s="10"/>
      <c r="S37" s="10"/>
    </row>
    <row r="38" customFormat="false" ht="12.75" hidden="false" customHeight="false" outlineLevel="0" collapsed="false">
      <c r="C38" s="89" t="str">
        <f aca="false">IF((G9+H9)*1000&lt;G42,"R5 и R6 расходятся с зазором &gt;3 мм","R5 и R6 пересекают друг друга")</f>
        <v>R5 и R6 расходятся с зазором &gt;3 мм</v>
      </c>
      <c r="Y38" s="0" t="s">
        <v>76</v>
      </c>
    </row>
    <row r="39" customFormat="false" ht="12.75" hidden="false" customHeight="false" outlineLevel="0" collapsed="false">
      <c r="C39" s="90" t="str">
        <f aca="false">IF((H9+I9)*1000&lt;I43,"R6 и R7 расходятся с зазором &gt;3 мм","R6 и R7 пересекают друг друга")</f>
        <v>R6 и R7 пересекают друг друга</v>
      </c>
    </row>
    <row r="42" customFormat="false" ht="36" hidden="true" customHeight="false" outlineLevel="0" collapsed="false">
      <c r="C42" s="91" t="s">
        <v>77</v>
      </c>
      <c r="D42" s="92" t="n">
        <f aca="false">((C30+D30)/2)-3</f>
        <v>627</v>
      </c>
      <c r="E42" s="0" t="n">
        <f aca="false">((E30+F30)/2)-3</f>
        <v>242</v>
      </c>
      <c r="F42" s="0" t="n">
        <f aca="false">((F30+G30)/2)-3</f>
        <v>186</v>
      </c>
      <c r="G42" s="0" t="n">
        <f aca="false">((G30+H30)/2)-3</f>
        <v>151</v>
      </c>
    </row>
    <row r="43" customFormat="false" ht="15" hidden="false" customHeight="false" outlineLevel="0" collapsed="false">
      <c r="AU43" s="61" t="s">
        <v>52</v>
      </c>
    </row>
    <row r="44" customFormat="false" ht="12.75" hidden="false" customHeight="false" outlineLevel="0" collapsed="false">
      <c r="B44" s="18" t="s">
        <v>78</v>
      </c>
      <c r="C44" s="56" t="n">
        <v>3000</v>
      </c>
    </row>
    <row r="45" customFormat="false" ht="12.75" hidden="false" customHeight="false" outlineLevel="0" collapsed="false">
      <c r="B45" s="18" t="s">
        <v>79</v>
      </c>
      <c r="C45" s="56" t="n">
        <v>22</v>
      </c>
    </row>
    <row r="46" customFormat="false" ht="12.75" hidden="false" customHeight="false" outlineLevel="0" collapsed="false">
      <c r="B46" s="18" t="s">
        <v>80</v>
      </c>
      <c r="C46" s="56" t="n">
        <v>1</v>
      </c>
    </row>
    <row r="47" customFormat="false" ht="12.75" hidden="false" customHeight="false" outlineLevel="0" collapsed="false">
      <c r="B47" s="93" t="s">
        <v>81</v>
      </c>
      <c r="C47" s="94"/>
    </row>
    <row r="48" customFormat="false" ht="12.75" hidden="false" customHeight="false" outlineLevel="0" collapsed="false">
      <c r="B48" s="41" t="s">
        <v>82</v>
      </c>
      <c r="C48" s="95" t="n">
        <f aca="false">973.75*C45*C46*0.96*0.99/C44</f>
        <v>6.786648</v>
      </c>
    </row>
    <row r="49" customFormat="false" ht="12.75" hidden="false" customHeight="false" outlineLevel="0" collapsed="false">
      <c r="B49" s="18" t="s">
        <v>83</v>
      </c>
      <c r="C49" s="23" t="n">
        <f aca="false">973.75*C45*C46*(H30/I30)*0.96*POWER(0.99,2)*0.975/C44</f>
        <v>7.642613979</v>
      </c>
    </row>
    <row r="50" customFormat="false" ht="12.75" hidden="false" customHeight="false" outlineLevel="0" collapsed="false">
      <c r="B50" s="59" t="s">
        <v>84</v>
      </c>
      <c r="C50" s="96" t="n">
        <f aca="false">973.75*C45*C46*(G30/I30)*0.96*POWER(0.97,2)*POWER(0.99,3)*0.975/C44</f>
        <v>8.54283136549522</v>
      </c>
    </row>
    <row r="51" customFormat="false" ht="12.75" hidden="false" customHeight="false" outlineLevel="0" collapsed="false">
      <c r="B51" s="18" t="s">
        <v>85</v>
      </c>
      <c r="C51" s="23" t="n">
        <f aca="false">973.75*C45*C46*(F30/I30)*0.96*POWER(0.97,3)*POWER(0.99,4)*0.975/C44</f>
        <v>10.2546012003563</v>
      </c>
    </row>
    <row r="52" customFormat="false" ht="12.75" hidden="false" customHeight="false" outlineLevel="0" collapsed="false">
      <c r="B52" s="59" t="s">
        <v>86</v>
      </c>
      <c r="C52" s="96" t="n">
        <f aca="false">973.75*C45*C46*(E30/I30)*0.96*POWER(0.97,4)*POWER(0.99,5)*0.975/C44</f>
        <v>13.1299913769362</v>
      </c>
    </row>
    <row r="53" customFormat="false" ht="12.75" hidden="false" customHeight="false" outlineLevel="0" collapsed="false">
      <c r="B53" s="18" t="s">
        <v>87</v>
      </c>
      <c r="C53" s="23" t="n">
        <f aca="false">973.75*C45*C46*(D30/I30)*0.96*POWER(0.97,5)*POWER(0.99,6)*0.975/C44</f>
        <v>18.9130960789078</v>
      </c>
    </row>
    <row r="54" customFormat="false" ht="12.75" hidden="false" customHeight="false" outlineLevel="0" collapsed="false">
      <c r="B54" s="59" t="s">
        <v>88</v>
      </c>
      <c r="C54" s="96" t="n">
        <f aca="false">973.75*C45*C46*(C30/I30)*0.96*POWER(0.97,6)*POWER(0.99,7)*0.975/C44</f>
        <v>36.3244923291503</v>
      </c>
    </row>
    <row r="55" customFormat="false" ht="25.5" hidden="false" customHeight="false" outlineLevel="0" collapsed="false">
      <c r="B55" s="73" t="s">
        <v>89</v>
      </c>
      <c r="C55" s="23" t="n">
        <f aca="false">C44/(C46*H2)</f>
        <v>428.571428571429</v>
      </c>
    </row>
  </sheetData>
  <printOptions headings="false" gridLines="false" gridLinesSet="true" horizontalCentered="false" verticalCentered="false"/>
  <pageMargins left="0.315277777777778" right="0.472222222222222" top="0.984027777777778" bottom="0.984027777777778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V363"/>
  <sheetViews>
    <sheetView showFormulas="false" showGridLines="true" showRowColHeaders="true" showZeros="true" rightToLeft="false" tabSelected="false" showOutlineSymbols="true" defaultGridColor="true" view="normal" topLeftCell="S4" colorId="64" zoomScale="100" zoomScaleNormal="100" zoomScalePageLayoutView="85" workbookViewId="0">
      <selection pane="topLeft" activeCell="I364" activeCellId="0" sqref="I364"/>
    </sheetView>
  </sheetViews>
  <sheetFormatPr defaultColWidth="8.6875" defaultRowHeight="12.75" zeroHeight="false" outlineLevelRow="0" outlineLevelCol="0"/>
  <cols>
    <col collapsed="false" customWidth="true" hidden="false" outlineLevel="0" max="2" min="2" style="0" width="5.01"/>
    <col collapsed="false" customWidth="true" hidden="false" outlineLevel="0" max="3" min="3" style="0" width="7.71"/>
    <col collapsed="false" customWidth="true" hidden="false" outlineLevel="0" max="4" min="4" style="0" width="12.42"/>
    <col collapsed="false" customWidth="true" hidden="false" outlineLevel="0" max="9" min="5" style="0" width="12.14"/>
    <col collapsed="false" customWidth="true" hidden="false" outlineLevel="0" max="12" min="10" style="0" width="13.43"/>
    <col collapsed="false" customWidth="true" hidden="false" outlineLevel="0" max="14" min="14" style="0" width="10.29"/>
  </cols>
  <sheetData>
    <row r="1" customFormat="false" ht="12" hidden="false" customHeight="true" outlineLevel="0" collapsed="false">
      <c r="C1" s="97"/>
      <c r="D1" s="97"/>
      <c r="E1" s="97"/>
    </row>
    <row r="2" customFormat="false" ht="21.75" hidden="false" customHeight="true" outlineLevel="0" collapsed="false">
      <c r="B2" s="98" t="s">
        <v>90</v>
      </c>
      <c r="C2" s="98" t="s">
        <v>91</v>
      </c>
      <c r="D2" s="98" t="s">
        <v>92</v>
      </c>
      <c r="E2" s="98" t="s">
        <v>93</v>
      </c>
      <c r="F2" s="98" t="s">
        <v>94</v>
      </c>
      <c r="G2" s="98" t="s">
        <v>95</v>
      </c>
      <c r="H2" s="98" t="s">
        <v>96</v>
      </c>
      <c r="I2" s="98" t="s">
        <v>97</v>
      </c>
      <c r="J2" s="98" t="s">
        <v>98</v>
      </c>
      <c r="K2" s="98" t="s">
        <v>99</v>
      </c>
      <c r="L2" s="98" t="s">
        <v>100</v>
      </c>
      <c r="M2" s="98" t="s">
        <v>101</v>
      </c>
      <c r="N2" s="98" t="s">
        <v>102</v>
      </c>
      <c r="O2" s="98" t="s">
        <v>103</v>
      </c>
      <c r="P2" s="98" t="s">
        <v>104</v>
      </c>
      <c r="Q2" s="98" t="s">
        <v>105</v>
      </c>
      <c r="R2" s="98" t="s">
        <v>106</v>
      </c>
      <c r="S2" s="18" t="s">
        <v>107</v>
      </c>
      <c r="T2" s="18" t="s">
        <v>108</v>
      </c>
      <c r="U2" s="18" t="s">
        <v>109</v>
      </c>
      <c r="V2" s="98" t="s">
        <v>110</v>
      </c>
    </row>
    <row r="3" customFormat="false" ht="12.75" hidden="false" customHeight="false" outlineLevel="0" collapsed="false">
      <c r="B3" s="59" t="n">
        <v>0</v>
      </c>
      <c r="C3" s="59" t="n">
        <f aca="false">COS(B3*PI()/180)</f>
        <v>1</v>
      </c>
      <c r="D3" s="59" t="n">
        <f aca="false">'Инерц. усил.'!D17*COS((M3+2*B3)*PI()/180)</f>
        <v>0.857142857142855</v>
      </c>
      <c r="E3" s="59" t="n">
        <f aca="false">'Инерц. усил.'!E17*COS((3*B3+N3)*PI()/180)</f>
        <v>0.714285714285709</v>
      </c>
      <c r="F3" s="59" t="n">
        <f aca="false">'Инерц. усил.'!F17*COS((4*B3+O3)*PI()/180)</f>
        <v>0.571428571428579</v>
      </c>
      <c r="G3" s="59" t="n">
        <f aca="false">'Инерц. усил.'!G17*COS((5*B3+P3)*PI()/180)</f>
        <v>0.428571428571429</v>
      </c>
      <c r="H3" s="59" t="n">
        <f aca="false">'Инерц. усил.'!H17*COS((6*B3+Q3)*PI()/180)</f>
        <v>0.285714285714285</v>
      </c>
      <c r="I3" s="99" t="n">
        <f aca="false">'Инерц. усил.'!I17*COS((7*B3+R3)*PI()/180)</f>
        <v>0.142858497205474</v>
      </c>
      <c r="J3" s="59" t="n">
        <f aca="false">'Инерц. усил.'!J17*COS((8*B3+S3)*PI()/180)</f>
        <v>0</v>
      </c>
      <c r="K3" s="59" t="n">
        <f aca="false">'Инерц. усил.'!K17*COS((9*B3+T3)*PI()/180)</f>
        <v>0</v>
      </c>
      <c r="L3" s="59" t="n">
        <f aca="false">'Инерц. усил.'!L17*COS((10*B3+U3)*PI()/180)</f>
        <v>0</v>
      </c>
      <c r="M3" s="100" t="n">
        <v>0</v>
      </c>
      <c r="N3" s="100" t="n">
        <v>0</v>
      </c>
      <c r="O3" s="100" t="n">
        <v>0</v>
      </c>
      <c r="P3" s="100" t="n">
        <v>0</v>
      </c>
      <c r="Q3" s="100" t="n">
        <v>0</v>
      </c>
      <c r="R3" s="100" t="n">
        <v>0</v>
      </c>
      <c r="S3" s="100" t="n">
        <v>0</v>
      </c>
      <c r="T3" s="100" t="n">
        <v>0</v>
      </c>
      <c r="U3" s="100" t="n">
        <v>0</v>
      </c>
      <c r="V3" s="59" t="n">
        <f aca="false">SUM(C3:L3)</f>
        <v>4.00000135434833</v>
      </c>
    </row>
    <row r="4" customFormat="false" ht="12.75" hidden="false" customHeight="false" outlineLevel="0" collapsed="false">
      <c r="B4" s="18" t="n">
        <v>1</v>
      </c>
      <c r="C4" s="18" t="n">
        <f aca="false">COS(B4*PI()/180)</f>
        <v>0.999847695156391</v>
      </c>
      <c r="D4" s="18" t="n">
        <f aca="false">'Инерц. усил.'!D17*COS((M3+2*B4)*PI()/180)</f>
        <v>0.856620708873509</v>
      </c>
      <c r="E4" s="18" t="n">
        <f aca="false">'Инерц. усил.'!E17*COS((3*B4+N3)*PI()/180)</f>
        <v>0.713306810538976</v>
      </c>
      <c r="F4" s="18" t="n">
        <f aca="false">'Инерц. усил.'!F17*COS((4*B4+O3)*PI()/180)</f>
        <v>0.570036600148479</v>
      </c>
      <c r="G4" s="18" t="n">
        <f aca="false">'Инерц. усил.'!G17*COS((5*B4+P3)*PI()/180)</f>
        <v>0.426940584896463</v>
      </c>
      <c r="H4" s="18" t="n">
        <f aca="false">'Инерц. усил.'!H17*COS((6*B4+Q3)*PI()/180)</f>
        <v>0.284149112962363</v>
      </c>
      <c r="I4" s="18" t="n">
        <f aca="false">'Инерц. усил.'!I17*COS((7*B4+R3)*PI()/180)</f>
        <v>0.141793651630556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 t="n">
        <f aca="false">SUM(C4:L4)</f>
        <v>3.99269516420674</v>
      </c>
    </row>
    <row r="5" customFormat="false" ht="12.75" hidden="false" customHeight="false" outlineLevel="0" collapsed="false">
      <c r="B5" s="59" t="n">
        <v>2</v>
      </c>
      <c r="C5" s="59" t="n">
        <f aca="false">COS(B5*PI()/180)</f>
        <v>0.999390827019096</v>
      </c>
      <c r="D5" s="59" t="n">
        <f aca="false">'Инерц. усил.'!D17*COS((M3+2*B5)*PI()/180)</f>
        <v>0.855054900222704</v>
      </c>
      <c r="E5" s="59" t="n">
        <f aca="false">'Инерц. усил.'!E17*COS((3*B5+N3)*PI()/180)</f>
        <v>0.710372782405904</v>
      </c>
      <c r="F5" s="59" t="n">
        <f aca="false">'Инерц. усил.'!F17*COS((4*B5+O3)*PI()/180)</f>
        <v>0.565867467852334</v>
      </c>
      <c r="G5" s="59" t="n">
        <f aca="false">'Инерц. усил.'!G17*COS((5*B5+P3)*PI()/180)</f>
        <v>0.422060465576661</v>
      </c>
      <c r="H5" s="59" t="n">
        <f aca="false">'Инерц. усил.'!H17*COS((6*B5+Q3)*PI()/180)</f>
        <v>0.279470743066801</v>
      </c>
      <c r="I5" s="59" t="n">
        <f aca="false">'Инерц. усил.'!I17*COS((7*B5+R3)*PI()/180)</f>
        <v>0.138614989300683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 t="n">
        <f aca="false">SUM(C5:L5)</f>
        <v>3.97083217544418</v>
      </c>
    </row>
    <row r="6" customFormat="false" ht="12.75" hidden="false" customHeight="false" outlineLevel="0" collapsed="false">
      <c r="B6" s="18" t="n">
        <v>3</v>
      </c>
      <c r="C6" s="18" t="n">
        <f aca="false">COS(B6*PI()/180)</f>
        <v>0.998629534754574</v>
      </c>
      <c r="D6" s="18" t="n">
        <f aca="false">'Инерц. усил.'!D17*COS((M3+2*B6)*PI()/180)</f>
        <v>0.852447338887089</v>
      </c>
      <c r="E6" s="18" t="n">
        <f aca="false">'Инерц. усил.'!E17*COS((3*B6+N3)*PI()/180)</f>
        <v>0.705491671853665</v>
      </c>
      <c r="F6" s="18" t="n">
        <f aca="false">'Инерц. усил.'!F17*COS((4*B6+O3)*PI()/180)</f>
        <v>0.558941486133611</v>
      </c>
      <c r="G6" s="18" t="n">
        <f aca="false">'Инерц. усил.'!G17*COS((5*B6+P3)*PI()/180)</f>
        <v>0.413968211266744</v>
      </c>
      <c r="H6" s="18" t="n">
        <f aca="false">'Инерц. усил.'!H17*COS((6*B6+Q3)*PI()/180)</f>
        <v>0.271730433227186</v>
      </c>
      <c r="I6" s="18" t="n">
        <f aca="false">'Инерц. усил.'!I17*COS((7*B6+R3)*PI()/180)</f>
        <v>0.133369896749836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 t="n">
        <f aca="false">SUM(C6:L6)</f>
        <v>3.93457857287271</v>
      </c>
    </row>
    <row r="7" customFormat="false" ht="12.75" hidden="false" customHeight="false" outlineLevel="0" collapsed="false">
      <c r="B7" s="59" t="n">
        <v>4</v>
      </c>
      <c r="C7" s="59" t="n">
        <f aca="false">COS(B7*PI()/180)</f>
        <v>0.997564050259824</v>
      </c>
      <c r="D7" s="59" t="n">
        <f aca="false">'Инерц. усил.'!D17*COS((M3+2*B7)*PI()/180)</f>
        <v>0.848801201778487</v>
      </c>
      <c r="E7" s="59" t="n">
        <f aca="false">'Инерц. усил.'!E17*COS((3*B7+N3)*PI()/180)</f>
        <v>0.698676857666999</v>
      </c>
      <c r="F7" s="59" t="n">
        <f aca="false">'Инерц. усил.'!F17*COS((4*B7+O3)*PI()/180)</f>
        <v>0.549292397679047</v>
      </c>
      <c r="G7" s="59" t="n">
        <f aca="false">'Инерц. усил.'!G17*COS((5*B7+P3)*PI()/180)</f>
        <v>0.402725408908247</v>
      </c>
      <c r="H7" s="59" t="n">
        <f aca="false">'Инерц. усил.'!H17*COS((6*B7+Q3)*PI()/180)</f>
        <v>0.261012987897886</v>
      </c>
      <c r="I7" s="59" t="n">
        <f aca="false">'Инерц. усил.'!I17*COS((7*B7+R3)*PI()/180)</f>
        <v>0.126136566227017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 t="n">
        <f aca="false">SUM(C7:L7)</f>
        <v>3.88420947041751</v>
      </c>
    </row>
    <row r="8" customFormat="false" ht="12.75" hidden="false" customHeight="false" outlineLevel="0" collapsed="false">
      <c r="B8" s="18" t="n">
        <v>5</v>
      </c>
      <c r="C8" s="18" t="n">
        <f aca="false">COS(B8*PI()/180)</f>
        <v>0.996194698091746</v>
      </c>
      <c r="D8" s="18" t="n">
        <f aca="false">'Инерц. усил.'!D17*COS((M3+2*B8)*PI()/180)</f>
        <v>0.844120931153319</v>
      </c>
      <c r="E8" s="18" t="n">
        <f aca="false">'Инерц. усил.'!E17*COS((3*B8+N3)*PI()/180)</f>
        <v>0.689947018777901</v>
      </c>
      <c r="F8" s="18" t="n">
        <f aca="false">'Инерц. усил.'!F17*COS((4*B8+O3)*PI()/180)</f>
        <v>0.536967211877669</v>
      </c>
      <c r="G8" s="18" t="n">
        <f aca="false">'Инерц. усил.'!G17*COS((5*B8+P3)*PI()/180)</f>
        <v>0.388417623015707</v>
      </c>
      <c r="H8" s="18" t="n">
        <f aca="false">'Инерц. усил.'!H17*COS((6*B8+Q3)*PI()/180)</f>
        <v>0.247435829652696</v>
      </c>
      <c r="I8" s="18" t="n">
        <f aca="false">'Инерц. усил.'!I17*COS((7*B8+R3)*PI()/180)</f>
        <v>0.117022830029918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 t="n">
        <f aca="false">SUM(C8:L8)</f>
        <v>3.82010614259896</v>
      </c>
    </row>
    <row r="9" customFormat="false" ht="12.75" hidden="false" customHeight="false" outlineLevel="0" collapsed="false">
      <c r="B9" s="59" t="n">
        <v>6</v>
      </c>
      <c r="C9" s="59" t="n">
        <f aca="false">COS(B9*PI()/180)</f>
        <v>0.994521895368273</v>
      </c>
      <c r="D9" s="59" t="n">
        <f aca="false">'Инерц. усил.'!D17*COS((M3+2*B9)*PI()/180)</f>
        <v>0.838412229200403</v>
      </c>
      <c r="E9" s="59" t="n">
        <f aca="false">'Инерц. усил.'!E17*COS((3*B9+N3)*PI()/180)</f>
        <v>0.679326083067962</v>
      </c>
      <c r="F9" s="59" t="n">
        <f aca="false">'Инерц. усил.'!F17*COS((4*B9+O3)*PI()/180)</f>
        <v>0.522025975795779</v>
      </c>
      <c r="G9" s="59" t="n">
        <f aca="false">'Инерц. усил.'!G17*COS((5*B9+P3)*PI()/180)</f>
        <v>0.371153744479045</v>
      </c>
      <c r="H9" s="59" t="n">
        <f aca="false">'Инерц. усил.'!H17*COS((6*B9+Q3)*PI()/180)</f>
        <v>0.231147712678556</v>
      </c>
      <c r="I9" s="59" t="n">
        <f aca="false">'Инерц. усил.'!I17*COS((7*B9+R3)*PI()/180)</f>
        <v>0.106164552973725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 t="n">
        <f aca="false">SUM(C9:L9)</f>
        <v>3.74275219356374</v>
      </c>
    </row>
    <row r="10" customFormat="false" ht="12.75" hidden="false" customHeight="false" outlineLevel="0" collapsed="false">
      <c r="B10" s="18" t="n">
        <v>7</v>
      </c>
      <c r="C10" s="18" t="n">
        <f aca="false">COS(B10*PI()/180)</f>
        <v>0.992546151641322</v>
      </c>
      <c r="D10" s="18" t="n">
        <f aca="false">'Инерц. усил.'!D17*COS((M3+2*B10)*PI()/180)</f>
        <v>0.831682051093709</v>
      </c>
      <c r="E10" s="18" t="n">
        <f aca="false">'Инерц. усил.'!E17*COS((3*B10+N3)*PI()/180)</f>
        <v>0.666843161783711</v>
      </c>
      <c r="F10" s="18" t="n">
        <f aca="false">'Инерц. усил.'!F17*COS((4*B10+O3)*PI()/180)</f>
        <v>0.50454148163368</v>
      </c>
      <c r="G10" s="18" t="n">
        <f aca="false">'Инерц. усил.'!G17*COS((5*B10+P3)*PI()/180)</f>
        <v>0.351065161838139</v>
      </c>
      <c r="H10" s="18" t="n">
        <f aca="false">'Инерц. усил.'!H17*COS((6*B10+Q3)*PI()/180)</f>
        <v>0.212327092993541</v>
      </c>
      <c r="I10" s="18" t="n">
        <f aca="false">'Инерц. усил.'!I17*COS((7*B10+R3)*PI()/180)</f>
        <v>0.0937236069596667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 t="n">
        <f aca="false">SUM(C10:L10)</f>
        <v>3.65272870794377</v>
      </c>
    </row>
    <row r="11" customFormat="false" ht="12.75" hidden="false" customHeight="false" outlineLevel="0" collapsed="false">
      <c r="B11" s="59" t="n">
        <v>8</v>
      </c>
      <c r="C11" s="59" t="n">
        <f aca="false">COS(B11*PI()/180)</f>
        <v>0.99026806874157</v>
      </c>
      <c r="D11" s="59" t="n">
        <f aca="false">'Инерц. усил.'!D17*COS((M3+2*B11)*PI()/180)</f>
        <v>0.823938596518557</v>
      </c>
      <c r="E11" s="59" t="n">
        <f aca="false">'Инерц. усил.'!E17*COS((3*B11+N3)*PI()/180)</f>
        <v>0.65253246974471</v>
      </c>
      <c r="F11" s="59" t="n">
        <f aca="false">'Инерц. усил.'!F17*COS((4*B11+O3)*PI()/180)</f>
        <v>0.484598912089393</v>
      </c>
      <c r="G11" s="59" t="n">
        <f aca="false">'Инерц. усил.'!G17*COS((5*B11+P3)*PI()/180)</f>
        <v>0.328304761336705</v>
      </c>
      <c r="H11" s="59" t="n">
        <f aca="false">'Инерц. усил.'!H17*COS((6*B11+Q3)*PI()/180)</f>
        <v>0.191180173245388</v>
      </c>
      <c r="I11" s="59" t="n">
        <f aca="false">'Инерц. усил.'!I17*COS((7*B11+R3)*PI()/180)</f>
        <v>0.0798854578377968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 t="n">
        <f aca="false">SUM(C11:L11)</f>
        <v>3.55070843951412</v>
      </c>
    </row>
    <row r="12" customFormat="false" ht="12.75" hidden="false" customHeight="false" outlineLevel="0" collapsed="false">
      <c r="B12" s="18" t="n">
        <v>9</v>
      </c>
      <c r="C12" s="18" t="n">
        <f aca="false">COS(B12*PI()/180)</f>
        <v>0.987688340595138</v>
      </c>
      <c r="D12" s="18" t="n">
        <f aca="false">'Инерц. усил.'!D17*COS((M3+2*B12)*PI()/180)</f>
        <v>0.815191299681558</v>
      </c>
      <c r="E12" s="18" t="n">
        <f aca="false">'Инерц. усил.'!E17*COS((3*B12+N3)*PI()/180)</f>
        <v>0.636433231563115</v>
      </c>
      <c r="F12" s="18" t="n">
        <f aca="false">'Инерц. усил.'!F17*COS((4*B12+O3)*PI()/180)</f>
        <v>0.462295425357119</v>
      </c>
      <c r="G12" s="18" t="n">
        <f aca="false">'Инерц. усил.'!G17*COS((5*B12+P3)*PI()/180)</f>
        <v>0.303045763365663</v>
      </c>
      <c r="H12" s="18" t="n">
        <f aca="false">'Инерц. усил.'!H17*COS((6*B12+Q3)*PI()/180)</f>
        <v>0.167938643512135</v>
      </c>
      <c r="I12" s="18" t="n">
        <f aca="false">'Инерц. усил.'!I17*COS((7*B12+R3)*PI()/180)</f>
        <v>0.064856400538354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 t="n">
        <f aca="false">SUM(C12:L12)</f>
        <v>3.43744910461308</v>
      </c>
    </row>
    <row r="13" customFormat="false" ht="12.75" hidden="false" customHeight="false" outlineLevel="0" collapsed="false">
      <c r="B13" s="59" t="n">
        <v>10</v>
      </c>
      <c r="C13" s="59" t="n">
        <f aca="false">COS(B13*PI()/180)</f>
        <v>0.984807753012208</v>
      </c>
      <c r="D13" s="59" t="n">
        <f aca="false">'Инерц. усил.'!D17*COS((M3+2*B13)*PI()/180)</f>
        <v>0.805450817816491</v>
      </c>
      <c r="E13" s="59" t="n">
        <f aca="false">'Инерц. усил.'!E17*COS((3*B13+N3)*PI()/180)</f>
        <v>0.618589574131738</v>
      </c>
      <c r="F13" s="59" t="n">
        <f aca="false">'Инерц. усил.'!F17*COS((4*B13+O3)*PI()/180)</f>
        <v>0.437739681782279</v>
      </c>
      <c r="G13" s="59" t="n">
        <f aca="false">'Инерц. усил.'!G17*COS((5*B13+P3)*PI()/180)</f>
        <v>0.275480404151374</v>
      </c>
      <c r="H13" s="59" t="n">
        <f aca="false">'Инерц. усил.'!H17*COS((6*B13+Q3)*PI()/180)</f>
        <v>0.142857142857143</v>
      </c>
      <c r="I13" s="59" t="n">
        <f aca="false">'Инерц. усил.'!I17*COS((7*B13+R3)*PI()/180)</f>
        <v>0.048860483689506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 t="n">
        <f aca="false">SUM(C13:L13)</f>
        <v>3.31378585744074</v>
      </c>
    </row>
    <row r="14" customFormat="false" ht="12.75" hidden="false" customHeight="false" outlineLevel="0" collapsed="false">
      <c r="B14" s="18" t="n">
        <v>11</v>
      </c>
      <c r="C14" s="18" t="n">
        <f aca="false">COS(B14*PI()/180)</f>
        <v>0.981627183447664</v>
      </c>
      <c r="D14" s="18" t="n">
        <f aca="false">'Инерц. усил.'!D17*COS((M3+2*B14)*PI()/180)</f>
        <v>0.794729018200102</v>
      </c>
      <c r="E14" s="18" t="n">
        <f aca="false">'Инерц. усил.'!E17*COS((3*B14+N3)*PI()/180)</f>
        <v>0.599050405675299</v>
      </c>
      <c r="F14" s="18" t="n">
        <f aca="false">'Инерц. усил.'!F17*COS((4*B14+O3)*PI()/180)</f>
        <v>0.411051314479235</v>
      </c>
      <c r="G14" s="18" t="n">
        <f aca="false">'Инерц. усил.'!G17*COS((5*B14+P3)*PI()/180)</f>
        <v>0.245818472721877</v>
      </c>
      <c r="H14" s="18" t="n">
        <f aca="false">'Инерц. усил.'!H17*COS((6*B14+Q3)*PI()/180)</f>
        <v>0.116210469450228</v>
      </c>
      <c r="I14" s="18" t="n">
        <f aca="false">'Инерц. усил.'!I17*COS((7*B14+R3)*PI()/180)</f>
        <v>0.0321361695683516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 t="n">
        <f aca="false">SUM(C14:L14)</f>
        <v>3.18062303354276</v>
      </c>
    </row>
    <row r="15" customFormat="false" ht="12.75" hidden="false" customHeight="false" outlineLevel="0" collapsed="false">
      <c r="B15" s="59" t="n">
        <v>12</v>
      </c>
      <c r="C15" s="59" t="n">
        <f aca="false">COS(B15*PI()/180)</f>
        <v>0.978147600733806</v>
      </c>
      <c r="D15" s="59" t="n">
        <f aca="false">'Инерц. усил.'!D17*COS((M3+2*B15)*PI()/180)</f>
        <v>0.783038963693656</v>
      </c>
      <c r="E15" s="59" t="n">
        <f aca="false">'Инерц. усил.'!E17*COS((3*B15+N3)*PI()/180)</f>
        <v>0.577869281696387</v>
      </c>
      <c r="F15" s="59" t="n">
        <f aca="false">'Инерц. усил.'!F17*COS((4*B15+O3)*PI()/180)</f>
        <v>0.382360346490781</v>
      </c>
      <c r="G15" s="59" t="n">
        <f aca="false">'Инерц. усил.'!G17*COS((5*B15+P3)*PI()/180)</f>
        <v>0.214285714285714</v>
      </c>
      <c r="H15" s="59" t="n">
        <f aca="false">'Инерц. усил.'!H17*COS((6*B15+Q3)*PI()/180)</f>
        <v>0.0882905698214134</v>
      </c>
      <c r="I15" s="59" t="n">
        <f aca="false">'Инерц. усил.'!I17*COS((7*B15+R3)*PI()/180)</f>
        <v>0.0149327791776146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 t="n">
        <f aca="false">SUM(C15:L15)</f>
        <v>3.03892525589937</v>
      </c>
    </row>
    <row r="16" customFormat="false" ht="12.75" hidden="false" customHeight="false" outlineLevel="0" collapsed="false">
      <c r="B16" s="18" t="n">
        <v>13</v>
      </c>
      <c r="C16" s="18" t="n">
        <f aca="false">COS(B16*PI()/180)</f>
        <v>0.974370064785235</v>
      </c>
      <c r="D16" s="18" t="n">
        <f aca="false">'Инерц. усил.'!D17*COS((M3+2*B16)*PI()/180)</f>
        <v>0.770394896827856</v>
      </c>
      <c r="E16" s="18" t="n">
        <f aca="false">'Инерц. усил.'!E17*COS((3*B16+N3)*PI()/180)</f>
        <v>0.555104258183547</v>
      </c>
      <c r="F16" s="18" t="n">
        <f aca="false">'Инерц. усил.'!F17*COS((4*B16+O3)*PI()/180)</f>
        <v>0.351806557328952</v>
      </c>
      <c r="G16" s="18" t="n">
        <f aca="false">'Инерц. усил.'!G17*COS((5*B16+P3)*PI()/180)</f>
        <v>0.181122112174586</v>
      </c>
      <c r="H16" s="18" t="n">
        <f aca="false">'Инерц. усил.'!H17*COS((6*B16+Q3)*PI()/180)</f>
        <v>0.0594033402336455</v>
      </c>
      <c r="I16" s="18" t="n">
        <f aca="false">'Инерц. усил.'!I17*COS((7*B16+R3)*PI()/180)</f>
        <v>-0.00249322455624947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 t="n">
        <f aca="false">SUM(C16:L16)</f>
        <v>2.88970800497757</v>
      </c>
    </row>
    <row r="17" customFormat="false" ht="12.75" hidden="false" customHeight="false" outlineLevel="0" collapsed="false">
      <c r="B17" s="59" t="n">
        <v>14</v>
      </c>
      <c r="C17" s="59" t="n">
        <f aca="false">COS(B17*PI()/180)</f>
        <v>0.970295726275996</v>
      </c>
      <c r="D17" s="59" t="n">
        <f aca="false">'Инерц. усил.'!D17*COS((M3+2*B17)*PI()/180)</f>
        <v>0.756812222450507</v>
      </c>
      <c r="E17" s="59" t="n">
        <f aca="false">'Инерц. усил.'!E17*COS((3*B17+N3)*PI()/180)</f>
        <v>0.530817732483849</v>
      </c>
      <c r="F17" s="59" t="n">
        <f aca="false">'Инерц. усил.'!F17*COS((4*B17+O3)*PI()/180)</f>
        <v>0.319538801983288</v>
      </c>
      <c r="G17" s="59" t="n">
        <f aca="false">'Инерц. усил.'!G17*COS((5*B17+P3)*PI()/180)</f>
        <v>0.146580061425287</v>
      </c>
      <c r="H17" s="59" t="n">
        <f aca="false">'Инерц. усил.'!H17*COS((6*B17+Q3)*PI()/180)</f>
        <v>0.0298652752193295</v>
      </c>
      <c r="I17" s="59" t="n">
        <f aca="false">'Инерц. усил.'!I17*COS((7*B17+R3)*PI()/180)</f>
        <v>-0.0198820600545807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 t="n">
        <f aca="false">SUM(C17:L17)</f>
        <v>2.73402775978368</v>
      </c>
    </row>
    <row r="18" customFormat="false" ht="12.75" hidden="false" customHeight="false" outlineLevel="0" collapsed="false">
      <c r="B18" s="18" t="n">
        <v>15</v>
      </c>
      <c r="C18" s="18" t="n">
        <f aca="false">COS(B18*PI()/180)</f>
        <v>0.965925826289068</v>
      </c>
      <c r="D18" s="18" t="n">
        <f aca="false">'Инерц. усил.'!D17*COS((M3+2*B18)*PI()/180)</f>
        <v>0.742307488958089</v>
      </c>
      <c r="E18" s="18" t="n">
        <f aca="false">'Инерц. усил.'!E17*COS((3*B18+N3)*PI()/180)</f>
        <v>0.505076272276102</v>
      </c>
      <c r="F18" s="18" t="n">
        <f aca="false">'Инерц. усил.'!F17*COS((4*B18+O3)*PI()/180)</f>
        <v>0.28571428571429</v>
      </c>
      <c r="G18" s="18" t="n">
        <f aca="false">'Инерц. усил.'!G17*COS((5*B18+P3)*PI()/180)</f>
        <v>0.11092244790108</v>
      </c>
      <c r="H18" s="18" t="n">
        <f aca="false">'Инерц. усил.'!H17*COS((6*B18+Q3)*PI()/180)</f>
        <v>1.75021207844088E-017</v>
      </c>
      <c r="I18" s="18" t="n">
        <f aca="false">'Инерц. усил.'!I17*COS((7*B18+R3)*PI()/180)</f>
        <v>-0.036974499831502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 t="n">
        <f aca="false">SUM(C18:L18)</f>
        <v>2.57297182130713</v>
      </c>
    </row>
    <row r="19" customFormat="false" ht="12.75" hidden="false" customHeight="false" outlineLevel="0" collapsed="false">
      <c r="B19" s="59" t="n">
        <v>16</v>
      </c>
      <c r="C19" s="59" t="n">
        <f aca="false">COS(B19*PI()/180)</f>
        <v>0.961261695938319</v>
      </c>
      <c r="D19" s="59" t="n">
        <f aca="false">'Инерц. усил.'!D17*COS((M3+2*B19)*PI()/180)</f>
        <v>0.726898368134078</v>
      </c>
      <c r="E19" s="59" t="n">
        <f aca="false">'Инерц. усил.'!E17*COS((3*B19+N3)*PI()/180)</f>
        <v>0.477950433113467</v>
      </c>
      <c r="F19" s="59" t="n">
        <f aca="false">'Инерц. усил.'!F17*COS((4*B19+O3)*PI()/180)</f>
        <v>0.250497798165191</v>
      </c>
      <c r="G19" s="59" t="n">
        <f aca="false">'Инерц. усил.'!G17*COS((5*B19+P3)*PI()/180)</f>
        <v>0.0744206475715416</v>
      </c>
      <c r="H19" s="59" t="n">
        <f aca="false">'Инерц. усил.'!H17*COS((6*B19+Q3)*PI()/180)</f>
        <v>-0.0298652752193295</v>
      </c>
      <c r="I19" s="59" t="n">
        <f aca="false">'Инерц. усил.'!I17*COS((7*B19+R3)*PI()/180)</f>
        <v>-0.0535157349786594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 t="n">
        <f aca="false">SUM(C19:L19)</f>
        <v>2.40764793272461</v>
      </c>
    </row>
    <row r="20" customFormat="false" ht="12.75" hidden="false" customHeight="false" outlineLevel="0" collapsed="false">
      <c r="B20" s="18" t="n">
        <v>17</v>
      </c>
      <c r="C20" s="18" t="n">
        <f aca="false">COS(B20*PI()/180)</f>
        <v>0.956304755963035</v>
      </c>
      <c r="D20" s="18" t="n">
        <f aca="false">'Инерц. усил.'!D17*COS((M3+2*B20)*PI()/180)</f>
        <v>0.710603633618605</v>
      </c>
      <c r="E20" s="18" t="n">
        <f aca="false">'Инерц. усил.'!E17*COS((3*B20+N3)*PI()/180)</f>
        <v>0.449514565035595</v>
      </c>
      <c r="F20" s="18" t="n">
        <f aca="false">'Инерц. усил.'!F17*COS((4*B20+O3)*PI()/180)</f>
        <v>0.214060910523381</v>
      </c>
      <c r="G20" s="18" t="n">
        <f aca="false">'Инерц. усил.'!G17*COS((5*B20+P3)*PI()/180)</f>
        <v>0.0373524611775678</v>
      </c>
      <c r="H20" s="18" t="n">
        <f aca="false">'Инерц. усил.'!H17*COS((6*B20+Q3)*PI()/180)</f>
        <v>-0.0594033402336454</v>
      </c>
      <c r="I20" s="18" t="n">
        <f aca="false">'Инерц. усил.'!I17*COS((7*B20+R3)*PI()/180)</f>
        <v>-0.0692591737791485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 t="n">
        <f aca="false">SUM(C20:L20)</f>
        <v>2.23917381230539</v>
      </c>
    </row>
    <row r="21" customFormat="false" ht="12.75" hidden="false" customHeight="false" outlineLevel="0" collapsed="false">
      <c r="B21" s="59" t="n">
        <v>18</v>
      </c>
      <c r="C21" s="59" t="n">
        <f aca="false">COS(B21*PI()/180)</f>
        <v>0.951056516295153</v>
      </c>
      <c r="D21" s="59" t="n">
        <f aca="false">'Инерц. усил.'!D17*COS((M3+2*B21)*PI()/180)</f>
        <v>0.693443138035668</v>
      </c>
      <c r="E21" s="59" t="n">
        <f aca="false">'Инерц. усил.'!E17*COS((3*B21+N3)*PI()/180)</f>
        <v>0.419846608780335</v>
      </c>
      <c r="F21" s="59" t="n">
        <f aca="false">'Инерц. усил.'!F17*COS((4*B21+O3)*PI()/180)</f>
        <v>0.17658113964283</v>
      </c>
      <c r="G21" s="59" t="n">
        <f aca="false">'Инерц. усил.'!G17*COS((5*B21+P3)*PI()/180)</f>
        <v>2.62531811766133E-017</v>
      </c>
      <c r="H21" s="59" t="n">
        <f aca="false">'Инерц. усил.'!H17*COS((6*B21+Q3)*PI()/180)</f>
        <v>-0.0882905698214134</v>
      </c>
      <c r="I21" s="59" t="n">
        <f aca="false">'Инерц. усил.'!I17*COS((7*B21+R3)*PI()/180)</f>
        <v>-0.0839701178220433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 t="n">
        <f aca="false">SUM(C21:L21)</f>
        <v>2.06866671511053</v>
      </c>
    </row>
    <row r="22" customFormat="false" ht="12.75" hidden="false" customHeight="false" outlineLevel="0" collapsed="false">
      <c r="B22" s="18" t="n">
        <v>19</v>
      </c>
      <c r="C22" s="18" t="n">
        <f aca="false">COS(B22*PI()/180)</f>
        <v>0.945518575599317</v>
      </c>
      <c r="D22" s="18" t="n">
        <f aca="false">'Инерц. усил.'!D17*COS((M3+2*B22)*PI()/180)</f>
        <v>0.67543778880576</v>
      </c>
      <c r="E22" s="18" t="n">
        <f aca="false">'Инерц. усил.'!E17*COS((3*B22+N3)*PI()/180)</f>
        <v>0.389027882153588</v>
      </c>
      <c r="F22" s="18" t="n">
        <f aca="false">'Инерц. усил.'!F17*COS((4*B22+O3)*PI()/180)</f>
        <v>0.138241083199812</v>
      </c>
      <c r="G22" s="18" t="n">
        <f aca="false">'Инерц. усил.'!G17*COS((5*B22+P3)*PI()/180)</f>
        <v>-0.0373524611775678</v>
      </c>
      <c r="H22" s="18" t="n">
        <f aca="false">'Инерц. усил.'!H17*COS((6*B22+Q3)*PI()/180)</f>
        <v>-0.116210469450228</v>
      </c>
      <c r="I22" s="18" t="n">
        <f aca="false">'Инерц. усил.'!I17*COS((7*B22+R3)*PI()/180)</f>
        <v>-0.0974292608151266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 t="n">
        <f aca="false">SUM(C22:L22)</f>
        <v>1.89723313831555</v>
      </c>
    </row>
    <row r="23" customFormat="false" ht="12.75" hidden="false" customHeight="false" outlineLevel="0" collapsed="false">
      <c r="B23" s="59" t="n">
        <v>20</v>
      </c>
      <c r="C23" s="59" t="n">
        <f aca="false">COS(B23*PI()/180)</f>
        <v>0.939692620785908</v>
      </c>
      <c r="D23" s="59" t="n">
        <f aca="false">'Инерц. усил.'!D17*COS((M3+2*B23)*PI()/180)</f>
        <v>0.656609522673408</v>
      </c>
      <c r="E23" s="59" t="n">
        <f aca="false">'Инерц. усил.'!E17*COS((3*B23+N3)*PI()/180)</f>
        <v>0.357142857142855</v>
      </c>
      <c r="F23" s="59" t="n">
        <f aca="false">'Инерц. усил.'!F17*COS((4*B23+O3)*PI()/180)</f>
        <v>0.0992275300953902</v>
      </c>
      <c r="G23" s="59" t="n">
        <f aca="false">'Инерц. усил.'!G17*COS((5*B23+P3)*PI()/180)</f>
        <v>-0.0744206475715416</v>
      </c>
      <c r="H23" s="59" t="n">
        <f aca="false">'Инерц. усил.'!H17*COS((6*B23+Q3)*PI()/180)</f>
        <v>-0.142857142857143</v>
      </c>
      <c r="I23" s="59" t="n">
        <f aca="false">'Инерц. усил.'!I17*COS((7*B23+R3)*PI()/180)</f>
        <v>-0.109435957936582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 t="n">
        <f aca="false">SUM(C23:L23)</f>
        <v>1.7259587823323</v>
      </c>
    </row>
    <row r="24" customFormat="false" ht="12.75" hidden="false" customHeight="false" outlineLevel="0" collapsed="false">
      <c r="B24" s="18" t="n">
        <v>21</v>
      </c>
      <c r="C24" s="18" t="n">
        <f aca="false">COS(B24*PI()/180)</f>
        <v>0.933580426497202</v>
      </c>
      <c r="D24" s="18" t="n">
        <f aca="false">'Инерц. усил.'!D17*COS((M3+2*B24)*PI()/180)</f>
        <v>0.636981278980622</v>
      </c>
      <c r="E24" s="18" t="n">
        <f aca="false">'Инерц. усил.'!E17*COS((3*B24+N3)*PI()/180)</f>
        <v>0.324278928385388</v>
      </c>
      <c r="F24" s="18" t="n">
        <f aca="false">'Инерц. усил.'!F17*COS((4*B24+O3)*PI()/180)</f>
        <v>0.0597305504386599</v>
      </c>
      <c r="G24" s="18" t="n">
        <f aca="false">'Инерц. усил.'!G17*COS((5*B24+P3)*PI()/180)</f>
        <v>-0.11092244790108</v>
      </c>
      <c r="H24" s="18" t="n">
        <f aca="false">'Инерц. усил.'!H17*COS((6*B24+Q3)*PI()/180)</f>
        <v>-0.167938643512135</v>
      </c>
      <c r="I24" s="18" t="n">
        <f aca="false">'Инерц. усил.'!I17*COS((7*B24+R3)*PI()/180)</f>
        <v>-0.119811216987145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 t="n">
        <f aca="false">SUM(C24:L24)</f>
        <v>1.55589887590151</v>
      </c>
    </row>
    <row r="25" customFormat="false" ht="12.75" hidden="false" customHeight="false" outlineLevel="0" collapsed="false">
      <c r="B25" s="59" t="n">
        <v>22</v>
      </c>
      <c r="C25" s="59" t="n">
        <f aca="false">COS(B25*PI()/180)</f>
        <v>0.927183854566787</v>
      </c>
      <c r="D25" s="59" t="n">
        <f aca="false">'Инерц. усил.'!D17*COS((M3+2*B25)*PI()/180)</f>
        <v>0.616576971718842</v>
      </c>
      <c r="E25" s="59" t="n">
        <f aca="false">'Инерц. усил.'!E17*COS((3*B25+N3)*PI()/180)</f>
        <v>0.290526173625569</v>
      </c>
      <c r="F25" s="59" t="n">
        <f aca="false">'Инерц. усил.'!F17*COS((4*B25+O3)*PI()/180)</f>
        <v>0.0199425695442866</v>
      </c>
      <c r="G25" s="59" t="n">
        <f aca="false">'Инерц. усил.'!G17*COS((5*B25+P3)*PI()/180)</f>
        <v>-0.146580061425287</v>
      </c>
      <c r="H25" s="59" t="n">
        <f aca="false">'Инерц. усил.'!H17*COS((6*B25+Q3)*PI()/180)</f>
        <v>-0.191180173245388</v>
      </c>
      <c r="I25" s="59" t="n">
        <f aca="false">'Инерц. усил.'!I17*COS((7*B25+R3)*PI()/180)</f>
        <v>-0.128400366751527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 t="n">
        <f aca="false">SUM(C25:L25)</f>
        <v>1.38806896803328</v>
      </c>
    </row>
    <row r="26" customFormat="false" ht="12.75" hidden="false" customHeight="false" outlineLevel="0" collapsed="false">
      <c r="B26" s="18" t="n">
        <v>23</v>
      </c>
      <c r="C26" s="18" t="n">
        <f aca="false">COS(B26*PI()/180)</f>
        <v>0.92050485345244</v>
      </c>
      <c r="D26" s="18" t="n">
        <f aca="false">'Инерц. усил.'!D17*COS((M3+2*B26)*PI()/180)</f>
        <v>0.595421460393425</v>
      </c>
      <c r="E26" s="18" t="n">
        <f aca="false">'Инерц. усил.'!E17*COS((3*B26+N3)*PI()/180)</f>
        <v>0.25597710681807</v>
      </c>
      <c r="F26" s="18" t="n">
        <f aca="false">'Инерц. усил.'!F17*COS((4*B26+O3)*PI()/180)</f>
        <v>-0.0199425695442864</v>
      </c>
      <c r="G26" s="18" t="n">
        <f aca="false">'Инерц. усил.'!G17*COS((5*B26+P3)*PI()/180)</f>
        <v>-0.181122112174585</v>
      </c>
      <c r="H26" s="18" t="n">
        <f aca="false">'Инерц. усил.'!H17*COS((6*B26+Q3)*PI()/180)</f>
        <v>-0.212327092993541</v>
      </c>
      <c r="I26" s="18" t="n">
        <f aca="false">'Инерц. усил.'!I17*COS((7*B26+R3)*PI()/180)</f>
        <v>-0.135075362789979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 t="n">
        <f aca="false">SUM(C26:L26)</f>
        <v>1.22343628316154</v>
      </c>
    </row>
    <row r="27" customFormat="false" ht="12.75" hidden="false" customHeight="false" outlineLevel="0" collapsed="false">
      <c r="B27" s="59" t="n">
        <v>24</v>
      </c>
      <c r="C27" s="59" t="n">
        <f aca="false">COS(B27*PI()/180)</f>
        <v>0.913545457642601</v>
      </c>
      <c r="D27" s="59" t="n">
        <f aca="false">'Инерц. усил.'!D17*COS((M3+2*B27)*PI()/180)</f>
        <v>0.573540519736163</v>
      </c>
      <c r="E27" s="59" t="n">
        <f aca="false">'Инерц. усил.'!E17*COS((3*B27+N3)*PI()/180)</f>
        <v>0.220726424553532</v>
      </c>
      <c r="F27" s="59" t="n">
        <f aca="false">'Инерц. усил.'!F17*COS((4*B27+O3)*PI()/180)</f>
        <v>-0.0597305504386599</v>
      </c>
      <c r="G27" s="59" t="n">
        <f aca="false">'Инерц. усил.'!G17*COS((5*B27+P3)*PI()/180)</f>
        <v>-0.214285714285714</v>
      </c>
      <c r="H27" s="59" t="n">
        <f aca="false">'Инерц. усил.'!H17*COS((6*B27+Q3)*PI()/180)</f>
        <v>-0.231147712678556</v>
      </c>
      <c r="I27" s="59" t="n">
        <f aca="false">'Инерц. усил.'!I17*COS((7*B27+R3)*PI()/180)</f>
        <v>-0.139736696285972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 t="n">
        <f aca="false">SUM(C27:L27)</f>
        <v>1.06291172824339</v>
      </c>
    </row>
    <row r="28" customFormat="false" ht="12.75" hidden="false" customHeight="false" outlineLevel="0" collapsed="false">
      <c r="B28" s="18" t="n">
        <v>25</v>
      </c>
      <c r="C28" s="18" t="n">
        <f aca="false">COS(B28*PI()/180)</f>
        <v>0.90630778703665</v>
      </c>
      <c r="D28" s="18" t="n">
        <f aca="false">'Инерц. усил.'!D17*COS((M3+2*B28)*PI()/180)</f>
        <v>0.550960808302747</v>
      </c>
      <c r="E28" s="18" t="n">
        <f aca="false">'Инерц. усил.'!E17*COS((3*B28+N3)*PI()/180)</f>
        <v>0.184870746501799</v>
      </c>
      <c r="F28" s="18" t="n">
        <f aca="false">'Инерц. усил.'!F17*COS((4*B28+O3)*PI()/180)</f>
        <v>-0.0992275300953901</v>
      </c>
      <c r="G28" s="18" t="n">
        <f aca="false">'Инерц. усил.'!G17*COS((5*B28+P3)*PI()/180)</f>
        <v>-0.245818472721877</v>
      </c>
      <c r="H28" s="18" t="n">
        <f aca="false">'Инерц. усил.'!H17*COS((6*B28+Q3)*PI()/180)</f>
        <v>-0.247435829652696</v>
      </c>
      <c r="I28" s="18" t="n">
        <f aca="false">'Инерц. усил.'!I17*COS((7*B28+R3)*PI()/180)</f>
        <v>-0.142314877493448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 t="n">
        <f aca="false">SUM(C28:L28)</f>
        <v>0.907342631877784</v>
      </c>
    </row>
    <row r="29" customFormat="false" ht="12.75" hidden="false" customHeight="false" outlineLevel="0" collapsed="false">
      <c r="B29" s="59" t="n">
        <v>26</v>
      </c>
      <c r="C29" s="59" t="n">
        <f aca="false">COS(B29*PI()/180)</f>
        <v>0.898794046299167</v>
      </c>
      <c r="D29" s="59" t="n">
        <f aca="false">'Инерц. усил.'!D17*COS((M3+2*B29)*PI()/180)</f>
        <v>0.52770983599342</v>
      </c>
      <c r="E29" s="59" t="n">
        <f aca="false">'Инерц. усил.'!E17*COS((3*B29+N3)*PI()/180)</f>
        <v>0.148508350584113</v>
      </c>
      <c r="F29" s="59" t="n">
        <f aca="false">'Инерц. усил.'!F17*COS((4*B29+O3)*PI()/180)</f>
        <v>-0.138241083199812</v>
      </c>
      <c r="G29" s="59" t="n">
        <f aca="false">'Инерц. усил.'!G17*COS((5*B29+P3)*PI()/180)</f>
        <v>-0.275480404151374</v>
      </c>
      <c r="H29" s="59" t="n">
        <f aca="false">'Инерц. усил.'!H17*COS((6*B29+Q3)*PI()/180)</f>
        <v>-0.261012987897886</v>
      </c>
      <c r="I29" s="59" t="n">
        <f aca="false">'Инерц. усил.'!I17*COS((7*B29+R3)*PI()/180)</f>
        <v>-0.142771471668884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 t="n">
        <f aca="false">SUM(C29:L29)</f>
        <v>0.757506285958744</v>
      </c>
    </row>
    <row r="30" customFormat="false" ht="12.75" hidden="false" customHeight="false" outlineLevel="0" collapsed="false">
      <c r="B30" s="18" t="n">
        <v>27</v>
      </c>
      <c r="C30" s="18" t="n">
        <f aca="false">COS(B30*PI()/180)</f>
        <v>0.891006524188368</v>
      </c>
      <c r="D30" s="18" t="n">
        <f aca="false">'Инерц. усил.'!D17*COS((M3+2*B30)*PI()/180)</f>
        <v>0.503815930536404</v>
      </c>
      <c r="E30" s="18" t="n">
        <f aca="false">'Инерц. усил.'!E17*COS((3*B30+N3)*PI()/180)</f>
        <v>0.111738903600164</v>
      </c>
      <c r="F30" s="18" t="n">
        <f aca="false">'Инерц. усил.'!F17*COS((4*B30+O3)*PI()/180)</f>
        <v>-0.176581139642829</v>
      </c>
      <c r="G30" s="18" t="n">
        <f aca="false">'Инерц. усил.'!G17*COS((5*B30+P3)*PI()/180)</f>
        <v>-0.303045763365663</v>
      </c>
      <c r="H30" s="18" t="n">
        <f aca="false">'Инерц. усил.'!H17*COS((6*B30+Q3)*PI()/180)</f>
        <v>-0.271730433227186</v>
      </c>
      <c r="I30" s="18" t="n">
        <f aca="false">'Инерц. усил.'!I17*COS((7*B30+R3)*PI()/180)</f>
        <v>-0.14109967204479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 t="n">
        <f aca="false">SUM(C30:L30)</f>
        <v>0.614104350044467</v>
      </c>
    </row>
    <row r="31" customFormat="false" ht="12.75" hidden="false" customHeight="false" outlineLevel="0" collapsed="false">
      <c r="B31" s="59" t="n">
        <v>28</v>
      </c>
      <c r="C31" s="59" t="n">
        <f aca="false">COS(B31*PI()/180)</f>
        <v>0.882947592858927</v>
      </c>
      <c r="D31" s="59" t="n">
        <f aca="false">'Инерц. усил.'!D17*COS((M3+2*B31)*PI()/180)</f>
        <v>0.479308202974925</v>
      </c>
      <c r="E31" s="59" t="n">
        <f aca="false">'Инерц. усил.'!E17*COS((3*B31+N3)*PI()/180)</f>
        <v>0.0746631880483234</v>
      </c>
      <c r="F31" s="59" t="n">
        <f aca="false">'Инерц. усил.'!F17*COS((4*B31+O3)*PI()/180)</f>
        <v>-0.214060910523381</v>
      </c>
      <c r="G31" s="59" t="n">
        <f aca="false">'Инерц. усил.'!G17*COS((5*B31+P3)*PI()/180)</f>
        <v>-0.328304761336705</v>
      </c>
      <c r="H31" s="59" t="n">
        <f aca="false">'Инерц. усил.'!H17*COS((6*B31+Q3)*PI()/180)</f>
        <v>-0.279470743066801</v>
      </c>
      <c r="I31" s="59" t="n">
        <f aca="false">'Инерц. усил.'!I17*COS((7*B31+R3)*PI()/180)</f>
        <v>-0.137324401302934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 t="n">
        <f aca="false">SUM(C31:L31)</f>
        <v>0.477758167652354</v>
      </c>
    </row>
    <row r="32" customFormat="false" ht="12.75" hidden="false" customHeight="false" outlineLevel="0" collapsed="false">
      <c r="B32" s="18" t="n">
        <v>29</v>
      </c>
      <c r="C32" s="18" t="n">
        <f aca="false">COS(B32*PI()/180)</f>
        <v>0.874619707139396</v>
      </c>
      <c r="D32" s="18" t="n">
        <f aca="false">'Инерц. усил.'!D17*COS((M3+2*B32)*PI()/180)</f>
        <v>0.454216512199889</v>
      </c>
      <c r="E32" s="18" t="n">
        <f aca="false">'Инерц. усил.'!E17*COS((3*B32+N3)*PI()/180)</f>
        <v>0.0373828258878168</v>
      </c>
      <c r="F32" s="18" t="n">
        <f aca="false">'Инерц. усил.'!F17*COS((4*B32+O3)*PI()/180)</f>
        <v>-0.250497798165191</v>
      </c>
      <c r="G32" s="18" t="n">
        <f aca="false">'Инерц. усил.'!G17*COS((5*B32+P3)*PI()/180)</f>
        <v>-0.351065161838139</v>
      </c>
      <c r="H32" s="18" t="n">
        <f aca="false">'Инерц. усил.'!H17*COS((6*B32+Q3)*PI()/180)</f>
        <v>-0.284149112962363</v>
      </c>
      <c r="I32" s="18" t="n">
        <f aca="false">'Инерц. усил.'!I17*COS((7*B32+R3)*PI()/180)</f>
        <v>-0.131501940034561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 t="n">
        <f aca="false">SUM(C32:L32)</f>
        <v>0.349005032226847</v>
      </c>
    </row>
    <row r="33" customFormat="false" ht="12.75" hidden="false" customHeight="false" outlineLevel="0" collapsed="false">
      <c r="B33" s="59" t="n">
        <v>30</v>
      </c>
      <c r="C33" s="59" t="n">
        <f aca="false">COS(B33*PI()/180)</f>
        <v>0.866025403784439</v>
      </c>
      <c r="D33" s="59" t="n">
        <f aca="false">'Инерц. усил.'!D17*COS((M3+2*B33)*PI()/180)</f>
        <v>0.428571428571428</v>
      </c>
      <c r="E33" s="59" t="n">
        <f aca="false">'Инерц. усил.'!E17*COS((3*B33+N3)*PI()/180)</f>
        <v>4.37553019610218E-017</v>
      </c>
      <c r="F33" s="59" t="n">
        <f aca="false">'Инерц. усил.'!F17*COS((4*B33+O3)*PI()/180)</f>
        <v>-0.285714285714289</v>
      </c>
      <c r="G33" s="59" t="n">
        <f aca="false">'Инерц. усил.'!G17*COS((5*B33+P3)*PI()/180)</f>
        <v>-0.371153744479045</v>
      </c>
      <c r="H33" s="59" t="n">
        <f aca="false">'Инерц. усил.'!H17*COS((6*B33+Q3)*PI()/180)</f>
        <v>-0.285714285714285</v>
      </c>
      <c r="I33" s="59" t="n">
        <f aca="false">'Инерц. усил.'!I17*COS((7*B33+R3)*PI()/180)</f>
        <v>-0.123719087726409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 t="n">
        <f aca="false">SUM(C33:L33)</f>
        <v>0.228295428721837</v>
      </c>
    </row>
    <row r="34" customFormat="false" ht="12.75" hidden="false" customHeight="false" outlineLevel="0" collapsed="false">
      <c r="B34" s="18" t="n">
        <v>31</v>
      </c>
      <c r="C34" s="18" t="n">
        <f aca="false">COS(B34*PI()/180)</f>
        <v>0.857167300702112</v>
      </c>
      <c r="D34" s="18" t="n">
        <f aca="false">'Инерц. усил.'!D17*COS((M3+2*B34)*PI()/180)</f>
        <v>0.40240419667362</v>
      </c>
      <c r="E34" s="18" t="n">
        <f aca="false">'Инерц. усил.'!E17*COS((3*B34+N3)*PI()/180)</f>
        <v>-0.0373828258878166</v>
      </c>
      <c r="F34" s="18" t="n">
        <f aca="false">'Инерц. усил.'!F17*COS((4*B34+O3)*PI()/180)</f>
        <v>-0.319538801983288</v>
      </c>
      <c r="G34" s="18" t="n">
        <f aca="false">'Инерц. усил.'!G17*COS((5*B34+P3)*PI()/180)</f>
        <v>-0.388417623015707</v>
      </c>
      <c r="H34" s="18" t="n">
        <f aca="false">'Инерц. усил.'!H17*COS((6*B34+Q3)*PI()/180)</f>
        <v>-0.284149112962363</v>
      </c>
      <c r="I34" s="18" t="n">
        <f aca="false">'Инерц. усил.'!I17*COS((7*B34+R3)*PI()/180)</f>
        <v>-0.114091868780284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 t="n">
        <f aca="false">SUM(C34:L34)</f>
        <v>0.115991264746273</v>
      </c>
    </row>
    <row r="35" customFormat="false" ht="12.75" hidden="false" customHeight="false" outlineLevel="0" collapsed="false">
      <c r="B35" s="59" t="n">
        <v>32</v>
      </c>
      <c r="C35" s="59" t="n">
        <f aca="false">COS(B35*PI()/180)</f>
        <v>0.848048096156426</v>
      </c>
      <c r="D35" s="59" t="n">
        <f aca="false">'Инерц. усил.'!D17*COS((M3+2*B35)*PI()/180)</f>
        <v>0.37574669724778</v>
      </c>
      <c r="E35" s="59" t="n">
        <f aca="false">'Инерц. усил.'!E17*COS((3*B35+N3)*PI()/180)</f>
        <v>-0.0746631880483233</v>
      </c>
      <c r="F35" s="59" t="n">
        <f aca="false">'Инерц. усил.'!F17*COS((4*B35+O3)*PI()/180)</f>
        <v>-0.351806557328952</v>
      </c>
      <c r="G35" s="59" t="n">
        <f aca="false">'Инерц. усил.'!G17*COS((5*B35+P3)*PI()/180)</f>
        <v>-0.402725408908247</v>
      </c>
      <c r="H35" s="59" t="n">
        <f aca="false">'Инерц. усил.'!H17*COS((6*B35+Q3)*PI()/180)</f>
        <v>-0.279470743066801</v>
      </c>
      <c r="I35" s="59" t="n">
        <f aca="false">'Инерц. усил.'!I17*COS((7*B35+R3)*PI()/180)</f>
        <v>-0.102763802856466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 t="n">
        <f aca="false">SUM(C35:L35)</f>
        <v>0.0123650931954166</v>
      </c>
    </row>
    <row r="36" customFormat="false" ht="12.75" hidden="false" customHeight="false" outlineLevel="0" collapsed="false">
      <c r="B36" s="18" t="n">
        <v>33</v>
      </c>
      <c r="C36" s="18" t="n">
        <f aca="false">COS(B36*PI()/180)</f>
        <v>0.838670567945424</v>
      </c>
      <c r="D36" s="18" t="n">
        <f aca="false">'Инерц. усил.'!D17*COS((M3+2*B36)*PI()/180)</f>
        <v>0.348631408350685</v>
      </c>
      <c r="E36" s="18" t="n">
        <f aca="false">'Инерц. усил.'!E17*COS((3*B36+N3)*PI()/180)</f>
        <v>-0.111738903600164</v>
      </c>
      <c r="F36" s="18" t="n">
        <f aca="false">'Инерц. усил.'!F17*COS((4*B36+O3)*PI()/180)</f>
        <v>-0.382360346490781</v>
      </c>
      <c r="G36" s="18" t="n">
        <f aca="false">'Инерц. усил.'!G17*COS((5*B36+P3)*PI()/180)</f>
        <v>-0.413968211266744</v>
      </c>
      <c r="H36" s="18" t="n">
        <f aca="false">'Инерц. усил.'!H17*COS((6*B36+Q3)*PI()/180)</f>
        <v>-0.271730433227186</v>
      </c>
      <c r="I36" s="18" t="n">
        <f aca="false">'Инерц. усил.'!I17*COS((7*B36+R3)*PI()/180)</f>
        <v>-0.0899037653261413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 t="n">
        <f aca="false">SUM(C36:L36)</f>
        <v>-0.0823996836149077</v>
      </c>
    </row>
    <row r="37" customFormat="false" ht="12.75" hidden="false" customHeight="false" outlineLevel="0" collapsed="false">
      <c r="B37" s="59" t="n">
        <v>34</v>
      </c>
      <c r="C37" s="59" t="n">
        <f aca="false">COS(B37*PI()/180)</f>
        <v>0.829037572555042</v>
      </c>
      <c r="D37" s="59" t="n">
        <f aca="false">'Инерц. усил.'!D17*COS((M3+2*B37)*PI()/180)</f>
        <v>0.321091365785067</v>
      </c>
      <c r="E37" s="59" t="n">
        <f aca="false">'Инерц. усил.'!E17*COS((3*B37+N3)*PI()/180)</f>
        <v>-0.148508350584113</v>
      </c>
      <c r="F37" s="59" t="n">
        <f aca="false">'Инерц. усил.'!F17*COS((4*B37+O3)*PI()/180)</f>
        <v>-0.411051314479235</v>
      </c>
      <c r="G37" s="59" t="n">
        <f aca="false">'Инерц. усил.'!G17*COS((5*B37+P3)*PI()/180)</f>
        <v>-0.422060465576661</v>
      </c>
      <c r="H37" s="59" t="n">
        <f aca="false">'Инерц. усил.'!H17*COS((6*B37+Q3)*PI()/180)</f>
        <v>-0.261012987897886</v>
      </c>
      <c r="I37" s="59" t="n">
        <f aca="false">'Инерц. усил.'!I17*COS((7*B37+R3)*PI()/180)</f>
        <v>-0.0757034697285864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 t="n">
        <f aca="false">SUM(C37:L37)</f>
        <v>-0.168207649926372</v>
      </c>
    </row>
    <row r="38" customFormat="false" ht="12.75" hidden="false" customHeight="false" outlineLevel="0" collapsed="false">
      <c r="B38" s="18" t="n">
        <v>35</v>
      </c>
      <c r="C38" s="18" t="n">
        <f aca="false">COS(B38*PI()/180)</f>
        <v>0.819152044288992</v>
      </c>
      <c r="D38" s="18" t="n">
        <f aca="false">'Инерц. усил.'!D17*COS((M3+2*B38)*PI()/180)</f>
        <v>0.293160122850573</v>
      </c>
      <c r="E38" s="18" t="n">
        <f aca="false">'Инерц. усил.'!E17*COS((3*B38+N3)*PI()/180)</f>
        <v>-0.184870746501799</v>
      </c>
      <c r="F38" s="18" t="n">
        <f aca="false">'Инерц. усил.'!F17*COS((4*B38+O3)*PI()/180)</f>
        <v>-0.437739681782279</v>
      </c>
      <c r="G38" s="18" t="n">
        <f aca="false">'Инерц. усил.'!G17*COS((5*B38+P3)*PI()/180)</f>
        <v>-0.426940584896463</v>
      </c>
      <c r="H38" s="18" t="n">
        <f aca="false">'Инерц. усил.'!H17*COS((6*B38+Q3)*PI()/180)</f>
        <v>-0.247435829652696</v>
      </c>
      <c r="I38" s="18" t="n">
        <f aca="false">'Инерц. усил.'!I17*COS((7*B38+R3)*PI()/180)</f>
        <v>-0.0603746097638663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 t="n">
        <f aca="false">SUM(C38:L38)</f>
        <v>-0.245049285457539</v>
      </c>
    </row>
    <row r="39" customFormat="false" ht="12.75" hidden="false" customHeight="false" outlineLevel="0" collapsed="false">
      <c r="B39" s="59" t="n">
        <v>36</v>
      </c>
      <c r="C39" s="59" t="n">
        <f aca="false">COS(B39*PI()/180)</f>
        <v>0.809016994374947</v>
      </c>
      <c r="D39" s="59" t="n">
        <f aca="false">'Инерц. усил.'!D17*COS((M3+2*B39)*PI()/180)</f>
        <v>0.26487170946424</v>
      </c>
      <c r="E39" s="59" t="n">
        <f aca="false">'Инерц. усил.'!E17*COS((3*B39+N3)*PI()/180)</f>
        <v>-0.220726424553532</v>
      </c>
      <c r="F39" s="59" t="n">
        <f aca="false">'Инерц. усил.'!F17*COS((4*B39+O3)*PI()/180)</f>
        <v>-0.462295425357119</v>
      </c>
      <c r="G39" s="59" t="n">
        <f aca="false">'Инерц. усил.'!G17*COS((5*B39+P3)*PI()/180)</f>
        <v>-0.428571428571429</v>
      </c>
      <c r="H39" s="59" t="n">
        <f aca="false">'Инерц. усил.'!H17*COS((6*B39+Q3)*PI()/180)</f>
        <v>-0.231147712678556</v>
      </c>
      <c r="I39" s="59" t="n">
        <f aca="false">'Инерц. усил.'!I17*COS((7*B39+R3)*PI()/180)</f>
        <v>-0.0441457034273576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 t="n">
        <f aca="false">SUM(C39:L39)</f>
        <v>-0.312997990748806</v>
      </c>
    </row>
    <row r="40" customFormat="false" ht="12.75" hidden="false" customHeight="false" outlineLevel="0" collapsed="false">
      <c r="B40" s="18" t="n">
        <v>37</v>
      </c>
      <c r="C40" s="18" t="n">
        <f aca="false">COS(B40*PI()/180)</f>
        <v>0.798635510047293</v>
      </c>
      <c r="D40" s="18" t="n">
        <f aca="false">'Инерц. усил.'!D17*COS((M3+2*B40)*PI()/180)</f>
        <v>0.236260590700284</v>
      </c>
      <c r="E40" s="18" t="n">
        <f aca="false">'Инерц. усил.'!E17*COS((3*B40+N3)*PI()/180)</f>
        <v>-0.25597710681807</v>
      </c>
      <c r="F40" s="18" t="n">
        <f aca="false">'Инерц. усил.'!F17*COS((4*B40+O3)*PI()/180)</f>
        <v>-0.484598912089393</v>
      </c>
      <c r="G40" s="18" t="n">
        <f aca="false">'Инерц. усил.'!G17*COS((5*B40+P3)*PI()/180)</f>
        <v>-0.426940584896463</v>
      </c>
      <c r="H40" s="18" t="n">
        <f aca="false">'Инерц. усил.'!H17*COS((6*B40+Q3)*PI()/180)</f>
        <v>-0.212327092993541</v>
      </c>
      <c r="I40" s="18" t="n">
        <f aca="false">'Инерц. усил.'!I17*COS((7*B40+R3)*PI()/180)</f>
        <v>-0.0272586863327796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 t="n">
        <f aca="false">SUM(C40:L40)</f>
        <v>-0.372206282382668</v>
      </c>
    </row>
    <row r="41" customFormat="false" ht="12.75" hidden="false" customHeight="false" outlineLevel="0" collapsed="false">
      <c r="B41" s="59" t="n">
        <v>38</v>
      </c>
      <c r="C41" s="59" t="n">
        <f aca="false">COS(B41*PI()/180)</f>
        <v>0.788010753606722</v>
      </c>
      <c r="D41" s="59" t="n">
        <f aca="false">'Инерц. усил.'!D17*COS((M3+2*B41)*PI()/180)</f>
        <v>0.207361624799715</v>
      </c>
      <c r="E41" s="59" t="n">
        <f aca="false">'Инерц. усил.'!E17*COS((3*B41+N3)*PI()/180)</f>
        <v>-0.290526173625569</v>
      </c>
      <c r="F41" s="59" t="n">
        <f aca="false">'Инерц. усил.'!F17*COS((4*B41+O3)*PI()/180)</f>
        <v>-0.504541481633679</v>
      </c>
      <c r="G41" s="59" t="n">
        <f aca="false">'Инерц. усил.'!G17*COS((5*B41+P3)*PI()/180)</f>
        <v>-0.422060465576661</v>
      </c>
      <c r="H41" s="59" t="n">
        <f aca="false">'Инерц. усил.'!H17*COS((6*B41+Q3)*PI()/180)</f>
        <v>-0.191180173245388</v>
      </c>
      <c r="I41" s="59" t="n">
        <f aca="false">'Инерц. усил.'!I17*COS((7*B41+R3)*PI()/180)</f>
        <v>-0.00996530500943892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 t="n">
        <f aca="false">SUM(C41:L41)</f>
        <v>-0.422901220684299</v>
      </c>
    </row>
    <row r="42" customFormat="false" ht="12.75" hidden="false" customHeight="false" outlineLevel="0" collapsed="false">
      <c r="B42" s="18" t="n">
        <v>39</v>
      </c>
      <c r="C42" s="18" t="n">
        <f aca="false">COS(B42*PI()/180)</f>
        <v>0.777145961456971</v>
      </c>
      <c r="D42" s="18" t="n">
        <f aca="false">'Инерц. усил.'!D17*COS((M3+2*B42)*PI()/180)</f>
        <v>0.178210020700936</v>
      </c>
      <c r="E42" s="18" t="n">
        <f aca="false">'Инерц. усил.'!E17*COS((3*B42+N3)*PI()/180)</f>
        <v>-0.324278928385388</v>
      </c>
      <c r="F42" s="18" t="n">
        <f aca="false">'Инерц. усил.'!F17*COS((4*B42+O3)*PI()/180)</f>
        <v>-0.522025975795779</v>
      </c>
      <c r="G42" s="18" t="n">
        <f aca="false">'Инерц. усил.'!G17*COS((5*B42+P3)*PI()/180)</f>
        <v>-0.413968211266744</v>
      </c>
      <c r="H42" s="18" t="n">
        <f aca="false">'Инерц. усил.'!H17*COS((6*B42+Q3)*PI()/180)</f>
        <v>-0.167938643512135</v>
      </c>
      <c r="I42" s="18" t="n">
        <f aca="false">'Инерц. усил.'!I17*COS((7*B42+R3)*PI()/180)</f>
        <v>0.00747663605867844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 t="n">
        <f aca="false">SUM(C42:L42)</f>
        <v>-0.46537914074346</v>
      </c>
    </row>
    <row r="43" customFormat="false" ht="12.75" hidden="false" customHeight="false" outlineLevel="0" collapsed="false">
      <c r="B43" s="59" t="n">
        <v>40</v>
      </c>
      <c r="C43" s="59" t="n">
        <f aca="false">COS(B43*PI()/180)</f>
        <v>0.766044443118978</v>
      </c>
      <c r="D43" s="59" t="n">
        <f aca="false">'Инерц. усил.'!D17*COS((M3+2*B43)*PI()/180)</f>
        <v>0.148841295143083</v>
      </c>
      <c r="E43" s="59" t="n">
        <f aca="false">'Инерц. усил.'!E17*COS((3*B43+N3)*PI()/180)</f>
        <v>-0.357142857142854</v>
      </c>
      <c r="F43" s="59" t="n">
        <f aca="false">'Инерц. усил.'!F17*COS((4*B43+O3)*PI()/180)</f>
        <v>-0.536967211877669</v>
      </c>
      <c r="G43" s="59" t="n">
        <f aca="false">'Инерц. усил.'!G17*COS((5*B43+P3)*PI()/180)</f>
        <v>-0.402725408908247</v>
      </c>
      <c r="H43" s="59" t="n">
        <f aca="false">'Инерц. усил.'!H17*COS((6*B43+Q3)*PI()/180)</f>
        <v>-0.142857142857143</v>
      </c>
      <c r="I43" s="59" t="n">
        <f aca="false">'Инерц. усил.'!I17*COS((7*B43+R3)*PI()/180)</f>
        <v>0.0248071177039668</v>
      </c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 t="n">
        <f aca="false">SUM(C43:L43)</f>
        <v>-0.499999764819885</v>
      </c>
    </row>
    <row r="44" customFormat="false" ht="12.75" hidden="false" customHeight="false" outlineLevel="0" collapsed="false">
      <c r="B44" s="18" t="n">
        <v>41</v>
      </c>
      <c r="C44" s="18" t="n">
        <f aca="false">COS(B44*PI()/180)</f>
        <v>0.754709580222772</v>
      </c>
      <c r="D44" s="18" t="n">
        <f aca="false">'Инерц. усил.'!D17*COS((M3+2*B44)*PI()/180)</f>
        <v>0.119291229394342</v>
      </c>
      <c r="E44" s="18" t="n">
        <f aca="false">'Инерц. усил.'!E17*COS((3*B44+N3)*PI()/180)</f>
        <v>-0.389027882153588</v>
      </c>
      <c r="F44" s="18" t="n">
        <f aca="false">'Инерц. усил.'!F17*COS((4*B44+O3)*PI()/180)</f>
        <v>-0.549292397679047</v>
      </c>
      <c r="G44" s="18" t="n">
        <f aca="false">'Инерц. усил.'!G17*COS((5*B44+P3)*PI()/180)</f>
        <v>-0.388417623015707</v>
      </c>
      <c r="H44" s="18" t="n">
        <f aca="false">'Инерц. усил.'!H17*COS((6*B44+Q3)*PI()/180)</f>
        <v>-0.116210469450228</v>
      </c>
      <c r="I44" s="18" t="n">
        <f aca="false">'Инерц. усил.'!I17*COS((7*B44+R3)*PI()/180)</f>
        <v>0.0417677823620929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 t="n">
        <f aca="false">SUM(C44:L44)</f>
        <v>-0.527179780319364</v>
      </c>
    </row>
    <row r="45" customFormat="false" ht="12.75" hidden="false" customHeight="false" outlineLevel="0" collapsed="false">
      <c r="B45" s="59" t="n">
        <v>42</v>
      </c>
      <c r="C45" s="59" t="n">
        <f aca="false">COS(B45*PI()/180)</f>
        <v>0.743144825477394</v>
      </c>
      <c r="D45" s="59" t="n">
        <f aca="false">'Инерц. усил.'!D17*COS((M3+2*B45)*PI()/180)</f>
        <v>0.0895958256579885</v>
      </c>
      <c r="E45" s="59" t="n">
        <f aca="false">'Инерц. усил.'!E17*COS((3*B45+N3)*PI()/180)</f>
        <v>-0.419846608780335</v>
      </c>
      <c r="F45" s="59" t="n">
        <f aca="false">'Инерц. усил.'!F17*COS((4*B45+O3)*PI()/180)</f>
        <v>-0.558941486133611</v>
      </c>
      <c r="G45" s="59" t="n">
        <f aca="false">'Инерц. усил.'!G17*COS((5*B45+P3)*PI()/180)</f>
        <v>-0.371153744479045</v>
      </c>
      <c r="H45" s="59" t="n">
        <f aca="false">'Инерц. усил.'!H17*COS((6*B45+Q3)*PI()/180)</f>
        <v>-0.0882905698214135</v>
      </c>
      <c r="I45" s="59" t="n">
        <f aca="false">'Инерц. усил.'!I17*COS((7*B45+R3)*PI()/180)</f>
        <v>0.0581057855882083</v>
      </c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 t="n">
        <f aca="false">SUM(C45:L45)</f>
        <v>-0.547385972490813</v>
      </c>
    </row>
    <row r="46" customFormat="false" ht="12.75" hidden="false" customHeight="false" outlineLevel="0" collapsed="false">
      <c r="B46" s="18" t="n">
        <v>43</v>
      </c>
      <c r="C46" s="18" t="n">
        <f aca="false">COS(B46*PI()/180)</f>
        <v>0.731353701619171</v>
      </c>
      <c r="D46" s="18" t="n">
        <f aca="false">'Инерц. усил.'!D17*COS((M3+2*B46)*PI()/180)</f>
        <v>0.0597912632092502</v>
      </c>
      <c r="E46" s="18" t="n">
        <f aca="false">'Инерц. усил.'!E17*COS((3*B46+N3)*PI()/180)</f>
        <v>-0.449514565035595</v>
      </c>
      <c r="F46" s="18" t="n">
        <f aca="false">'Инерц. усил.'!F17*COS((4*B46+O3)*PI()/180)</f>
        <v>-0.565867467852334</v>
      </c>
      <c r="G46" s="18" t="n">
        <f aca="false">'Инерц. усил.'!G17*COS((5*B46+P3)*PI()/180)</f>
        <v>-0.35106516183814</v>
      </c>
      <c r="H46" s="18" t="n">
        <f aca="false">'Инерц. усил.'!H17*COS((6*B46+Q3)*PI()/180)</f>
        <v>-0.0594033402336456</v>
      </c>
      <c r="I46" s="18" t="n">
        <f aca="false">'Инерц. усил.'!I17*COS((7*B46+R3)*PI()/180)</f>
        <v>0.0735775653852509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 t="n">
        <f aca="false">SUM(C46:L46)</f>
        <v>-0.561128004746042</v>
      </c>
    </row>
    <row r="47" customFormat="false" ht="12.75" hidden="false" customHeight="false" outlineLevel="0" collapsed="false">
      <c r="B47" s="59" t="n">
        <v>44</v>
      </c>
      <c r="C47" s="59" t="n">
        <f aca="false">COS(B47*PI()/180)</f>
        <v>0.719339800338651</v>
      </c>
      <c r="D47" s="59" t="n">
        <f aca="false">'Инерц. усил.'!D17*COS((M3+2*B47)*PI()/180)</f>
        <v>0.0299138543164294</v>
      </c>
      <c r="E47" s="59" t="n">
        <f aca="false">'Инерц. усил.'!E17*COS((3*B47+N3)*PI()/180)</f>
        <v>-0.477950433113467</v>
      </c>
      <c r="F47" s="59" t="n">
        <f aca="false">'Инерц. усил.'!F17*COS((4*B47+O3)*PI()/180)</f>
        <v>-0.570036600148479</v>
      </c>
      <c r="G47" s="59" t="n">
        <f aca="false">'Инерц. усил.'!G17*COS((5*B47+P3)*PI()/180)</f>
        <v>-0.328304761336705</v>
      </c>
      <c r="H47" s="59" t="n">
        <f aca="false">'Инерц. усил.'!H17*COS((6*B47+Q3)*PI()/180)</f>
        <v>-0.0298652752193295</v>
      </c>
      <c r="I47" s="59" t="n">
        <f aca="false">'Инерц. усил.'!I17*COS((7*B47+R3)*PI()/180)</f>
        <v>0.0879524731523289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 t="n">
        <f aca="false">SUM(C47:L47)</f>
        <v>-0.568950942010571</v>
      </c>
    </row>
    <row r="48" customFormat="false" ht="12.75" hidden="false" customHeight="false" outlineLevel="0" collapsed="false">
      <c r="B48" s="18" t="n">
        <v>45</v>
      </c>
      <c r="C48" s="18" t="n">
        <f aca="false">COS(B48*PI()/180)</f>
        <v>0.707106781186548</v>
      </c>
      <c r="D48" s="18" t="n">
        <f aca="false">'Инерц. усил.'!D17*COS((M3+2*B48)*PI()/180)</f>
        <v>5.25063623532264E-017</v>
      </c>
      <c r="E48" s="18" t="n">
        <f aca="false">'Инерц. усил.'!E17*COS((3*B48+N3)*PI()/180)</f>
        <v>-0.505076272276102</v>
      </c>
      <c r="F48" s="18" t="n">
        <f aca="false">'Инерц. усил.'!F17*COS((4*B48+O3)*PI()/180)</f>
        <v>-0.571428571428579</v>
      </c>
      <c r="G48" s="18" t="n">
        <f aca="false">'Инерц. усил.'!G17*COS((5*B48+P3)*PI()/180)</f>
        <v>-0.303045763365663</v>
      </c>
      <c r="H48" s="18" t="n">
        <f aca="false">'Инерц. усил.'!H17*COS((6*B48+Q3)*PI()/180)</f>
        <v>-5.25063623532265E-017</v>
      </c>
      <c r="I48" s="18" t="n">
        <f aca="false">'Инерц. усил.'!I17*COS((7*B48+R3)*PI()/180)</f>
        <v>0.10101621212411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 t="n">
        <f aca="false">SUM(C48:L48)</f>
        <v>-0.571427613759686</v>
      </c>
    </row>
    <row r="49" customFormat="false" ht="12.75" hidden="false" customHeight="false" outlineLevel="0" collapsed="false">
      <c r="B49" s="59" t="n">
        <v>46</v>
      </c>
      <c r="C49" s="59" t="n">
        <f aca="false">COS(B49*PI()/180)</f>
        <v>0.694658370458997</v>
      </c>
      <c r="D49" s="59" t="n">
        <f aca="false">'Инерц. усил.'!D17*COS((M3+2*B49)*PI()/180)</f>
        <v>-0.0299138543164291</v>
      </c>
      <c r="E49" s="59" t="n">
        <f aca="false">'Инерц. усил.'!E17*COS((3*B49+N3)*PI()/180)</f>
        <v>-0.530817732483849</v>
      </c>
      <c r="F49" s="59" t="n">
        <f aca="false">'Инерц. усил.'!F17*COS((4*B49+O3)*PI()/180)</f>
        <v>-0.570036600148479</v>
      </c>
      <c r="G49" s="59" t="n">
        <f aca="false">'Инерц. усил.'!G17*COS((5*B49+P3)*PI()/180)</f>
        <v>-0.275480404151374</v>
      </c>
      <c r="H49" s="59" t="n">
        <f aca="false">'Инерц. усил.'!H17*COS((6*B49+Q3)*PI()/180)</f>
        <v>0.0298652752193294</v>
      </c>
      <c r="I49" s="59" t="n">
        <f aca="false">'Инерц. усил.'!I17*COS((7*B49+R3)*PI()/180)</f>
        <v>0.11257403204201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 t="n">
        <f aca="false">SUM(C49:L49)</f>
        <v>-0.569150913379795</v>
      </c>
    </row>
    <row r="50" customFormat="false" ht="12.75" hidden="false" customHeight="false" outlineLevel="0" collapsed="false">
      <c r="B50" s="18" t="n">
        <v>47</v>
      </c>
      <c r="C50" s="18" t="n">
        <f aca="false">COS(B50*PI()/180)</f>
        <v>0.681998360062498</v>
      </c>
      <c r="D50" s="18" t="n">
        <f aca="false">'Инерц. усил.'!D17*COS((M3+2*B50)*PI()/180)</f>
        <v>-0.0597912632092501</v>
      </c>
      <c r="E50" s="18" t="n">
        <f aca="false">'Инерц. усил.'!E17*COS((3*B50+N3)*PI()/180)</f>
        <v>-0.555104258183547</v>
      </c>
      <c r="F50" s="18" t="n">
        <f aca="false">'Инерц. усил.'!F17*COS((4*B50+O3)*PI()/180)</f>
        <v>-0.565867467852334</v>
      </c>
      <c r="G50" s="18" t="n">
        <f aca="false">'Инерц. усил.'!G17*COS((5*B50+P3)*PI()/180)</f>
        <v>-0.245818472721877</v>
      </c>
      <c r="H50" s="18" t="n">
        <f aca="false">'Инерц. усил.'!H17*COS((6*B50+Q3)*PI()/180)</f>
        <v>0.0594033402336452</v>
      </c>
      <c r="I50" s="18" t="n">
        <f aca="false">'Инерц. усил.'!I17*COS((7*B50+R3)*PI()/180)</f>
        <v>0.122453632431977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 t="n">
        <f aca="false">SUM(C50:L50)</f>
        <v>-0.562726129238887</v>
      </c>
    </row>
    <row r="51" customFormat="false" ht="12.75" hidden="false" customHeight="false" outlineLevel="0" collapsed="false">
      <c r="B51" s="59" t="n">
        <v>48</v>
      </c>
      <c r="C51" s="59" t="n">
        <f aca="false">COS(B51*PI()/180)</f>
        <v>0.669130606358858</v>
      </c>
      <c r="D51" s="59" t="n">
        <f aca="false">'Инерц. усил.'!D17*COS((M3+2*B51)*PI()/180)</f>
        <v>-0.0895958256579884</v>
      </c>
      <c r="E51" s="59" t="n">
        <f aca="false">'Инерц. усил.'!E17*COS((3*B51+N3)*PI()/180)</f>
        <v>-0.577869281696387</v>
      </c>
      <c r="F51" s="59" t="n">
        <f aca="false">'Инерц. усил.'!F17*COS((4*B51+O3)*PI()/180)</f>
        <v>-0.558941486133611</v>
      </c>
      <c r="G51" s="59" t="n">
        <f aca="false">'Инерц. усил.'!G17*COS((5*B51+P3)*PI()/180)</f>
        <v>-0.214285714285715</v>
      </c>
      <c r="H51" s="59" t="n">
        <f aca="false">'Инерц. усил.'!H17*COS((6*B51+Q3)*PI()/180)</f>
        <v>0.0882905698214134</v>
      </c>
      <c r="I51" s="59" t="n">
        <f aca="false">'Инерц. усил.'!I17*COS((7*B51+R3)*PI()/180)</f>
        <v>0.130507731207709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 t="n">
        <f aca="false">SUM(C51:L51)</f>
        <v>-0.55276340038572</v>
      </c>
    </row>
    <row r="52" customFormat="false" ht="12.75" hidden="false" customHeight="false" outlineLevel="0" collapsed="false">
      <c r="B52" s="18" t="n">
        <v>49</v>
      </c>
      <c r="C52" s="18" t="n">
        <f aca="false">COS(B52*PI()/180)</f>
        <v>0.656059028990507</v>
      </c>
      <c r="D52" s="18" t="n">
        <f aca="false">'Инерц. усил.'!D17*COS((M3+2*B52)*PI()/180)</f>
        <v>-0.119291229394341</v>
      </c>
      <c r="E52" s="18" t="n">
        <f aca="false">'Инерц. усил.'!E17*COS((3*B52+N3)*PI()/180)</f>
        <v>-0.599050405675299</v>
      </c>
      <c r="F52" s="18" t="n">
        <f aca="false">'Инерц. усил.'!F17*COS((4*B52+O3)*PI()/180)</f>
        <v>-0.549292397679047</v>
      </c>
      <c r="G52" s="18" t="n">
        <f aca="false">'Инерц. усил.'!G17*COS((5*B52+P3)*PI()/180)</f>
        <v>-0.181122112174586</v>
      </c>
      <c r="H52" s="18" t="n">
        <f aca="false">'Инерц. усил.'!H17*COS((6*B52+Q3)*PI()/180)</f>
        <v>0.116210469450229</v>
      </c>
      <c r="I52" s="18" t="n">
        <f aca="false">'Инерц. усил.'!I17*COS((7*B52+R3)*PI()/180)</f>
        <v>0.136616260307327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 t="n">
        <f aca="false">SUM(C52:L52)</f>
        <v>-0.53987038617521</v>
      </c>
    </row>
    <row r="53" customFormat="false" ht="12.75" hidden="false" customHeight="false" outlineLevel="0" collapsed="false">
      <c r="B53" s="59" t="n">
        <v>50</v>
      </c>
      <c r="C53" s="59" t="n">
        <f aca="false">COS(B53*PI()/180)</f>
        <v>0.642787609686539</v>
      </c>
      <c r="D53" s="59" t="n">
        <f aca="false">'Инерц. усил.'!D17*COS((M3+2*B53)*PI()/180)</f>
        <v>-0.148841295143083</v>
      </c>
      <c r="E53" s="59" t="n">
        <f aca="false">'Инерц. усил.'!E17*COS((3*B53+N3)*PI()/180)</f>
        <v>-0.618589574131738</v>
      </c>
      <c r="F53" s="59" t="n">
        <f aca="false">'Инерц. усил.'!F17*COS((4*B53+O3)*PI()/180)</f>
        <v>-0.536967211877669</v>
      </c>
      <c r="G53" s="59" t="n">
        <f aca="false">'Инерц. усил.'!G17*COS((5*B53+P3)*PI()/180)</f>
        <v>-0.146580061425287</v>
      </c>
      <c r="H53" s="59" t="n">
        <f aca="false">'Инерц. усил.'!H17*COS((6*B53+Q3)*PI()/180)</f>
        <v>0.142857142857143</v>
      </c>
      <c r="I53" s="59" t="n">
        <f aca="false">'Инерц. усил.'!I17*COS((7*B53+R3)*PI()/180)</f>
        <v>0.140688155631624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 t="n">
        <f aca="false">SUM(C53:L53)</f>
        <v>-0.524645234402471</v>
      </c>
    </row>
    <row r="54" customFormat="false" ht="12.75" hidden="false" customHeight="false" outlineLevel="0" collapsed="false">
      <c r="B54" s="18" t="n">
        <v>51</v>
      </c>
      <c r="C54" s="18" t="n">
        <f aca="false">COS(B54*PI()/180)</f>
        <v>0.629320391049837</v>
      </c>
      <c r="D54" s="18" t="n">
        <f aca="false">'Инерц. усил.'!D17*COS((M3+2*B54)*PI()/180)</f>
        <v>-0.178210020700936</v>
      </c>
      <c r="E54" s="18" t="n">
        <f aca="false">'Инерц. усил.'!E17*COS((3*B54+N3)*PI()/180)</f>
        <v>-0.636433231563115</v>
      </c>
      <c r="F54" s="18" t="n">
        <f aca="false">'Инерц. усил.'!F17*COS((4*B54+O3)*PI()/180)</f>
        <v>-0.522025975795779</v>
      </c>
      <c r="G54" s="18" t="n">
        <f aca="false">'Инерц. усил.'!G17*COS((5*B54+P3)*PI()/180)</f>
        <v>-0.11092244790108</v>
      </c>
      <c r="H54" s="18" t="n">
        <f aca="false">'Инерц. усил.'!H17*COS((6*B54+Q3)*PI()/180)</f>
        <v>0.167938643512135</v>
      </c>
      <c r="I54" s="18" t="n">
        <f aca="false">'Инерц. усил.'!I17*COS((7*B54+R3)*PI()/180)</f>
        <v>0.142662714600041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 t="n">
        <f aca="false">SUM(C54:L54)</f>
        <v>-0.507669926798898</v>
      </c>
    </row>
    <row r="55" customFormat="false" ht="12.75" hidden="false" customHeight="false" outlineLevel="0" collapsed="false">
      <c r="B55" s="59" t="n">
        <v>52</v>
      </c>
      <c r="C55" s="59" t="n">
        <f aca="false">COS(B55*PI()/180)</f>
        <v>0.615661475325658</v>
      </c>
      <c r="D55" s="59" t="n">
        <f aca="false">'Инерц. усил.'!D17*COS((M3+2*B55)*PI()/180)</f>
        <v>-0.207361624799715</v>
      </c>
      <c r="E55" s="59" t="n">
        <f aca="false">'Инерц. усил.'!E17*COS((3*B55+N3)*PI()/180)</f>
        <v>-0.65253246974471</v>
      </c>
      <c r="F55" s="59" t="n">
        <f aca="false">'Инерц. усил.'!F17*COS((4*B55+O3)*PI()/180)</f>
        <v>-0.504541481633679</v>
      </c>
      <c r="G55" s="59" t="n">
        <f aca="false">'Инерц. усил.'!G17*COS((5*B55+P3)*PI()/180)</f>
        <v>-0.0744206475715416</v>
      </c>
      <c r="H55" s="59" t="n">
        <f aca="false">'Инерц. усил.'!H17*COS((6*B55+Q3)*PI()/180)</f>
        <v>0.191180173245388</v>
      </c>
      <c r="I55" s="59" t="n">
        <f aca="false">'Инерц. усил.'!I17*COS((7*B55+R3)*PI()/180)</f>
        <v>0.142510501086325</v>
      </c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 t="n">
        <f aca="false">SUM(C55:L55)</f>
        <v>-0.489504074092275</v>
      </c>
    </row>
    <row r="56" customFormat="false" ht="12.75" hidden="false" customHeight="false" outlineLevel="0" collapsed="false">
      <c r="B56" s="18" t="n">
        <v>53</v>
      </c>
      <c r="C56" s="18" t="n">
        <f aca="false">COS(B56*PI()/180)</f>
        <v>0.601815023152048</v>
      </c>
      <c r="D56" s="18" t="n">
        <f aca="false">'Инерц. усил.'!D17*COS((M3+2*B56)*PI()/180)</f>
        <v>-0.236260590700284</v>
      </c>
      <c r="E56" s="18" t="n">
        <f aca="false">'Инерц. усил.'!E17*COS((3*B56+N3)*PI()/180)</f>
        <v>-0.666843161783711</v>
      </c>
      <c r="F56" s="18" t="n">
        <f aca="false">'Инерц. усил.'!F17*COS((4*B56+O3)*PI()/180)</f>
        <v>-0.484598912089393</v>
      </c>
      <c r="G56" s="18" t="n">
        <f aca="false">'Инерц. усил.'!G17*COS((5*B56+P3)*PI()/180)</f>
        <v>-0.0373524611775678</v>
      </c>
      <c r="H56" s="18" t="n">
        <f aca="false">'Инерц. усил.'!H17*COS((6*B56+Q3)*PI()/180)</f>
        <v>0.212327092993541</v>
      </c>
      <c r="I56" s="18" t="n">
        <f aca="false">'Инерц. усил.'!I17*COS((7*B56+R3)*PI()/180)</f>
        <v>0.140233784243376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 t="n">
        <f aca="false">SUM(C56:L56)</f>
        <v>-0.470679225361991</v>
      </c>
    </row>
    <row r="57" customFormat="false" ht="12.75" hidden="false" customHeight="false" outlineLevel="0" collapsed="false">
      <c r="B57" s="59" t="n">
        <v>54</v>
      </c>
      <c r="C57" s="59" t="n">
        <f aca="false">COS(B57*PI()/180)</f>
        <v>0.587785252292473</v>
      </c>
      <c r="D57" s="59" t="n">
        <f aca="false">'Инерц. усил.'!D17*COS((M3+2*B57)*PI()/180)</f>
        <v>-0.26487170946424</v>
      </c>
      <c r="E57" s="59" t="n">
        <f aca="false">'Инерц. усил.'!E17*COS((3*B57+N3)*PI()/180)</f>
        <v>-0.679326083067962</v>
      </c>
      <c r="F57" s="59" t="n">
        <f aca="false">'Инерц. усил.'!F17*COS((4*B57+O3)*PI()/180)</f>
        <v>-0.462295425357119</v>
      </c>
      <c r="G57" s="59" t="n">
        <f aca="false">'Инерц. усил.'!G17*COS((5*B57+P3)*PI()/180)</f>
        <v>-7.87595435298399E-017</v>
      </c>
      <c r="H57" s="59" t="n">
        <f aca="false">'Инерц. усил.'!H17*COS((6*B57+Q3)*PI()/180)</f>
        <v>0.231147712678556</v>
      </c>
      <c r="I57" s="59" t="n">
        <f aca="false">'Инерц. усил.'!I17*COS((7*B57+R3)*PI()/180)</f>
        <v>0.135866504675399</v>
      </c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 t="n">
        <f aca="false">SUM(C57:L57)</f>
        <v>-0.451693748242892</v>
      </c>
    </row>
    <row r="58" customFormat="false" ht="12.75" hidden="false" customHeight="false" outlineLevel="0" collapsed="false">
      <c r="B58" s="18" t="n">
        <v>55</v>
      </c>
      <c r="C58" s="18" t="n">
        <f aca="false">COS(B58*PI()/180)</f>
        <v>0.573576436351046</v>
      </c>
      <c r="D58" s="18" t="n">
        <f aca="false">'Инерц. усил.'!D17*COS((M3+2*B58)*PI()/180)</f>
        <v>-0.293160122850572</v>
      </c>
      <c r="E58" s="18" t="n">
        <f aca="false">'Инерц. усил.'!E17*COS((3*B58+N3)*PI()/180)</f>
        <v>-0.689947018777901</v>
      </c>
      <c r="F58" s="18" t="n">
        <f aca="false">'Инерц. усил.'!F17*COS((4*B58+O3)*PI()/180)</f>
        <v>-0.437739681782279</v>
      </c>
      <c r="G58" s="18" t="n">
        <f aca="false">'Инерц. усил.'!G17*COS((5*B58+P3)*PI()/180)</f>
        <v>0.0373524611775677</v>
      </c>
      <c r="H58" s="18" t="n">
        <f aca="false">'Инерц. усил.'!H17*COS((6*B58+Q3)*PI()/180)</f>
        <v>0.247435829652696</v>
      </c>
      <c r="I58" s="18" t="n">
        <f aca="false">'Инерц. усил.'!I17*COS((7*B58+R3)*PI()/180)</f>
        <v>0.129473768461675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 t="n">
        <f aca="false">SUM(C58:L58)</f>
        <v>-0.433008327767767</v>
      </c>
    </row>
    <row r="59" customFormat="false" ht="12.75" hidden="false" customHeight="false" outlineLevel="0" collapsed="false">
      <c r="B59" s="59" t="n">
        <v>56</v>
      </c>
      <c r="C59" s="59" t="n">
        <f aca="false">COS(B59*PI()/180)</f>
        <v>0.559192903470747</v>
      </c>
      <c r="D59" s="59" t="n">
        <f aca="false">'Инерц. усил.'!D17*COS((M3+2*B59)*PI()/180)</f>
        <v>-0.321091365785067</v>
      </c>
      <c r="E59" s="59" t="n">
        <f aca="false">'Инерц. усил.'!E17*COS((3*B59+N3)*PI()/180)</f>
        <v>-0.698676857666999</v>
      </c>
      <c r="F59" s="59" t="n">
        <f aca="false">'Инерц. усил.'!F17*COS((4*B59+O3)*PI()/180)</f>
        <v>-0.411051314479235</v>
      </c>
      <c r="G59" s="59" t="n">
        <f aca="false">'Инерц. усил.'!G17*COS((5*B59+P3)*PI()/180)</f>
        <v>0.0744206475715414</v>
      </c>
      <c r="H59" s="59" t="n">
        <f aca="false">'Инерц. усил.'!H17*COS((6*B59+Q3)*PI()/180)</f>
        <v>0.261012987897886</v>
      </c>
      <c r="I59" s="59" t="n">
        <f aca="false">'Инерц. усил.'!I17*COS((7*B59+R3)*PI()/180)</f>
        <v>0.121150876574871</v>
      </c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 t="n">
        <f aca="false">SUM(C59:L59)</f>
        <v>-0.415042122416256</v>
      </c>
    </row>
    <row r="60" customFormat="false" ht="12.75" hidden="false" customHeight="false" outlineLevel="0" collapsed="false">
      <c r="B60" s="18" t="n">
        <v>57</v>
      </c>
      <c r="C60" s="18" t="n">
        <f aca="false">COS(B60*PI()/180)</f>
        <v>0.544639035015027</v>
      </c>
      <c r="D60" s="18" t="n">
        <f aca="false">'Инерц. усил.'!D17*COS((M3+2*B60)*PI()/180)</f>
        <v>-0.348631408350685</v>
      </c>
      <c r="E60" s="18" t="n">
        <f aca="false">'Инерц. усил.'!E17*COS((3*B60+N3)*PI()/180)</f>
        <v>-0.705491671853665</v>
      </c>
      <c r="F60" s="18" t="n">
        <f aca="false">'Инерц. усил.'!F17*COS((4*B60+O3)*PI()/180)</f>
        <v>-0.382360346490781</v>
      </c>
      <c r="G60" s="18" t="n">
        <f aca="false">'Инерц. усил.'!G17*COS((5*B60+P3)*PI()/180)</f>
        <v>0.110922447901081</v>
      </c>
      <c r="H60" s="18" t="n">
        <f aca="false">'Инерц. усил.'!H17*COS((6*B60+Q3)*PI()/180)</f>
        <v>0.271730433227186</v>
      </c>
      <c r="I60" s="18" t="n">
        <f aca="false">'Инерц. усил.'!I17*COS((7*B60+R3)*PI()/180)</f>
        <v>0.111021904163047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 t="n">
        <f aca="false">SUM(C60:L60)</f>
        <v>-0.39816960638879</v>
      </c>
    </row>
    <row r="61" customFormat="false" ht="12.75" hidden="false" customHeight="false" outlineLevel="0" collapsed="false">
      <c r="B61" s="59" t="n">
        <v>58</v>
      </c>
      <c r="C61" s="59" t="n">
        <f aca="false">COS(B61*PI()/180)</f>
        <v>0.529919264233205</v>
      </c>
      <c r="D61" s="59" t="n">
        <f aca="false">'Инерц. усил.'!D17*COS((M3+2*B61)*PI()/180)</f>
        <v>-0.37574669724778</v>
      </c>
      <c r="E61" s="59" t="n">
        <f aca="false">'Инерц. усил.'!E17*COS((3*B61+N3)*PI()/180)</f>
        <v>-0.710372782405904</v>
      </c>
      <c r="F61" s="59" t="n">
        <f aca="false">'Инерц. усил.'!F17*COS((4*B61+O3)*PI()/180)</f>
        <v>-0.351806557328952</v>
      </c>
      <c r="G61" s="59" t="n">
        <f aca="false">'Инерц. усил.'!G17*COS((5*B61+P3)*PI()/180)</f>
        <v>0.146580061425286</v>
      </c>
      <c r="H61" s="59" t="n">
        <f aca="false">'Инерц. усил.'!H17*COS((6*B61+Q3)*PI()/180)</f>
        <v>0.279470743066801</v>
      </c>
      <c r="I61" s="59" t="n">
        <f aca="false">'Инерц. усил.'!I17*COS((7*B61+R3)*PI()/180)</f>
        <v>0.0992378508749761</v>
      </c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 t="n">
        <f aca="false">SUM(C61:L61)</f>
        <v>-0.382718117382368</v>
      </c>
    </row>
    <row r="62" customFormat="false" ht="12.75" hidden="false" customHeight="false" outlineLevel="0" collapsed="false">
      <c r="B62" s="18" t="n">
        <v>59</v>
      </c>
      <c r="C62" s="18" t="n">
        <f aca="false">COS(B62*PI()/180)</f>
        <v>0.515038074910054</v>
      </c>
      <c r="D62" s="18" t="n">
        <f aca="false">'Инерц. усил.'!D17*COS((M3+2*B62)*PI()/180)</f>
        <v>-0.402404196673619</v>
      </c>
      <c r="E62" s="18" t="n">
        <f aca="false">'Инерц. усил.'!E17*COS((3*B62+N3)*PI()/180)</f>
        <v>-0.713306810538976</v>
      </c>
      <c r="F62" s="18" t="n">
        <f aca="false">'Инерц. усил.'!F17*COS((4*B62+O3)*PI()/180)</f>
        <v>-0.319538801983289</v>
      </c>
      <c r="G62" s="18" t="n">
        <f aca="false">'Инерц. усил.'!G17*COS((5*B62+P3)*PI()/180)</f>
        <v>0.181122112174586</v>
      </c>
      <c r="H62" s="18" t="n">
        <f aca="false">'Инерц. усил.'!H17*COS((6*B62+Q3)*PI()/180)</f>
        <v>0.284149112962363</v>
      </c>
      <c r="I62" s="18" t="n">
        <f aca="false">'Инерц. усил.'!I17*COS((7*B62+R3)*PI()/180)</f>
        <v>0.0859743898031794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 t="n">
        <f aca="false">SUM(C62:L62)</f>
        <v>-0.368966119345702</v>
      </c>
    </row>
    <row r="63" customFormat="false" ht="12.75" hidden="false" customHeight="false" outlineLevel="0" collapsed="false">
      <c r="B63" s="59" t="n">
        <v>60</v>
      </c>
      <c r="C63" s="59" t="n">
        <f aca="false">COS(B63*PI()/180)</f>
        <v>0.5</v>
      </c>
      <c r="D63" s="59" t="n">
        <f aca="false">'Инерц. усил.'!D17*COS((M3+2*B63)*PI()/180)</f>
        <v>-0.428571428571427</v>
      </c>
      <c r="E63" s="59" t="n">
        <f aca="false">'Инерц. усил.'!E17*COS((3*B63+N3)*PI()/180)</f>
        <v>-0.714285714285709</v>
      </c>
      <c r="F63" s="59" t="n">
        <f aca="false">'Инерц. усил.'!F17*COS((4*B63+O3)*PI()/180)</f>
        <v>-0.28571428571429</v>
      </c>
      <c r="G63" s="59" t="n">
        <f aca="false">'Инерц. усил.'!G17*COS((5*B63+P3)*PI()/180)</f>
        <v>0.214285714285714</v>
      </c>
      <c r="H63" s="59" t="n">
        <f aca="false">'Инерц. усил.'!H17*COS((6*B63+Q3)*PI()/180)</f>
        <v>0.285714285714285</v>
      </c>
      <c r="I63" s="59" t="n">
        <f aca="false">'Инерц. усил.'!I17*COS((7*B63+R3)*PI()/180)</f>
        <v>0.0714292486027372</v>
      </c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 t="n">
        <f aca="false">SUM(C63:L63)</f>
        <v>-0.35714217996869</v>
      </c>
    </row>
    <row r="64" customFormat="false" ht="12.75" hidden="false" customHeight="false" outlineLevel="0" collapsed="false">
      <c r="B64" s="18" t="n">
        <v>61</v>
      </c>
      <c r="C64" s="18" t="n">
        <f aca="false">COS(B64*PI()/180)</f>
        <v>0.484809620246337</v>
      </c>
      <c r="D64" s="18" t="n">
        <f aca="false">'Инерц. усил.'!D17*COS((M3+2*B64)*PI()/180)</f>
        <v>-0.454216512199889</v>
      </c>
      <c r="E64" s="18" t="n">
        <f aca="false">'Инерц. усил.'!E17*COS((3*B64+N3)*PI()/180)</f>
        <v>-0.713306810538976</v>
      </c>
      <c r="F64" s="18" t="n">
        <f aca="false">'Инерц. усил.'!F17*COS((4*B64+O3)*PI()/180)</f>
        <v>-0.250497798165191</v>
      </c>
      <c r="G64" s="18" t="n">
        <f aca="false">'Инерц. усил.'!G17*COS((5*B64+P3)*PI()/180)</f>
        <v>0.245818472721877</v>
      </c>
      <c r="H64" s="18" t="n">
        <f aca="false">'Инерц. усил.'!H17*COS((6*B64+Q3)*PI()/180)</f>
        <v>0.284149112962363</v>
      </c>
      <c r="I64" s="18" t="n">
        <f aca="false">'Инерц. усил.'!I17*COS((7*B64+R3)*PI()/180)</f>
        <v>0.0558192618273767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 t="n">
        <f aca="false">SUM(C64:L64)</f>
        <v>-0.347424653146102</v>
      </c>
    </row>
    <row r="65" customFormat="false" ht="12.75" hidden="false" customHeight="false" outlineLevel="0" collapsed="false">
      <c r="B65" s="59" t="n">
        <v>62</v>
      </c>
      <c r="C65" s="59" t="n">
        <f aca="false">COS(B65*PI()/180)</f>
        <v>0.469471562785891</v>
      </c>
      <c r="D65" s="59" t="n">
        <f aca="false">'Инерц. усил.'!D17*COS((M3+2*B65)*PI()/180)</f>
        <v>-0.479308202974925</v>
      </c>
      <c r="E65" s="59" t="n">
        <f aca="false">'Инерц. усил.'!E17*COS((3*B65+N3)*PI()/180)</f>
        <v>-0.710372782405905</v>
      </c>
      <c r="F65" s="59" t="n">
        <f aca="false">'Инерц. усил.'!F17*COS((4*B65+O3)*PI()/180)</f>
        <v>-0.214060910523381</v>
      </c>
      <c r="G65" s="59" t="n">
        <f aca="false">'Инерц. усил.'!G17*COS((5*B65+P3)*PI()/180)</f>
        <v>0.275480404151374</v>
      </c>
      <c r="H65" s="59" t="n">
        <f aca="false">'Инерц. усил.'!H17*COS((6*B65+Q3)*PI()/180)</f>
        <v>0.279470743066801</v>
      </c>
      <c r="I65" s="59" t="n">
        <f aca="false">'Инерц. усил.'!I17*COS((7*B65+R3)*PI()/180)</f>
        <v>0.0393771384257072</v>
      </c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 t="n">
        <f aca="false">SUM(C65:L65)</f>
        <v>-0.339942047474437</v>
      </c>
    </row>
    <row r="66" customFormat="false" ht="12.75" hidden="false" customHeight="false" outlineLevel="0" collapsed="false">
      <c r="B66" s="18" t="n">
        <v>63</v>
      </c>
      <c r="C66" s="18" t="n">
        <f aca="false">COS(B66*PI()/180)</f>
        <v>0.453990499739547</v>
      </c>
      <c r="D66" s="18" t="n">
        <f aca="false">'Инерц. усил.'!D17*COS((M3+2*B66)*PI()/180)</f>
        <v>-0.503815930536404</v>
      </c>
      <c r="E66" s="18" t="n">
        <f aca="false">'Инерц. усил.'!E17*COS((3*B66+N3)*PI()/180)</f>
        <v>-0.705491671853665</v>
      </c>
      <c r="F66" s="18" t="n">
        <f aca="false">'Инерц. усил.'!F17*COS((4*B66+O3)*PI()/180)</f>
        <v>-0.17658113964283</v>
      </c>
      <c r="G66" s="18" t="n">
        <f aca="false">'Инерц. усил.'!G17*COS((5*B66+P3)*PI()/180)</f>
        <v>0.303045763365663</v>
      </c>
      <c r="H66" s="18" t="n">
        <f aca="false">'Инерц. усил.'!H17*COS((6*B66+Q3)*PI()/180)</f>
        <v>0.271730433227186</v>
      </c>
      <c r="I66" s="18" t="n">
        <f aca="false">'Инерц. усил.'!I17*COS((7*B66+R3)*PI()/180)</f>
        <v>0.0223479925867898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 t="n">
        <f aca="false">SUM(C66:L66)</f>
        <v>-0.334774053113713</v>
      </c>
    </row>
    <row r="67" customFormat="false" ht="12.75" hidden="false" customHeight="false" outlineLevel="0" collapsed="false">
      <c r="B67" s="59" t="n">
        <v>64</v>
      </c>
      <c r="C67" s="59" t="n">
        <f aca="false">COS(B67*PI()/180)</f>
        <v>0.438371146789077</v>
      </c>
      <c r="D67" s="59" t="n">
        <f aca="false">'Инерц. усил.'!D17*COS((M3+2*B67)*PI()/180)</f>
        <v>-0.52770983599342</v>
      </c>
      <c r="E67" s="59" t="n">
        <f aca="false">'Инерц. усил.'!E17*COS((3*B67+N3)*PI()/180)</f>
        <v>-0.698676857666999</v>
      </c>
      <c r="F67" s="59" t="n">
        <f aca="false">'Инерц. усил.'!F17*COS((4*B67+O3)*PI()/180)</f>
        <v>-0.138241083199812</v>
      </c>
      <c r="G67" s="59" t="n">
        <f aca="false">'Инерц. усил.'!G17*COS((5*B67+P3)*PI()/180)</f>
        <v>0.328304761336705</v>
      </c>
      <c r="H67" s="59" t="n">
        <f aca="false">'Инерц. усил.'!H17*COS((6*B67+Q3)*PI()/180)</f>
        <v>0.261012987897886</v>
      </c>
      <c r="I67" s="59" t="n">
        <f aca="false">'Инерц. усил.'!I17*COS((7*B67+R3)*PI()/180)</f>
        <v>0.00498568965214669</v>
      </c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 t="n">
        <f aca="false">SUM(C67:L67)</f>
        <v>-0.331953191184416</v>
      </c>
    </row>
    <row r="68" customFormat="false" ht="12.75" hidden="false" customHeight="false" outlineLevel="0" collapsed="false">
      <c r="B68" s="18" t="n">
        <v>65</v>
      </c>
      <c r="C68" s="18" t="n">
        <f aca="false">COS(B68*PI()/180)</f>
        <v>0.422618261740699</v>
      </c>
      <c r="D68" s="18" t="n">
        <f aca="false">'Инерц. усил.'!D17*COS((M3+2*B68)*PI()/180)</f>
        <v>-0.550960808302747</v>
      </c>
      <c r="E68" s="18" t="n">
        <f aca="false">'Инерц. усил.'!E17*COS((3*B68+N3)*PI()/180)</f>
        <v>-0.689947018777901</v>
      </c>
      <c r="F68" s="18" t="n">
        <f aca="false">'Инерц. усил.'!F17*COS((4*B68+O3)*PI()/180)</f>
        <v>-0.0992275300953901</v>
      </c>
      <c r="G68" s="18" t="n">
        <f aca="false">'Инерц. усил.'!G17*COS((5*B68+P3)*PI()/180)</f>
        <v>0.351065161838139</v>
      </c>
      <c r="H68" s="18" t="n">
        <f aca="false">'Инерц. усил.'!H17*COS((6*B68+Q3)*PI()/180)</f>
        <v>0.247435829652696</v>
      </c>
      <c r="I68" s="18" t="n">
        <f aca="false">'Инерц. усил.'!I17*COS((7*B68+R3)*PI()/180)</f>
        <v>-0.0124509384317573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 t="n">
        <f aca="false">SUM(C68:L68)</f>
        <v>-0.33146704237626</v>
      </c>
    </row>
    <row r="69" customFormat="false" ht="12.75" hidden="false" customHeight="false" outlineLevel="0" collapsed="false">
      <c r="B69" s="59" t="n">
        <v>66</v>
      </c>
      <c r="C69" s="59" t="n">
        <f aca="false">COS(B69*PI()/180)</f>
        <v>0.4067366430758</v>
      </c>
      <c r="D69" s="59" t="n">
        <f aca="false">'Инерц. усил.'!D17*COS((M3+2*B69)*PI()/180)</f>
        <v>-0.573540519736163</v>
      </c>
      <c r="E69" s="59" t="n">
        <f aca="false">'Инерц. усил.'!E17*COS((3*B69+N3)*PI()/180)</f>
        <v>-0.679326083067962</v>
      </c>
      <c r="F69" s="59" t="n">
        <f aca="false">'Инерц. усил.'!F17*COS((4*B69+O3)*PI()/180)</f>
        <v>-0.0597305504386599</v>
      </c>
      <c r="G69" s="59" t="n">
        <f aca="false">'Инерц. усил.'!G17*COS((5*B69+P3)*PI()/180)</f>
        <v>0.371153744479045</v>
      </c>
      <c r="H69" s="59" t="n">
        <f aca="false">'Инерц. усил.'!H17*COS((6*B69+Q3)*PI()/180)</f>
        <v>0.231147712678556</v>
      </c>
      <c r="I69" s="59" t="n">
        <f aca="false">'Инерц. усил.'!I17*COS((7*B69+R3)*PI()/180)</f>
        <v>-0.0297019517016745</v>
      </c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 t="n">
        <f aca="false">SUM(C69:L69)</f>
        <v>-0.333261004711058</v>
      </c>
    </row>
    <row r="70" customFormat="false" ht="12.75" hidden="false" customHeight="false" outlineLevel="0" collapsed="false">
      <c r="B70" s="18" t="n">
        <v>67</v>
      </c>
      <c r="C70" s="18" t="n">
        <f aca="false">COS(B70*PI()/180)</f>
        <v>0.390731128489274</v>
      </c>
      <c r="D70" s="18" t="n">
        <f aca="false">'Инерц. усил.'!D17*COS((M3+2*B70)*PI()/180)</f>
        <v>-0.595421460393425</v>
      </c>
      <c r="E70" s="18" t="n">
        <f aca="false">'Инерц. усил.'!E17*COS((3*B70+N3)*PI()/180)</f>
        <v>-0.666843161783711</v>
      </c>
      <c r="F70" s="18" t="n">
        <f aca="false">'Инерц. усил.'!F17*COS((4*B70+O3)*PI()/180)</f>
        <v>-0.0199425695442869</v>
      </c>
      <c r="G70" s="18" t="n">
        <f aca="false">'Инерц. усил.'!G17*COS((5*B70+P3)*PI()/180)</f>
        <v>0.388417623015707</v>
      </c>
      <c r="H70" s="18" t="n">
        <f aca="false">'Инерц. усил.'!H17*COS((6*B70+Q3)*PI()/180)</f>
        <v>0.212327092993541</v>
      </c>
      <c r="I70" s="18" t="n">
        <f aca="false">'Инерц. усил.'!I17*COS((7*B70+R3)*PI()/180)</f>
        <v>-0.046510177283709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 t="n">
        <f aca="false">SUM(C70:L70)</f>
        <v>-0.337241524506609</v>
      </c>
    </row>
    <row r="71" customFormat="false" ht="12.75" hidden="false" customHeight="false" outlineLevel="0" collapsed="false">
      <c r="B71" s="59" t="n">
        <v>68</v>
      </c>
      <c r="C71" s="59" t="n">
        <f aca="false">COS(B71*PI()/180)</f>
        <v>0.374606593415912</v>
      </c>
      <c r="D71" s="59" t="n">
        <f aca="false">'Инерц. усил.'!D17*COS((M3+2*B71)*PI()/180)</f>
        <v>-0.616576971718842</v>
      </c>
      <c r="E71" s="59" t="n">
        <f aca="false">'Инерц. усил.'!E17*COS((3*B71+N3)*PI()/180)</f>
        <v>-0.65253246974471</v>
      </c>
      <c r="F71" s="59" t="n">
        <f aca="false">'Инерц. усил.'!F17*COS((4*B71+O3)*PI()/180)</f>
        <v>0.0199425695442867</v>
      </c>
      <c r="G71" s="59" t="n">
        <f aca="false">'Инерц. усил.'!G17*COS((5*B71+P3)*PI()/180)</f>
        <v>0.402725408908247</v>
      </c>
      <c r="H71" s="59" t="n">
        <f aca="false">'Инерц. усил.'!H17*COS((6*B71+Q3)*PI()/180)</f>
        <v>0.191180173245388</v>
      </c>
      <c r="I71" s="59" t="n">
        <f aca="false">'Инерц. усил.'!I17*COS((7*B71+R3)*PI()/180)</f>
        <v>-0.062625043248528</v>
      </c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 t="n">
        <f aca="false">SUM(C71:L71)</f>
        <v>-0.343279739598248</v>
      </c>
    </row>
    <row r="72" customFormat="false" ht="12.75" hidden="false" customHeight="false" outlineLevel="0" collapsed="false">
      <c r="B72" s="18" t="n">
        <v>69</v>
      </c>
      <c r="C72" s="18" t="n">
        <f aca="false">COS(B72*PI()/180)</f>
        <v>0.3583679495453</v>
      </c>
      <c r="D72" s="18" t="n">
        <f aca="false">'Инерц. усил.'!D17*COS((M3+2*B72)*PI()/180)</f>
        <v>-0.636981278980622</v>
      </c>
      <c r="E72" s="18" t="n">
        <f aca="false">'Инерц. усил.'!E17*COS((3*B72+N3)*PI()/180)</f>
        <v>-0.636433231563116</v>
      </c>
      <c r="F72" s="18" t="n">
        <f aca="false">'Инерц. усил.'!F17*COS((4*B72+O3)*PI()/180)</f>
        <v>0.0597305504386597</v>
      </c>
      <c r="G72" s="18" t="n">
        <f aca="false">'Инерц. усил.'!G17*COS((5*B72+P3)*PI()/180)</f>
        <v>0.413968211266744</v>
      </c>
      <c r="H72" s="18" t="n">
        <f aca="false">'Инерц. усил.'!H17*COS((6*B72+Q3)*PI()/180)</f>
        <v>0.167938643512135</v>
      </c>
      <c r="I72" s="18" t="n">
        <f aca="false">'Инерц. усил.'!I17*COS((7*B72+R3)*PI()/180)</f>
        <v>-0.0778063140616865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 t="n">
        <f aca="false">SUM(C72:L72)</f>
        <v>-0.351215469842585</v>
      </c>
    </row>
    <row r="73" customFormat="false" ht="12.75" hidden="false" customHeight="false" outlineLevel="0" collapsed="false">
      <c r="B73" s="59" t="n">
        <v>70</v>
      </c>
      <c r="C73" s="59" t="n">
        <f aca="false">COS(B73*PI()/180)</f>
        <v>0.342020143325669</v>
      </c>
      <c r="D73" s="59" t="n">
        <f aca="false">'Инерц. усил.'!D17*COS((M3+2*B73)*PI()/180)</f>
        <v>-0.656609522673408</v>
      </c>
      <c r="E73" s="59" t="n">
        <f aca="false">'Инерц. усил.'!E17*COS((3*B73+N3)*PI()/180)</f>
        <v>-0.618589574131737</v>
      </c>
      <c r="F73" s="59" t="n">
        <f aca="false">'Инерц. усил.'!F17*COS((4*B73+O3)*PI()/180)</f>
        <v>0.0992275300953899</v>
      </c>
      <c r="G73" s="59" t="n">
        <f aca="false">'Инерц. усил.'!G17*COS((5*B73+P3)*PI()/180)</f>
        <v>0.422060465576661</v>
      </c>
      <c r="H73" s="59" t="n">
        <f aca="false">'Инерц. усил.'!H17*COS((6*B73+Q3)*PI()/180)</f>
        <v>0.142857142857143</v>
      </c>
      <c r="I73" s="59" t="n">
        <f aca="false">'Инерц. усил.'!I17*COS((7*B73+R3)*PI()/180)</f>
        <v>-0.091827671942118</v>
      </c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 t="n">
        <f aca="false">SUM(C73:L73)</f>
        <v>-0.360861486892401</v>
      </c>
    </row>
    <row r="74" customFormat="false" ht="12.75" hidden="false" customHeight="false" outlineLevel="0" collapsed="false">
      <c r="B74" s="18" t="n">
        <v>71</v>
      </c>
      <c r="C74" s="18" t="n">
        <f aca="false">COS(B74*PI()/180)</f>
        <v>0.325568154457157</v>
      </c>
      <c r="D74" s="18" t="n">
        <f aca="false">'Инерц. усил.'!D17*COS((M3+2*B74)*PI()/180)</f>
        <v>-0.67543778880576</v>
      </c>
      <c r="E74" s="18" t="n">
        <f aca="false">'Инерц. усил.'!E17*COS((3*B74+N3)*PI()/180)</f>
        <v>-0.599050405675299</v>
      </c>
      <c r="F74" s="18" t="n">
        <f aca="false">'Инерц. усил.'!F17*COS((4*B74+O3)*PI()/180)</f>
        <v>0.138241083199812</v>
      </c>
      <c r="G74" s="18" t="n">
        <f aca="false">'Инерц. усил.'!G17*COS((5*B74+P3)*PI()/180)</f>
        <v>0.426940584896463</v>
      </c>
      <c r="H74" s="18" t="n">
        <f aca="false">'Инерц. усил.'!H17*COS((6*B74+Q3)*PI()/180)</f>
        <v>0.116210469450228</v>
      </c>
      <c r="I74" s="18" t="n">
        <f aca="false">'Инерц. усил.'!I17*COS((7*B74+R3)*PI()/180)</f>
        <v>-0.104480090738976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 t="n">
        <f aca="false">SUM(C74:L74)</f>
        <v>-0.372007993216375</v>
      </c>
    </row>
    <row r="75" customFormat="false" ht="12.75" hidden="false" customHeight="false" outlineLevel="0" collapsed="false">
      <c r="B75" s="59" t="n">
        <v>72</v>
      </c>
      <c r="C75" s="59" t="n">
        <f aca="false">COS(B75*PI()/180)</f>
        <v>0.309016994374947</v>
      </c>
      <c r="D75" s="59" t="n">
        <f aca="false">'Инерц. усил.'!D17*COS((M3+2*B75)*PI()/180)</f>
        <v>-0.693443138035667</v>
      </c>
      <c r="E75" s="59" t="n">
        <f aca="false">'Инерц. усил.'!E17*COS((3*B75+N3)*PI()/180)</f>
        <v>-0.577869281696387</v>
      </c>
      <c r="F75" s="59" t="n">
        <f aca="false">'Инерц. усил.'!F17*COS((4*B75+O3)*PI()/180)</f>
        <v>0.176581139642829</v>
      </c>
      <c r="G75" s="59" t="n">
        <f aca="false">'Инерц. усил.'!G17*COS((5*B75+P3)*PI()/180)</f>
        <v>0.428571428571429</v>
      </c>
      <c r="H75" s="59" t="n">
        <f aca="false">'Инерц. усил.'!H17*COS((6*B75+Q3)*PI()/180)</f>
        <v>0.0882905698214135</v>
      </c>
      <c r="I75" s="59" t="n">
        <f aca="false">'Инерц. усил.'!I17*COS((7*B75+R3)*PI()/180)</f>
        <v>-0.115574952030095</v>
      </c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 t="n">
        <f aca="false">SUM(C75:L75)</f>
        <v>-0.38442723935153</v>
      </c>
    </row>
    <row r="76" customFormat="false" ht="12.75" hidden="false" customHeight="false" outlineLevel="0" collapsed="false">
      <c r="B76" s="18" t="n">
        <v>73</v>
      </c>
      <c r="C76" s="18" t="n">
        <f aca="false">COS(B76*PI()/180)</f>
        <v>0.292371704722737</v>
      </c>
      <c r="D76" s="18" t="n">
        <f aca="false">'Инерц. усил.'!D17*COS((M3+2*B76)*PI()/180)</f>
        <v>-0.710603633618605</v>
      </c>
      <c r="E76" s="18" t="n">
        <f aca="false">'Инерц. усил.'!E17*COS((3*B76+N3)*PI()/180)</f>
        <v>-0.555104258183547</v>
      </c>
      <c r="F76" s="18" t="n">
        <f aca="false">'Инерц. усил.'!F17*COS((4*B76+O3)*PI()/180)</f>
        <v>0.214060910523381</v>
      </c>
      <c r="G76" s="18" t="n">
        <f aca="false">'Инерц. усил.'!G17*COS((5*B76+P3)*PI()/180)</f>
        <v>0.426940584896463</v>
      </c>
      <c r="H76" s="18" t="n">
        <f aca="false">'Инерц. усил.'!H17*COS((6*B76+Q3)*PI()/180)</f>
        <v>0.0594033402336453</v>
      </c>
      <c r="I76" s="18" t="n">
        <f aca="false">'Инерц. усил.'!I17*COS((7*B76+R3)*PI()/180)</f>
        <v>-0.124946856988226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 t="n">
        <f aca="false">SUM(C76:L76)</f>
        <v>-0.397878208414152</v>
      </c>
    </row>
    <row r="77" customFormat="false" ht="12.75" hidden="false" customHeight="false" outlineLevel="0" collapsed="false">
      <c r="B77" s="59" t="n">
        <v>74</v>
      </c>
      <c r="C77" s="59" t="n">
        <f aca="false">COS(B77*PI()/180)</f>
        <v>0.275637355816999</v>
      </c>
      <c r="D77" s="59" t="n">
        <f aca="false">'Инерц. усил.'!D17*COS((M3+2*B77)*PI()/180)</f>
        <v>-0.726898368134078</v>
      </c>
      <c r="E77" s="59" t="n">
        <f aca="false">'Инерц. усил.'!E17*COS((3*B77+N3)*PI()/180)</f>
        <v>-0.530817732483849</v>
      </c>
      <c r="F77" s="59" t="n">
        <f aca="false">'Инерц. усил.'!F17*COS((4*B77+O3)*PI()/180)</f>
        <v>0.25049779816519</v>
      </c>
      <c r="G77" s="59" t="n">
        <f aca="false">'Инерц. усил.'!G17*COS((5*B77+P3)*PI()/180)</f>
        <v>0.422060465576661</v>
      </c>
      <c r="H77" s="59" t="n">
        <f aca="false">'Инерц. усил.'!H17*COS((6*B77+Q3)*PI()/180)</f>
        <v>0.0298652752193295</v>
      </c>
      <c r="I77" s="59" t="n">
        <f aca="false">'Инерц. усил.'!I17*COS((7*B77+R3)*PI()/180)</f>
        <v>-0.13245609209659</v>
      </c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 t="n">
        <f aca="false">SUM(C77:L77)</f>
        <v>-0.412111297936337</v>
      </c>
    </row>
    <row r="78" customFormat="false" ht="12.75" hidden="false" customHeight="false" outlineLevel="0" collapsed="false">
      <c r="B78" s="18" t="n">
        <v>75</v>
      </c>
      <c r="C78" s="18" t="n">
        <f aca="false">COS(B78*PI()/180)</f>
        <v>0.258819045102521</v>
      </c>
      <c r="D78" s="18" t="n">
        <f aca="false">'Инерц. усил.'!D17*COS((M3+2*B78)*PI()/180)</f>
        <v>-0.742307488958089</v>
      </c>
      <c r="E78" s="18" t="n">
        <f aca="false">'Инерц. усил.'!E17*COS((3*B78+N3)*PI()/180)</f>
        <v>-0.505076272276102</v>
      </c>
      <c r="F78" s="18" t="n">
        <f aca="false">'Инерц. усил.'!F17*COS((4*B78+O3)*PI()/180)</f>
        <v>0.28571428571429</v>
      </c>
      <c r="G78" s="18" t="n">
        <f aca="false">'Инерц. усил.'!G17*COS((5*B78+P3)*PI()/180)</f>
        <v>0.413968211266744</v>
      </c>
      <c r="H78" s="18" t="n">
        <f aca="false">'Инерц. усил.'!H17*COS((6*B78+Q3)*PI()/180)</f>
        <v>8.75106039220441E-017</v>
      </c>
      <c r="I78" s="18" t="n">
        <f aca="false">'Инерц. усил.'!I17*COS((7*B78+R3)*PI()/180)</f>
        <v>-0.137990711955612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 t="n">
        <f aca="false">SUM(C78:L78)</f>
        <v>-0.426872931106249</v>
      </c>
    </row>
    <row r="79" customFormat="false" ht="12.75" hidden="false" customHeight="false" outlineLevel="0" collapsed="false">
      <c r="B79" s="59" t="n">
        <v>76</v>
      </c>
      <c r="C79" s="59" t="n">
        <f aca="false">COS(B79*PI()/180)</f>
        <v>0.241921895599668</v>
      </c>
      <c r="D79" s="59" t="n">
        <f aca="false">'Инерц. усил.'!D17*COS((M3+2*B79)*PI()/180)</f>
        <v>-0.756812222450507</v>
      </c>
      <c r="E79" s="59" t="n">
        <f aca="false">'Инерц. усил.'!E17*COS((3*B79+N3)*PI()/180)</f>
        <v>-0.477950433113467</v>
      </c>
      <c r="F79" s="59" t="n">
        <f aca="false">'Инерц. усил.'!F17*COS((4*B79+O3)*PI()/180)</f>
        <v>0.319538801983288</v>
      </c>
      <c r="G79" s="59" t="n">
        <f aca="false">'Инерц. усил.'!G17*COS((5*B79+P3)*PI()/180)</f>
        <v>0.402725408908247</v>
      </c>
      <c r="H79" s="59" t="n">
        <f aca="false">'Инерц. усил.'!H17*COS((6*B79+Q3)*PI()/180)</f>
        <v>-0.0298652752193293</v>
      </c>
      <c r="I79" s="59" t="n">
        <f aca="false">'Инерц. усил.'!I17*COS((7*B79+R3)*PI()/180)</f>
        <v>-0.141468208130988</v>
      </c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 t="n">
        <f aca="false">SUM(C79:L79)</f>
        <v>-0.441910032423089</v>
      </c>
    </row>
    <row r="80" customFormat="false" ht="12.75" hidden="false" customHeight="false" outlineLevel="0" collapsed="false">
      <c r="B80" s="18" t="n">
        <v>77</v>
      </c>
      <c r="C80" s="18" t="n">
        <f aca="false">COS(B80*PI()/180)</f>
        <v>0.224951054343865</v>
      </c>
      <c r="D80" s="18" t="n">
        <f aca="false">'Инерц. усил.'!D17*COS((M3+2*B80)*PI()/180)</f>
        <v>-0.770394896827856</v>
      </c>
      <c r="E80" s="18" t="n">
        <f aca="false">'Инерц. усил.'!E17*COS((3*B80+N3)*PI()/180)</f>
        <v>-0.449514565035595</v>
      </c>
      <c r="F80" s="18" t="n">
        <f aca="false">'Инерц. усил.'!F17*COS((4*B80+O3)*PI()/180)</f>
        <v>0.351806557328953</v>
      </c>
      <c r="G80" s="18" t="n">
        <f aca="false">'Инерц. усил.'!G17*COS((5*B80+P3)*PI()/180)</f>
        <v>0.388417623015707</v>
      </c>
      <c r="H80" s="18" t="n">
        <f aca="false">'Инерц. усил.'!H17*COS((6*B80+Q3)*PI()/180)</f>
        <v>-0.0594033402336457</v>
      </c>
      <c r="I80" s="18" t="n">
        <f aca="false">'Инерц. усил.'!I17*COS((7*B80+R3)*PI()/180)</f>
        <v>-0.142836739164399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 t="n">
        <f aca="false">SUM(C80:L80)</f>
        <v>-0.456974306572971</v>
      </c>
    </row>
    <row r="81" customFormat="false" ht="12.75" hidden="false" customHeight="false" outlineLevel="0" collapsed="false">
      <c r="B81" s="59" t="n">
        <v>78</v>
      </c>
      <c r="C81" s="59" t="n">
        <f aca="false">COS(B81*PI()/180)</f>
        <v>0.207911690817759</v>
      </c>
      <c r="D81" s="59" t="n">
        <f aca="false">'Инерц. усил.'!D17*COS((M3+2*B81)*PI()/180)</f>
        <v>-0.783038963693656</v>
      </c>
      <c r="E81" s="59" t="n">
        <f aca="false">'Инерц. усил.'!E17*COS((3*B81+N3)*PI()/180)</f>
        <v>-0.419846608780335</v>
      </c>
      <c r="F81" s="59" t="n">
        <f aca="false">'Инерц. усил.'!F17*COS((4*B81+O3)*PI()/180)</f>
        <v>0.382360346490781</v>
      </c>
      <c r="G81" s="59" t="n">
        <f aca="false">'Инерц. усил.'!G17*COS((5*B81+P3)*PI()/180)</f>
        <v>0.371153744479045</v>
      </c>
      <c r="H81" s="59" t="n">
        <f aca="false">'Инерц. усил.'!H17*COS((6*B81+Q3)*PI()/180)</f>
        <v>-0.0882905698214133</v>
      </c>
      <c r="I81" s="59" t="n">
        <f aca="false">'Инерц. усил.'!I17*COS((7*B81+R3)*PI()/180)</f>
        <v>-0.142075903410252</v>
      </c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 t="n">
        <f aca="false">SUM(C81:L81)</f>
        <v>-0.47182626391807</v>
      </c>
    </row>
    <row r="82" customFormat="false" ht="12.75" hidden="false" customHeight="false" outlineLevel="0" collapsed="false">
      <c r="B82" s="18" t="n">
        <v>79</v>
      </c>
      <c r="C82" s="18" t="n">
        <f aca="false">COS(B82*PI()/180)</f>
        <v>0.190808995376545</v>
      </c>
      <c r="D82" s="18" t="n">
        <f aca="false">'Инерц. усил.'!D17*COS((M3+2*B82)*PI()/180)</f>
        <v>-0.794729018200102</v>
      </c>
      <c r="E82" s="18" t="n">
        <f aca="false">'Инерц. усил.'!E17*COS((3*B82+N3)*PI()/180)</f>
        <v>-0.389027882153588</v>
      </c>
      <c r="F82" s="18" t="n">
        <f aca="false">'Инерц. усил.'!F17*COS((4*B82+O3)*PI()/180)</f>
        <v>0.411051314479235</v>
      </c>
      <c r="G82" s="18" t="n">
        <f aca="false">'Инерц. усил.'!G17*COS((5*B82+P3)*PI()/180)</f>
        <v>0.351065161838139</v>
      </c>
      <c r="H82" s="18" t="n">
        <f aca="false">'Инерц. усил.'!H17*COS((6*B82+Q3)*PI()/180)</f>
        <v>-0.116210469450229</v>
      </c>
      <c r="I82" s="18" t="n">
        <f aca="false">'Инерц. усил.'!I17*COS((7*B82+R3)*PI()/180)</f>
        <v>-0.139197043177219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 t="n">
        <f aca="false">SUM(C82:L82)</f>
        <v>-0.486238941287218</v>
      </c>
    </row>
    <row r="83" customFormat="false" ht="12.75" hidden="false" customHeight="false" outlineLevel="0" collapsed="false">
      <c r="B83" s="59" t="n">
        <v>80</v>
      </c>
      <c r="C83" s="59" t="n">
        <f aca="false">COS(B83*PI()/180)</f>
        <v>0.17364817766693</v>
      </c>
      <c r="D83" s="59" t="n">
        <f aca="false">'Инерц. усил.'!D17*COS((M3+2*B83)*PI()/180)</f>
        <v>-0.805450817816491</v>
      </c>
      <c r="E83" s="59" t="n">
        <f aca="false">'Инерц. усил.'!E17*COS((3*B83+N3)*PI()/180)</f>
        <v>-0.357142857142855</v>
      </c>
      <c r="F83" s="59" t="n">
        <f aca="false">'Инерц. усил.'!F17*COS((4*B83+O3)*PI()/180)</f>
        <v>0.437739681782279</v>
      </c>
      <c r="G83" s="59" t="n">
        <f aca="false">'Инерц. усил.'!G17*COS((5*B83+P3)*PI()/180)</f>
        <v>0.328304761336705</v>
      </c>
      <c r="H83" s="59" t="n">
        <f aca="false">'Инерц. усил.'!H17*COS((6*B83+Q3)*PI()/180)</f>
        <v>-0.142857142857142</v>
      </c>
      <c r="I83" s="59" t="n">
        <f aca="false">'Инерц. усил.'!I17*COS((7*B83+R3)*PI()/180)</f>
        <v>-0.134243075640549</v>
      </c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 t="n">
        <f aca="false">SUM(C83:L83)</f>
        <v>-0.500001272671123</v>
      </c>
    </row>
    <row r="84" customFormat="false" ht="12.75" hidden="false" customHeight="false" outlineLevel="0" collapsed="false">
      <c r="B84" s="18" t="n">
        <v>81</v>
      </c>
      <c r="C84" s="18" t="n">
        <f aca="false">COS(B84*PI()/180)</f>
        <v>0.156434465040231</v>
      </c>
      <c r="D84" s="18" t="n">
        <f aca="false">'Инерц. усил.'!D17*COS((M3+2*B84)*PI()/180)</f>
        <v>-0.815191299681558</v>
      </c>
      <c r="E84" s="18" t="n">
        <f aca="false">'Инерц. усил.'!E17*COS((3*B84+N3)*PI()/180)</f>
        <v>-0.324278928385388</v>
      </c>
      <c r="F84" s="18" t="n">
        <f aca="false">'Инерц. усил.'!F17*COS((4*B84+O3)*PI()/180)</f>
        <v>0.462295425357119</v>
      </c>
      <c r="G84" s="18" t="n">
        <f aca="false">'Инерц. усил.'!G17*COS((5*B84+P3)*PI()/180)</f>
        <v>0.303045763365664</v>
      </c>
      <c r="H84" s="18" t="n">
        <f aca="false">'Инерц. усил.'!H17*COS((6*B84+Q3)*PI()/180)</f>
        <v>-0.167938643512135</v>
      </c>
      <c r="I84" s="18" t="n">
        <f aca="false">'Инерц. усил.'!I17*COS((7*B84+R3)*PI()/180)</f>
        <v>-0.127287853045824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 t="n">
        <f aca="false">SUM(C84:L84)</f>
        <v>-0.512921070861891</v>
      </c>
    </row>
    <row r="85" customFormat="false" ht="12.75" hidden="false" customHeight="false" outlineLevel="0" collapsed="false">
      <c r="B85" s="59" t="n">
        <v>82</v>
      </c>
      <c r="C85" s="59" t="n">
        <f aca="false">COS(B85*PI()/180)</f>
        <v>0.139173100960066</v>
      </c>
      <c r="D85" s="59" t="n">
        <f aca="false">'Инерц. усил.'!D17*COS((M3+2*B85)*PI()/180)</f>
        <v>-0.823938596518557</v>
      </c>
      <c r="E85" s="59" t="n">
        <f aca="false">'Инерц. усил.'!E17*COS((3*B85+N3)*PI()/180)</f>
        <v>-0.290526173625569</v>
      </c>
      <c r="F85" s="59" t="n">
        <f aca="false">'Инерц. усил.'!F17*COS((4*B85+O3)*PI()/180)</f>
        <v>0.484598912089393</v>
      </c>
      <c r="G85" s="59" t="n">
        <f aca="false">'Инерц. усил.'!G17*COS((5*B85+P3)*PI()/180)</f>
        <v>0.275480404151374</v>
      </c>
      <c r="H85" s="59" t="n">
        <f aca="false">'Инерц. усил.'!H17*COS((6*B85+Q3)*PI()/180)</f>
        <v>-0.191180173245388</v>
      </c>
      <c r="I85" s="59" t="n">
        <f aca="false">'Инерц. усил.'!I17*COS((7*B85+R3)*PI()/180)</f>
        <v>-0.118435061742088</v>
      </c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 t="n">
        <f aca="false">SUM(C85:L85)</f>
        <v>-0.52482758793077</v>
      </c>
    </row>
    <row r="86" customFormat="false" ht="12.75" hidden="false" customHeight="false" outlineLevel="0" collapsed="false">
      <c r="B86" s="18" t="n">
        <v>83</v>
      </c>
      <c r="C86" s="18" t="n">
        <f aca="false">COS(B86*PI()/180)</f>
        <v>0.121869343405147</v>
      </c>
      <c r="D86" s="18" t="n">
        <f aca="false">'Инерц. усил.'!D17*COS((M3+2*B86)*PI()/180)</f>
        <v>-0.831682051093709</v>
      </c>
      <c r="E86" s="18" t="n">
        <f aca="false">'Инерц. усил.'!E17*COS((3*B86+N3)*PI()/180)</f>
        <v>-0.25597710681807</v>
      </c>
      <c r="F86" s="18" t="n">
        <f aca="false">'Инерц. усил.'!F17*COS((4*B86+O3)*PI()/180)</f>
        <v>0.504541481633679</v>
      </c>
      <c r="G86" s="18" t="n">
        <f aca="false">'Инерц. усил.'!G17*COS((5*B86+P3)*PI()/180)</f>
        <v>0.245818472721877</v>
      </c>
      <c r="H86" s="18" t="n">
        <f aca="false">'Инерц. усил.'!H17*COS((6*B86+Q3)*PI()/180)</f>
        <v>-0.212327092993541</v>
      </c>
      <c r="I86" s="18" t="n">
        <f aca="false">'Инерц. усил.'!I17*COS((7*B86+R3)*PI()/180)</f>
        <v>-0.1078166764572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 t="n">
        <f aca="false">SUM(C86:L86)</f>
        <v>-0.535573629601816</v>
      </c>
    </row>
    <row r="87" customFormat="false" ht="12.75" hidden="false" customHeight="false" outlineLevel="0" collapsed="false">
      <c r="B87" s="59" t="n">
        <v>84</v>
      </c>
      <c r="C87" s="59" t="n">
        <f aca="false">COS(B87*PI()/180)</f>
        <v>0.104528463267653</v>
      </c>
      <c r="D87" s="59" t="n">
        <f aca="false">'Инерц. усил.'!D17*COS((M3+2*B87)*PI()/180)</f>
        <v>-0.838412229200403</v>
      </c>
      <c r="E87" s="59" t="n">
        <f aca="false">'Инерц. усил.'!E17*COS((3*B87+N3)*PI()/180)</f>
        <v>-0.220726424553532</v>
      </c>
      <c r="F87" s="59" t="n">
        <f aca="false">'Инерц. усил.'!F17*COS((4*B87+O3)*PI()/180)</f>
        <v>0.522025975795779</v>
      </c>
      <c r="G87" s="59" t="n">
        <f aca="false">'Инерц. усил.'!G17*COS((5*B87+P3)*PI()/180)</f>
        <v>0.214285714285714</v>
      </c>
      <c r="H87" s="59" t="n">
        <f aca="false">'Инерц. усил.'!H17*COS((6*B87+Q3)*PI()/180)</f>
        <v>-0.231147712678556</v>
      </c>
      <c r="I87" s="59" t="n">
        <f aca="false">'Инерц. усил.'!I17*COS((7*B87+R3)*PI()/180)</f>
        <v>-0.0955909928586143</v>
      </c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 t="n">
        <f aca="false">SUM(C87:L87)</f>
        <v>-0.545037205941959</v>
      </c>
    </row>
    <row r="88" customFormat="false" ht="12.75" hidden="false" customHeight="false" outlineLevel="0" collapsed="false">
      <c r="B88" s="18" t="n">
        <v>85</v>
      </c>
      <c r="C88" s="18" t="n">
        <f aca="false">COS(B88*PI()/180)</f>
        <v>0.0871557427476581</v>
      </c>
      <c r="D88" s="18" t="n">
        <f aca="false">'Инерц. усил.'!D17*COS((M3+2*B88)*PI()/180)</f>
        <v>-0.844120931153319</v>
      </c>
      <c r="E88" s="18" t="n">
        <f aca="false">'Инерц. усил.'!E17*COS((3*B88+N3)*PI()/180)</f>
        <v>-0.184870746501799</v>
      </c>
      <c r="F88" s="18" t="n">
        <f aca="false">'Инерц. усил.'!F17*COS((4*B88+O3)*PI()/180)</f>
        <v>0.536967211877669</v>
      </c>
      <c r="G88" s="18" t="n">
        <f aca="false">'Инерц. усил.'!G17*COS((5*B88+P3)*PI()/180)</f>
        <v>0.181122112174586</v>
      </c>
      <c r="H88" s="18" t="n">
        <f aca="false">'Инерц. усил.'!H17*COS((6*B88+Q3)*PI()/180)</f>
        <v>-0.247435829652696</v>
      </c>
      <c r="I88" s="18" t="n">
        <f aca="false">'Инерц. усил.'!I17*COS((7*B88+R3)*PI()/180)</f>
        <v>-0.0819402677295821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 t="n">
        <f aca="false">SUM(C88:L88)</f>
        <v>-0.553122708237483</v>
      </c>
    </row>
    <row r="89" customFormat="false" ht="12.75" hidden="false" customHeight="false" outlineLevel="0" collapsed="false">
      <c r="B89" s="59" t="n">
        <v>86</v>
      </c>
      <c r="C89" s="59" t="n">
        <f aca="false">COS(B89*PI()/180)</f>
        <v>0.0697564737441255</v>
      </c>
      <c r="D89" s="59" t="n">
        <f aca="false">'Инерц. усил.'!D17*COS((M3+2*B89)*PI()/180)</f>
        <v>-0.848801201778487</v>
      </c>
      <c r="E89" s="59" t="n">
        <f aca="false">'Инерц. усил.'!E17*COS((3*B89+N3)*PI()/180)</f>
        <v>-0.148508350584113</v>
      </c>
      <c r="F89" s="59" t="n">
        <f aca="false">'Инерц. усил.'!F17*COS((4*B89+O3)*PI()/180)</f>
        <v>0.549292397679047</v>
      </c>
      <c r="G89" s="59" t="n">
        <f aca="false">'Инерц. усил.'!G17*COS((5*B89+P3)*PI()/180)</f>
        <v>0.146580061425287</v>
      </c>
      <c r="H89" s="59" t="n">
        <f aca="false">'Инерц. усил.'!H17*COS((6*B89+Q3)*PI()/180)</f>
        <v>-0.261012987897885</v>
      </c>
      <c r="I89" s="59" t="n">
        <f aca="false">'Инерц. усил.'!I17*COS((7*B89+R3)*PI()/180)</f>
        <v>-0.0670680019402979</v>
      </c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 t="n">
        <f aca="false">SUM(C89:L89)</f>
        <v>-0.559761609352324</v>
      </c>
    </row>
    <row r="90" customFormat="false" ht="12.75" hidden="false" customHeight="false" outlineLevel="0" collapsed="false">
      <c r="B90" s="18" t="n">
        <v>87</v>
      </c>
      <c r="C90" s="18" t="n">
        <f aca="false">COS(B90*PI()/180)</f>
        <v>0.052335956242944</v>
      </c>
      <c r="D90" s="18" t="n">
        <f aca="false">'Инерц. усил.'!D17*COS((M3+2*B90)*PI()/180)</f>
        <v>-0.852447338887089</v>
      </c>
      <c r="E90" s="18" t="n">
        <f aca="false">'Инерц. усил.'!E17*COS((3*B90+N3)*PI()/180)</f>
        <v>-0.111738903600164</v>
      </c>
      <c r="F90" s="18" t="n">
        <f aca="false">'Инерц. усил.'!F17*COS((4*B90+O3)*PI()/180)</f>
        <v>0.558941486133611</v>
      </c>
      <c r="G90" s="18" t="n">
        <f aca="false">'Инерц. усил.'!G17*COS((5*B90+P3)*PI()/180)</f>
        <v>0.11092244790108</v>
      </c>
      <c r="H90" s="18" t="n">
        <f aca="false">'Инерц. усил.'!H17*COS((6*B90+Q3)*PI()/180)</f>
        <v>-0.271730433227186</v>
      </c>
      <c r="I90" s="18" t="n">
        <f aca="false">'Инерц. усил.'!I17*COS((7*B90+R3)*PI()/180)</f>
        <v>-0.051195906718649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 t="n">
        <f aca="false">SUM(C90:L90)</f>
        <v>-0.564912692155454</v>
      </c>
    </row>
    <row r="91" customFormat="false" ht="12.75" hidden="false" customHeight="false" outlineLevel="0" collapsed="false">
      <c r="B91" s="59" t="n">
        <v>88</v>
      </c>
      <c r="C91" s="59" t="n">
        <f aca="false">COS(B91*PI()/180)</f>
        <v>0.0348994967025011</v>
      </c>
      <c r="D91" s="59" t="n">
        <f aca="false">'Инерц. усил.'!D17*COS((M3+2*B91)*PI()/180)</f>
        <v>-0.855054900222704</v>
      </c>
      <c r="E91" s="59" t="n">
        <f aca="false">'Инерц. усил.'!E17*COS((3*B91+N3)*PI()/180)</f>
        <v>-0.0746631880483233</v>
      </c>
      <c r="F91" s="59" t="n">
        <f aca="false">'Инерц. усил.'!F17*COS((4*B91+O3)*PI()/180)</f>
        <v>0.565867467852334</v>
      </c>
      <c r="G91" s="59" t="n">
        <f aca="false">'Инерц. усил.'!G17*COS((5*B91+P3)*PI()/180)</f>
        <v>0.0744206475715416</v>
      </c>
      <c r="H91" s="59" t="n">
        <f aca="false">'Инерц. усил.'!H17*COS((6*B91+Q3)*PI()/180)</f>
        <v>-0.279470743066801</v>
      </c>
      <c r="I91" s="59" t="n">
        <f aca="false">'Инерц. усил.'!I17*COS((7*B91+R3)*PI()/180)</f>
        <v>-0.0345605984464681</v>
      </c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 t="n">
        <f aca="false">SUM(C91:L91)</f>
        <v>-0.568561817657921</v>
      </c>
    </row>
    <row r="92" customFormat="false" ht="12.75" hidden="false" customHeight="false" outlineLevel="0" collapsed="false">
      <c r="B92" s="18" t="n">
        <v>89</v>
      </c>
      <c r="C92" s="18" t="n">
        <f aca="false">COS(B92*PI()/180)</f>
        <v>0.0174524064372834</v>
      </c>
      <c r="D92" s="18" t="n">
        <f aca="false">'Инерц. усил.'!D17*COS((M3+2*B92)*PI()/180)</f>
        <v>-0.856620708873509</v>
      </c>
      <c r="E92" s="18" t="n">
        <f aca="false">'Инерц. усил.'!E17*COS((3*B92+N3)*PI()/180)</f>
        <v>-0.0373828258878171</v>
      </c>
      <c r="F92" s="18" t="n">
        <f aca="false">'Инерц. усил.'!F17*COS((4*B92+O3)*PI()/180)</f>
        <v>0.570036600148479</v>
      </c>
      <c r="G92" s="18" t="n">
        <f aca="false">'Инерц. усил.'!G17*COS((5*B92+P3)*PI()/180)</f>
        <v>0.0373524611775683</v>
      </c>
      <c r="H92" s="18" t="n">
        <f aca="false">'Инерц. усил.'!H17*COS((6*B92+Q3)*PI()/180)</f>
        <v>-0.284149112962363</v>
      </c>
      <c r="I92" s="18" t="n">
        <f aca="false">'Инерц. усил.'!I17*COS((7*B92+R3)*PI()/180)</f>
        <v>-0.0174100712542773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 t="n">
        <f aca="false">SUM(C92:L92)</f>
        <v>-0.570721251214636</v>
      </c>
    </row>
    <row r="93" customFormat="false" ht="12.75" hidden="false" customHeight="false" outlineLevel="0" collapsed="false">
      <c r="B93" s="59" t="n">
        <v>90</v>
      </c>
      <c r="C93" s="59" t="n">
        <f aca="false">COS(B93*PI()/180)</f>
        <v>6.12323399573677E-017</v>
      </c>
      <c r="D93" s="59" t="n">
        <f aca="false">'Инерц. усил.'!D17*COS((M3+2*B93)*PI()/180)</f>
        <v>-0.857142857142855</v>
      </c>
      <c r="E93" s="59" t="n">
        <f aca="false">'Инерц. усил.'!E17*COS((3*B93+N3)*PI()/180)</f>
        <v>-1.31265905883066E-016</v>
      </c>
      <c r="F93" s="59" t="n">
        <f aca="false">'Инерц. усил.'!F17*COS((4*B93+O3)*PI()/180)</f>
        <v>0.571428571428579</v>
      </c>
      <c r="G93" s="59" t="n">
        <f aca="false">'Инерц. усил.'!G17*COS((5*B93+P3)*PI()/180)</f>
        <v>1.31265905883066E-016</v>
      </c>
      <c r="H93" s="59" t="n">
        <f aca="false">'Инерц. усил.'!H17*COS((6*B93+Q3)*PI()/180)</f>
        <v>-0.285714285714285</v>
      </c>
      <c r="I93" s="59" t="n">
        <f aca="false">'Инерц. усил.'!I17*COS((7*B93+R3)*PI()/180)</f>
        <v>-6.12580034926491E-017</v>
      </c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 t="n">
        <f aca="false">SUM(C93:L93)</f>
        <v>-0.571428571428561</v>
      </c>
    </row>
    <row r="94" customFormat="false" ht="12.75" hidden="false" customHeight="false" outlineLevel="0" collapsed="false">
      <c r="B94" s="18" t="n">
        <v>91</v>
      </c>
      <c r="C94" s="18" t="n">
        <f aca="false">COS(B94*PI()/180)</f>
        <v>-0.0174524064372835</v>
      </c>
      <c r="D94" s="18" t="n">
        <f aca="false">'Инерц. усил.'!D17*COS((M3+2*B94)*PI()/180)</f>
        <v>-0.856620708873509</v>
      </c>
      <c r="E94" s="18" t="n">
        <f aca="false">'Инерц. усил.'!E17*COS((3*B94+N3)*PI()/180)</f>
        <v>0.0373828258878168</v>
      </c>
      <c r="F94" s="18" t="n">
        <f aca="false">'Инерц. усил.'!F17*COS((4*B94+O3)*PI()/180)</f>
        <v>0.570036600148479</v>
      </c>
      <c r="G94" s="18" t="n">
        <f aca="false">'Инерц. усил.'!G17*COS((5*B94+P3)*PI()/180)</f>
        <v>-0.0373524611775676</v>
      </c>
      <c r="H94" s="18" t="n">
        <f aca="false">'Инерц. усил.'!H17*COS((6*B94+Q3)*PI()/180)</f>
        <v>-0.284149112962363</v>
      </c>
      <c r="I94" s="18" t="n">
        <f aca="false">'Инерц. усил.'!I17*COS((7*B94+R3)*PI()/180)</f>
        <v>0.0174100712542771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 t="n">
        <f aca="false">SUM(C94:L94)</f>
        <v>-0.57074519216015</v>
      </c>
    </row>
    <row r="95" customFormat="false" ht="12.75" hidden="false" customHeight="false" outlineLevel="0" collapsed="false">
      <c r="B95" s="59" t="n">
        <v>92</v>
      </c>
      <c r="C95" s="59" t="n">
        <f aca="false">COS(B95*PI()/180)</f>
        <v>-0.0348994967025007</v>
      </c>
      <c r="D95" s="59" t="n">
        <f aca="false">'Инерц. усил.'!D17*COS((M3+2*B95)*PI()/180)</f>
        <v>-0.855054900222704</v>
      </c>
      <c r="E95" s="59" t="n">
        <f aca="false">'Инерц. усил.'!E17*COS((3*B95+N3)*PI()/180)</f>
        <v>0.074663188048323</v>
      </c>
      <c r="F95" s="59" t="n">
        <f aca="false">'Инерц. усил.'!F17*COS((4*B95+O3)*PI()/180)</f>
        <v>0.565867467852334</v>
      </c>
      <c r="G95" s="59" t="n">
        <f aca="false">'Инерц. усил.'!G17*COS((5*B95+P3)*PI()/180)</f>
        <v>-0.0744206475715414</v>
      </c>
      <c r="H95" s="59" t="n">
        <f aca="false">'Инерц. усил.'!H17*COS((6*B95+Q3)*PI()/180)</f>
        <v>-0.279470743066801</v>
      </c>
      <c r="I95" s="59" t="n">
        <f aca="false">'Инерц. усил.'!I17*COS((7*B95+R3)*PI()/180)</f>
        <v>0.034560598446468</v>
      </c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 t="n">
        <f aca="false">SUM(C95:L95)</f>
        <v>-0.568754533216423</v>
      </c>
    </row>
    <row r="96" customFormat="false" ht="12.75" hidden="false" customHeight="false" outlineLevel="0" collapsed="false">
      <c r="B96" s="18" t="n">
        <v>93</v>
      </c>
      <c r="C96" s="18" t="n">
        <f aca="false">COS(B96*PI()/180)</f>
        <v>-0.0523359562429436</v>
      </c>
      <c r="D96" s="18" t="n">
        <f aca="false">'Инерц. усил.'!D17*COS((M3+2*B96)*PI()/180)</f>
        <v>-0.852447338887089</v>
      </c>
      <c r="E96" s="18" t="n">
        <f aca="false">'Инерц. усил.'!E17*COS((3*B96+N3)*PI()/180)</f>
        <v>0.111738903600164</v>
      </c>
      <c r="F96" s="18" t="n">
        <f aca="false">'Инерц. усил.'!F17*COS((4*B96+O3)*PI()/180)</f>
        <v>0.558941486133611</v>
      </c>
      <c r="G96" s="18" t="n">
        <f aca="false">'Инерц. усил.'!G17*COS((5*B96+P3)*PI()/180)</f>
        <v>-0.11092244790108</v>
      </c>
      <c r="H96" s="18" t="n">
        <f aca="false">'Инерц. усил.'!H17*COS((6*B96+Q3)*PI()/180)</f>
        <v>-0.271730433227186</v>
      </c>
      <c r="I96" s="18" t="n">
        <f aca="false">'Инерц. усил.'!I17*COS((7*B96+R3)*PI()/180)</f>
        <v>0.0511959067186489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 t="n">
        <f aca="false">SUM(C96:L96)</f>
        <v>-0.565559879805876</v>
      </c>
    </row>
    <row r="97" customFormat="false" ht="12.75" hidden="false" customHeight="false" outlineLevel="0" collapsed="false">
      <c r="B97" s="59" t="n">
        <v>94</v>
      </c>
      <c r="C97" s="59" t="n">
        <f aca="false">COS(B97*PI()/180)</f>
        <v>-0.0697564737441253</v>
      </c>
      <c r="D97" s="59" t="n">
        <f aca="false">'Инерц. усил.'!D17*COS((M3+2*B97)*PI()/180)</f>
        <v>-0.848801201778487</v>
      </c>
      <c r="E97" s="59" t="n">
        <f aca="false">'Инерц. усил.'!E17*COS((3*B97+N3)*PI()/180)</f>
        <v>0.148508350584112</v>
      </c>
      <c r="F97" s="59" t="n">
        <f aca="false">'Инерц. усил.'!F17*COS((4*B97+O3)*PI()/180)</f>
        <v>0.549292397679047</v>
      </c>
      <c r="G97" s="59" t="n">
        <f aca="false">'Инерц. усил.'!G17*COS((5*B97+P3)*PI()/180)</f>
        <v>-0.146580061425286</v>
      </c>
      <c r="H97" s="59" t="n">
        <f aca="false">'Инерц. усил.'!H17*COS((6*B97+Q3)*PI()/180)</f>
        <v>-0.261012987897886</v>
      </c>
      <c r="I97" s="59" t="n">
        <f aca="false">'Инерц. усил.'!I17*COS((7*B97+R3)*PI()/180)</f>
        <v>0.0670680019402978</v>
      </c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 t="n">
        <f aca="false">SUM(C97:L97)</f>
        <v>-0.561281974642327</v>
      </c>
    </row>
    <row r="98" customFormat="false" ht="12.75" hidden="false" customHeight="false" outlineLevel="0" collapsed="false">
      <c r="B98" s="18" t="n">
        <v>95</v>
      </c>
      <c r="C98" s="18" t="n">
        <f aca="false">COS(B98*PI()/180)</f>
        <v>-0.0871557427476582</v>
      </c>
      <c r="D98" s="18" t="n">
        <f aca="false">'Инерц. усил.'!D17*COS((M3+2*B98)*PI()/180)</f>
        <v>-0.844120931153319</v>
      </c>
      <c r="E98" s="18" t="n">
        <f aca="false">'Инерц. усил.'!E17*COS((3*B98+N3)*PI()/180)</f>
        <v>0.1848707465018</v>
      </c>
      <c r="F98" s="18" t="n">
        <f aca="false">'Инерц. усил.'!F17*COS((4*B98+O3)*PI()/180)</f>
        <v>0.536967211877669</v>
      </c>
      <c r="G98" s="18" t="n">
        <f aca="false">'Инерц. усил.'!G17*COS((5*B98+P3)*PI()/180)</f>
        <v>-0.181122112174585</v>
      </c>
      <c r="H98" s="18" t="n">
        <f aca="false">'Инерц. усил.'!H17*COS((6*B98+Q3)*PI()/180)</f>
        <v>-0.247435829652696</v>
      </c>
      <c r="I98" s="18" t="n">
        <f aca="false">'Инерц. усил.'!I17*COS((7*B98+R3)*PI()/180)</f>
        <v>0.081940267729582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 t="n">
        <f aca="false">SUM(C98:L98)</f>
        <v>-0.556056389619208</v>
      </c>
    </row>
    <row r="99" customFormat="false" ht="12.75" hidden="false" customHeight="false" outlineLevel="0" collapsed="false">
      <c r="B99" s="59" t="n">
        <v>96</v>
      </c>
      <c r="C99" s="59" t="n">
        <f aca="false">COS(B99*PI()/180)</f>
        <v>-0.104528463267653</v>
      </c>
      <c r="D99" s="59" t="n">
        <f aca="false">'Инерц. усил.'!D17*COS((M3+2*B99)*PI()/180)</f>
        <v>-0.838412229200403</v>
      </c>
      <c r="E99" s="59" t="n">
        <f aca="false">'Инерц. усил.'!E17*COS((3*B99+N3)*PI()/180)</f>
        <v>0.220726424553532</v>
      </c>
      <c r="F99" s="59" t="n">
        <f aca="false">'Инерц. усил.'!F17*COS((4*B99+O3)*PI()/180)</f>
        <v>0.522025975795779</v>
      </c>
      <c r="G99" s="59" t="n">
        <f aca="false">'Инерц. усил.'!G17*COS((5*B99+P3)*PI()/180)</f>
        <v>-0.214285714285714</v>
      </c>
      <c r="H99" s="59" t="n">
        <f aca="false">'Инерц. усил.'!H17*COS((6*B99+Q3)*PI()/180)</f>
        <v>-0.231147712678556</v>
      </c>
      <c r="I99" s="59" t="n">
        <f aca="false">'Инерц. усил.'!I17*COS((7*B99+R3)*PI()/180)</f>
        <v>0.0955909928586144</v>
      </c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 t="n">
        <f aca="false">SUM(C99:L99)</f>
        <v>-0.5500307262244</v>
      </c>
    </row>
    <row r="100" customFormat="false" ht="12.75" hidden="false" customHeight="false" outlineLevel="0" collapsed="false">
      <c r="B100" s="18" t="n">
        <v>97</v>
      </c>
      <c r="C100" s="18" t="n">
        <f aca="false">COS(B100*PI()/180)</f>
        <v>-0.121869343405147</v>
      </c>
      <c r="D100" s="18" t="n">
        <f aca="false">'Инерц. усил.'!D17*COS((M3+2*B100)*PI()/180)</f>
        <v>-0.831682051093709</v>
      </c>
      <c r="E100" s="18" t="n">
        <f aca="false">'Инерц. усил.'!E17*COS((3*B100+N3)*PI()/180)</f>
        <v>0.255977106818069</v>
      </c>
      <c r="F100" s="18" t="n">
        <f aca="false">'Инерц. усил.'!F17*COS((4*B100+O3)*PI()/180)</f>
        <v>0.50454148163368</v>
      </c>
      <c r="G100" s="18" t="n">
        <f aca="false">'Инерц. усил.'!G17*COS((5*B100+P3)*PI()/180)</f>
        <v>-0.245818472721877</v>
      </c>
      <c r="H100" s="18" t="n">
        <f aca="false">'Инерц. усил.'!H17*COS((6*B100+Q3)*PI()/180)</f>
        <v>-0.212327092993541</v>
      </c>
      <c r="I100" s="18" t="n">
        <f aca="false">'Инерц. усил.'!I17*COS((7*B100+R3)*PI()/180)</f>
        <v>0.1078166764572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 t="n">
        <f aca="false">SUM(C100:L100)</f>
        <v>-0.543361695305326</v>
      </c>
    </row>
    <row r="101" customFormat="false" ht="12.75" hidden="false" customHeight="false" outlineLevel="0" collapsed="false">
      <c r="B101" s="59" t="n">
        <v>98</v>
      </c>
      <c r="C101" s="59" t="n">
        <f aca="false">COS(B101*PI()/180)</f>
        <v>-0.139173100960065</v>
      </c>
      <c r="D101" s="59" t="n">
        <f aca="false">'Инерц. усил.'!D17*COS((M3+2*B101)*PI()/180)</f>
        <v>-0.823938596518557</v>
      </c>
      <c r="E101" s="59" t="n">
        <f aca="false">'Инерц. усил.'!E17*COS((3*B101+N3)*PI()/180)</f>
        <v>0.29052617362557</v>
      </c>
      <c r="F101" s="59" t="n">
        <f aca="false">'Инерц. усил.'!F17*COS((4*B101+O3)*PI()/180)</f>
        <v>0.484598912089393</v>
      </c>
      <c r="G101" s="59" t="n">
        <f aca="false">'Инерц. усил.'!G17*COS((5*B101+P3)*PI()/180)</f>
        <v>-0.275480404151374</v>
      </c>
      <c r="H101" s="59" t="n">
        <f aca="false">'Инерц. усил.'!H17*COS((6*B101+Q3)*PI()/180)</f>
        <v>-0.191180173245388</v>
      </c>
      <c r="I101" s="59" t="n">
        <f aca="false">'Инерц. усил.'!I17*COS((7*B101+R3)*PI()/180)</f>
        <v>0.118435061742088</v>
      </c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 t="n">
        <f aca="false">SUM(C101:L101)</f>
        <v>-0.536212127418333</v>
      </c>
    </row>
    <row r="102" customFormat="false" ht="12.75" hidden="false" customHeight="false" outlineLevel="0" collapsed="false">
      <c r="B102" s="18" t="n">
        <v>99</v>
      </c>
      <c r="C102" s="18" t="n">
        <f aca="false">COS(B102*PI()/180)</f>
        <v>-0.156434465040231</v>
      </c>
      <c r="D102" s="18" t="n">
        <f aca="false">'Инерц. усил.'!D17*COS((M3+2*B102)*PI()/180)</f>
        <v>-0.815191299681558</v>
      </c>
      <c r="E102" s="18" t="n">
        <f aca="false">'Инерц. усил.'!E17*COS((3*B102+N3)*PI()/180)</f>
        <v>0.324278928385388</v>
      </c>
      <c r="F102" s="18" t="n">
        <f aca="false">'Инерц. усил.'!F17*COS((4*B102+O3)*PI()/180)</f>
        <v>0.462295425357119</v>
      </c>
      <c r="G102" s="18" t="n">
        <f aca="false">'Инерц. усил.'!G17*COS((5*B102+P3)*PI()/180)</f>
        <v>-0.303045763365663</v>
      </c>
      <c r="H102" s="18" t="n">
        <f aca="false">'Инерц. усил.'!H17*COS((6*B102+Q3)*PI()/180)</f>
        <v>-0.167938643512135</v>
      </c>
      <c r="I102" s="18" t="n">
        <f aca="false">'Инерц. усил.'!I17*COS((7*B102+R3)*PI()/180)</f>
        <v>0.127287853045823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 t="n">
        <f aca="false">SUM(C102:L102)</f>
        <v>-0.528747964811257</v>
      </c>
    </row>
    <row r="103" customFormat="false" ht="12.75" hidden="false" customHeight="false" outlineLevel="0" collapsed="false">
      <c r="B103" s="59" t="n">
        <v>100</v>
      </c>
      <c r="C103" s="59" t="n">
        <f aca="false">COS(B103*PI()/180)</f>
        <v>-0.17364817766693</v>
      </c>
      <c r="D103" s="59" t="n">
        <f aca="false">'Инерц. усил.'!D17*COS((M3+2*B103)*PI()/180)</f>
        <v>-0.805450817816491</v>
      </c>
      <c r="E103" s="59" t="n">
        <f aca="false">'Инерц. усил.'!E17*COS((3*B103+N3)*PI()/180)</f>
        <v>0.357142857142855</v>
      </c>
      <c r="F103" s="59" t="n">
        <f aca="false">'Инерц. усил.'!F17*COS((4*B103+O3)*PI()/180)</f>
        <v>0.437739681782279</v>
      </c>
      <c r="G103" s="59" t="n">
        <f aca="false">'Инерц. усил.'!G17*COS((5*B103+P3)*PI()/180)</f>
        <v>-0.328304761336705</v>
      </c>
      <c r="H103" s="59" t="n">
        <f aca="false">'Инерц. усил.'!H17*COS((6*B103+Q3)*PI()/180)</f>
        <v>-0.142857142857143</v>
      </c>
      <c r="I103" s="59" t="n">
        <f aca="false">'Инерц. усил.'!I17*COS((7*B103+R3)*PI()/180)</f>
        <v>0.134243075640549</v>
      </c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 t="n">
        <f aca="false">SUM(C103:L103)</f>
        <v>-0.521135285111586</v>
      </c>
    </row>
    <row r="104" customFormat="false" ht="12.75" hidden="false" customHeight="false" outlineLevel="0" collapsed="false">
      <c r="B104" s="18" t="n">
        <v>101</v>
      </c>
      <c r="C104" s="18" t="n">
        <f aca="false">COS(B104*PI()/180)</f>
        <v>-0.190808995376545</v>
      </c>
      <c r="D104" s="18" t="n">
        <f aca="false">'Инерц. усил.'!D17*COS((M3+2*B104)*PI()/180)</f>
        <v>-0.794729018200102</v>
      </c>
      <c r="E104" s="18" t="n">
        <f aca="false">'Инерц. усил.'!E17*COS((3*B104+N3)*PI()/180)</f>
        <v>0.389027882153588</v>
      </c>
      <c r="F104" s="18" t="n">
        <f aca="false">'Инерц. усил.'!F17*COS((4*B104+O3)*PI()/180)</f>
        <v>0.411051314479235</v>
      </c>
      <c r="G104" s="18" t="n">
        <f aca="false">'Инерц. усил.'!G17*COS((5*B104+P3)*PI()/180)</f>
        <v>-0.351065161838139</v>
      </c>
      <c r="H104" s="18" t="n">
        <f aca="false">'Инерц. усил.'!H17*COS((6*B104+Q3)*PI()/180)</f>
        <v>-0.116210469450229</v>
      </c>
      <c r="I104" s="18" t="n">
        <f aca="false">'Инерц. усил.'!I17*COS((7*B104+R3)*PI()/180)</f>
        <v>0.139197043177219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 t="n">
        <f aca="false">SUM(C104:L104)</f>
        <v>-0.513537405054972</v>
      </c>
    </row>
    <row r="105" customFormat="false" ht="12.75" hidden="false" customHeight="false" outlineLevel="0" collapsed="false">
      <c r="B105" s="59" t="n">
        <v>102</v>
      </c>
      <c r="C105" s="59" t="n">
        <f aca="false">COS(B105*PI()/180)</f>
        <v>-0.207911690817759</v>
      </c>
      <c r="D105" s="59" t="n">
        <f aca="false">'Инерц. усил.'!D17*COS((M3+2*B105)*PI()/180)</f>
        <v>-0.783038963693656</v>
      </c>
      <c r="E105" s="59" t="n">
        <f aca="false">'Инерц. усил.'!E17*COS((3*B105+N3)*PI()/180)</f>
        <v>0.419846608780335</v>
      </c>
      <c r="F105" s="59" t="n">
        <f aca="false">'Инерц. усил.'!F17*COS((4*B105+O3)*PI()/180)</f>
        <v>0.382360346490782</v>
      </c>
      <c r="G105" s="59" t="n">
        <f aca="false">'Инерц. усил.'!G17*COS((5*B105+P3)*PI()/180)</f>
        <v>-0.371153744479045</v>
      </c>
      <c r="H105" s="59" t="n">
        <f aca="false">'Инерц. усил.'!H17*COS((6*B105+Q3)*PI()/180)</f>
        <v>-0.0882905698214135</v>
      </c>
      <c r="I105" s="59" t="n">
        <f aca="false">'Инерц. усил.'!I17*COS((7*B105+R3)*PI()/180)</f>
        <v>0.142075903410252</v>
      </c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 t="n">
        <f aca="false">SUM(C105:L105)</f>
        <v>-0.506112110130506</v>
      </c>
    </row>
    <row r="106" customFormat="false" ht="12.75" hidden="false" customHeight="false" outlineLevel="0" collapsed="false">
      <c r="B106" s="18" t="n">
        <v>103</v>
      </c>
      <c r="C106" s="18" t="n">
        <f aca="false">COS(B106*PI()/180)</f>
        <v>-0.224951054343865</v>
      </c>
      <c r="D106" s="18" t="n">
        <f aca="false">'Инерц. усил.'!D17*COS((M3+2*B106)*PI()/180)</f>
        <v>-0.770394896827856</v>
      </c>
      <c r="E106" s="18" t="n">
        <f aca="false">'Инерц. усил.'!E17*COS((3*B106+N3)*PI()/180)</f>
        <v>0.449514565035595</v>
      </c>
      <c r="F106" s="18" t="n">
        <f aca="false">'Инерц. усил.'!F17*COS((4*B106+O3)*PI()/180)</f>
        <v>0.351806557328953</v>
      </c>
      <c r="G106" s="18" t="n">
        <f aca="false">'Инерц. усил.'!G17*COS((5*B106+P3)*PI()/180)</f>
        <v>-0.388417623015707</v>
      </c>
      <c r="H106" s="18" t="n">
        <f aca="false">'Инерц. усил.'!H17*COS((6*B106+Q3)*PI()/180)</f>
        <v>-0.0594033402336454</v>
      </c>
      <c r="I106" s="18" t="n">
        <f aca="false">'Инерц. усил.'!I17*COS((7*B106+R3)*PI()/180)</f>
        <v>0.142836739164399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 t="n">
        <f aca="false">SUM(C106:L106)</f>
        <v>-0.499009052892126</v>
      </c>
    </row>
    <row r="107" customFormat="false" ht="12.75" hidden="false" customHeight="false" outlineLevel="0" collapsed="false">
      <c r="B107" s="59" t="n">
        <v>104</v>
      </c>
      <c r="C107" s="59" t="n">
        <f aca="false">COS(B107*PI()/180)</f>
        <v>-0.241921895599668</v>
      </c>
      <c r="D107" s="59" t="n">
        <f aca="false">'Инерц. усил.'!D17*COS((M3+2*B107)*PI()/180)</f>
        <v>-0.756812222450507</v>
      </c>
      <c r="E107" s="59" t="n">
        <f aca="false">'Инерц. усил.'!E17*COS((3*B107+N3)*PI()/180)</f>
        <v>0.477950433113467</v>
      </c>
      <c r="F107" s="59" t="n">
        <f aca="false">'Инерц. усил.'!F17*COS((4*B107+O3)*PI()/180)</f>
        <v>0.319538801983288</v>
      </c>
      <c r="G107" s="59" t="n">
        <f aca="false">'Инерц. усил.'!G17*COS((5*B107+P3)*PI()/180)</f>
        <v>-0.402725408908247</v>
      </c>
      <c r="H107" s="59" t="n">
        <f aca="false">'Инерц. усил.'!H17*COS((6*B107+Q3)*PI()/180)</f>
        <v>-0.0298652752193298</v>
      </c>
      <c r="I107" s="59" t="n">
        <f aca="false">'Инерц. усил.'!I17*COS((7*B107+R3)*PI()/180)</f>
        <v>0.141468208130988</v>
      </c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 t="n">
        <f aca="false">SUM(C107:L107)</f>
        <v>-0.492367358950008</v>
      </c>
    </row>
    <row r="108" customFormat="false" ht="12.75" hidden="false" customHeight="false" outlineLevel="0" collapsed="false">
      <c r="B108" s="18" t="n">
        <v>105</v>
      </c>
      <c r="C108" s="18" t="n">
        <f aca="false">COS(B108*PI()/180)</f>
        <v>-0.258819045102521</v>
      </c>
      <c r="D108" s="18" t="n">
        <f aca="false">'Инерц. усил.'!D17*COS((M3+2*B108)*PI()/180)</f>
        <v>-0.742307488958088</v>
      </c>
      <c r="E108" s="18" t="n">
        <f aca="false">'Инерц. усил.'!E17*COS((3*B108+N3)*PI()/180)</f>
        <v>0.505076272276102</v>
      </c>
      <c r="F108" s="18" t="n">
        <f aca="false">'Инерц. усил.'!F17*COS((4*B108+O3)*PI()/180)</f>
        <v>0.285714285714289</v>
      </c>
      <c r="G108" s="18" t="n">
        <f aca="false">'Инерц. усил.'!G17*COS((5*B108+P3)*PI()/180)</f>
        <v>-0.413968211266744</v>
      </c>
      <c r="H108" s="18" t="n">
        <f aca="false">'Инерц. усил.'!H17*COS((6*B108+Q3)*PI()/180)</f>
        <v>-1.22514845490862E-016</v>
      </c>
      <c r="I108" s="18" t="n">
        <f aca="false">'Инерц. усил.'!I17*COS((7*B108+R3)*PI()/180)</f>
        <v>0.137990711955612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 t="n">
        <f aca="false">SUM(C108:L108)</f>
        <v>-0.48631347538135</v>
      </c>
    </row>
    <row r="109" customFormat="false" ht="12.75" hidden="false" customHeight="false" outlineLevel="0" collapsed="false">
      <c r="B109" s="59" t="n">
        <v>106</v>
      </c>
      <c r="C109" s="59" t="n">
        <f aca="false">COS(B109*PI()/180)</f>
        <v>-0.275637355816999</v>
      </c>
      <c r="D109" s="59" t="n">
        <f aca="false">'Инерц. усил.'!D17*COS((M3+2*B109)*PI()/180)</f>
        <v>-0.726898368134078</v>
      </c>
      <c r="E109" s="59" t="n">
        <f aca="false">'Инерц. усил.'!E17*COS((3*B109+N3)*PI()/180)</f>
        <v>0.530817732483849</v>
      </c>
      <c r="F109" s="59" t="n">
        <f aca="false">'Инерц. усил.'!F17*COS((4*B109+O3)*PI()/180)</f>
        <v>0.250497798165191</v>
      </c>
      <c r="G109" s="59" t="n">
        <f aca="false">'Инерц. усил.'!G17*COS((5*B109+P3)*PI()/180)</f>
        <v>-0.422060465576661</v>
      </c>
      <c r="H109" s="59" t="n">
        <f aca="false">'Инерц. усил.'!H17*COS((6*B109+Q3)*PI()/180)</f>
        <v>0.0298652752193296</v>
      </c>
      <c r="I109" s="59" t="n">
        <f aca="false">'Инерц. усил.'!I17*COS((7*B109+R3)*PI()/180)</f>
        <v>0.13245609209659</v>
      </c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 t="n">
        <f aca="false">SUM(C109:L109)</f>
        <v>-0.480959291562778</v>
      </c>
    </row>
    <row r="110" customFormat="false" ht="12.75" hidden="false" customHeight="false" outlineLevel="0" collapsed="false">
      <c r="B110" s="18" t="n">
        <v>107</v>
      </c>
      <c r="C110" s="18" t="n">
        <f aca="false">COS(B110*PI()/180)</f>
        <v>-0.292371704722737</v>
      </c>
      <c r="D110" s="18" t="n">
        <f aca="false">'Инерц. усил.'!D17*COS((M3+2*B110)*PI()/180)</f>
        <v>-0.710603633618606</v>
      </c>
      <c r="E110" s="18" t="n">
        <f aca="false">'Инерц. усил.'!E17*COS((3*B110+N3)*PI()/180)</f>
        <v>0.555104258183546</v>
      </c>
      <c r="F110" s="18" t="n">
        <f aca="false">'Инерц. усил.'!F17*COS((4*B110+O3)*PI()/180)</f>
        <v>0.214060910523381</v>
      </c>
      <c r="G110" s="18" t="n">
        <f aca="false">'Инерц. усил.'!G17*COS((5*B110+P3)*PI()/180)</f>
        <v>-0.426940584896463</v>
      </c>
      <c r="H110" s="18" t="n">
        <f aca="false">'Инерц. усил.'!H17*COS((6*B110+Q3)*PI()/180)</f>
        <v>0.0594033402336451</v>
      </c>
      <c r="I110" s="18" t="n">
        <f aca="false">'Инерц. усил.'!I17*COS((7*B110+R3)*PI()/180)</f>
        <v>0.124946856988226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 t="n">
        <f aca="false">SUM(C110:L110)</f>
        <v>-0.476400557309005</v>
      </c>
    </row>
    <row r="111" customFormat="false" ht="12.75" hidden="false" customHeight="false" outlineLevel="0" collapsed="false">
      <c r="B111" s="59" t="n">
        <v>108</v>
      </c>
      <c r="C111" s="59" t="n">
        <f aca="false">COS(B111*PI()/180)</f>
        <v>-0.309016994374947</v>
      </c>
      <c r="D111" s="59" t="n">
        <f aca="false">'Инерц. усил.'!D17*COS((M3+2*B111)*PI()/180)</f>
        <v>-0.693443138035668</v>
      </c>
      <c r="E111" s="59" t="n">
        <f aca="false">'Инерц. усил.'!E17*COS((3*B111+N3)*PI()/180)</f>
        <v>0.577869281696387</v>
      </c>
      <c r="F111" s="59" t="n">
        <f aca="false">'Инерц. усил.'!F17*COS((4*B111+O3)*PI()/180)</f>
        <v>0.17658113964283</v>
      </c>
      <c r="G111" s="59" t="n">
        <f aca="false">'Инерц. усил.'!G17*COS((5*B111+P3)*PI()/180)</f>
        <v>-0.428571428571429</v>
      </c>
      <c r="H111" s="59" t="n">
        <f aca="false">'Инерц. усил.'!H17*COS((6*B111+Q3)*PI()/180)</f>
        <v>0.0882905698214133</v>
      </c>
      <c r="I111" s="59" t="n">
        <f aca="false">'Инерц. усил.'!I17*COS((7*B111+R3)*PI()/180)</f>
        <v>0.115574952030095</v>
      </c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 t="n">
        <f aca="false">SUM(C111:L111)</f>
        <v>-0.472715617791319</v>
      </c>
    </row>
    <row r="112" customFormat="false" ht="12.75" hidden="false" customHeight="false" outlineLevel="0" collapsed="false">
      <c r="B112" s="18" t="n">
        <v>109</v>
      </c>
      <c r="C112" s="18" t="n">
        <f aca="false">COS(B112*PI()/180)</f>
        <v>-0.325568154457156</v>
      </c>
      <c r="D112" s="18" t="n">
        <f aca="false">'Инерц. усил.'!D17*COS((M3+2*B112)*PI()/180)</f>
        <v>-0.67543778880576</v>
      </c>
      <c r="E112" s="18" t="n">
        <f aca="false">'Инерц. усил.'!E17*COS((3*B112+N3)*PI()/180)</f>
        <v>0.599050405675299</v>
      </c>
      <c r="F112" s="18" t="n">
        <f aca="false">'Инерц. усил.'!F17*COS((4*B112+O3)*PI()/180)</f>
        <v>0.138241083199813</v>
      </c>
      <c r="G112" s="18" t="n">
        <f aca="false">'Инерц. усил.'!G17*COS((5*B112+P3)*PI()/180)</f>
        <v>-0.426940584896463</v>
      </c>
      <c r="H112" s="18" t="n">
        <f aca="false">'Инерц. усил.'!H17*COS((6*B112+Q3)*PI()/180)</f>
        <v>0.116210469450228</v>
      </c>
      <c r="I112" s="18" t="n">
        <f aca="false">'Инерц. усил.'!I17*COS((7*B112+R3)*PI()/180)</f>
        <v>0.104480090738976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 t="n">
        <f aca="false">SUM(C112:L112)</f>
        <v>-0.469964479095064</v>
      </c>
    </row>
    <row r="113" customFormat="false" ht="12.75" hidden="false" customHeight="false" outlineLevel="0" collapsed="false">
      <c r="B113" s="59" t="n">
        <v>110</v>
      </c>
      <c r="C113" s="59" t="n">
        <f aca="false">COS(B113*PI()/180)</f>
        <v>-0.342020143325669</v>
      </c>
      <c r="D113" s="59" t="n">
        <f aca="false">'Инерц. усил.'!D17*COS((M3+2*B113)*PI()/180)</f>
        <v>-0.656609522673408</v>
      </c>
      <c r="E113" s="59" t="n">
        <f aca="false">'Инерц. усил.'!E17*COS((3*B113+N3)*PI()/180)</f>
        <v>0.618589574131737</v>
      </c>
      <c r="F113" s="59" t="n">
        <f aca="false">'Инерц. усил.'!F17*COS((4*B113+O3)*PI()/180)</f>
        <v>0.0992275300953902</v>
      </c>
      <c r="G113" s="59" t="n">
        <f aca="false">'Инерц. усил.'!G17*COS((5*B113+P3)*PI()/180)</f>
        <v>-0.422060465576661</v>
      </c>
      <c r="H113" s="59" t="n">
        <f aca="false">'Инерц. усил.'!H17*COS((6*B113+Q3)*PI()/180)</f>
        <v>0.142857142857142</v>
      </c>
      <c r="I113" s="59" t="n">
        <f aca="false">'Инерц. усил.'!I17*COS((7*B113+R3)*PI()/180)</f>
        <v>0.091827671942118</v>
      </c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 t="n">
        <f aca="false">SUM(C113:L113)</f>
        <v>-0.46818821254935</v>
      </c>
    </row>
    <row r="114" customFormat="false" ht="12.75" hidden="false" customHeight="false" outlineLevel="0" collapsed="false">
      <c r="B114" s="18" t="n">
        <v>111</v>
      </c>
      <c r="C114" s="18" t="n">
        <f aca="false">COS(B114*PI()/180)</f>
        <v>-0.3583679495453</v>
      </c>
      <c r="D114" s="18" t="n">
        <f aca="false">'Инерц. усил.'!D17*COS((M3+2*B114)*PI()/180)</f>
        <v>-0.636981278980622</v>
      </c>
      <c r="E114" s="18" t="n">
        <f aca="false">'Инерц. усил.'!E17*COS((3*B114+N3)*PI()/180)</f>
        <v>0.636433231563115</v>
      </c>
      <c r="F114" s="18" t="n">
        <f aca="false">'Инерц. усил.'!F17*COS((4*B114+O3)*PI()/180)</f>
        <v>0.05973055043866</v>
      </c>
      <c r="G114" s="18" t="n">
        <f aca="false">'Инерц. усил.'!G17*COS((5*B114+P3)*PI()/180)</f>
        <v>-0.413968211266744</v>
      </c>
      <c r="H114" s="18" t="n">
        <f aca="false">'Инерц. усил.'!H17*COS((6*B114+Q3)*PI()/180)</f>
        <v>0.167938643512135</v>
      </c>
      <c r="I114" s="18" t="n">
        <f aca="false">'Инерц. усил.'!I17*COS((7*B114+R3)*PI()/180)</f>
        <v>0.0778063140616868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 t="n">
        <f aca="false">SUM(C114:L114)</f>
        <v>-0.467408700217069</v>
      </c>
    </row>
    <row r="115" customFormat="false" ht="12.75" hidden="false" customHeight="false" outlineLevel="0" collapsed="false">
      <c r="B115" s="59" t="n">
        <v>112</v>
      </c>
      <c r="C115" s="59" t="n">
        <f aca="false">COS(B115*PI()/180)</f>
        <v>-0.374606593415912</v>
      </c>
      <c r="D115" s="59" t="n">
        <f aca="false">'Инерц. усил.'!D17*COS((M3+2*B115)*PI()/180)</f>
        <v>-0.616576971718842</v>
      </c>
      <c r="E115" s="59" t="n">
        <f aca="false">'Инерц. усил.'!E17*COS((3*B115+N3)*PI()/180)</f>
        <v>0.65253246974471</v>
      </c>
      <c r="F115" s="59" t="n">
        <f aca="false">'Инерц. усил.'!F17*COS((4*B115+O3)*PI()/180)</f>
        <v>0.0199425695442865</v>
      </c>
      <c r="G115" s="59" t="n">
        <f aca="false">'Инерц. усил.'!G17*COS((5*B115+P3)*PI()/180)</f>
        <v>-0.402725408908247</v>
      </c>
      <c r="H115" s="59" t="n">
        <f aca="false">'Инерц. усил.'!H17*COS((6*B115+Q3)*PI()/180)</f>
        <v>0.191180173245388</v>
      </c>
      <c r="I115" s="59" t="n">
        <f aca="false">'Инерц. усил.'!I17*COS((7*B115+R3)*PI()/180)</f>
        <v>0.0626250432485281</v>
      </c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 t="n">
        <f aca="false">SUM(C115:L115)</f>
        <v>-0.467628718260088</v>
      </c>
    </row>
    <row r="116" customFormat="false" ht="12.75" hidden="false" customHeight="false" outlineLevel="0" collapsed="false">
      <c r="B116" s="18" t="n">
        <v>113</v>
      </c>
      <c r="C116" s="18" t="n">
        <f aca="false">COS(B116*PI()/180)</f>
        <v>-0.390731128489274</v>
      </c>
      <c r="D116" s="18" t="n">
        <f aca="false">'Инерц. усил.'!D17*COS((M3+2*B116)*PI()/180)</f>
        <v>-0.595421460393425</v>
      </c>
      <c r="E116" s="18" t="n">
        <f aca="false">'Инерц. усил.'!E17*COS((3*B116+N3)*PI()/180)</f>
        <v>0.666843161783711</v>
      </c>
      <c r="F116" s="18" t="n">
        <f aca="false">'Инерц. усил.'!F17*COS((4*B116+O3)*PI()/180)</f>
        <v>-0.0199425695442861</v>
      </c>
      <c r="G116" s="18" t="n">
        <f aca="false">'Инерц. усил.'!G17*COS((5*B116+P3)*PI()/180)</f>
        <v>-0.388417623015707</v>
      </c>
      <c r="H116" s="18" t="n">
        <f aca="false">'Инерц. усил.'!H17*COS((6*B116+Q3)*PI()/180)</f>
        <v>0.212327092993541</v>
      </c>
      <c r="I116" s="18" t="n">
        <f aca="false">'Инерц. усил.'!I17*COS((7*B116+R3)*PI()/180)</f>
        <v>0.0465101772837094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 t="n">
        <f aca="false">SUM(C116:L116)</f>
        <v>-0.468832349381732</v>
      </c>
    </row>
    <row r="117" customFormat="false" ht="12.75" hidden="false" customHeight="false" outlineLevel="0" collapsed="false">
      <c r="B117" s="59" t="n">
        <v>114</v>
      </c>
      <c r="C117" s="59" t="n">
        <f aca="false">COS(B117*PI()/180)</f>
        <v>-0.4067366430758</v>
      </c>
      <c r="D117" s="59" t="n">
        <f aca="false">'Инерц. усил.'!D17*COS((M3+2*B117)*PI()/180)</f>
        <v>-0.573540519736163</v>
      </c>
      <c r="E117" s="59" t="n">
        <f aca="false">'Инерц. усил.'!E17*COS((3*B117+N3)*PI()/180)</f>
        <v>0.679326083067962</v>
      </c>
      <c r="F117" s="59" t="n">
        <f aca="false">'Инерц. усил.'!F17*COS((4*B117+O3)*PI()/180)</f>
        <v>-0.0597305504386596</v>
      </c>
      <c r="G117" s="59" t="n">
        <f aca="false">'Инерц. усил.'!G17*COS((5*B117+P3)*PI()/180)</f>
        <v>-0.371153744479045</v>
      </c>
      <c r="H117" s="59" t="n">
        <f aca="false">'Инерц. усил.'!H17*COS((6*B117+Q3)*PI()/180)</f>
        <v>0.231147712678556</v>
      </c>
      <c r="I117" s="59" t="n">
        <f aca="false">'Инерц. усил.'!I17*COS((7*B117+R3)*PI()/180)</f>
        <v>0.0297019517016746</v>
      </c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 t="n">
        <f aca="false">SUM(C117:L117)</f>
        <v>-0.470985710281475</v>
      </c>
    </row>
    <row r="118" customFormat="false" ht="12.75" hidden="false" customHeight="false" outlineLevel="0" collapsed="false">
      <c r="B118" s="18" t="n">
        <v>115</v>
      </c>
      <c r="C118" s="18" t="n">
        <f aca="false">COS(B118*PI()/180)</f>
        <v>-0.422618261740699</v>
      </c>
      <c r="D118" s="18" t="n">
        <f aca="false">'Инерц. усил.'!D17*COS((M3+2*B118)*PI()/180)</f>
        <v>-0.550960808302747</v>
      </c>
      <c r="E118" s="18" t="n">
        <f aca="false">'Инерц. усил.'!E17*COS((3*B118+N3)*PI()/180)</f>
        <v>0.689947018777901</v>
      </c>
      <c r="F118" s="18" t="n">
        <f aca="false">'Инерц. усил.'!F17*COS((4*B118+O3)*PI()/180)</f>
        <v>-0.0992275300953899</v>
      </c>
      <c r="G118" s="18" t="n">
        <f aca="false">'Инерц. усил.'!G17*COS((5*B118+P3)*PI()/180)</f>
        <v>-0.35106516183814</v>
      </c>
      <c r="H118" s="18" t="n">
        <f aca="false">'Инерц. усил.'!H17*COS((6*B118+Q3)*PI()/180)</f>
        <v>0.247435829652696</v>
      </c>
      <c r="I118" s="18" t="n">
        <f aca="false">'Инерц. усил.'!I17*COS((7*B118+R3)*PI()/180)</f>
        <v>0.0124509384317574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 t="n">
        <f aca="false">SUM(C118:L118)</f>
        <v>-0.474037975114621</v>
      </c>
    </row>
    <row r="119" customFormat="false" ht="12.75" hidden="false" customHeight="false" outlineLevel="0" collapsed="false">
      <c r="B119" s="59" t="n">
        <v>116</v>
      </c>
      <c r="C119" s="59" t="n">
        <f aca="false">COS(B119*PI()/180)</f>
        <v>-0.438371146789078</v>
      </c>
      <c r="D119" s="59" t="n">
        <f aca="false">'Инерц. усил.'!D17*COS((M3+2*B119)*PI()/180)</f>
        <v>-0.52770983599342</v>
      </c>
      <c r="E119" s="59" t="n">
        <f aca="false">'Инерц. усил.'!E17*COS((3*B119+N3)*PI()/180)</f>
        <v>0.698676857666999</v>
      </c>
      <c r="F119" s="59" t="n">
        <f aca="false">'Инерц. усил.'!F17*COS((4*B119+O3)*PI()/180)</f>
        <v>-0.138241083199812</v>
      </c>
      <c r="G119" s="59" t="n">
        <f aca="false">'Инерц. усил.'!G17*COS((5*B119+P3)*PI()/180)</f>
        <v>-0.328304761336705</v>
      </c>
      <c r="H119" s="59" t="n">
        <f aca="false">'Инерц. усил.'!H17*COS((6*B119+Q3)*PI()/180)</f>
        <v>0.261012987897885</v>
      </c>
      <c r="I119" s="59" t="n">
        <f aca="false">'Инерц. усил.'!I17*COS((7*B119+R3)*PI()/180)</f>
        <v>-0.00498568965214657</v>
      </c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 t="n">
        <f aca="false">SUM(C119:L119)</f>
        <v>-0.477922671406277</v>
      </c>
    </row>
    <row r="120" customFormat="false" ht="12.75" hidden="false" customHeight="false" outlineLevel="0" collapsed="false">
      <c r="B120" s="18" t="n">
        <v>117</v>
      </c>
      <c r="C120" s="18" t="n">
        <f aca="false">COS(B120*PI()/180)</f>
        <v>-0.453990499739547</v>
      </c>
      <c r="D120" s="18" t="n">
        <f aca="false">'Инерц. усил.'!D17*COS((M3+2*B120)*PI()/180)</f>
        <v>-0.503815930536404</v>
      </c>
      <c r="E120" s="18" t="n">
        <f aca="false">'Инерц. усил.'!E17*COS((3*B120+N3)*PI()/180)</f>
        <v>0.705491671853665</v>
      </c>
      <c r="F120" s="18" t="n">
        <f aca="false">'Инерц. усил.'!F17*COS((4*B120+O3)*PI()/180)</f>
        <v>-0.176581139642829</v>
      </c>
      <c r="G120" s="18" t="n">
        <f aca="false">'Инерц. усил.'!G17*COS((5*B120+P3)*PI()/180)</f>
        <v>-0.303045763365663</v>
      </c>
      <c r="H120" s="18" t="n">
        <f aca="false">'Инерц. усил.'!H17*COS((6*B120+Q3)*PI()/180)</f>
        <v>0.271730433227186</v>
      </c>
      <c r="I120" s="18" t="n">
        <f aca="false">'Инерц. усил.'!I17*COS((7*B120+R3)*PI()/180)</f>
        <v>-0.0223479925867898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 t="n">
        <f aca="false">SUM(C120:L120)</f>
        <v>-0.482559220790382</v>
      </c>
    </row>
    <row r="121" customFormat="false" ht="12.75" hidden="false" customHeight="false" outlineLevel="0" collapsed="false">
      <c r="B121" s="59" t="n">
        <v>118</v>
      </c>
      <c r="C121" s="59" t="n">
        <f aca="false">COS(B121*PI()/180)</f>
        <v>-0.469471562785891</v>
      </c>
      <c r="D121" s="59" t="n">
        <f aca="false">'Инерц. усил.'!D17*COS((M3+2*B121)*PI()/180)</f>
        <v>-0.479308202974925</v>
      </c>
      <c r="E121" s="59" t="n">
        <f aca="false">'Инерц. усил.'!E17*COS((3*B121+N3)*PI()/180)</f>
        <v>0.710372782405904</v>
      </c>
      <c r="F121" s="59" t="n">
        <f aca="false">'Инерц. усил.'!F17*COS((4*B121+O3)*PI()/180)</f>
        <v>-0.214060910523381</v>
      </c>
      <c r="G121" s="59" t="n">
        <f aca="false">'Инерц. усил.'!G17*COS((5*B121+P3)*PI()/180)</f>
        <v>-0.275480404151374</v>
      </c>
      <c r="H121" s="59" t="n">
        <f aca="false">'Инерц. усил.'!H17*COS((6*B121+Q3)*PI()/180)</f>
        <v>0.279470743066801</v>
      </c>
      <c r="I121" s="59" t="n">
        <f aca="false">'Инерц. усил.'!I17*COS((7*B121+R3)*PI()/180)</f>
        <v>-0.0393771384257071</v>
      </c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 t="n">
        <f aca="false">SUM(C121:L121)</f>
        <v>-0.487854693388572</v>
      </c>
    </row>
    <row r="122" customFormat="false" ht="12.75" hidden="false" customHeight="false" outlineLevel="0" collapsed="false">
      <c r="B122" s="18" t="n">
        <v>119</v>
      </c>
      <c r="C122" s="18" t="n">
        <f aca="false">COS(B122*PI()/180)</f>
        <v>-0.484809620246337</v>
      </c>
      <c r="D122" s="18" t="n">
        <f aca="false">'Инерц. усил.'!D17*COS((M3+2*B122)*PI()/180)</f>
        <v>-0.454216512199889</v>
      </c>
      <c r="E122" s="18" t="n">
        <f aca="false">'Инерц. усил.'!E17*COS((3*B122+N3)*PI()/180)</f>
        <v>0.713306810538976</v>
      </c>
      <c r="F122" s="18" t="n">
        <f aca="false">'Инерц. усил.'!F17*COS((4*B122+O3)*PI()/180)</f>
        <v>-0.25049779816519</v>
      </c>
      <c r="G122" s="18" t="n">
        <f aca="false">'Инерц. усил.'!G17*COS((5*B122+P3)*PI()/180)</f>
        <v>-0.245818472721877</v>
      </c>
      <c r="H122" s="18" t="n">
        <f aca="false">'Инерц. усил.'!H17*COS((6*B122+Q3)*PI()/180)</f>
        <v>0.284149112962363</v>
      </c>
      <c r="I122" s="18" t="n">
        <f aca="false">'Инерц. усил.'!I17*COS((7*B122+R3)*PI()/180)</f>
        <v>-0.0558192618273767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 t="n">
        <f aca="false">SUM(C122:L122)</f>
        <v>-0.493705741659331</v>
      </c>
    </row>
    <row r="123" customFormat="false" ht="12.75" hidden="false" customHeight="false" outlineLevel="0" collapsed="false">
      <c r="B123" s="59" t="n">
        <v>120</v>
      </c>
      <c r="C123" s="59" t="n">
        <f aca="false">COS(B123*PI()/180)</f>
        <v>-0.5</v>
      </c>
      <c r="D123" s="59" t="n">
        <f aca="false">'Инерц. усил.'!D17*COS((M3+2*B123)*PI()/180)</f>
        <v>-0.428571428571428</v>
      </c>
      <c r="E123" s="59" t="n">
        <f aca="false">'Инерц. усил.'!E17*COS((3*B123+N3)*PI()/180)</f>
        <v>0.714285714285709</v>
      </c>
      <c r="F123" s="59" t="n">
        <f aca="false">'Инерц. усил.'!F17*COS((4*B123+O3)*PI()/180)</f>
        <v>-0.285714285714289</v>
      </c>
      <c r="G123" s="59" t="n">
        <f aca="false">'Инерц. усил.'!G17*COS((5*B123+P3)*PI()/180)</f>
        <v>-0.214285714285714</v>
      </c>
      <c r="H123" s="59" t="n">
        <f aca="false">'Инерц. усил.'!H17*COS((6*B123+Q3)*PI()/180)</f>
        <v>0.285714285714285</v>
      </c>
      <c r="I123" s="59" t="n">
        <f aca="false">'Инерц. усил.'!I17*COS((7*B123+R3)*PI()/180)</f>
        <v>-0.0714292486027373</v>
      </c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 t="n">
        <f aca="false">SUM(C123:L123)</f>
        <v>-0.500000677174174</v>
      </c>
    </row>
    <row r="124" customFormat="false" ht="12.75" hidden="false" customHeight="false" outlineLevel="0" collapsed="false">
      <c r="B124" s="18" t="n">
        <v>121</v>
      </c>
      <c r="C124" s="18" t="n">
        <f aca="false">COS(B124*PI()/180)</f>
        <v>-0.515038074910054</v>
      </c>
      <c r="D124" s="18" t="n">
        <f aca="false">'Инерц. усил.'!D17*COS((M3+2*B124)*PI()/180)</f>
        <v>-0.40240419667362</v>
      </c>
      <c r="E124" s="18" t="n">
        <f aca="false">'Инерц. усил.'!E17*COS((3*B124+N3)*PI()/180)</f>
        <v>0.713306810538976</v>
      </c>
      <c r="F124" s="18" t="n">
        <f aca="false">'Инерц. усил.'!F17*COS((4*B124+O3)*PI()/180)</f>
        <v>-0.319538801983288</v>
      </c>
      <c r="G124" s="18" t="n">
        <f aca="false">'Инерц. усил.'!G17*COS((5*B124+P3)*PI()/180)</f>
        <v>-0.181122112174586</v>
      </c>
      <c r="H124" s="18" t="n">
        <f aca="false">'Инерц. усил.'!H17*COS((6*B124+Q3)*PI()/180)</f>
        <v>0.284149112962363</v>
      </c>
      <c r="I124" s="18" t="n">
        <f aca="false">'Инерц. усил.'!I17*COS((7*B124+R3)*PI()/180)</f>
        <v>-0.0859743898031794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 t="n">
        <f aca="false">SUM(C124:L124)</f>
        <v>-0.506621652043388</v>
      </c>
    </row>
    <row r="125" customFormat="false" ht="12.75" hidden="false" customHeight="false" outlineLevel="0" collapsed="false">
      <c r="B125" s="59" t="n">
        <v>122</v>
      </c>
      <c r="C125" s="59" t="n">
        <f aca="false">COS(B125*PI()/180)</f>
        <v>-0.529919264233205</v>
      </c>
      <c r="D125" s="59" t="n">
        <f aca="false">'Инерц. усил.'!D17*COS((M3+2*B125)*PI()/180)</f>
        <v>-0.37574669724778</v>
      </c>
      <c r="E125" s="59" t="n">
        <f aca="false">'Инерц. усил.'!E17*COS((3*B125+N3)*PI()/180)</f>
        <v>0.710372782405905</v>
      </c>
      <c r="F125" s="59" t="n">
        <f aca="false">'Инерц. усил.'!F17*COS((4*B125+O3)*PI()/180)</f>
        <v>-0.351806557328952</v>
      </c>
      <c r="G125" s="59" t="n">
        <f aca="false">'Инерц. усил.'!G17*COS((5*B125+P3)*PI()/180)</f>
        <v>-0.146580061425287</v>
      </c>
      <c r="H125" s="59" t="n">
        <f aca="false">'Инерц. усил.'!H17*COS((6*B125+Q3)*PI()/180)</f>
        <v>0.279470743066801</v>
      </c>
      <c r="I125" s="59" t="n">
        <f aca="false">'Инерц. усил.'!I17*COS((7*B125+R3)*PI()/180)</f>
        <v>-0.0992378508749762</v>
      </c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 t="n">
        <f aca="false">SUM(C125:L125)</f>
        <v>-0.513446905637494</v>
      </c>
    </row>
    <row r="126" customFormat="false" ht="12.75" hidden="false" customHeight="false" outlineLevel="0" collapsed="false">
      <c r="B126" s="18" t="n">
        <v>123</v>
      </c>
      <c r="C126" s="18" t="n">
        <f aca="false">COS(B126*PI()/180)</f>
        <v>-0.544639035015027</v>
      </c>
      <c r="D126" s="18" t="n">
        <f aca="false">'Инерц. усил.'!D17*COS((M3+2*B126)*PI()/180)</f>
        <v>-0.348631408350685</v>
      </c>
      <c r="E126" s="18" t="n">
        <f aca="false">'Инерц. усил.'!E17*COS((3*B126+N3)*PI()/180)</f>
        <v>0.705491671853665</v>
      </c>
      <c r="F126" s="18" t="n">
        <f aca="false">'Инерц. усил.'!F17*COS((4*B126+O3)*PI()/180)</f>
        <v>-0.382360346490781</v>
      </c>
      <c r="G126" s="18" t="n">
        <f aca="false">'Инерц. усил.'!G17*COS((5*B126+P3)*PI()/180)</f>
        <v>-0.11092244790108</v>
      </c>
      <c r="H126" s="18" t="n">
        <f aca="false">'Инерц. усил.'!H17*COS((6*B126+Q3)*PI()/180)</f>
        <v>0.271730433227186</v>
      </c>
      <c r="I126" s="18" t="n">
        <f aca="false">'Инерц. усил.'!I17*COS((7*B126+R3)*PI()/180)</f>
        <v>-0.111021904163046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 t="n">
        <f aca="false">SUM(C126:L126)</f>
        <v>-0.520353036839769</v>
      </c>
    </row>
    <row r="127" customFormat="false" ht="12.75" hidden="false" customHeight="false" outlineLevel="0" collapsed="false">
      <c r="B127" s="59" t="n">
        <v>124</v>
      </c>
      <c r="C127" s="59" t="n">
        <f aca="false">COS(B127*PI()/180)</f>
        <v>-0.559192903470747</v>
      </c>
      <c r="D127" s="59" t="n">
        <f aca="false">'Инерц. усил.'!D17*COS((M3+2*B127)*PI()/180)</f>
        <v>-0.321091365785067</v>
      </c>
      <c r="E127" s="59" t="n">
        <f aca="false">'Инерц. усил.'!E17*COS((3*B127+N3)*PI()/180)</f>
        <v>0.698676857666999</v>
      </c>
      <c r="F127" s="59" t="n">
        <f aca="false">'Инерц. усил.'!F17*COS((4*B127+O3)*PI()/180)</f>
        <v>-0.411051314479235</v>
      </c>
      <c r="G127" s="59" t="n">
        <f aca="false">'Инерц. усил.'!G17*COS((5*B127+P3)*PI()/180)</f>
        <v>-0.0744206475715417</v>
      </c>
      <c r="H127" s="59" t="n">
        <f aca="false">'Инерц. усил.'!H17*COS((6*B127+Q3)*PI()/180)</f>
        <v>0.261012987897886</v>
      </c>
      <c r="I127" s="59" t="n">
        <f aca="false">'Инерц. усил.'!I17*COS((7*B127+R3)*PI()/180)</f>
        <v>-0.121150876574871</v>
      </c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 t="n">
        <f aca="false">SUM(C127:L127)</f>
        <v>-0.527217262316576</v>
      </c>
    </row>
    <row r="128" customFormat="false" ht="12.75" hidden="false" customHeight="false" outlineLevel="0" collapsed="false">
      <c r="B128" s="18" t="n">
        <v>125</v>
      </c>
      <c r="C128" s="18" t="n">
        <f aca="false">COS(B128*PI()/180)</f>
        <v>-0.573576436351046</v>
      </c>
      <c r="D128" s="18" t="n">
        <f aca="false">'Инерц. усил.'!D17*COS((M3+2*B128)*PI()/180)</f>
        <v>-0.293160122850573</v>
      </c>
      <c r="E128" s="18" t="n">
        <f aca="false">'Инерц. усил.'!E17*COS((3*B128+N3)*PI()/180)</f>
        <v>0.689947018777901</v>
      </c>
      <c r="F128" s="18" t="n">
        <f aca="false">'Инерц. усил.'!F17*COS((4*B128+O3)*PI()/180)</f>
        <v>-0.437739681782279</v>
      </c>
      <c r="G128" s="18" t="n">
        <f aca="false">'Инерц. усил.'!G17*COS((5*B128+P3)*PI()/180)</f>
        <v>-0.0373524611775679</v>
      </c>
      <c r="H128" s="18" t="n">
        <f aca="false">'Инерц. усил.'!H17*COS((6*B128+Q3)*PI()/180)</f>
        <v>0.247435829652696</v>
      </c>
      <c r="I128" s="18" t="n">
        <f aca="false">'Инерц. усил.'!I17*COS((7*B128+R3)*PI()/180)</f>
        <v>-0.129473768461675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 t="n">
        <f aca="false">SUM(C128:L128)</f>
        <v>-0.533919622192543</v>
      </c>
    </row>
    <row r="129" customFormat="false" ht="12.75" hidden="false" customHeight="false" outlineLevel="0" collapsed="false">
      <c r="B129" s="59" t="n">
        <v>126</v>
      </c>
      <c r="C129" s="59" t="n">
        <f aca="false">COS(B129*PI()/180)</f>
        <v>-0.587785252292473</v>
      </c>
      <c r="D129" s="59" t="n">
        <f aca="false">'Инерц. усил.'!D17*COS((M3+2*B129)*PI()/180)</f>
        <v>-0.26487170946424</v>
      </c>
      <c r="E129" s="59" t="n">
        <f aca="false">'Инерц. усил.'!E17*COS((3*B129+N3)*PI()/180)</f>
        <v>0.679326083067962</v>
      </c>
      <c r="F129" s="59" t="n">
        <f aca="false">'Инерц. усил.'!F17*COS((4*B129+O3)*PI()/180)</f>
        <v>-0.462295425357119</v>
      </c>
      <c r="G129" s="59" t="n">
        <f aca="false">'Инерц. усил.'!G17*COS((5*B129+P3)*PI()/180)</f>
        <v>-1.83772268236293E-016</v>
      </c>
      <c r="H129" s="59" t="n">
        <f aca="false">'Инерц. усил.'!H17*COS((6*B129+Q3)*PI()/180)</f>
        <v>0.231147712678556</v>
      </c>
      <c r="I129" s="59" t="n">
        <f aca="false">'Инерц. усил.'!I17*COS((7*B129+R3)*PI()/180)</f>
        <v>-0.135866504675399</v>
      </c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 t="n">
        <f aca="false">SUM(C129:L129)</f>
        <v>-0.540345096042714</v>
      </c>
    </row>
    <row r="130" customFormat="false" ht="12.75" hidden="false" customHeight="false" outlineLevel="0" collapsed="false">
      <c r="B130" s="18" t="n">
        <v>127</v>
      </c>
      <c r="C130" s="18" t="n">
        <f aca="false">COS(B130*PI()/180)</f>
        <v>-0.601815023152048</v>
      </c>
      <c r="D130" s="18" t="n">
        <f aca="false">'Инерц. усил.'!D17*COS((M3+2*B130)*PI()/180)</f>
        <v>-0.236260590700284</v>
      </c>
      <c r="E130" s="18" t="n">
        <f aca="false">'Инерц. усил.'!E17*COS((3*B130+N3)*PI()/180)</f>
        <v>0.666843161783711</v>
      </c>
      <c r="F130" s="18" t="n">
        <f aca="false">'Инерц. усил.'!F17*COS((4*B130+O3)*PI()/180)</f>
        <v>-0.484598912089393</v>
      </c>
      <c r="G130" s="18" t="n">
        <f aca="false">'Инерц. усил.'!G17*COS((5*B130+P3)*PI()/180)</f>
        <v>0.0373524611775676</v>
      </c>
      <c r="H130" s="18" t="n">
        <f aca="false">'Инерц. усил.'!H17*COS((6*B130+Q3)*PI()/180)</f>
        <v>0.212327092993541</v>
      </c>
      <c r="I130" s="18" t="n">
        <f aca="false">'Инерц. усил.'!I17*COS((7*B130+R3)*PI()/180)</f>
        <v>-0.140233784243376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 t="n">
        <f aca="false">SUM(C130:L130)</f>
        <v>-0.546385594230282</v>
      </c>
    </row>
    <row r="131" customFormat="false" ht="12.75" hidden="false" customHeight="false" outlineLevel="0" collapsed="false">
      <c r="B131" s="59" t="n">
        <v>128</v>
      </c>
      <c r="C131" s="59" t="n">
        <f aca="false">COS(B131*PI()/180)</f>
        <v>-0.615661475325658</v>
      </c>
      <c r="D131" s="59" t="n">
        <f aca="false">'Инерц. усил.'!D17*COS((M3+2*B131)*PI()/180)</f>
        <v>-0.207361624799715</v>
      </c>
      <c r="E131" s="59" t="n">
        <f aca="false">'Инерц. усил.'!E17*COS((3*B131+N3)*PI()/180)</f>
        <v>0.65253246974471</v>
      </c>
      <c r="F131" s="59" t="n">
        <f aca="false">'Инерц. усил.'!F17*COS((4*B131+O3)*PI()/180)</f>
        <v>-0.504541481633679</v>
      </c>
      <c r="G131" s="59" t="n">
        <f aca="false">'Инерц. усил.'!G17*COS((5*B131+P3)*PI()/180)</f>
        <v>0.0744206475715413</v>
      </c>
      <c r="H131" s="59" t="n">
        <f aca="false">'Инерц. усил.'!H17*COS((6*B131+Q3)*PI()/180)</f>
        <v>0.191180173245388</v>
      </c>
      <c r="I131" s="59" t="n">
        <f aca="false">'Инерц. усил.'!I17*COS((7*B131+R3)*PI()/180)</f>
        <v>-0.142510501086325</v>
      </c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 t="n">
        <f aca="false">SUM(C131:L131)</f>
        <v>-0.551941792283738</v>
      </c>
    </row>
    <row r="132" customFormat="false" ht="12.75" hidden="false" customHeight="false" outlineLevel="0" collapsed="false">
      <c r="B132" s="18" t="n">
        <v>129</v>
      </c>
      <c r="C132" s="18" t="n">
        <f aca="false">COS(B132*PI()/180)</f>
        <v>-0.629320391049837</v>
      </c>
      <c r="D132" s="18" t="n">
        <f aca="false">'Инерц. усил.'!D17*COS((M3+2*B132)*PI()/180)</f>
        <v>-0.178210020700937</v>
      </c>
      <c r="E132" s="18" t="n">
        <f aca="false">'Инерц. усил.'!E17*COS((3*B132+N3)*PI()/180)</f>
        <v>0.636433231563115</v>
      </c>
      <c r="F132" s="18" t="n">
        <f aca="false">'Инерц. усил.'!F17*COS((4*B132+O3)*PI()/180)</f>
        <v>-0.522025975795779</v>
      </c>
      <c r="G132" s="18" t="n">
        <f aca="false">'Инерц. усил.'!G17*COS((5*B132+P3)*PI()/180)</f>
        <v>0.11092244790108</v>
      </c>
      <c r="H132" s="18" t="n">
        <f aca="false">'Инерц. усил.'!H17*COS((6*B132+Q3)*PI()/180)</f>
        <v>0.167938643512135</v>
      </c>
      <c r="I132" s="18" t="n">
        <f aca="false">'Инерц. усил.'!I17*COS((7*B132+R3)*PI()/180)</f>
        <v>-0.142662714600041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 t="n">
        <f aca="false">SUM(C132:L132)</f>
        <v>-0.556924779170263</v>
      </c>
    </row>
    <row r="133" customFormat="false" ht="12.75" hidden="false" customHeight="false" outlineLevel="0" collapsed="false">
      <c r="B133" s="59" t="n">
        <v>130</v>
      </c>
      <c r="C133" s="59" t="n">
        <f aca="false">COS(B133*PI()/180)</f>
        <v>-0.642787609686539</v>
      </c>
      <c r="D133" s="59" t="n">
        <f aca="false">'Инерц. усил.'!D17*COS((M3+2*B133)*PI()/180)</f>
        <v>-0.148841295143083</v>
      </c>
      <c r="E133" s="59" t="n">
        <f aca="false">'Инерц. усил.'!E17*COS((3*B133+N3)*PI()/180)</f>
        <v>0.618589574131738</v>
      </c>
      <c r="F133" s="59" t="n">
        <f aca="false">'Инерц. усил.'!F17*COS((4*B133+O3)*PI()/180)</f>
        <v>-0.536967211877669</v>
      </c>
      <c r="G133" s="59" t="n">
        <f aca="false">'Инерц. усил.'!G17*COS((5*B133+P3)*PI()/180)</f>
        <v>0.146580061425286</v>
      </c>
      <c r="H133" s="59" t="n">
        <f aca="false">'Инерц. усил.'!H17*COS((6*B133+Q3)*PI()/180)</f>
        <v>0.142857142857143</v>
      </c>
      <c r="I133" s="59" t="n">
        <f aca="false">'Инерц. усил.'!I17*COS((7*B133+R3)*PI()/180)</f>
        <v>-0.140688155631624</v>
      </c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 t="n">
        <f aca="false">SUM(C133:L133)</f>
        <v>-0.561257493924749</v>
      </c>
    </row>
    <row r="134" customFormat="false" ht="12.75" hidden="false" customHeight="false" outlineLevel="0" collapsed="false">
      <c r="B134" s="18" t="n">
        <v>131</v>
      </c>
      <c r="C134" s="18" t="n">
        <f aca="false">COS(B134*PI()/180)</f>
        <v>-0.656059028990507</v>
      </c>
      <c r="D134" s="18" t="n">
        <f aca="false">'Инерц. усил.'!D17*COS((M3+2*B134)*PI()/180)</f>
        <v>-0.119291229394341</v>
      </c>
      <c r="E134" s="18" t="n">
        <f aca="false">'Инерц. усил.'!E17*COS((3*B134+N3)*PI()/180)</f>
        <v>0.599050405675299</v>
      </c>
      <c r="F134" s="18" t="n">
        <f aca="false">'Инерц. усил.'!F17*COS((4*B134+O3)*PI()/180)</f>
        <v>-0.549292397679047</v>
      </c>
      <c r="G134" s="18" t="n">
        <f aca="false">'Инерц. усил.'!G17*COS((5*B134+P3)*PI()/180)</f>
        <v>0.181122112174585</v>
      </c>
      <c r="H134" s="18" t="n">
        <f aca="false">'Инерц. усил.'!H17*COS((6*B134+Q3)*PI()/180)</f>
        <v>0.116210469450229</v>
      </c>
      <c r="I134" s="18" t="n">
        <f aca="false">'Инерц. усил.'!I17*COS((7*B134+R3)*PI()/180)</f>
        <v>-0.136616260307327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 t="n">
        <f aca="false">SUM(C134:L134)</f>
        <v>-0.56487592907111</v>
      </c>
    </row>
    <row r="135" customFormat="false" ht="12.75" hidden="false" customHeight="false" outlineLevel="0" collapsed="false">
      <c r="B135" s="59" t="n">
        <v>132</v>
      </c>
      <c r="C135" s="59" t="n">
        <f aca="false">COS(B135*PI()/180)</f>
        <v>-0.669130606358858</v>
      </c>
      <c r="D135" s="59" t="n">
        <f aca="false">'Инерц. усил.'!D17*COS((M3+2*B135)*PI()/180)</f>
        <v>-0.0895958256579884</v>
      </c>
      <c r="E135" s="59" t="n">
        <f aca="false">'Инерц. усил.'!E17*COS((3*B135+N3)*PI()/180)</f>
        <v>0.577869281696387</v>
      </c>
      <c r="F135" s="59" t="n">
        <f aca="false">'Инерц. усил.'!F17*COS((4*B135+O3)*PI()/180)</f>
        <v>-0.558941486133611</v>
      </c>
      <c r="G135" s="59" t="n">
        <f aca="false">'Инерц. усил.'!G17*COS((5*B135+P3)*PI()/180)</f>
        <v>0.214285714285714</v>
      </c>
      <c r="H135" s="59" t="n">
        <f aca="false">'Инерц. усил.'!H17*COS((6*B135+Q3)*PI()/180)</f>
        <v>0.0882905698214131</v>
      </c>
      <c r="I135" s="59" t="n">
        <f aca="false">'Инерц. усил.'!I17*COS((7*B135+R3)*PI()/180)</f>
        <v>-0.130507731207709</v>
      </c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 t="n">
        <f aca="false">SUM(C135:L135)</f>
        <v>-0.567730083554653</v>
      </c>
    </row>
    <row r="136" customFormat="false" ht="12.75" hidden="false" customHeight="false" outlineLevel="0" collapsed="false">
      <c r="B136" s="18" t="n">
        <v>133</v>
      </c>
      <c r="C136" s="18" t="n">
        <f aca="false">COS(B136*PI()/180)</f>
        <v>-0.681998360062498</v>
      </c>
      <c r="D136" s="18" t="n">
        <f aca="false">'Инерц. усил.'!D17*COS((M3+2*B136)*PI()/180)</f>
        <v>-0.0597912632092504</v>
      </c>
      <c r="E136" s="18" t="n">
        <f aca="false">'Инерц. усил.'!E17*COS((3*B136+N3)*PI()/180)</f>
        <v>0.555104258183547</v>
      </c>
      <c r="F136" s="18" t="n">
        <f aca="false">'Инерц. усил.'!F17*COS((4*B136+O3)*PI()/180)</f>
        <v>-0.565867467852334</v>
      </c>
      <c r="G136" s="18" t="n">
        <f aca="false">'Инерц. усил.'!G17*COS((5*B136+P3)*PI()/180)</f>
        <v>0.245818472721877</v>
      </c>
      <c r="H136" s="18" t="n">
        <f aca="false">'Инерц. усил.'!H17*COS((6*B136+Q3)*PI()/180)</f>
        <v>0.0594033402336459</v>
      </c>
      <c r="I136" s="18" t="n">
        <f aca="false">'Инерц. усил.'!I17*COS((7*B136+R3)*PI()/180)</f>
        <v>-0.122453632431977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 t="n">
        <f aca="false">SUM(C136:L136)</f>
        <v>-0.569784652416989</v>
      </c>
    </row>
    <row r="137" customFormat="false" ht="12.75" hidden="false" customHeight="false" outlineLevel="0" collapsed="false">
      <c r="B137" s="59" t="n">
        <v>134</v>
      </c>
      <c r="C137" s="59" t="n">
        <f aca="false">COS(B137*PI()/180)</f>
        <v>-0.694658370458997</v>
      </c>
      <c r="D137" s="59" t="n">
        <f aca="false">'Инерц. усил.'!D17*COS((M3+2*B137)*PI()/180)</f>
        <v>-0.0299138543164299</v>
      </c>
      <c r="E137" s="59" t="n">
        <f aca="false">'Инерц. усил.'!E17*COS((3*B137+N3)*PI()/180)</f>
        <v>0.530817732483849</v>
      </c>
      <c r="F137" s="59" t="n">
        <f aca="false">'Инерц. усил.'!F17*COS((4*B137+O3)*PI()/180)</f>
        <v>-0.570036600148479</v>
      </c>
      <c r="G137" s="59" t="n">
        <f aca="false">'Инерц. усил.'!G17*COS((5*B137+P3)*PI()/180)</f>
        <v>0.275480404151374</v>
      </c>
      <c r="H137" s="59" t="n">
        <f aca="false">'Инерц. усил.'!H17*COS((6*B137+Q3)*PI()/180)</f>
        <v>0.0298652752193293</v>
      </c>
      <c r="I137" s="59" t="n">
        <f aca="false">'Инерц. усил.'!I17*COS((7*B137+R3)*PI()/180)</f>
        <v>-0.11257403204201</v>
      </c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 t="n">
        <f aca="false">SUM(C137:L137)</f>
        <v>-0.571019445111364</v>
      </c>
    </row>
    <row r="138" customFormat="false" ht="12.75" hidden="false" customHeight="false" outlineLevel="0" collapsed="false">
      <c r="B138" s="18" t="n">
        <v>135</v>
      </c>
      <c r="C138" s="18" t="n">
        <f aca="false">COS(B138*PI()/180)</f>
        <v>-0.707106781186547</v>
      </c>
      <c r="D138" s="18" t="n">
        <f aca="false">'Инерц. усил.'!D17*COS((M3+2*B138)*PI()/180)</f>
        <v>-1.57519087059679E-016</v>
      </c>
      <c r="E138" s="18" t="n">
        <f aca="false">'Инерц. усил.'!E17*COS((3*B138+N3)*PI()/180)</f>
        <v>0.505076272276102</v>
      </c>
      <c r="F138" s="18" t="n">
        <f aca="false">'Инерц. усил.'!F17*COS((4*B138+O3)*PI()/180)</f>
        <v>-0.571428571428579</v>
      </c>
      <c r="G138" s="18" t="n">
        <f aca="false">'Инерц. усил.'!G17*COS((5*B138+P3)*PI()/180)</f>
        <v>0.303045763365663</v>
      </c>
      <c r="H138" s="18" t="n">
        <f aca="false">'Инерц. усил.'!H17*COS((6*B138+Q3)*PI()/180)</f>
        <v>6.65049612602607E-016</v>
      </c>
      <c r="I138" s="18" t="n">
        <f aca="false">'Инерц. усил.'!I17*COS((7*B138+R3)*PI()/180)</f>
        <v>-0.101016212124111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 t="n">
        <f aca="false">SUM(C138:L138)</f>
        <v>-0.571429529097471</v>
      </c>
    </row>
    <row r="139" customFormat="false" ht="12.75" hidden="false" customHeight="false" outlineLevel="0" collapsed="false">
      <c r="B139" s="59" t="n">
        <v>136</v>
      </c>
      <c r="C139" s="59" t="n">
        <f aca="false">COS(B139*PI()/180)</f>
        <v>-0.719339800338651</v>
      </c>
      <c r="D139" s="59" t="n">
        <f aca="false">'Инерц. усил.'!D17*COS((M3+2*B139)*PI()/180)</f>
        <v>0.0299138543164296</v>
      </c>
      <c r="E139" s="59" t="n">
        <f aca="false">'Инерц. усил.'!E17*COS((3*B139+N3)*PI()/180)</f>
        <v>0.477950433113467</v>
      </c>
      <c r="F139" s="59" t="n">
        <f aca="false">'Инерц. усил.'!F17*COS((4*B139+O3)*PI()/180)</f>
        <v>-0.570036600148479</v>
      </c>
      <c r="G139" s="59" t="n">
        <f aca="false">'Инерц. усил.'!G17*COS((5*B139+P3)*PI()/180)</f>
        <v>0.328304761336705</v>
      </c>
      <c r="H139" s="59" t="n">
        <f aca="false">'Инерц. усил.'!H17*COS((6*B139+Q3)*PI()/180)</f>
        <v>-0.029865275219329</v>
      </c>
      <c r="I139" s="59" t="n">
        <f aca="false">'Инерц. усил.'!I17*COS((7*B139+R3)*PI()/180)</f>
        <v>-0.0879524731523289</v>
      </c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 t="n">
        <f aca="false">SUM(C139:L139)</f>
        <v>-0.571025100092186</v>
      </c>
    </row>
    <row r="140" customFormat="false" ht="12.75" hidden="false" customHeight="false" outlineLevel="0" collapsed="false">
      <c r="B140" s="18" t="n">
        <v>137</v>
      </c>
      <c r="C140" s="18" t="n">
        <f aca="false">COS(B140*PI()/180)</f>
        <v>-0.73135370161917</v>
      </c>
      <c r="D140" s="18" t="n">
        <f aca="false">'Инерц. усил.'!D17*COS((M3+2*B140)*PI()/180)</f>
        <v>0.0597912632092501</v>
      </c>
      <c r="E140" s="18" t="n">
        <f aca="false">'Инерц. усил.'!E17*COS((3*B140+N3)*PI()/180)</f>
        <v>0.449514565035595</v>
      </c>
      <c r="F140" s="18" t="n">
        <f aca="false">'Инерц. усил.'!F17*COS((4*B140+O3)*PI()/180)</f>
        <v>-0.565867467852334</v>
      </c>
      <c r="G140" s="18" t="n">
        <f aca="false">'Инерц. усил.'!G17*COS((5*B140+P3)*PI()/180)</f>
        <v>0.351065161838139</v>
      </c>
      <c r="H140" s="18" t="n">
        <f aca="false">'Инерц. усил.'!H17*COS((6*B140+Q3)*PI()/180)</f>
        <v>-0.0594033402336456</v>
      </c>
      <c r="I140" s="18" t="n">
        <f aca="false">'Инерц. усил.'!I17*COS((7*B140+R3)*PI()/180)</f>
        <v>-0.073577565385251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 t="n">
        <f aca="false">SUM(C140:L140)</f>
        <v>-0.569831085007417</v>
      </c>
    </row>
    <row r="141" customFormat="false" ht="12.75" hidden="false" customHeight="false" outlineLevel="0" collapsed="false">
      <c r="B141" s="59" t="n">
        <v>138</v>
      </c>
      <c r="C141" s="59" t="n">
        <f aca="false">COS(B141*PI()/180)</f>
        <v>-0.743144825477394</v>
      </c>
      <c r="D141" s="59" t="n">
        <f aca="false">'Инерц. усил.'!D17*COS((M3+2*B141)*PI()/180)</f>
        <v>0.0895958256579881</v>
      </c>
      <c r="E141" s="59" t="n">
        <f aca="false">'Инерц. усил.'!E17*COS((3*B141+N3)*PI()/180)</f>
        <v>0.419846608780336</v>
      </c>
      <c r="F141" s="59" t="n">
        <f aca="false">'Инерц. усил.'!F17*COS((4*B141+O3)*PI()/180)</f>
        <v>-0.558941486133611</v>
      </c>
      <c r="G141" s="59" t="n">
        <f aca="false">'Инерц. усил.'!G17*COS((5*B141+P3)*PI()/180)</f>
        <v>0.371153744479045</v>
      </c>
      <c r="H141" s="59" t="n">
        <f aca="false">'Инерц. усил.'!H17*COS((6*B141+Q3)*PI()/180)</f>
        <v>-0.0882905698214128</v>
      </c>
      <c r="I141" s="59" t="n">
        <f aca="false">'Инерц. усил.'!I17*COS((7*B141+R3)*PI()/180)</f>
        <v>-0.0581057855882084</v>
      </c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 t="n">
        <f aca="false">SUM(C141:L141)</f>
        <v>-0.567886488103257</v>
      </c>
    </row>
    <row r="142" customFormat="false" ht="12.75" hidden="false" customHeight="false" outlineLevel="0" collapsed="false">
      <c r="B142" s="18" t="n">
        <v>139</v>
      </c>
      <c r="C142" s="18" t="n">
        <f aca="false">COS(B142*PI()/180)</f>
        <v>-0.754709580222772</v>
      </c>
      <c r="D142" s="18" t="n">
        <f aca="false">'Инерц. усил.'!D17*COS((M3+2*B142)*PI()/180)</f>
        <v>0.119291229394342</v>
      </c>
      <c r="E142" s="18" t="n">
        <f aca="false">'Инерц. усил.'!E17*COS((3*B142+N3)*PI()/180)</f>
        <v>0.389027882153588</v>
      </c>
      <c r="F142" s="18" t="n">
        <f aca="false">'Инерц. усил.'!F17*COS((4*B142+O3)*PI()/180)</f>
        <v>-0.549292397679047</v>
      </c>
      <c r="G142" s="18" t="n">
        <f aca="false">'Инерц. усил.'!G17*COS((5*B142+P3)*PI()/180)</f>
        <v>0.388417623015707</v>
      </c>
      <c r="H142" s="18" t="n">
        <f aca="false">'Инерц. усил.'!H17*COS((6*B142+Q3)*PI()/180)</f>
        <v>-0.116210469450228</v>
      </c>
      <c r="I142" s="18" t="n">
        <f aca="false">'Инерц. усил.'!I17*COS((7*B142+R3)*PI()/180)</f>
        <v>-0.0417677823620931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 t="n">
        <f aca="false">SUM(C142:L142)</f>
        <v>-0.565243495150504</v>
      </c>
    </row>
    <row r="143" customFormat="false" ht="12.75" hidden="false" customHeight="false" outlineLevel="0" collapsed="false">
      <c r="B143" s="59" t="n">
        <v>140</v>
      </c>
      <c r="C143" s="59" t="n">
        <f aca="false">COS(B143*PI()/180)</f>
        <v>-0.766044443118978</v>
      </c>
      <c r="D143" s="59" t="n">
        <f aca="false">'Инерц. усил.'!D17*COS((M3+2*B143)*PI()/180)</f>
        <v>0.148841295143082</v>
      </c>
      <c r="E143" s="59" t="n">
        <f aca="false">'Инерц. усил.'!E17*COS((3*B143+N3)*PI()/180)</f>
        <v>0.357142857142854</v>
      </c>
      <c r="F143" s="59" t="n">
        <f aca="false">'Инерц. усил.'!F17*COS((4*B143+O3)*PI()/180)</f>
        <v>-0.53696721187767</v>
      </c>
      <c r="G143" s="59" t="n">
        <f aca="false">'Инерц. усил.'!G17*COS((5*B143+P3)*PI()/180)</f>
        <v>0.402725408908246</v>
      </c>
      <c r="H143" s="59" t="n">
        <f aca="false">'Инерц. усил.'!H17*COS((6*B143+Q3)*PI()/180)</f>
        <v>-0.142857142857143</v>
      </c>
      <c r="I143" s="59" t="n">
        <f aca="false">'Инерц. усил.'!I17*COS((7*B143+R3)*PI()/180)</f>
        <v>-0.0248071177039672</v>
      </c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 t="n">
        <f aca="false">SUM(C143:L143)</f>
        <v>-0.561966354363574</v>
      </c>
    </row>
    <row r="144" customFormat="false" ht="12.75" hidden="false" customHeight="false" outlineLevel="0" collapsed="false">
      <c r="B144" s="18" t="n">
        <v>141</v>
      </c>
      <c r="C144" s="18" t="n">
        <f aca="false">COS(B144*PI()/180)</f>
        <v>-0.777145961456971</v>
      </c>
      <c r="D144" s="18" t="n">
        <f aca="false">'Инерц. усил.'!D17*COS((M3+2*B144)*PI()/180)</f>
        <v>0.178210020700936</v>
      </c>
      <c r="E144" s="18" t="n">
        <f aca="false">'Инерц. усил.'!E17*COS((3*B144+N3)*PI()/180)</f>
        <v>0.324278928385388</v>
      </c>
      <c r="F144" s="18" t="n">
        <f aca="false">'Инерц. усил.'!F17*COS((4*B144+O3)*PI()/180)</f>
        <v>-0.52202597579578</v>
      </c>
      <c r="G144" s="18" t="n">
        <f aca="false">'Инерц. усил.'!G17*COS((5*B144+P3)*PI()/180)</f>
        <v>0.413968211266744</v>
      </c>
      <c r="H144" s="18" t="n">
        <f aca="false">'Инерц. усил.'!H17*COS((6*B144+Q3)*PI()/180)</f>
        <v>-0.167938643512135</v>
      </c>
      <c r="I144" s="18" t="n">
        <f aca="false">'Инерц. усил.'!I17*COS((7*B144+R3)*PI()/180)</f>
        <v>-0.00747663605867831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 t="n">
        <f aca="false">SUM(C144:L144)</f>
        <v>-0.558130056470496</v>
      </c>
    </row>
    <row r="145" customFormat="false" ht="12.75" hidden="false" customHeight="false" outlineLevel="0" collapsed="false">
      <c r="B145" s="59" t="n">
        <v>142</v>
      </c>
      <c r="C145" s="59" t="n">
        <f aca="false">COS(B145*PI()/180)</f>
        <v>-0.788010753606722</v>
      </c>
      <c r="D145" s="59" t="n">
        <f aca="false">'Инерц. усил.'!D17*COS((M3+2*B145)*PI()/180)</f>
        <v>0.207361624799714</v>
      </c>
      <c r="E145" s="59" t="n">
        <f aca="false">'Инерц. усил.'!E17*COS((3*B145+N3)*PI()/180)</f>
        <v>0.290526173625569</v>
      </c>
      <c r="F145" s="59" t="n">
        <f aca="false">'Инерц. усил.'!F17*COS((4*B145+O3)*PI()/180)</f>
        <v>-0.50454148163368</v>
      </c>
      <c r="G145" s="59" t="n">
        <f aca="false">'Инерц. усил.'!G17*COS((5*B145+P3)*PI()/180)</f>
        <v>0.422060465576661</v>
      </c>
      <c r="H145" s="59" t="n">
        <f aca="false">'Инерц. усил.'!H17*COS((6*B145+Q3)*PI()/180)</f>
        <v>-0.191180173245388</v>
      </c>
      <c r="I145" s="59" t="n">
        <f aca="false">'Инерц. усил.'!I17*COS((7*B145+R3)*PI()/180)</f>
        <v>0.00996530500943892</v>
      </c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 t="n">
        <f aca="false">SUM(C145:L145)</f>
        <v>-0.553818839474406</v>
      </c>
    </row>
    <row r="146" customFormat="false" ht="12.75" hidden="false" customHeight="false" outlineLevel="0" collapsed="false">
      <c r="B146" s="18" t="n">
        <v>143</v>
      </c>
      <c r="C146" s="18" t="n">
        <f aca="false">COS(B146*PI()/180)</f>
        <v>-0.798635510047293</v>
      </c>
      <c r="D146" s="18" t="n">
        <f aca="false">'Инерц. усил.'!D17*COS((M3+2*B146)*PI()/180)</f>
        <v>0.236260590700285</v>
      </c>
      <c r="E146" s="18" t="n">
        <f aca="false">'Инерц. усил.'!E17*COS((3*B146+N3)*PI()/180)</f>
        <v>0.25597710681807</v>
      </c>
      <c r="F146" s="18" t="n">
        <f aca="false">'Инерц. усил.'!F17*COS((4*B146+O3)*PI()/180)</f>
        <v>-0.484598912089393</v>
      </c>
      <c r="G146" s="18" t="n">
        <f aca="false">'Инерц. усил.'!G17*COS((5*B146+P3)*PI()/180)</f>
        <v>0.426940584896463</v>
      </c>
      <c r="H146" s="18" t="n">
        <f aca="false">'Инерц. усил.'!H17*COS((6*B146+Q3)*PI()/180)</f>
        <v>-0.212327092993541</v>
      </c>
      <c r="I146" s="18" t="n">
        <f aca="false">'Инерц. усил.'!I17*COS((7*B146+R3)*PI()/180)</f>
        <v>0.0272586863327795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 t="n">
        <f aca="false">SUM(C146:L146)</f>
        <v>-0.54912454638263</v>
      </c>
    </row>
    <row r="147" customFormat="false" ht="12.75" hidden="false" customHeight="false" outlineLevel="0" collapsed="false">
      <c r="B147" s="59" t="n">
        <v>144</v>
      </c>
      <c r="C147" s="59" t="n">
        <f aca="false">COS(B147*PI()/180)</f>
        <v>-0.809016994374947</v>
      </c>
      <c r="D147" s="59" t="n">
        <f aca="false">'Инерц. усил.'!D17*COS((M3+2*B147)*PI()/180)</f>
        <v>0.26487170946424</v>
      </c>
      <c r="E147" s="59" t="n">
        <f aca="false">'Инерц. усил.'!E17*COS((3*B147+N3)*PI()/180)</f>
        <v>0.220726424553533</v>
      </c>
      <c r="F147" s="59" t="n">
        <f aca="false">'Инерц. усил.'!F17*COS((4*B147+O3)*PI()/180)</f>
        <v>-0.462295425357119</v>
      </c>
      <c r="G147" s="59" t="n">
        <f aca="false">'Инерц. усил.'!G17*COS((5*B147+P3)*PI()/180)</f>
        <v>0.428571428571429</v>
      </c>
      <c r="H147" s="59" t="n">
        <f aca="false">'Инерц. усил.'!H17*COS((6*B147+Q3)*PI()/180)</f>
        <v>-0.231147712678556</v>
      </c>
      <c r="I147" s="59" t="n">
        <f aca="false">'Инерц. усил.'!I17*COS((7*B147+R3)*PI()/180)</f>
        <v>0.0441457034273575</v>
      </c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 t="n">
        <f aca="false">SUM(C147:L147)</f>
        <v>-0.544144866394064</v>
      </c>
    </row>
    <row r="148" customFormat="false" ht="12.75" hidden="false" customHeight="false" outlineLevel="0" collapsed="false">
      <c r="B148" s="18" t="n">
        <v>145</v>
      </c>
      <c r="C148" s="18" t="n">
        <f aca="false">COS(B148*PI()/180)</f>
        <v>-0.819152044288992</v>
      </c>
      <c r="D148" s="18" t="n">
        <f aca="false">'Инерц. усил.'!D17*COS((M3+2*B148)*PI()/180)</f>
        <v>0.293160122850572</v>
      </c>
      <c r="E148" s="18" t="n">
        <f aca="false">'Инерц. усил.'!E17*COS((3*B148+N3)*PI()/180)</f>
        <v>0.184870746501799</v>
      </c>
      <c r="F148" s="18" t="n">
        <f aca="false">'Инерц. усил.'!F17*COS((4*B148+O3)*PI()/180)</f>
        <v>-0.43773968178228</v>
      </c>
      <c r="G148" s="18" t="n">
        <f aca="false">'Инерц. усил.'!G17*COS((5*B148+P3)*PI()/180)</f>
        <v>0.426940584896463</v>
      </c>
      <c r="H148" s="18" t="n">
        <f aca="false">'Инерц. усил.'!H17*COS((6*B148+Q3)*PI()/180)</f>
        <v>-0.247435829652696</v>
      </c>
      <c r="I148" s="18" t="n">
        <f aca="false">'Инерц. усил.'!I17*COS((7*B148+R3)*PI()/180)</f>
        <v>0.060374609763866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 t="n">
        <f aca="false">SUM(C148:L148)</f>
        <v>-0.538981491711268</v>
      </c>
    </row>
    <row r="149" customFormat="false" ht="12.75" hidden="false" customHeight="false" outlineLevel="0" collapsed="false">
      <c r="B149" s="59" t="n">
        <v>146</v>
      </c>
      <c r="C149" s="59" t="n">
        <f aca="false">COS(B149*PI()/180)</f>
        <v>-0.829037572555042</v>
      </c>
      <c r="D149" s="59" t="n">
        <f aca="false">'Инерц. усил.'!D17*COS((M3+2*B149)*PI()/180)</f>
        <v>0.321091365785067</v>
      </c>
      <c r="E149" s="59" t="n">
        <f aca="false">'Инерц. усил.'!E17*COS((3*B149+N3)*PI()/180)</f>
        <v>0.148508350584113</v>
      </c>
      <c r="F149" s="59" t="n">
        <f aca="false">'Инерц. усил.'!F17*COS((4*B149+O3)*PI()/180)</f>
        <v>-0.411051314479235</v>
      </c>
      <c r="G149" s="59" t="n">
        <f aca="false">'Инерц. усил.'!G17*COS((5*B149+P3)*PI()/180)</f>
        <v>0.422060465576661</v>
      </c>
      <c r="H149" s="59" t="n">
        <f aca="false">'Инерц. усил.'!H17*COS((6*B149+Q3)*PI()/180)</f>
        <v>-0.261012987897886</v>
      </c>
      <c r="I149" s="59" t="n">
        <f aca="false">'Инерц. усил.'!I17*COS((7*B149+R3)*PI()/180)</f>
        <v>0.0757034697285862</v>
      </c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 t="n">
        <f aca="false">SUM(C149:L149)</f>
        <v>-0.533738223257736</v>
      </c>
    </row>
    <row r="150" customFormat="false" ht="12.75" hidden="false" customHeight="false" outlineLevel="0" collapsed="false">
      <c r="B150" s="18" t="n">
        <v>147</v>
      </c>
      <c r="C150" s="18" t="n">
        <f aca="false">COS(B150*PI()/180)</f>
        <v>-0.838670567945424</v>
      </c>
      <c r="D150" s="18" t="n">
        <f aca="false">'Инерц. усил.'!D17*COS((M3+2*B150)*PI()/180)</f>
        <v>0.348631408350685</v>
      </c>
      <c r="E150" s="18" t="n">
        <f aca="false">'Инерц. усил.'!E17*COS((3*B150+N3)*PI()/180)</f>
        <v>0.111738903600164</v>
      </c>
      <c r="F150" s="18" t="n">
        <f aca="false">'Инерц. усил.'!F17*COS((4*B150+O3)*PI()/180)</f>
        <v>-0.382360346490781</v>
      </c>
      <c r="G150" s="18" t="n">
        <f aca="false">'Инерц. усил.'!G17*COS((5*B150+P3)*PI()/180)</f>
        <v>0.413968211266744</v>
      </c>
      <c r="H150" s="18" t="n">
        <f aca="false">'Инерц. усил.'!H17*COS((6*B150+Q3)*PI()/180)</f>
        <v>-0.271730433227186</v>
      </c>
      <c r="I150" s="18" t="n">
        <f aca="false">'Инерц. усил.'!I17*COS((7*B150+R3)*PI()/180)</f>
        <v>0.089903765326141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 t="n">
        <f aca="false">SUM(C150:L150)</f>
        <v>-0.528519059119657</v>
      </c>
    </row>
    <row r="151" customFormat="false" ht="12.75" hidden="false" customHeight="false" outlineLevel="0" collapsed="false">
      <c r="B151" s="59" t="n">
        <v>148</v>
      </c>
      <c r="C151" s="59" t="n">
        <f aca="false">COS(B151*PI()/180)</f>
        <v>-0.848048096156426</v>
      </c>
      <c r="D151" s="59" t="n">
        <f aca="false">'Инерц. усил.'!D17*COS((M3+2*B151)*PI()/180)</f>
        <v>0.37574669724778</v>
      </c>
      <c r="E151" s="59" t="n">
        <f aca="false">'Инерц. усил.'!E17*COS((3*B151+N3)*PI()/180)</f>
        <v>0.0746631880483234</v>
      </c>
      <c r="F151" s="59" t="n">
        <f aca="false">'Инерц. усил.'!F17*COS((4*B151+O3)*PI()/180)</f>
        <v>-0.351806557328952</v>
      </c>
      <c r="G151" s="59" t="n">
        <f aca="false">'Инерц. усил.'!G17*COS((5*B151+P3)*PI()/180)</f>
        <v>0.402725408908247</v>
      </c>
      <c r="H151" s="59" t="n">
        <f aca="false">'Инерц. усил.'!H17*COS((6*B151+Q3)*PI()/180)</f>
        <v>-0.279470743066801</v>
      </c>
      <c r="I151" s="59" t="n">
        <f aca="false">'Инерц. усил.'!I17*COS((7*B151+R3)*PI()/180)</f>
        <v>0.102763802856465</v>
      </c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 t="n">
        <f aca="false">SUM(C151:L151)</f>
        <v>-0.523426299491364</v>
      </c>
    </row>
    <row r="152" customFormat="false" ht="12.75" hidden="false" customHeight="false" outlineLevel="0" collapsed="false">
      <c r="B152" s="18" t="n">
        <v>149</v>
      </c>
      <c r="C152" s="18" t="n">
        <f aca="false">COS(B152*PI()/180)</f>
        <v>-0.857167300702112</v>
      </c>
      <c r="D152" s="18" t="n">
        <f aca="false">'Инерц. усил.'!D17*COS((M3+2*B152)*PI()/180)</f>
        <v>0.402404196673619</v>
      </c>
      <c r="E152" s="18" t="n">
        <f aca="false">'Инерц. усил.'!E17*COS((3*B152+N3)*PI()/180)</f>
        <v>0.0373828258878172</v>
      </c>
      <c r="F152" s="18" t="n">
        <f aca="false">'Инерц. усил.'!F17*COS((4*B152+O3)*PI()/180)</f>
        <v>-0.319538801983289</v>
      </c>
      <c r="G152" s="18" t="n">
        <f aca="false">'Инерц. усил.'!G17*COS((5*B152+P3)*PI()/180)</f>
        <v>0.388417623015707</v>
      </c>
      <c r="H152" s="18" t="n">
        <f aca="false">'Инерц. усил.'!H17*COS((6*B152+Q3)*PI()/180)</f>
        <v>-0.284149112962363</v>
      </c>
      <c r="I152" s="18" t="n">
        <f aca="false">'Инерц. усил.'!I17*COS((7*B152+R3)*PI()/180)</f>
        <v>0.114091868780284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 t="n">
        <f aca="false">SUM(C152:L152)</f>
        <v>-0.518558701290337</v>
      </c>
    </row>
    <row r="153" customFormat="false" ht="12.75" hidden="false" customHeight="false" outlineLevel="0" collapsed="false">
      <c r="B153" s="59" t="n">
        <v>150</v>
      </c>
      <c r="C153" s="59" t="n">
        <f aca="false">COS(B153*PI()/180)</f>
        <v>-0.866025403784439</v>
      </c>
      <c r="D153" s="59" t="n">
        <f aca="false">'Инерц. усил.'!D17*COS((M3+2*B153)*PI()/180)</f>
        <v>0.428571428571428</v>
      </c>
      <c r="E153" s="59" t="n">
        <f aca="false">'Инерц. усил.'!E17*COS((3*B153+N3)*PI()/180)</f>
        <v>2.18776509805109E-016</v>
      </c>
      <c r="F153" s="59" t="n">
        <f aca="false">'Инерц. усил.'!F17*COS((4*B153+O3)*PI()/180)</f>
        <v>-0.285714285714289</v>
      </c>
      <c r="G153" s="59" t="n">
        <f aca="false">'Инерц. усил.'!G17*COS((5*B153+P3)*PI()/180)</f>
        <v>0.371153744479045</v>
      </c>
      <c r="H153" s="59" t="n">
        <f aca="false">'Инерц. усил.'!H17*COS((6*B153+Q3)*PI()/180)</f>
        <v>-0.285714285714285</v>
      </c>
      <c r="I153" s="59" t="n">
        <f aca="false">'Инерц. усил.'!I17*COS((7*B153+R3)*PI()/180)</f>
        <v>0.123719087726409</v>
      </c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 t="n">
        <f aca="false">SUM(C153:L153)</f>
        <v>-0.514009714436131</v>
      </c>
    </row>
    <row r="154" customFormat="false" ht="12.75" hidden="false" customHeight="false" outlineLevel="0" collapsed="false">
      <c r="B154" s="18" t="n">
        <v>151</v>
      </c>
      <c r="C154" s="18" t="n">
        <f aca="false">COS(B154*PI()/180)</f>
        <v>-0.874619707139396</v>
      </c>
      <c r="D154" s="18" t="n">
        <f aca="false">'Инерц. усил.'!D17*COS((M3+2*B154)*PI()/180)</f>
        <v>0.454216512199889</v>
      </c>
      <c r="E154" s="18" t="n">
        <f aca="false">'Инерц. усил.'!E17*COS((3*B154+N3)*PI()/180)</f>
        <v>-0.0373828258878167</v>
      </c>
      <c r="F154" s="18" t="n">
        <f aca="false">'Инерц. усил.'!F17*COS((4*B154+O3)*PI()/180)</f>
        <v>-0.250497798165191</v>
      </c>
      <c r="G154" s="18" t="n">
        <f aca="false">'Инерц. усил.'!G17*COS((5*B154+P3)*PI()/180)</f>
        <v>0.35106516183814</v>
      </c>
      <c r="H154" s="18" t="n">
        <f aca="false">'Инерц. усил.'!H17*COS((6*B154+Q3)*PI()/180)</f>
        <v>-0.284149112962363</v>
      </c>
      <c r="I154" s="18" t="n">
        <f aca="false">'Инерц. усил.'!I17*COS((7*B154+R3)*PI()/180)</f>
        <v>0.131501940034561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 t="n">
        <f aca="false">SUM(C154:L154)</f>
        <v>-0.509865830082177</v>
      </c>
    </row>
    <row r="155" customFormat="false" ht="12.75" hidden="false" customHeight="false" outlineLevel="0" collapsed="false">
      <c r="B155" s="59" t="n">
        <v>152</v>
      </c>
      <c r="C155" s="59" t="n">
        <f aca="false">COS(B155*PI()/180)</f>
        <v>-0.882947592858927</v>
      </c>
      <c r="D155" s="59" t="n">
        <f aca="false">'Инерц. усил.'!D17*COS((M3+2*B155)*PI()/180)</f>
        <v>0.479308202974924</v>
      </c>
      <c r="E155" s="59" t="n">
        <f aca="false">'Инерц. усил.'!E17*COS((3*B155+N3)*PI()/180)</f>
        <v>-0.0746631880483229</v>
      </c>
      <c r="F155" s="59" t="n">
        <f aca="false">'Инерц. усил.'!F17*COS((4*B155+O3)*PI()/180)</f>
        <v>-0.214060910523382</v>
      </c>
      <c r="G155" s="59" t="n">
        <f aca="false">'Инерц. усил.'!G17*COS((5*B155+P3)*PI()/180)</f>
        <v>0.328304761336705</v>
      </c>
      <c r="H155" s="59" t="n">
        <f aca="false">'Инерц. усил.'!H17*COS((6*B155+Q3)*PI()/180)</f>
        <v>-0.279470743066801</v>
      </c>
      <c r="I155" s="59" t="n">
        <f aca="false">'Инерц. усил.'!I17*COS((7*B155+R3)*PI()/180)</f>
        <v>0.137324401302934</v>
      </c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 t="n">
        <f aca="false">SUM(C155:L155)</f>
        <v>-0.50620506888287</v>
      </c>
    </row>
    <row r="156" customFormat="false" ht="12.75" hidden="false" customHeight="false" outlineLevel="0" collapsed="false">
      <c r="B156" s="18" t="n">
        <v>153</v>
      </c>
      <c r="C156" s="18" t="n">
        <f aca="false">COS(B156*PI()/180)</f>
        <v>-0.891006524188368</v>
      </c>
      <c r="D156" s="18" t="n">
        <f aca="false">'Инерц. усил.'!D17*COS((M3+2*B156)*PI()/180)</f>
        <v>0.503815930536404</v>
      </c>
      <c r="E156" s="18" t="n">
        <f aca="false">'Инерц. усил.'!E17*COS((3*B156+N3)*PI()/180)</f>
        <v>-0.111738903600163</v>
      </c>
      <c r="F156" s="18" t="n">
        <f aca="false">'Инерц. усил.'!F17*COS((4*B156+O3)*PI()/180)</f>
        <v>-0.17658113964283</v>
      </c>
      <c r="G156" s="18" t="n">
        <f aca="false">'Инерц. усил.'!G17*COS((5*B156+P3)*PI()/180)</f>
        <v>0.303045763365664</v>
      </c>
      <c r="H156" s="18" t="n">
        <f aca="false">'Инерц. усил.'!H17*COS((6*B156+Q3)*PI()/180)</f>
        <v>-0.271730433227186</v>
      </c>
      <c r="I156" s="18" t="n">
        <f aca="false">'Инерц. усил.'!I17*COS((7*B156+R3)*PI()/180)</f>
        <v>0.14109967204479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 t="n">
        <f aca="false">SUM(C156:L156)</f>
        <v>-0.503095634711689</v>
      </c>
    </row>
    <row r="157" customFormat="false" ht="12.75" hidden="false" customHeight="false" outlineLevel="0" collapsed="false">
      <c r="B157" s="59" t="n">
        <v>154</v>
      </c>
      <c r="C157" s="59" t="n">
        <f aca="false">COS(B157*PI()/180)</f>
        <v>-0.898794046299167</v>
      </c>
      <c r="D157" s="59" t="n">
        <f aca="false">'Инерц. усил.'!D17*COS((M3+2*B157)*PI()/180)</f>
        <v>0.52770983599342</v>
      </c>
      <c r="E157" s="59" t="n">
        <f aca="false">'Инерц. усил.'!E17*COS((3*B157+N3)*PI()/180)</f>
        <v>-0.148508350584113</v>
      </c>
      <c r="F157" s="59" t="n">
        <f aca="false">'Инерц. усил.'!F17*COS((4*B157+O3)*PI()/180)</f>
        <v>-0.138241083199812</v>
      </c>
      <c r="G157" s="59" t="n">
        <f aca="false">'Инерц. усил.'!G17*COS((5*B157+P3)*PI()/180)</f>
        <v>0.275480404151374</v>
      </c>
      <c r="H157" s="59" t="n">
        <f aca="false">'Инерц. усил.'!H17*COS((6*B157+Q3)*PI()/180)</f>
        <v>-0.261012987897885</v>
      </c>
      <c r="I157" s="59" t="n">
        <f aca="false">'Инерц. усил.'!I17*COS((7*B157+R3)*PI()/180)</f>
        <v>0.142771471668884</v>
      </c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 t="n">
        <f aca="false">SUM(C157:L157)</f>
        <v>-0.500594756167299</v>
      </c>
    </row>
    <row r="158" customFormat="false" ht="12.75" hidden="false" customHeight="false" outlineLevel="0" collapsed="false">
      <c r="B158" s="18" t="n">
        <v>155</v>
      </c>
      <c r="C158" s="18" t="n">
        <f aca="false">COS(B158*PI()/180)</f>
        <v>-0.90630778703665</v>
      </c>
      <c r="D158" s="18" t="n">
        <f aca="false">'Инерц. усил.'!D17*COS((M3+2*B158)*PI()/180)</f>
        <v>0.550960808302747</v>
      </c>
      <c r="E158" s="18" t="n">
        <f aca="false">'Инерц. усил.'!E17*COS((3*B158+N3)*PI()/180)</f>
        <v>-0.184870746501799</v>
      </c>
      <c r="F158" s="18" t="n">
        <f aca="false">'Инерц. усил.'!F17*COS((4*B158+O3)*PI()/180)</f>
        <v>-0.0992275300953903</v>
      </c>
      <c r="G158" s="18" t="n">
        <f aca="false">'Инерц. усил.'!G17*COS((5*B158+P3)*PI()/180)</f>
        <v>0.245818472721877</v>
      </c>
      <c r="H158" s="18" t="n">
        <f aca="false">'Инерц. усил.'!H17*COS((6*B158+Q3)*PI()/180)</f>
        <v>-0.247435829652697</v>
      </c>
      <c r="I158" s="18" t="n">
        <f aca="false">'Инерц. усил.'!I17*COS((7*B158+R3)*PI()/180)</f>
        <v>0.142314877493448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 t="n">
        <f aca="false">SUM(C158:L158)</f>
        <v>-0.498747734768464</v>
      </c>
    </row>
    <row r="159" customFormat="false" ht="12.75" hidden="false" customHeight="false" outlineLevel="0" collapsed="false">
      <c r="B159" s="59" t="n">
        <v>156</v>
      </c>
      <c r="C159" s="59" t="n">
        <f aca="false">COS(B159*PI()/180)</f>
        <v>-0.913545457642601</v>
      </c>
      <c r="D159" s="59" t="n">
        <f aca="false">'Инерц. усил.'!D17*COS((M3+2*B159)*PI()/180)</f>
        <v>0.573540519736163</v>
      </c>
      <c r="E159" s="59" t="n">
        <f aca="false">'Инерц. усил.'!E17*COS((3*B159+N3)*PI()/180)</f>
        <v>-0.220726424553532</v>
      </c>
      <c r="F159" s="59" t="n">
        <f aca="false">'Инерц. усил.'!F17*COS((4*B159+O3)*PI()/180)</f>
        <v>-0.0597305504386605</v>
      </c>
      <c r="G159" s="59" t="n">
        <f aca="false">'Инерц. усил.'!G17*COS((5*B159+P3)*PI()/180)</f>
        <v>0.214285714285715</v>
      </c>
      <c r="H159" s="59" t="n">
        <f aca="false">'Инерц. усил.'!H17*COS((6*B159+Q3)*PI()/180)</f>
        <v>-0.231147712678556</v>
      </c>
      <c r="I159" s="59" t="n">
        <f aca="false">'Инерц. усил.'!I17*COS((7*B159+R3)*PI()/180)</f>
        <v>0.139736696285972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 t="n">
        <f aca="false">SUM(C159:L159)</f>
        <v>-0.4975872150055</v>
      </c>
    </row>
    <row r="160" customFormat="false" ht="12.75" hidden="false" customHeight="false" outlineLevel="0" collapsed="false">
      <c r="B160" s="18" t="n">
        <v>157</v>
      </c>
      <c r="C160" s="18" t="n">
        <f aca="false">COS(B160*PI()/180)</f>
        <v>-0.92050485345244</v>
      </c>
      <c r="D160" s="18" t="n">
        <f aca="false">'Инерц. усил.'!D17*COS((M3+2*B160)*PI()/180)</f>
        <v>0.595421460393424</v>
      </c>
      <c r="E160" s="18" t="n">
        <f aca="false">'Инерц. усил.'!E17*COS((3*B160+N3)*PI()/180)</f>
        <v>-0.25597710681807</v>
      </c>
      <c r="F160" s="18" t="n">
        <f aca="false">'Инерц. усил.'!F17*COS((4*B160+O3)*PI()/180)</f>
        <v>-0.0199425695442876</v>
      </c>
      <c r="G160" s="18" t="n">
        <f aca="false">'Инерц. усил.'!G17*COS((5*B160+P3)*PI()/180)</f>
        <v>0.181122112174586</v>
      </c>
      <c r="H160" s="18" t="n">
        <f aca="false">'Инерц. усил.'!H17*COS((6*B160+Q3)*PI()/180)</f>
        <v>-0.212327092993541</v>
      </c>
      <c r="I160" s="18" t="n">
        <f aca="false">'Инерц. усил.'!I17*COS((7*B160+R3)*PI()/180)</f>
        <v>0.135075362789979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 t="n">
        <f aca="false">SUM(C160:L160)</f>
        <v>-0.49713268745035</v>
      </c>
    </row>
    <row r="161" customFormat="false" ht="12.75" hidden="false" customHeight="false" outlineLevel="0" collapsed="false">
      <c r="B161" s="59" t="n">
        <v>158</v>
      </c>
      <c r="C161" s="59" t="n">
        <f aca="false">COS(B161*PI()/180)</f>
        <v>-0.927183854566787</v>
      </c>
      <c r="D161" s="59" t="n">
        <f aca="false">'Инерц. усил.'!D17*COS((M3+2*B161)*PI()/180)</f>
        <v>0.616576971718842</v>
      </c>
      <c r="E161" s="59" t="n">
        <f aca="false">'Инерц. усил.'!E17*COS((3*B161+N3)*PI()/180)</f>
        <v>-0.29052617362557</v>
      </c>
      <c r="F161" s="59" t="n">
        <f aca="false">'Инерц. усил.'!F17*COS((4*B161+O3)*PI()/180)</f>
        <v>0.0199425695442861</v>
      </c>
      <c r="G161" s="59" t="n">
        <f aca="false">'Инерц. усил.'!G17*COS((5*B161+P3)*PI()/180)</f>
        <v>0.146580061425287</v>
      </c>
      <c r="H161" s="59" t="n">
        <f aca="false">'Инерц. усил.'!H17*COS((6*B161+Q3)*PI()/180)</f>
        <v>-0.191180173245388</v>
      </c>
      <c r="I161" s="59" t="n">
        <f aca="false">'Инерц. усил.'!I17*COS((7*B161+R3)*PI()/180)</f>
        <v>0.128400366751527</v>
      </c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 t="n">
        <f aca="false">SUM(C161:L161)</f>
        <v>-0.497390231997803</v>
      </c>
    </row>
    <row r="162" customFormat="false" ht="12.75" hidden="false" customHeight="false" outlineLevel="0" collapsed="false">
      <c r="B162" s="18" t="n">
        <v>159</v>
      </c>
      <c r="C162" s="18" t="n">
        <f aca="false">COS(B162*PI()/180)</f>
        <v>-0.933580426497202</v>
      </c>
      <c r="D162" s="18" t="n">
        <f aca="false">'Инерц. усил.'!D17*COS((M3+2*B162)*PI()/180)</f>
        <v>0.636981278980622</v>
      </c>
      <c r="E162" s="18" t="n">
        <f aca="false">'Инерц. усил.'!E17*COS((3*B162+N3)*PI()/180)</f>
        <v>-0.324278928385389</v>
      </c>
      <c r="F162" s="18" t="n">
        <f aca="false">'Инерц. усил.'!F17*COS((4*B162+O3)*PI()/180)</f>
        <v>0.05973055043866</v>
      </c>
      <c r="G162" s="18" t="n">
        <f aca="false">'Инерц. усил.'!G17*COS((5*B162+P3)*PI()/180)</f>
        <v>0.110922447901081</v>
      </c>
      <c r="H162" s="18" t="n">
        <f aca="false">'Инерц. усил.'!H17*COS((6*B162+Q3)*PI()/180)</f>
        <v>-0.167938643512135</v>
      </c>
      <c r="I162" s="18" t="n">
        <f aca="false">'Инерц. усил.'!I17*COS((7*B162+R3)*PI()/180)</f>
        <v>0.119811216987145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 t="n">
        <f aca="false">SUM(C162:L162)</f>
        <v>-0.498352504087217</v>
      </c>
    </row>
    <row r="163" customFormat="false" ht="12.75" hidden="false" customHeight="false" outlineLevel="0" collapsed="false">
      <c r="B163" s="59" t="n">
        <v>160</v>
      </c>
      <c r="C163" s="59" t="n">
        <f aca="false">COS(B163*PI()/180)</f>
        <v>-0.939692620785908</v>
      </c>
      <c r="D163" s="59" t="n">
        <f aca="false">'Инерц. усил.'!D17*COS((M3+2*B163)*PI()/180)</f>
        <v>0.656609522673408</v>
      </c>
      <c r="E163" s="59" t="n">
        <f aca="false">'Инерц. усил.'!E17*COS((3*B163+N3)*PI()/180)</f>
        <v>-0.357142857142854</v>
      </c>
      <c r="F163" s="59" t="n">
        <f aca="false">'Инерц. усил.'!F17*COS((4*B163+O3)*PI()/180)</f>
        <v>0.0992275300953898</v>
      </c>
      <c r="G163" s="59" t="n">
        <f aca="false">'Инерц. усил.'!G17*COS((5*B163+P3)*PI()/180)</f>
        <v>0.0744206475715418</v>
      </c>
      <c r="H163" s="59" t="n">
        <f aca="false">'Инерц. усил.'!H17*COS((6*B163+Q3)*PI()/180)</f>
        <v>-0.142857142857143</v>
      </c>
      <c r="I163" s="59" t="n">
        <f aca="false">'Инерц. усил.'!I17*COS((7*B163+R3)*PI()/180)</f>
        <v>0.109435957936582</v>
      </c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 t="n">
        <f aca="false">SUM(C163:L163)</f>
        <v>-0.499998962508984</v>
      </c>
    </row>
    <row r="164" customFormat="false" ht="12.75" hidden="false" customHeight="false" outlineLevel="0" collapsed="false">
      <c r="B164" s="18" t="n">
        <v>161</v>
      </c>
      <c r="C164" s="18" t="n">
        <f aca="false">COS(B164*PI()/180)</f>
        <v>-0.945518575599317</v>
      </c>
      <c r="D164" s="18" t="n">
        <f aca="false">'Инерц. усил.'!D17*COS((M3+2*B164)*PI()/180)</f>
        <v>0.67543778880576</v>
      </c>
      <c r="E164" s="18" t="n">
        <f aca="false">'Инерц. усил.'!E17*COS((3*B164+N3)*PI()/180)</f>
        <v>-0.389027882153588</v>
      </c>
      <c r="F164" s="18" t="n">
        <f aca="false">'Инерц. усил.'!F17*COS((4*B164+O3)*PI()/180)</f>
        <v>0.138241083199811</v>
      </c>
      <c r="G164" s="18" t="n">
        <f aca="false">'Инерц. усил.'!G17*COS((5*B164+P3)*PI()/180)</f>
        <v>0.037352461177568</v>
      </c>
      <c r="H164" s="18" t="n">
        <f aca="false">'Инерц. усил.'!H17*COS((6*B164+Q3)*PI()/180)</f>
        <v>-0.116210469450229</v>
      </c>
      <c r="I164" s="18" t="n">
        <f aca="false">'Инерц. усил.'!I17*COS((7*B164+R3)*PI()/180)</f>
        <v>0.0974292608151268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 t="n">
        <f aca="false">SUM(C164:L164)</f>
        <v>-0.502296333204867</v>
      </c>
    </row>
    <row r="165" customFormat="false" ht="12.75" hidden="false" customHeight="false" outlineLevel="0" collapsed="false">
      <c r="B165" s="59" t="n">
        <v>162</v>
      </c>
      <c r="C165" s="59" t="n">
        <f aca="false">COS(B165*PI()/180)</f>
        <v>-0.951056516295153</v>
      </c>
      <c r="D165" s="59" t="n">
        <f aca="false">'Инерц. усил.'!D17*COS((M3+2*B165)*PI()/180)</f>
        <v>0.693443138035667</v>
      </c>
      <c r="E165" s="59" t="n">
        <f aca="false">'Инерц. усил.'!E17*COS((3*B165+N3)*PI()/180)</f>
        <v>-0.419846608780335</v>
      </c>
      <c r="F165" s="59" t="n">
        <f aca="false">'Инерц. усил.'!F17*COS((4*B165+O3)*PI()/180)</f>
        <v>0.176581139642829</v>
      </c>
      <c r="G165" s="59" t="n">
        <f aca="false">'Инерц. усил.'!G17*COS((5*B165+P3)*PI()/180)</f>
        <v>9.97574418903913E-016</v>
      </c>
      <c r="H165" s="59" t="n">
        <f aca="false">'Инерц. усил.'!H17*COS((6*B165+Q3)*PI()/180)</f>
        <v>-0.0882905698214136</v>
      </c>
      <c r="I165" s="59" t="n">
        <f aca="false">'Инерц. усил.'!I17*COS((7*B165+R3)*PI()/180)</f>
        <v>0.0839701178220436</v>
      </c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 t="n">
        <f aca="false">SUM(C165:L165)</f>
        <v>-0.505199299396361</v>
      </c>
    </row>
    <row r="166" customFormat="false" ht="12.75" hidden="false" customHeight="false" outlineLevel="0" collapsed="false">
      <c r="B166" s="18" t="n">
        <v>163</v>
      </c>
      <c r="C166" s="18" t="n">
        <f aca="false">COS(B166*PI()/180)</f>
        <v>-0.956304755963035</v>
      </c>
      <c r="D166" s="18" t="n">
        <f aca="false">'Инерц. усил.'!D17*COS((M3+2*B166)*PI()/180)</f>
        <v>0.710603633618605</v>
      </c>
      <c r="E166" s="18" t="n">
        <f aca="false">'Инерц. усил.'!E17*COS((3*B166+N3)*PI()/180)</f>
        <v>-0.449514565035595</v>
      </c>
      <c r="F166" s="18" t="n">
        <f aca="false">'Инерц. усил.'!F17*COS((4*B166+O3)*PI()/180)</f>
        <v>0.214060910523381</v>
      </c>
      <c r="G166" s="18" t="n">
        <f aca="false">'Инерц. усил.'!G17*COS((5*B166+P3)*PI()/180)</f>
        <v>-0.0373524611775675</v>
      </c>
      <c r="H166" s="18" t="n">
        <f aca="false">'Инерц. усил.'!H17*COS((6*B166+Q3)*PI()/180)</f>
        <v>-0.0594033402336455</v>
      </c>
      <c r="I166" s="18" t="n">
        <f aca="false">'Инерц. усил.'!I17*COS((7*B166+R3)*PI()/180)</f>
        <v>0.0692591737791484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 t="n">
        <f aca="false">SUM(C166:L166)</f>
        <v>-0.508651404488709</v>
      </c>
    </row>
    <row r="167" customFormat="false" ht="12.75" hidden="false" customHeight="false" outlineLevel="0" collapsed="false">
      <c r="B167" s="59" t="n">
        <v>164</v>
      </c>
      <c r="C167" s="59" t="n">
        <f aca="false">COS(B167*PI()/180)</f>
        <v>-0.961261695938319</v>
      </c>
      <c r="D167" s="59" t="n">
        <f aca="false">'Инерц. усил.'!D17*COS((M3+2*B167)*PI()/180)</f>
        <v>0.726898368134077</v>
      </c>
      <c r="E167" s="59" t="n">
        <f aca="false">'Инерц. усил.'!E17*COS((3*B167+N3)*PI()/180)</f>
        <v>-0.477950433113467</v>
      </c>
      <c r="F167" s="59" t="n">
        <f aca="false">'Инерц. усил.'!F17*COS((4*B167+O3)*PI()/180)</f>
        <v>0.250497798165189</v>
      </c>
      <c r="G167" s="59" t="n">
        <f aca="false">'Инерц. усил.'!G17*COS((5*B167+P3)*PI()/180)</f>
        <v>-0.0744206475715413</v>
      </c>
      <c r="H167" s="59" t="n">
        <f aca="false">'Инерц. усил.'!H17*COS((6*B167+Q3)*PI()/180)</f>
        <v>-0.0298652752193294</v>
      </c>
      <c r="I167" s="59" t="n">
        <f aca="false">'Инерц. усил.'!I17*COS((7*B167+R3)*PI()/180)</f>
        <v>0.0535157349786594</v>
      </c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 t="n">
        <f aca="false">SUM(C167:L167)</f>
        <v>-0.51258615056473</v>
      </c>
    </row>
    <row r="168" customFormat="false" ht="12.75" hidden="false" customHeight="false" outlineLevel="0" collapsed="false">
      <c r="B168" s="18" t="n">
        <v>165</v>
      </c>
      <c r="C168" s="18" t="n">
        <f aca="false">COS(B168*PI()/180)</f>
        <v>-0.965925826289068</v>
      </c>
      <c r="D168" s="18" t="n">
        <f aca="false">'Инерц. усил.'!D17*COS((M3+2*B168)*PI()/180)</f>
        <v>0.742307488958088</v>
      </c>
      <c r="E168" s="18" t="n">
        <f aca="false">'Инерц. усил.'!E17*COS((3*B168+N3)*PI()/180)</f>
        <v>-0.505076272276102</v>
      </c>
      <c r="F168" s="18" t="n">
        <f aca="false">'Инерц. усил.'!F17*COS((4*B168+O3)*PI()/180)</f>
        <v>0.285714285714289</v>
      </c>
      <c r="G168" s="18" t="n">
        <f aca="false">'Инерц. усил.'!G17*COS((5*B168+P3)*PI()/180)</f>
        <v>-0.110922447901081</v>
      </c>
      <c r="H168" s="18" t="n">
        <f aca="false">'Инерц. усил.'!H17*COS((6*B168+Q3)*PI()/180)</f>
        <v>3.15007196914431E-016</v>
      </c>
      <c r="I168" s="18" t="n">
        <f aca="false">'Инерц. усил.'!I17*COS((7*B168+R3)*PI()/180)</f>
        <v>0.0369744998315021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 t="n">
        <f aca="false">SUM(C168:L168)</f>
        <v>-0.516928271962371</v>
      </c>
    </row>
    <row r="169" customFormat="false" ht="12.75" hidden="false" customHeight="false" outlineLevel="0" collapsed="false">
      <c r="B169" s="59" t="n">
        <v>166</v>
      </c>
      <c r="C169" s="59" t="n">
        <f aca="false">COS(B169*PI()/180)</f>
        <v>-0.970295726275996</v>
      </c>
      <c r="D169" s="59" t="n">
        <f aca="false">'Инерц. усил.'!D17*COS((M3+2*B169)*PI()/180)</f>
        <v>0.756812222450507</v>
      </c>
      <c r="E169" s="59" t="n">
        <f aca="false">'Инерц. усил.'!E17*COS((3*B169+N3)*PI()/180)</f>
        <v>-0.530817732483849</v>
      </c>
      <c r="F169" s="59" t="n">
        <f aca="false">'Инерц. усил.'!F17*COS((4*B169+O3)*PI()/180)</f>
        <v>0.319538801983288</v>
      </c>
      <c r="G169" s="59" t="n">
        <f aca="false">'Инерц. усил.'!G17*COS((5*B169+P3)*PI()/180)</f>
        <v>-0.146580061425286</v>
      </c>
      <c r="H169" s="59" t="n">
        <f aca="false">'Инерц. усил.'!H17*COS((6*B169+Q3)*PI()/180)</f>
        <v>0.029865275219329</v>
      </c>
      <c r="I169" s="59" t="n">
        <f aca="false">'Инерц. усил.'!I17*COS((7*B169+R3)*PI()/180)</f>
        <v>0.0198820600545809</v>
      </c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 t="n">
        <f aca="false">SUM(C169:L169)</f>
        <v>-0.521595160477426</v>
      </c>
    </row>
    <row r="170" customFormat="false" ht="12.75" hidden="false" customHeight="false" outlineLevel="0" collapsed="false">
      <c r="B170" s="18" t="n">
        <v>167</v>
      </c>
      <c r="C170" s="18" t="n">
        <f aca="false">COS(B170*PI()/180)</f>
        <v>-0.974370064785235</v>
      </c>
      <c r="D170" s="18" t="n">
        <f aca="false">'Инерц. усил.'!D17*COS((M3+2*B170)*PI()/180)</f>
        <v>0.770394896827856</v>
      </c>
      <c r="E170" s="18" t="n">
        <f aca="false">'Инерц. усил.'!E17*COS((3*B170+N3)*PI()/180)</f>
        <v>-0.555104258183546</v>
      </c>
      <c r="F170" s="18" t="n">
        <f aca="false">'Инерц. усил.'!F17*COS((4*B170+O3)*PI()/180)</f>
        <v>0.351806557328953</v>
      </c>
      <c r="G170" s="18" t="n">
        <f aca="false">'Инерц. усил.'!G17*COS((5*B170+P3)*PI()/180)</f>
        <v>-0.181122112174585</v>
      </c>
      <c r="H170" s="18" t="n">
        <f aca="false">'Инерц. усил.'!H17*COS((6*B170+Q3)*PI()/180)</f>
        <v>0.0594033402336451</v>
      </c>
      <c r="I170" s="18" t="n">
        <f aca="false">'Инерц. усил.'!I17*COS((7*B170+R3)*PI()/180)</f>
        <v>0.00249322455624968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 t="n">
        <f aca="false">SUM(C170:L170)</f>
        <v>-0.526498416196664</v>
      </c>
    </row>
    <row r="171" customFormat="false" ht="12.75" hidden="false" customHeight="false" outlineLevel="0" collapsed="false">
      <c r="B171" s="59" t="n">
        <v>168</v>
      </c>
      <c r="C171" s="59" t="n">
        <f aca="false">COS(B171*PI()/180)</f>
        <v>-0.978147600733806</v>
      </c>
      <c r="D171" s="59" t="n">
        <f aca="false">'Инерц. усил.'!D17*COS((M3+2*B171)*PI()/180)</f>
        <v>0.783038963693656</v>
      </c>
      <c r="E171" s="59" t="n">
        <f aca="false">'Инерц. усил.'!E17*COS((3*B171+N3)*PI()/180)</f>
        <v>-0.577869281696387</v>
      </c>
      <c r="F171" s="59" t="n">
        <f aca="false">'Инерц. усил.'!F17*COS((4*B171+O3)*PI()/180)</f>
        <v>0.382360346490781</v>
      </c>
      <c r="G171" s="59" t="n">
        <f aca="false">'Инерц. усил.'!G17*COS((5*B171+P3)*PI()/180)</f>
        <v>-0.214285714285715</v>
      </c>
      <c r="H171" s="59" t="n">
        <f aca="false">'Инерц. усил.'!H17*COS((6*B171+Q3)*PI()/180)</f>
        <v>0.0882905698214132</v>
      </c>
      <c r="I171" s="59" t="n">
        <f aca="false">'Инерц. усил.'!I17*COS((7*B171+R3)*PI()/180)</f>
        <v>-0.0149327791776148</v>
      </c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 t="n">
        <f aca="false">SUM(C171:L171)</f>
        <v>-0.531545495887671</v>
      </c>
    </row>
    <row r="172" customFormat="false" ht="12.75" hidden="false" customHeight="false" outlineLevel="0" collapsed="false">
      <c r="B172" s="18" t="n">
        <v>169</v>
      </c>
      <c r="C172" s="18" t="n">
        <f aca="false">COS(B172*PI()/180)</f>
        <v>-0.981627183447664</v>
      </c>
      <c r="D172" s="18" t="n">
        <f aca="false">'Инерц. усил.'!D17*COS((M3+2*B172)*PI()/180)</f>
        <v>0.794729018200102</v>
      </c>
      <c r="E172" s="18" t="n">
        <f aca="false">'Инерц. усил.'!E17*COS((3*B172+N3)*PI()/180)</f>
        <v>-0.599050405675299</v>
      </c>
      <c r="F172" s="18" t="n">
        <f aca="false">'Инерц. усил.'!F17*COS((4*B172+O3)*PI()/180)</f>
        <v>0.411051314479235</v>
      </c>
      <c r="G172" s="18" t="n">
        <f aca="false">'Инерц. усил.'!G17*COS((5*B172+P3)*PI()/180)</f>
        <v>-0.245818472721877</v>
      </c>
      <c r="H172" s="18" t="n">
        <f aca="false">'Инерц. усил.'!H17*COS((6*B172+Q3)*PI()/180)</f>
        <v>0.116210469450228</v>
      </c>
      <c r="I172" s="18" t="n">
        <f aca="false">'Инерц. усил.'!I17*COS((7*B172+R3)*PI()/180)</f>
        <v>-0.0321361695683512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 t="n">
        <f aca="false">SUM(C172:L172)</f>
        <v>-0.536641429283626</v>
      </c>
    </row>
    <row r="173" customFormat="false" ht="12.75" hidden="false" customHeight="false" outlineLevel="0" collapsed="false">
      <c r="B173" s="59" t="n">
        <v>170</v>
      </c>
      <c r="C173" s="59" t="n">
        <f aca="false">COS(B173*PI()/180)</f>
        <v>-0.984807753012208</v>
      </c>
      <c r="D173" s="59" t="n">
        <f aca="false">'Инерц. усил.'!D17*COS((M3+2*B173)*PI()/180)</f>
        <v>0.805450817816491</v>
      </c>
      <c r="E173" s="59" t="n">
        <f aca="false">'Инерц. усил.'!E17*COS((3*B173+N3)*PI()/180)</f>
        <v>-0.618589574131738</v>
      </c>
      <c r="F173" s="59" t="n">
        <f aca="false">'Инерц. усил.'!F17*COS((4*B173+O3)*PI()/180)</f>
        <v>0.437739681782279</v>
      </c>
      <c r="G173" s="59" t="n">
        <f aca="false">'Инерц. усил.'!G17*COS((5*B173+P3)*PI()/180)</f>
        <v>-0.275480404151374</v>
      </c>
      <c r="H173" s="59" t="n">
        <f aca="false">'Инерц. усил.'!H17*COS((6*B173+Q3)*PI()/180)</f>
        <v>0.142857142857143</v>
      </c>
      <c r="I173" s="59" t="n">
        <f aca="false">'Инерц. усил.'!I17*COS((7*B173+R3)*PI()/180)</f>
        <v>-0.0488604836895056</v>
      </c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 t="n">
        <f aca="false">SUM(C173:L173)</f>
        <v>-0.541690572528912</v>
      </c>
    </row>
    <row r="174" customFormat="false" ht="12.75" hidden="false" customHeight="false" outlineLevel="0" collapsed="false">
      <c r="B174" s="18" t="n">
        <v>171</v>
      </c>
      <c r="C174" s="18" t="n">
        <f aca="false">COS(B174*PI()/180)</f>
        <v>-0.987688340595138</v>
      </c>
      <c r="D174" s="18" t="n">
        <f aca="false">'Инерц. усил.'!D17*COS((M3+2*B174)*PI()/180)</f>
        <v>0.815191299681558</v>
      </c>
      <c r="E174" s="18" t="n">
        <f aca="false">'Инерц. усил.'!E17*COS((3*B174+N3)*PI()/180)</f>
        <v>-0.636433231563116</v>
      </c>
      <c r="F174" s="18" t="n">
        <f aca="false">'Инерц. усил.'!F17*COS((4*B174+O3)*PI()/180)</f>
        <v>0.462295425357119</v>
      </c>
      <c r="G174" s="18" t="n">
        <f aca="false">'Инерц. усил.'!G17*COS((5*B174+P3)*PI()/180)</f>
        <v>-0.303045763365663</v>
      </c>
      <c r="H174" s="18" t="n">
        <f aca="false">'Инерц. усил.'!H17*COS((6*B174+Q3)*PI()/180)</f>
        <v>0.167938643512135</v>
      </c>
      <c r="I174" s="18" t="n">
        <f aca="false">'Инерц. усил.'!I17*COS((7*B174+R3)*PI()/180)</f>
        <v>-0.064856400538354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 t="n">
        <f aca="false">SUM(C174:L174)</f>
        <v>-0.546598367511458</v>
      </c>
    </row>
    <row r="175" customFormat="false" ht="12.75" hidden="false" customHeight="false" outlineLevel="0" collapsed="false">
      <c r="B175" s="59" t="n">
        <v>172</v>
      </c>
      <c r="C175" s="59" t="n">
        <f aca="false">COS(B175*PI()/180)</f>
        <v>-0.99026806874157</v>
      </c>
      <c r="D175" s="59" t="n">
        <f aca="false">'Инерц. усил.'!D17*COS((M3+2*B175)*PI()/180)</f>
        <v>0.823938596518557</v>
      </c>
      <c r="E175" s="59" t="n">
        <f aca="false">'Инерц. усил.'!E17*COS((3*B175+N3)*PI()/180)</f>
        <v>-0.65253246974471</v>
      </c>
      <c r="F175" s="59" t="n">
        <f aca="false">'Инерц. усил.'!F17*COS((4*B175+O3)*PI()/180)</f>
        <v>0.484598912089393</v>
      </c>
      <c r="G175" s="59" t="n">
        <f aca="false">'Инерц. усил.'!G17*COS((5*B175+P3)*PI()/180)</f>
        <v>-0.328304761336705</v>
      </c>
      <c r="H175" s="59" t="n">
        <f aca="false">'Инерц. усил.'!H17*COS((6*B175+Q3)*PI()/180)</f>
        <v>0.191180173245387</v>
      </c>
      <c r="I175" s="59" t="n">
        <f aca="false">'Инерц. усил.'!I17*COS((7*B175+R3)*PI()/180)</f>
        <v>-0.0798854578377968</v>
      </c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 t="n">
        <f aca="false">SUM(C175:L175)</f>
        <v>-0.551273075807445</v>
      </c>
    </row>
    <row r="176" customFormat="false" ht="12.75" hidden="false" customHeight="false" outlineLevel="0" collapsed="false">
      <c r="B176" s="18" t="n">
        <v>173</v>
      </c>
      <c r="C176" s="18" t="n">
        <f aca="false">COS(B176*PI()/180)</f>
        <v>-0.992546151641322</v>
      </c>
      <c r="D176" s="18" t="n">
        <f aca="false">'Инерц. усил.'!D17*COS((M3+2*B176)*PI()/180)</f>
        <v>0.831682051093709</v>
      </c>
      <c r="E176" s="18" t="n">
        <f aca="false">'Инерц. усил.'!E17*COS((3*B176+N3)*PI()/180)</f>
        <v>-0.666843161783711</v>
      </c>
      <c r="F176" s="18" t="n">
        <f aca="false">'Инерц. усил.'!F17*COS((4*B176+O3)*PI()/180)</f>
        <v>0.504541481633679</v>
      </c>
      <c r="G176" s="18" t="n">
        <f aca="false">'Инерц. усил.'!G17*COS((5*B176+P3)*PI()/180)</f>
        <v>-0.351065161838139</v>
      </c>
      <c r="H176" s="18" t="n">
        <f aca="false">'Инерц. усил.'!H17*COS((6*B176+Q3)*PI()/180)</f>
        <v>0.212327092993541</v>
      </c>
      <c r="I176" s="18" t="n">
        <f aca="false">'Инерц. усил.'!I17*COS((7*B176+R3)*PI()/180)</f>
        <v>-0.0937236069596666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 t="n">
        <f aca="false">SUM(C176:L176)</f>
        <v>-0.555627456501909</v>
      </c>
    </row>
    <row r="177" customFormat="false" ht="12.75" hidden="false" customHeight="false" outlineLevel="0" collapsed="false">
      <c r="B177" s="59" t="n">
        <v>174</v>
      </c>
      <c r="C177" s="59" t="n">
        <f aca="false">COS(B177*PI()/180)</f>
        <v>-0.994521895368273</v>
      </c>
      <c r="D177" s="59" t="n">
        <f aca="false">'Инерц. усил.'!D17*COS((M3+2*B177)*PI()/180)</f>
        <v>0.838412229200403</v>
      </c>
      <c r="E177" s="59" t="n">
        <f aca="false">'Инерц. усил.'!E17*COS((3*B177+N3)*PI()/180)</f>
        <v>-0.679326083067962</v>
      </c>
      <c r="F177" s="59" t="n">
        <f aca="false">'Инерц. усил.'!F17*COS((4*B177+O3)*PI()/180)</f>
        <v>0.522025975795779</v>
      </c>
      <c r="G177" s="59" t="n">
        <f aca="false">'Инерц. усил.'!G17*COS((5*B177+P3)*PI()/180)</f>
        <v>-0.371153744479045</v>
      </c>
      <c r="H177" s="59" t="n">
        <f aca="false">'Инерц. усил.'!H17*COS((6*B177+Q3)*PI()/180)</f>
        <v>0.231147712678556</v>
      </c>
      <c r="I177" s="59" t="n">
        <f aca="false">'Инерц. усил.'!I17*COS((7*B177+R3)*PI()/180)</f>
        <v>-0.106164552973725</v>
      </c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 t="n">
        <f aca="false">SUM(C177:L177)</f>
        <v>-0.559580358214268</v>
      </c>
    </row>
    <row r="178" customFormat="false" ht="12.75" hidden="false" customHeight="false" outlineLevel="0" collapsed="false">
      <c r="B178" s="18" t="n">
        <v>175</v>
      </c>
      <c r="C178" s="18" t="n">
        <f aca="false">COS(B178*PI()/180)</f>
        <v>-0.996194698091746</v>
      </c>
      <c r="D178" s="18" t="n">
        <f aca="false">'Инерц. усил.'!D17*COS((M3+2*B178)*PI()/180)</f>
        <v>0.844120931153319</v>
      </c>
      <c r="E178" s="18" t="n">
        <f aca="false">'Инерц. усил.'!E17*COS((3*B178+N3)*PI()/180)</f>
        <v>-0.689947018777901</v>
      </c>
      <c r="F178" s="18" t="n">
        <f aca="false">'Инерц. усил.'!F17*COS((4*B178+O3)*PI()/180)</f>
        <v>0.536967211877669</v>
      </c>
      <c r="G178" s="18" t="n">
        <f aca="false">'Инерц. усил.'!G17*COS((5*B178+P3)*PI()/180)</f>
        <v>-0.388417623015707</v>
      </c>
      <c r="H178" s="18" t="n">
        <f aca="false">'Инерц. усил.'!H17*COS((6*B178+Q3)*PI()/180)</f>
        <v>0.247435829652696</v>
      </c>
      <c r="I178" s="18" t="n">
        <f aca="false">'Инерц. усил.'!I17*COS((7*B178+R3)*PI()/180)</f>
        <v>-0.117022830029917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 t="n">
        <f aca="false">SUM(C178:L178)</f>
        <v>-0.563058197231586</v>
      </c>
    </row>
    <row r="179" customFormat="false" ht="12.75" hidden="false" customHeight="false" outlineLevel="0" collapsed="false">
      <c r="B179" s="59" t="n">
        <v>176</v>
      </c>
      <c r="C179" s="59" t="n">
        <f aca="false">COS(B179*PI()/180)</f>
        <v>-0.997564050259824</v>
      </c>
      <c r="D179" s="59" t="n">
        <f aca="false">'Инерц. усил.'!D17*COS((M3+2*B179)*PI()/180)</f>
        <v>0.848801201778487</v>
      </c>
      <c r="E179" s="59" t="n">
        <f aca="false">'Инерц. усил.'!E17*COS((3*B179+N3)*PI()/180)</f>
        <v>-0.698676857666999</v>
      </c>
      <c r="F179" s="59" t="n">
        <f aca="false">'Инерц. усил.'!F17*COS((4*B179+O3)*PI()/180)</f>
        <v>0.549292397679047</v>
      </c>
      <c r="G179" s="59" t="n">
        <f aca="false">'Инерц. усил.'!G17*COS((5*B179+P3)*PI()/180)</f>
        <v>-0.402725408908247</v>
      </c>
      <c r="H179" s="59" t="n">
        <f aca="false">'Инерц. усил.'!H17*COS((6*B179+Q3)*PI()/180)</f>
        <v>0.261012987897886</v>
      </c>
      <c r="I179" s="59" t="n">
        <f aca="false">'Инерц. усил.'!I17*COS((7*B179+R3)*PI()/180)</f>
        <v>-0.126136566227017</v>
      </c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 t="n">
        <f aca="false">SUM(C179:L179)</f>
        <v>-0.565996295706668</v>
      </c>
    </row>
    <row r="180" customFormat="false" ht="12.75" hidden="false" customHeight="false" outlineLevel="0" collapsed="false">
      <c r="B180" s="18" t="n">
        <v>177</v>
      </c>
      <c r="C180" s="18" t="n">
        <f aca="false">COS(B180*PI()/180)</f>
        <v>-0.998629534754574</v>
      </c>
      <c r="D180" s="18" t="n">
        <f aca="false">'Инерц. усил.'!D17*COS((M3+2*B180)*PI()/180)</f>
        <v>0.852447338887089</v>
      </c>
      <c r="E180" s="18" t="n">
        <f aca="false">'Инерц. усил.'!E17*COS((3*B180+N3)*PI()/180)</f>
        <v>-0.705491671853665</v>
      </c>
      <c r="F180" s="18" t="n">
        <f aca="false">'Инерц. усил.'!F17*COS((4*B180+O3)*PI()/180)</f>
        <v>0.558941486133611</v>
      </c>
      <c r="G180" s="18" t="n">
        <f aca="false">'Инерц. усил.'!G17*COS((5*B180+P3)*PI()/180)</f>
        <v>-0.413968211266744</v>
      </c>
      <c r="H180" s="18" t="n">
        <f aca="false">'Инерц. усил.'!H17*COS((6*B180+Q3)*PI()/180)</f>
        <v>0.271730433227186</v>
      </c>
      <c r="I180" s="18" t="n">
        <f aca="false">'Инерц. усил.'!I17*COS((7*B180+R3)*PI()/180)</f>
        <v>-0.133369896749836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 t="n">
        <f aca="false">SUM(C180:L180)</f>
        <v>-0.568340056376932</v>
      </c>
    </row>
    <row r="181" customFormat="false" ht="12.75" hidden="false" customHeight="false" outlineLevel="0" collapsed="false">
      <c r="B181" s="59" t="n">
        <v>178</v>
      </c>
      <c r="C181" s="59" t="n">
        <f aca="false">COS(B181*PI()/180)</f>
        <v>-0.999390827019096</v>
      </c>
      <c r="D181" s="59" t="n">
        <f aca="false">'Инерц. усил.'!D17*COS((M3+2*B181)*PI()/180)</f>
        <v>0.855054900222704</v>
      </c>
      <c r="E181" s="59" t="n">
        <f aca="false">'Инерц. усил.'!E17*COS((3*B181+N3)*PI()/180)</f>
        <v>-0.710372782405904</v>
      </c>
      <c r="F181" s="59" t="n">
        <f aca="false">'Инерц. усил.'!F17*COS((4*B181+O3)*PI()/180)</f>
        <v>0.565867467852334</v>
      </c>
      <c r="G181" s="59" t="n">
        <f aca="false">'Инерц. усил.'!G17*COS((5*B181+P3)*PI()/180)</f>
        <v>-0.422060465576661</v>
      </c>
      <c r="H181" s="59" t="n">
        <f aca="false">'Инерц. усил.'!H17*COS((6*B181+Q3)*PI()/180)</f>
        <v>0.279470743066801</v>
      </c>
      <c r="I181" s="59" t="n">
        <f aca="false">'Инерц. усил.'!I17*COS((7*B181+R3)*PI()/180)</f>
        <v>-0.138614989300683</v>
      </c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 t="n">
        <f aca="false">SUM(C181:L181)</f>
        <v>-0.570045953160505</v>
      </c>
    </row>
    <row r="182" customFormat="false" ht="12.75" hidden="false" customHeight="false" outlineLevel="0" collapsed="false">
      <c r="B182" s="18" t="n">
        <v>179</v>
      </c>
      <c r="C182" s="18" t="n">
        <f aca="false">COS(B182*PI()/180)</f>
        <v>-0.999847695156391</v>
      </c>
      <c r="D182" s="18" t="n">
        <f aca="false">'Инерц. усил.'!D17*COS((M3+2*B182)*PI()/180)</f>
        <v>0.856620708873509</v>
      </c>
      <c r="E182" s="18" t="n">
        <f aca="false">'Инерц. усил.'!E17*COS((3*B182+N3)*PI()/180)</f>
        <v>-0.713306810538976</v>
      </c>
      <c r="F182" s="18" t="n">
        <f aca="false">'Инерц. усил.'!F17*COS((4*B182+O3)*PI()/180)</f>
        <v>0.570036600148479</v>
      </c>
      <c r="G182" s="18" t="n">
        <f aca="false">'Инерц. усил.'!G17*COS((5*B182+P3)*PI()/180)</f>
        <v>-0.426940584896463</v>
      </c>
      <c r="H182" s="18" t="n">
        <f aca="false">'Инерц. усил.'!H17*COS((6*B182+Q3)*PI()/180)</f>
        <v>0.284149112962363</v>
      </c>
      <c r="I182" s="18" t="n">
        <f aca="false">'Инерц. усил.'!I17*COS((7*B182+R3)*PI()/180)</f>
        <v>-0.141793651630556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 t="n">
        <f aca="false">SUM(C182:L182)</f>
        <v>-0.571082320238036</v>
      </c>
    </row>
    <row r="183" customFormat="false" ht="12.75" hidden="false" customHeight="false" outlineLevel="0" collapsed="false">
      <c r="B183" s="59" t="n">
        <v>180</v>
      </c>
      <c r="C183" s="59" t="n">
        <f aca="false">COS(B183*PI()/180)</f>
        <v>-1</v>
      </c>
      <c r="D183" s="59" t="n">
        <f aca="false">'Инерц. усил.'!D17*COS((M3+2*B183)*PI()/180)</f>
        <v>0.857142857142855</v>
      </c>
      <c r="E183" s="59" t="n">
        <f aca="false">'Инерц. усил.'!E17*COS((3*B183+N3)*PI()/180)</f>
        <v>-0.714285714285709</v>
      </c>
      <c r="F183" s="59" t="n">
        <f aca="false">'Инерц. усил.'!F17*COS((4*B183+O3)*PI()/180)</f>
        <v>0.571428571428579</v>
      </c>
      <c r="G183" s="59" t="n">
        <f aca="false">'Инерц. усил.'!G17*COS((5*B183+P3)*PI()/180)</f>
        <v>-0.428571428571429</v>
      </c>
      <c r="H183" s="59" t="n">
        <f aca="false">'Инерц. усил.'!H17*COS((6*B183+Q3)*PI()/180)</f>
        <v>0.285714285714285</v>
      </c>
      <c r="I183" s="59" t="n">
        <f aca="false">'Инерц. усил.'!I17*COS((7*B183+R3)*PI()/180)</f>
        <v>-0.142858497205474</v>
      </c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 t="n">
        <f aca="false">SUM(C183:L183)</f>
        <v>-0.571429925776893</v>
      </c>
    </row>
    <row r="184" customFormat="false" ht="12.75" hidden="false" customHeight="false" outlineLevel="0" collapsed="false">
      <c r="B184" s="18" t="n">
        <v>181</v>
      </c>
      <c r="C184" s="18" t="n">
        <f aca="false">COS(B184*PI()/180)</f>
        <v>-0.999847695156391</v>
      </c>
      <c r="D184" s="18" t="n">
        <f aca="false">'Инерц. усил.'!D17*COS((M3+2*B184)*PI()/180)</f>
        <v>0.856620708873509</v>
      </c>
      <c r="E184" s="18" t="n">
        <f aca="false">'Инерц. усил.'!E17*COS((3*B184+N3)*PI()/180)</f>
        <v>-0.713306810538976</v>
      </c>
      <c r="F184" s="18" t="n">
        <f aca="false">'Инерц. усил.'!F17*COS((4*B184+O3)*PI()/180)</f>
        <v>0.570036600148479</v>
      </c>
      <c r="G184" s="18" t="n">
        <f aca="false">'Инерц. усил.'!G17*COS((5*B184+P3)*PI()/180)</f>
        <v>-0.426940584896463</v>
      </c>
      <c r="H184" s="18" t="n">
        <f aca="false">'Инерц. усил.'!H17*COS((6*B184+Q3)*PI()/180)</f>
        <v>0.284149112962363</v>
      </c>
      <c r="I184" s="18" t="n">
        <f aca="false">'Инерц. усил.'!I17*COS((7*B184+R3)*PI()/180)</f>
        <v>-0.141793651630556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 t="n">
        <f aca="false">SUM(C184:L184)</f>
        <v>-0.571082320238036</v>
      </c>
    </row>
    <row r="185" customFormat="false" ht="12.75" hidden="false" customHeight="false" outlineLevel="0" collapsed="false">
      <c r="B185" s="59" t="n">
        <v>182</v>
      </c>
      <c r="C185" s="59" t="n">
        <f aca="false">COS(B185*PI()/180)</f>
        <v>-0.999390827019096</v>
      </c>
      <c r="D185" s="59" t="n">
        <f aca="false">'Инерц. усил.'!D17*COS((M3+2*B185)*PI()/180)</f>
        <v>0.855054900222704</v>
      </c>
      <c r="E185" s="59" t="n">
        <f aca="false">'Инерц. усил.'!E17*COS((3*B185+N3)*PI()/180)</f>
        <v>-0.710372782405904</v>
      </c>
      <c r="F185" s="59" t="n">
        <f aca="false">'Инерц. усил.'!F17*COS((4*B185+O3)*PI()/180)</f>
        <v>0.565867467852334</v>
      </c>
      <c r="G185" s="59" t="n">
        <f aca="false">'Инерц. усил.'!G17*COS((5*B185+P3)*PI()/180)</f>
        <v>-0.422060465576661</v>
      </c>
      <c r="H185" s="59" t="n">
        <f aca="false">'Инерц. усил.'!H17*COS((6*B185+Q3)*PI()/180)</f>
        <v>0.279470743066801</v>
      </c>
      <c r="I185" s="59" t="n">
        <f aca="false">'Инерц. усил.'!I17*COS((7*B185+R3)*PI()/180)</f>
        <v>-0.138614989300683</v>
      </c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 t="n">
        <f aca="false">SUM(C185:L185)</f>
        <v>-0.570045953160505</v>
      </c>
    </row>
    <row r="186" customFormat="false" ht="12.75" hidden="false" customHeight="false" outlineLevel="0" collapsed="false">
      <c r="B186" s="18" t="n">
        <v>183</v>
      </c>
      <c r="C186" s="18" t="n">
        <f aca="false">COS(B186*PI()/180)</f>
        <v>-0.998629534754574</v>
      </c>
      <c r="D186" s="18" t="n">
        <f aca="false">'Инерц. усил.'!D17*COS((M3+2*B186)*PI()/180)</f>
        <v>0.852447338887089</v>
      </c>
      <c r="E186" s="18" t="n">
        <f aca="false">'Инерц. усил.'!E17*COS((3*B186+N3)*PI()/180)</f>
        <v>-0.705491671853665</v>
      </c>
      <c r="F186" s="18" t="n">
        <f aca="false">'Инерц. усил.'!F17*COS((4*B186+O3)*PI()/180)</f>
        <v>0.558941486133611</v>
      </c>
      <c r="G186" s="18" t="n">
        <f aca="false">'Инерц. усил.'!G17*COS((5*B186+P3)*PI()/180)</f>
        <v>-0.413968211266744</v>
      </c>
      <c r="H186" s="18" t="n">
        <f aca="false">'Инерц. усил.'!H17*COS((6*B186+Q3)*PI()/180)</f>
        <v>0.271730433227186</v>
      </c>
      <c r="I186" s="18" t="n">
        <f aca="false">'Инерц. усил.'!I17*COS((7*B186+R3)*PI()/180)</f>
        <v>-0.133369896749836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 t="n">
        <f aca="false">SUM(C186:L186)</f>
        <v>-0.568340056376932</v>
      </c>
    </row>
    <row r="187" customFormat="false" ht="12.75" hidden="false" customHeight="false" outlineLevel="0" collapsed="false">
      <c r="B187" s="59" t="n">
        <v>184</v>
      </c>
      <c r="C187" s="59" t="n">
        <f aca="false">COS(B187*PI()/180)</f>
        <v>-0.997564050259824</v>
      </c>
      <c r="D187" s="59" t="n">
        <f aca="false">'Инерц. усил.'!D17*COS((M3+2*B187)*PI()/180)</f>
        <v>0.848801201778487</v>
      </c>
      <c r="E187" s="59" t="n">
        <f aca="false">'Инерц. усил.'!E17*COS((3*B187+N3)*PI()/180)</f>
        <v>-0.698676857666999</v>
      </c>
      <c r="F187" s="59" t="n">
        <f aca="false">'Инерц. усил.'!F17*COS((4*B187+O3)*PI()/180)</f>
        <v>0.549292397679047</v>
      </c>
      <c r="G187" s="59" t="n">
        <f aca="false">'Инерц. усил.'!G17*COS((5*B187+P3)*PI()/180)</f>
        <v>-0.402725408908247</v>
      </c>
      <c r="H187" s="59" t="n">
        <f aca="false">'Инерц. усил.'!H17*COS((6*B187+Q3)*PI()/180)</f>
        <v>0.261012987897886</v>
      </c>
      <c r="I187" s="59" t="n">
        <f aca="false">'Инерц. усил.'!I17*COS((7*B187+R3)*PI()/180)</f>
        <v>-0.126136566227018</v>
      </c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 t="n">
        <f aca="false">SUM(C187:L187)</f>
        <v>-0.565996295706668</v>
      </c>
    </row>
    <row r="188" customFormat="false" ht="12.75" hidden="false" customHeight="false" outlineLevel="0" collapsed="false">
      <c r="B188" s="18" t="n">
        <v>185</v>
      </c>
      <c r="C188" s="18" t="n">
        <f aca="false">COS(B188*PI()/180)</f>
        <v>-0.996194698091746</v>
      </c>
      <c r="D188" s="18" t="n">
        <f aca="false">'Инерц. усил.'!D17*COS((M3+2*B188)*PI()/180)</f>
        <v>0.844120931153319</v>
      </c>
      <c r="E188" s="18" t="n">
        <f aca="false">'Инерц. усил.'!E17*COS((3*B188+N3)*PI()/180)</f>
        <v>-0.689947018777901</v>
      </c>
      <c r="F188" s="18" t="n">
        <f aca="false">'Инерц. усил.'!F17*COS((4*B188+O3)*PI()/180)</f>
        <v>0.53696721187767</v>
      </c>
      <c r="G188" s="18" t="n">
        <f aca="false">'Инерц. усил.'!G17*COS((5*B188+P3)*PI()/180)</f>
        <v>-0.388417623015707</v>
      </c>
      <c r="H188" s="18" t="n">
        <f aca="false">'Инерц. усил.'!H17*COS((6*B188+Q3)*PI()/180)</f>
        <v>0.247435829652696</v>
      </c>
      <c r="I188" s="18" t="n">
        <f aca="false">'Инерц. усил.'!I17*COS((7*B188+R3)*PI()/180)</f>
        <v>-0.117022830029918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 t="n">
        <f aca="false">SUM(C188:L188)</f>
        <v>-0.563058197231586</v>
      </c>
    </row>
    <row r="189" customFormat="false" ht="12.75" hidden="false" customHeight="false" outlineLevel="0" collapsed="false">
      <c r="B189" s="59" t="n">
        <v>186</v>
      </c>
      <c r="C189" s="59" t="n">
        <f aca="false">COS(B189*PI()/180)</f>
        <v>-0.994521895368273</v>
      </c>
      <c r="D189" s="59" t="n">
        <f aca="false">'Инерц. усил.'!D17*COS((M3+2*B189)*PI()/180)</f>
        <v>0.838412229200403</v>
      </c>
      <c r="E189" s="59" t="n">
        <f aca="false">'Инерц. усил.'!E17*COS((3*B189+N3)*PI()/180)</f>
        <v>-0.679326083067962</v>
      </c>
      <c r="F189" s="59" t="n">
        <f aca="false">'Инерц. усил.'!F17*COS((4*B189+O3)*PI()/180)</f>
        <v>0.52202597579578</v>
      </c>
      <c r="G189" s="59" t="n">
        <f aca="false">'Инерц. усил.'!G17*COS((5*B189+P3)*PI()/180)</f>
        <v>-0.371153744479045</v>
      </c>
      <c r="H189" s="59" t="n">
        <f aca="false">'Инерц. усил.'!H17*COS((6*B189+Q3)*PI()/180)</f>
        <v>0.231147712678556</v>
      </c>
      <c r="I189" s="59" t="n">
        <f aca="false">'Инерц. усил.'!I17*COS((7*B189+R3)*PI()/180)</f>
        <v>-0.106164552973725</v>
      </c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 t="n">
        <f aca="false">SUM(C189:L189)</f>
        <v>-0.559580358214268</v>
      </c>
    </row>
    <row r="190" customFormat="false" ht="12.75" hidden="false" customHeight="false" outlineLevel="0" collapsed="false">
      <c r="B190" s="18" t="n">
        <v>187</v>
      </c>
      <c r="C190" s="18" t="n">
        <f aca="false">COS(B190*PI()/180)</f>
        <v>-0.992546151641322</v>
      </c>
      <c r="D190" s="18" t="n">
        <f aca="false">'Инерц. усил.'!D17*COS((M3+2*B190)*PI()/180)</f>
        <v>0.831682051093709</v>
      </c>
      <c r="E190" s="18" t="n">
        <f aca="false">'Инерц. усил.'!E17*COS((3*B190+N3)*PI()/180)</f>
        <v>-0.666843161783711</v>
      </c>
      <c r="F190" s="18" t="n">
        <f aca="false">'Инерц. усил.'!F17*COS((4*B190+O3)*PI()/180)</f>
        <v>0.504541481633679</v>
      </c>
      <c r="G190" s="18" t="n">
        <f aca="false">'Инерц. усил.'!G17*COS((5*B190+P3)*PI()/180)</f>
        <v>-0.351065161838139</v>
      </c>
      <c r="H190" s="18" t="n">
        <f aca="false">'Инерц. усил.'!H17*COS((6*B190+Q3)*PI()/180)</f>
        <v>0.212327092993541</v>
      </c>
      <c r="I190" s="18" t="n">
        <f aca="false">'Инерц. усил.'!I17*COS((7*B190+R3)*PI()/180)</f>
        <v>-0.0937236069596671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 t="n">
        <f aca="false">SUM(C190:L190)</f>
        <v>-0.55562745650191</v>
      </c>
    </row>
    <row r="191" customFormat="false" ht="12.75" hidden="false" customHeight="false" outlineLevel="0" collapsed="false">
      <c r="B191" s="59" t="n">
        <v>188</v>
      </c>
      <c r="C191" s="59" t="n">
        <f aca="false">COS(B191*PI()/180)</f>
        <v>-0.99026806874157</v>
      </c>
      <c r="D191" s="59" t="n">
        <f aca="false">'Инерц. усил.'!D17*COS((M3+2*B191)*PI()/180)</f>
        <v>0.823938596518557</v>
      </c>
      <c r="E191" s="59" t="n">
        <f aca="false">'Инерц. усил.'!E17*COS((3*B191+N3)*PI()/180)</f>
        <v>-0.652532469744711</v>
      </c>
      <c r="F191" s="59" t="n">
        <f aca="false">'Инерц. усил.'!F17*COS((4*B191+O3)*PI()/180)</f>
        <v>0.484598912089393</v>
      </c>
      <c r="G191" s="59" t="n">
        <f aca="false">'Инерц. усил.'!G17*COS((5*B191+P3)*PI()/180)</f>
        <v>-0.328304761336705</v>
      </c>
      <c r="H191" s="59" t="n">
        <f aca="false">'Инерц. усил.'!H17*COS((6*B191+Q3)*PI()/180)</f>
        <v>0.191180173245388</v>
      </c>
      <c r="I191" s="59" t="n">
        <f aca="false">'Инерц. усил.'!I17*COS((7*B191+R3)*PI()/180)</f>
        <v>-0.079885457837797</v>
      </c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 t="n">
        <f aca="false">SUM(C191:L191)</f>
        <v>-0.551273075807445</v>
      </c>
    </row>
    <row r="192" customFormat="false" ht="12.75" hidden="false" customHeight="false" outlineLevel="0" collapsed="false">
      <c r="B192" s="18" t="n">
        <v>189</v>
      </c>
      <c r="C192" s="18" t="n">
        <f aca="false">COS(B192*PI()/180)</f>
        <v>-0.987688340595138</v>
      </c>
      <c r="D192" s="18" t="n">
        <f aca="false">'Инерц. усил.'!D17*COS((M3+2*B192)*PI()/180)</f>
        <v>0.815191299681558</v>
      </c>
      <c r="E192" s="18" t="n">
        <f aca="false">'Инерц. усил.'!E17*COS((3*B192+N3)*PI()/180)</f>
        <v>-0.636433231563116</v>
      </c>
      <c r="F192" s="18" t="n">
        <f aca="false">'Инерц. усил.'!F17*COS((4*B192+O3)*PI()/180)</f>
        <v>0.462295425357119</v>
      </c>
      <c r="G192" s="18" t="n">
        <f aca="false">'Инерц. усил.'!G17*COS((5*B192+P3)*PI()/180)</f>
        <v>-0.303045763365664</v>
      </c>
      <c r="H192" s="18" t="n">
        <f aca="false">'Инерц. усил.'!H17*COS((6*B192+Q3)*PI()/180)</f>
        <v>0.167938643512135</v>
      </c>
      <c r="I192" s="18" t="n">
        <f aca="false">'Инерц. усил.'!I17*COS((7*B192+R3)*PI()/180)</f>
        <v>-0.0648564005383542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 t="n">
        <f aca="false">SUM(C192:L192)</f>
        <v>-0.546598367511459</v>
      </c>
    </row>
    <row r="193" customFormat="false" ht="12.75" hidden="false" customHeight="false" outlineLevel="0" collapsed="false">
      <c r="B193" s="59" t="n">
        <v>190</v>
      </c>
      <c r="C193" s="59" t="n">
        <f aca="false">COS(B193*PI()/180)</f>
        <v>-0.984807753012208</v>
      </c>
      <c r="D193" s="59" t="n">
        <f aca="false">'Инерц. усил.'!D17*COS((M3+2*B193)*PI()/180)</f>
        <v>0.805450817816491</v>
      </c>
      <c r="E193" s="59" t="n">
        <f aca="false">'Инерц. усил.'!E17*COS((3*B193+N3)*PI()/180)</f>
        <v>-0.618589574131737</v>
      </c>
      <c r="F193" s="59" t="n">
        <f aca="false">'Инерц. усил.'!F17*COS((4*B193+O3)*PI()/180)</f>
        <v>0.437739681782279</v>
      </c>
      <c r="G193" s="59" t="n">
        <f aca="false">'Инерц. усил.'!G17*COS((5*B193+P3)*PI()/180)</f>
        <v>-0.275480404151375</v>
      </c>
      <c r="H193" s="59" t="n">
        <f aca="false">'Инерц. усил.'!H17*COS((6*B193+Q3)*PI()/180)</f>
        <v>0.142857142857142</v>
      </c>
      <c r="I193" s="59" t="n">
        <f aca="false">'Инерц. усил.'!I17*COS((7*B193+R3)*PI()/180)</f>
        <v>-0.0488604836895058</v>
      </c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 t="n">
        <f aca="false">SUM(C193:L193)</f>
        <v>-0.541690572528914</v>
      </c>
    </row>
    <row r="194" customFormat="false" ht="12.75" hidden="false" customHeight="false" outlineLevel="0" collapsed="false">
      <c r="B194" s="18" t="n">
        <v>191</v>
      </c>
      <c r="C194" s="18" t="n">
        <f aca="false">COS(B194*PI()/180)</f>
        <v>-0.981627183447664</v>
      </c>
      <c r="D194" s="18" t="n">
        <f aca="false">'Инерц. усил.'!D17*COS((M3+2*B194)*PI()/180)</f>
        <v>0.794729018200102</v>
      </c>
      <c r="E194" s="18" t="n">
        <f aca="false">'Инерц. усил.'!E17*COS((3*B194+N3)*PI()/180)</f>
        <v>-0.599050405675299</v>
      </c>
      <c r="F194" s="18" t="n">
        <f aca="false">'Инерц. усил.'!F17*COS((4*B194+O3)*PI()/180)</f>
        <v>0.411051314479235</v>
      </c>
      <c r="G194" s="18" t="n">
        <f aca="false">'Инерц. усил.'!G17*COS((5*B194+P3)*PI()/180)</f>
        <v>-0.245818472721877</v>
      </c>
      <c r="H194" s="18" t="n">
        <f aca="false">'Инерц. усил.'!H17*COS((6*B194+Q3)*PI()/180)</f>
        <v>0.116210469450229</v>
      </c>
      <c r="I194" s="18" t="n">
        <f aca="false">'Инерц. усил.'!I17*COS((7*B194+R3)*PI()/180)</f>
        <v>-0.032136169568352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 t="n">
        <f aca="false">SUM(C194:L194)</f>
        <v>-0.536641429283626</v>
      </c>
    </row>
    <row r="195" customFormat="false" ht="12.75" hidden="false" customHeight="false" outlineLevel="0" collapsed="false">
      <c r="B195" s="59" t="n">
        <v>192</v>
      </c>
      <c r="C195" s="59" t="n">
        <f aca="false">COS(B195*PI()/180)</f>
        <v>-0.978147600733806</v>
      </c>
      <c r="D195" s="59" t="n">
        <f aca="false">'Инерц. усил.'!D17*COS((M3+2*B195)*PI()/180)</f>
        <v>0.783038963693656</v>
      </c>
      <c r="E195" s="59" t="n">
        <f aca="false">'Инерц. усил.'!E17*COS((3*B195+N3)*PI()/180)</f>
        <v>-0.577869281696387</v>
      </c>
      <c r="F195" s="59" t="n">
        <f aca="false">'Инерц. усил.'!F17*COS((4*B195+O3)*PI()/180)</f>
        <v>0.382360346490782</v>
      </c>
      <c r="G195" s="59" t="n">
        <f aca="false">'Инерц. усил.'!G17*COS((5*B195+P3)*PI()/180)</f>
        <v>-0.214285714285715</v>
      </c>
      <c r="H195" s="59" t="n">
        <f aca="false">'Инерц. усил.'!H17*COS((6*B195+Q3)*PI()/180)</f>
        <v>0.0882905698214136</v>
      </c>
      <c r="I195" s="59" t="n">
        <f aca="false">'Инерц. усил.'!I17*COS((7*B195+R3)*PI()/180)</f>
        <v>-0.0149327791776146</v>
      </c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 t="n">
        <f aca="false">SUM(C195:L195)</f>
        <v>-0.531545495887671</v>
      </c>
    </row>
    <row r="196" customFormat="false" ht="12.75" hidden="false" customHeight="false" outlineLevel="0" collapsed="false">
      <c r="B196" s="18" t="n">
        <v>193</v>
      </c>
      <c r="C196" s="18" t="n">
        <f aca="false">COS(B196*PI()/180)</f>
        <v>-0.974370064785235</v>
      </c>
      <c r="D196" s="18" t="n">
        <f aca="false">'Инерц. усил.'!D17*COS((M3+2*B196)*PI()/180)</f>
        <v>0.770394896827856</v>
      </c>
      <c r="E196" s="18" t="n">
        <f aca="false">'Инерц. усил.'!E17*COS((3*B196+N3)*PI()/180)</f>
        <v>-0.555104258183547</v>
      </c>
      <c r="F196" s="18" t="n">
        <f aca="false">'Инерц. усил.'!F17*COS((4*B196+O3)*PI()/180)</f>
        <v>0.351806557328952</v>
      </c>
      <c r="G196" s="18" t="n">
        <f aca="false">'Инерц. усил.'!G17*COS((5*B196+P3)*PI()/180)</f>
        <v>-0.181122112174586</v>
      </c>
      <c r="H196" s="18" t="n">
        <f aca="false">'Инерц. усил.'!H17*COS((6*B196+Q3)*PI()/180)</f>
        <v>0.0594033402336455</v>
      </c>
      <c r="I196" s="18" t="n">
        <f aca="false">'Инерц. усил.'!I17*COS((7*B196+R3)*PI()/180)</f>
        <v>0.00249322455624944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 t="n">
        <f aca="false">SUM(C196:L196)</f>
        <v>-0.526498416196664</v>
      </c>
    </row>
    <row r="197" customFormat="false" ht="12.75" hidden="false" customHeight="false" outlineLevel="0" collapsed="false">
      <c r="B197" s="59" t="n">
        <v>194</v>
      </c>
      <c r="C197" s="59" t="n">
        <f aca="false">COS(B197*PI()/180)</f>
        <v>-0.970295726275996</v>
      </c>
      <c r="D197" s="59" t="n">
        <f aca="false">'Инерц. усил.'!D17*COS((M3+2*B197)*PI()/180)</f>
        <v>0.756812222450507</v>
      </c>
      <c r="E197" s="59" t="n">
        <f aca="false">'Инерц. усил.'!E17*COS((3*B197+N3)*PI()/180)</f>
        <v>-0.53081773248385</v>
      </c>
      <c r="F197" s="59" t="n">
        <f aca="false">'Инерц. усил.'!F17*COS((4*B197+O3)*PI()/180)</f>
        <v>0.319538801983289</v>
      </c>
      <c r="G197" s="59" t="n">
        <f aca="false">'Инерц. усил.'!G17*COS((5*B197+P3)*PI()/180)</f>
        <v>-0.146580061425287</v>
      </c>
      <c r="H197" s="59" t="n">
        <f aca="false">'Инерц. усил.'!H17*COS((6*B197+Q3)*PI()/180)</f>
        <v>0.0298652752193304</v>
      </c>
      <c r="I197" s="59" t="n">
        <f aca="false">'Инерц. усил.'!I17*COS((7*B197+R3)*PI()/180)</f>
        <v>0.0198820600545806</v>
      </c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 t="n">
        <f aca="false">SUM(C197:L197)</f>
        <v>-0.521595160477427</v>
      </c>
    </row>
    <row r="198" customFormat="false" ht="12.75" hidden="false" customHeight="false" outlineLevel="0" collapsed="false">
      <c r="B198" s="18" t="n">
        <v>195</v>
      </c>
      <c r="C198" s="18" t="n">
        <f aca="false">COS(B198*PI()/180)</f>
        <v>-0.965925826289068</v>
      </c>
      <c r="D198" s="18" t="n">
        <f aca="false">'Инерц. усил.'!D17*COS((M3+2*B198)*PI()/180)</f>
        <v>0.742307488958089</v>
      </c>
      <c r="E198" s="18" t="n">
        <f aca="false">'Инерц. усил.'!E17*COS((3*B198+N3)*PI()/180)</f>
        <v>-0.505076272276102</v>
      </c>
      <c r="F198" s="18" t="n">
        <f aca="false">'Инерц. усил.'!F17*COS((4*B198+O3)*PI()/180)</f>
        <v>0.28571428571429</v>
      </c>
      <c r="G198" s="18" t="n">
        <f aca="false">'Инерц. усил.'!G17*COS((5*B198+P3)*PI()/180)</f>
        <v>-0.110922447901081</v>
      </c>
      <c r="H198" s="18" t="n">
        <f aca="false">'Инерц. усил.'!H17*COS((6*B198+Q3)*PI()/180)</f>
        <v>-2.80002955345613E-016</v>
      </c>
      <c r="I198" s="18" t="n">
        <f aca="false">'Инерц. усил.'!I17*COS((7*B198+R3)*PI()/180)</f>
        <v>0.0369744998315019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 t="n">
        <f aca="false">SUM(C198:L198)</f>
        <v>-0.51692827196237</v>
      </c>
    </row>
    <row r="199" customFormat="false" ht="12.75" hidden="false" customHeight="false" outlineLevel="0" collapsed="false">
      <c r="B199" s="59" t="n">
        <v>196</v>
      </c>
      <c r="C199" s="59" t="n">
        <f aca="false">COS(B199*PI()/180)</f>
        <v>-0.961261695938319</v>
      </c>
      <c r="D199" s="59" t="n">
        <f aca="false">'Инерц. усил.'!D17*COS((M3+2*B199)*PI()/180)</f>
        <v>0.726898368134078</v>
      </c>
      <c r="E199" s="59" t="n">
        <f aca="false">'Инерц. усил.'!E17*COS((3*B199+N3)*PI()/180)</f>
        <v>-0.477950433113466</v>
      </c>
      <c r="F199" s="59" t="n">
        <f aca="false">'Инерц. усил.'!F17*COS((4*B199+O3)*PI()/180)</f>
        <v>0.250497798165191</v>
      </c>
      <c r="G199" s="59" t="n">
        <f aca="false">'Инерц. усил.'!G17*COS((5*B199+P3)*PI()/180)</f>
        <v>-0.0744206475715425</v>
      </c>
      <c r="H199" s="59" t="n">
        <f aca="false">'Инерц. усил.'!H17*COS((6*B199+Q3)*PI()/180)</f>
        <v>-0.02986527521933</v>
      </c>
      <c r="I199" s="59" t="n">
        <f aca="false">'Инерц. усил.'!I17*COS((7*B199+R3)*PI()/180)</f>
        <v>0.0535157349786596</v>
      </c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 t="n">
        <f aca="false">SUM(C199:L199)</f>
        <v>-0.512586150564729</v>
      </c>
    </row>
    <row r="200" customFormat="false" ht="12.75" hidden="false" customHeight="false" outlineLevel="0" collapsed="false">
      <c r="B200" s="18" t="n">
        <v>197</v>
      </c>
      <c r="C200" s="18" t="n">
        <f aca="false">COS(B200*PI()/180)</f>
        <v>-0.956304755963036</v>
      </c>
      <c r="D200" s="18" t="n">
        <f aca="false">'Инерц. усил.'!D17*COS((M3+2*B200)*PI()/180)</f>
        <v>0.710603633618606</v>
      </c>
      <c r="E200" s="18" t="n">
        <f aca="false">'Инерц. усил.'!E17*COS((3*B200+N3)*PI()/180)</f>
        <v>-0.449514565035595</v>
      </c>
      <c r="F200" s="18" t="n">
        <f aca="false">'Инерц. усил.'!F17*COS((4*B200+O3)*PI()/180)</f>
        <v>0.214060910523382</v>
      </c>
      <c r="G200" s="18" t="n">
        <f aca="false">'Инерц. усил.'!G17*COS((5*B200+P3)*PI()/180)</f>
        <v>-0.037352461177568</v>
      </c>
      <c r="H200" s="18" t="n">
        <f aca="false">'Инерц. усил.'!H17*COS((6*B200+Q3)*PI()/180)</f>
        <v>-0.059403340233645</v>
      </c>
      <c r="I200" s="18" t="n">
        <f aca="false">'Инерц. усил.'!I17*COS((7*B200+R3)*PI()/180)</f>
        <v>0.0692591737791482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 t="n">
        <f aca="false">SUM(C200:L200)</f>
        <v>-0.508651404488708</v>
      </c>
    </row>
    <row r="201" customFormat="false" ht="12.75" hidden="false" customHeight="false" outlineLevel="0" collapsed="false">
      <c r="B201" s="59" t="n">
        <v>198</v>
      </c>
      <c r="C201" s="59" t="n">
        <f aca="false">COS(B201*PI()/180)</f>
        <v>-0.951056516295153</v>
      </c>
      <c r="D201" s="59" t="n">
        <f aca="false">'Инерц. усил.'!D17*COS((M3+2*B201)*PI()/180)</f>
        <v>0.693443138035667</v>
      </c>
      <c r="E201" s="59" t="n">
        <f aca="false">'Инерц. усил.'!E17*COS((3*B201+N3)*PI()/180)</f>
        <v>-0.419846608780335</v>
      </c>
      <c r="F201" s="59" t="n">
        <f aca="false">'Инерц. усил.'!F17*COS((4*B201+O3)*PI()/180)</f>
        <v>0.176581139642829</v>
      </c>
      <c r="G201" s="59" t="n">
        <f aca="false">'Инерц. усил.'!G17*COS((5*B201+P3)*PI()/180)</f>
        <v>4.72510795371647E-016</v>
      </c>
      <c r="H201" s="59" t="n">
        <f aca="false">'Инерц. усил.'!H17*COS((6*B201+Q3)*PI()/180)</f>
        <v>-0.0882905698214132</v>
      </c>
      <c r="I201" s="59" t="n">
        <f aca="false">'Инерц. усил.'!I17*COS((7*B201+R3)*PI()/180)</f>
        <v>0.083970117822043</v>
      </c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 t="n">
        <f aca="false">SUM(C201:L201)</f>
        <v>-0.505199299396362</v>
      </c>
    </row>
    <row r="202" customFormat="false" ht="12.75" hidden="false" customHeight="false" outlineLevel="0" collapsed="false">
      <c r="B202" s="18" t="n">
        <v>199</v>
      </c>
      <c r="C202" s="18" t="n">
        <f aca="false">COS(B202*PI()/180)</f>
        <v>-0.945518575599317</v>
      </c>
      <c r="D202" s="18" t="n">
        <f aca="false">'Инерц. усил.'!D17*COS((M3+2*B202)*PI()/180)</f>
        <v>0.67543778880576</v>
      </c>
      <c r="E202" s="18" t="n">
        <f aca="false">'Инерц. усил.'!E17*COS((3*B202+N3)*PI()/180)</f>
        <v>-0.389027882153589</v>
      </c>
      <c r="F202" s="18" t="n">
        <f aca="false">'Инерц. усил.'!F17*COS((4*B202+O3)*PI()/180)</f>
        <v>0.138241083199812</v>
      </c>
      <c r="G202" s="18" t="n">
        <f aca="false">'Инерц. усил.'!G17*COS((5*B202+P3)*PI()/180)</f>
        <v>0.0373524611775675</v>
      </c>
      <c r="H202" s="18" t="n">
        <f aca="false">'Инерц. усил.'!H17*COS((6*B202+Q3)*PI()/180)</f>
        <v>-0.116210469450227</v>
      </c>
      <c r="I202" s="18" t="n">
        <f aca="false">'Инерц. усил.'!I17*COS((7*B202+R3)*PI()/180)</f>
        <v>0.0974292608151266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 t="n">
        <f aca="false">SUM(C202:L202)</f>
        <v>-0.502296333204868</v>
      </c>
    </row>
    <row r="203" customFormat="false" ht="12.75" hidden="false" customHeight="false" outlineLevel="0" collapsed="false">
      <c r="B203" s="59" t="n">
        <v>200</v>
      </c>
      <c r="C203" s="59" t="n">
        <f aca="false">COS(B203*PI()/180)</f>
        <v>-0.939692620785908</v>
      </c>
      <c r="D203" s="59" t="n">
        <f aca="false">'Инерц. усил.'!D17*COS((M3+2*B203)*PI()/180)</f>
        <v>0.656609522673408</v>
      </c>
      <c r="E203" s="59" t="n">
        <f aca="false">'Инерц. усил.'!E17*COS((3*B203+N3)*PI()/180)</f>
        <v>-0.357142857142854</v>
      </c>
      <c r="F203" s="59" t="n">
        <f aca="false">'Инерц. усил.'!F17*COS((4*B203+O3)*PI()/180)</f>
        <v>0.0992275300953903</v>
      </c>
      <c r="G203" s="59" t="n">
        <f aca="false">'Инерц. усил.'!G17*COS((5*B203+P3)*PI()/180)</f>
        <v>0.0744206475715405</v>
      </c>
      <c r="H203" s="59" t="n">
        <f aca="false">'Инерц. усил.'!H17*COS((6*B203+Q3)*PI()/180)</f>
        <v>-0.142857142857143</v>
      </c>
      <c r="I203" s="59" t="n">
        <f aca="false">'Инерц. усил.'!I17*COS((7*B203+R3)*PI()/180)</f>
        <v>0.109435957936581</v>
      </c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 t="n">
        <f aca="false">SUM(C203:L203)</f>
        <v>-0.499998962508985</v>
      </c>
    </row>
    <row r="204" customFormat="false" ht="12.75" hidden="false" customHeight="false" outlineLevel="0" collapsed="false">
      <c r="B204" s="18" t="n">
        <v>201</v>
      </c>
      <c r="C204" s="18" t="n">
        <f aca="false">COS(B204*PI()/180)</f>
        <v>-0.933580426497202</v>
      </c>
      <c r="D204" s="18" t="n">
        <f aca="false">'Инерц. усил.'!D17*COS((M3+2*B204)*PI()/180)</f>
        <v>0.636981278980622</v>
      </c>
      <c r="E204" s="18" t="n">
        <f aca="false">'Инерц. усил.'!E17*COS((3*B204+N3)*PI()/180)</f>
        <v>-0.324278928385388</v>
      </c>
      <c r="F204" s="18" t="n">
        <f aca="false">'Инерц. усил.'!F17*COS((4*B204+O3)*PI()/180)</f>
        <v>0.0597305504386596</v>
      </c>
      <c r="G204" s="18" t="n">
        <f aca="false">'Инерц. усил.'!G17*COS((5*B204+P3)*PI()/180)</f>
        <v>0.11092244790108</v>
      </c>
      <c r="H204" s="18" t="n">
        <f aca="false">'Инерц. усил.'!H17*COS((6*B204+Q3)*PI()/180)</f>
        <v>-0.167938643512135</v>
      </c>
      <c r="I204" s="18" t="n">
        <f aca="false">'Инерц. усил.'!I17*COS((7*B204+R3)*PI()/180)</f>
        <v>0.119811216987145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 t="n">
        <f aca="false">SUM(C204:L204)</f>
        <v>-0.498352504087218</v>
      </c>
    </row>
    <row r="205" customFormat="false" ht="12.75" hidden="false" customHeight="false" outlineLevel="0" collapsed="false">
      <c r="B205" s="59" t="n">
        <v>202</v>
      </c>
      <c r="C205" s="59" t="n">
        <f aca="false">COS(B205*PI()/180)</f>
        <v>-0.927183854566787</v>
      </c>
      <c r="D205" s="59" t="n">
        <f aca="false">'Инерц. усил.'!D17*COS((M3+2*B205)*PI()/180)</f>
        <v>0.616576971718842</v>
      </c>
      <c r="E205" s="59" t="n">
        <f aca="false">'Инерц. усил.'!E17*COS((3*B205+N3)*PI()/180)</f>
        <v>-0.29052617362557</v>
      </c>
      <c r="F205" s="59" t="n">
        <f aca="false">'Инерц. усил.'!F17*COS((4*B205+O3)*PI()/180)</f>
        <v>0.0199425695442866</v>
      </c>
      <c r="G205" s="59" t="n">
        <f aca="false">'Инерц. усил.'!G17*COS((5*B205+P3)*PI()/180)</f>
        <v>0.146580061425285</v>
      </c>
      <c r="H205" s="59" t="n">
        <f aca="false">'Инерц. усил.'!H17*COS((6*B205+Q3)*PI()/180)</f>
        <v>-0.191180173245387</v>
      </c>
      <c r="I205" s="59" t="n">
        <f aca="false">'Инерц. усил.'!I17*COS((7*B205+R3)*PI()/180)</f>
        <v>0.128400366751527</v>
      </c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 t="n">
        <f aca="false">SUM(C205:L205)</f>
        <v>-0.497390231997804</v>
      </c>
    </row>
    <row r="206" customFormat="false" ht="12.75" hidden="false" customHeight="false" outlineLevel="0" collapsed="false">
      <c r="B206" s="18" t="n">
        <v>203</v>
      </c>
      <c r="C206" s="18" t="n">
        <f aca="false">COS(B206*PI()/180)</f>
        <v>-0.92050485345244</v>
      </c>
      <c r="D206" s="18" t="n">
        <f aca="false">'Инерц. усил.'!D17*COS((M3+2*B206)*PI()/180)</f>
        <v>0.595421460393425</v>
      </c>
      <c r="E206" s="18" t="n">
        <f aca="false">'Инерц. усил.'!E17*COS((3*B206+N3)*PI()/180)</f>
        <v>-0.25597710681807</v>
      </c>
      <c r="F206" s="18" t="n">
        <f aca="false">'Инерц. усил.'!F17*COS((4*B206+O3)*PI()/180)</f>
        <v>-0.019942569544286</v>
      </c>
      <c r="G206" s="18" t="n">
        <f aca="false">'Инерц. усил.'!G17*COS((5*B206+P3)*PI()/180)</f>
        <v>0.181122112174585</v>
      </c>
      <c r="H206" s="18" t="n">
        <f aca="false">'Инерц. усил.'!H17*COS((6*B206+Q3)*PI()/180)</f>
        <v>-0.212327092993541</v>
      </c>
      <c r="I206" s="18" t="n">
        <f aca="false">'Инерц. усил.'!I17*COS((7*B206+R3)*PI()/180)</f>
        <v>0.135075362789979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 t="n">
        <f aca="false">SUM(C206:L206)</f>
        <v>-0.497132687450348</v>
      </c>
    </row>
    <row r="207" customFormat="false" ht="12.75" hidden="false" customHeight="false" outlineLevel="0" collapsed="false">
      <c r="B207" s="59" t="n">
        <v>204</v>
      </c>
      <c r="C207" s="59" t="n">
        <f aca="false">COS(B207*PI()/180)</f>
        <v>-0.913545457642601</v>
      </c>
      <c r="D207" s="59" t="n">
        <f aca="false">'Инерц. усил.'!D17*COS((M3+2*B207)*PI()/180)</f>
        <v>0.573540519736163</v>
      </c>
      <c r="E207" s="59" t="n">
        <f aca="false">'Инерц. усил.'!E17*COS((3*B207+N3)*PI()/180)</f>
        <v>-0.220726424553533</v>
      </c>
      <c r="F207" s="59" t="n">
        <f aca="false">'Инерц. усил.'!F17*COS((4*B207+O3)*PI()/180)</f>
        <v>-0.059730550438659</v>
      </c>
      <c r="G207" s="59" t="n">
        <f aca="false">'Инерц. усил.'!G17*COS((5*B207+P3)*PI()/180)</f>
        <v>0.214285714285715</v>
      </c>
      <c r="H207" s="59" t="n">
        <f aca="false">'Инерц. усил.'!H17*COS((6*B207+Q3)*PI()/180)</f>
        <v>-0.231147712678556</v>
      </c>
      <c r="I207" s="59" t="n">
        <f aca="false">'Инерц. усил.'!I17*COS((7*B207+R3)*PI()/180)</f>
        <v>0.139736696285972</v>
      </c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 t="n">
        <f aca="false">SUM(C207:L207)</f>
        <v>-0.497587215005499</v>
      </c>
    </row>
    <row r="208" customFormat="false" ht="12.75" hidden="false" customHeight="false" outlineLevel="0" collapsed="false">
      <c r="B208" s="18" t="n">
        <v>205</v>
      </c>
      <c r="C208" s="18" t="n">
        <f aca="false">COS(B208*PI()/180)</f>
        <v>-0.90630778703665</v>
      </c>
      <c r="D208" s="18" t="n">
        <f aca="false">'Инерц. усил.'!D17*COS((M3+2*B208)*PI()/180)</f>
        <v>0.550960808302747</v>
      </c>
      <c r="E208" s="18" t="n">
        <f aca="false">'Инерц. усил.'!E17*COS((3*B208+N3)*PI()/180)</f>
        <v>-0.184870746501799</v>
      </c>
      <c r="F208" s="18" t="n">
        <f aca="false">'Инерц. усил.'!F17*COS((4*B208+O3)*PI()/180)</f>
        <v>-0.0992275300953897</v>
      </c>
      <c r="G208" s="18" t="n">
        <f aca="false">'Инерц. усил.'!G17*COS((5*B208+P3)*PI()/180)</f>
        <v>0.245818472721876</v>
      </c>
      <c r="H208" s="18" t="n">
        <f aca="false">'Инерц. усил.'!H17*COS((6*B208+Q3)*PI()/180)</f>
        <v>-0.247435829652696</v>
      </c>
      <c r="I208" s="18" t="n">
        <f aca="false">'Инерц. усил.'!I17*COS((7*B208+R3)*PI()/180)</f>
        <v>0.142314877493448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 t="n">
        <f aca="false">SUM(C208:L208)</f>
        <v>-0.498747734768464</v>
      </c>
    </row>
    <row r="209" customFormat="false" ht="12.75" hidden="false" customHeight="false" outlineLevel="0" collapsed="false">
      <c r="B209" s="59" t="n">
        <v>206</v>
      </c>
      <c r="C209" s="59" t="n">
        <f aca="false">COS(B209*PI()/180)</f>
        <v>-0.898794046299167</v>
      </c>
      <c r="D209" s="59" t="n">
        <f aca="false">'Инерц. усил.'!D17*COS((M3+2*B209)*PI()/180)</f>
        <v>0.527709835993421</v>
      </c>
      <c r="E209" s="59" t="n">
        <f aca="false">'Инерц. усил.'!E17*COS((3*B209+N3)*PI()/180)</f>
        <v>-0.148508350584113</v>
      </c>
      <c r="F209" s="59" t="n">
        <f aca="false">'Инерц. усил.'!F17*COS((4*B209+O3)*PI()/180)</f>
        <v>-0.138241083199811</v>
      </c>
      <c r="G209" s="59" t="n">
        <f aca="false">'Инерц. усил.'!G17*COS((5*B209+P3)*PI()/180)</f>
        <v>0.275480404151374</v>
      </c>
      <c r="H209" s="59" t="n">
        <f aca="false">'Инерц. усил.'!H17*COS((6*B209+Q3)*PI()/180)</f>
        <v>-0.261012987897886</v>
      </c>
      <c r="I209" s="59" t="n">
        <f aca="false">'Инерц. усил.'!I17*COS((7*B209+R3)*PI()/180)</f>
        <v>0.142771471668884</v>
      </c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 t="n">
        <f aca="false">SUM(C209:L209)</f>
        <v>-0.500594756167298</v>
      </c>
    </row>
    <row r="210" customFormat="false" ht="12.75" hidden="false" customHeight="false" outlineLevel="0" collapsed="false">
      <c r="B210" s="18" t="n">
        <v>207</v>
      </c>
      <c r="C210" s="18" t="n">
        <f aca="false">COS(B210*PI()/180)</f>
        <v>-0.891006524188368</v>
      </c>
      <c r="D210" s="18" t="n">
        <f aca="false">'Инерц. усил.'!D17*COS((M3+2*B210)*PI()/180)</f>
        <v>0.503815930536405</v>
      </c>
      <c r="E210" s="18" t="n">
        <f aca="false">'Инерц. усил.'!E17*COS((3*B210+N3)*PI()/180)</f>
        <v>-0.111738903600164</v>
      </c>
      <c r="F210" s="18" t="n">
        <f aca="false">'Инерц. усил.'!F17*COS((4*B210+O3)*PI()/180)</f>
        <v>-0.176581139642828</v>
      </c>
      <c r="G210" s="18" t="n">
        <f aca="false">'Инерц. усил.'!G17*COS((5*B210+P3)*PI()/180)</f>
        <v>0.303045763365663</v>
      </c>
      <c r="H210" s="18" t="n">
        <f aca="false">'Инерц. усил.'!H17*COS((6*B210+Q3)*PI()/180)</f>
        <v>-0.271730433227186</v>
      </c>
      <c r="I210" s="18" t="n">
        <f aca="false">'Инерц. усил.'!I17*COS((7*B210+R3)*PI()/180)</f>
        <v>0.14109967204479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 t="n">
        <f aca="false">SUM(C210:L210)</f>
        <v>-0.503095634711688</v>
      </c>
    </row>
    <row r="211" customFormat="false" ht="12.75" hidden="false" customHeight="false" outlineLevel="0" collapsed="false">
      <c r="B211" s="59" t="n">
        <v>208</v>
      </c>
      <c r="C211" s="59" t="n">
        <f aca="false">COS(B211*PI()/180)</f>
        <v>-0.882947592858927</v>
      </c>
      <c r="D211" s="59" t="n">
        <f aca="false">'Инерц. усил.'!D17*COS((M3+2*B211)*PI()/180)</f>
        <v>0.479308202974925</v>
      </c>
      <c r="E211" s="59" t="n">
        <f aca="false">'Инерц. усил.'!E17*COS((3*B211+N3)*PI()/180)</f>
        <v>-0.0746631880483241</v>
      </c>
      <c r="F211" s="59" t="n">
        <f aca="false">'Инерц. усил.'!F17*COS((4*B211+O3)*PI()/180)</f>
        <v>-0.214060910523381</v>
      </c>
      <c r="G211" s="59" t="n">
        <f aca="false">'Инерц. усил.'!G17*COS((5*B211+P3)*PI()/180)</f>
        <v>0.328304761336705</v>
      </c>
      <c r="H211" s="59" t="n">
        <f aca="false">'Инерц. усил.'!H17*COS((6*B211+Q3)*PI()/180)</f>
        <v>-0.279470743066801</v>
      </c>
      <c r="I211" s="59" t="n">
        <f aca="false">'Инерц. усил.'!I17*COS((7*B211+R3)*PI()/180)</f>
        <v>0.137324401302934</v>
      </c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 t="n">
        <f aca="false">SUM(C211:L211)</f>
        <v>-0.50620506888287</v>
      </c>
    </row>
    <row r="212" customFormat="false" ht="12.75" hidden="false" customHeight="false" outlineLevel="0" collapsed="false">
      <c r="B212" s="18" t="n">
        <v>209</v>
      </c>
      <c r="C212" s="18" t="n">
        <f aca="false">COS(B212*PI()/180)</f>
        <v>-0.874619707139396</v>
      </c>
      <c r="D212" s="18" t="n">
        <f aca="false">'Инерц. усил.'!D17*COS((M3+2*B212)*PI()/180)</f>
        <v>0.454216512199889</v>
      </c>
      <c r="E212" s="18" t="n">
        <f aca="false">'Инерц. усил.'!E17*COS((3*B212+N3)*PI()/180)</f>
        <v>-0.0373828258878173</v>
      </c>
      <c r="F212" s="18" t="n">
        <f aca="false">'Инерц. усил.'!F17*COS((4*B212+O3)*PI()/180)</f>
        <v>-0.25049779816519</v>
      </c>
      <c r="G212" s="18" t="n">
        <f aca="false">'Инерц. усил.'!G17*COS((5*B212+P3)*PI()/180)</f>
        <v>0.351065161838139</v>
      </c>
      <c r="H212" s="18" t="n">
        <f aca="false">'Инерц. усил.'!H17*COS((6*B212+Q3)*PI()/180)</f>
        <v>-0.284149112962363</v>
      </c>
      <c r="I212" s="18" t="n">
        <f aca="false">'Инерц. усил.'!I17*COS((7*B212+R3)*PI()/180)</f>
        <v>0.131501940034561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 t="n">
        <f aca="false">SUM(C212:L212)</f>
        <v>-0.509865830082178</v>
      </c>
    </row>
    <row r="213" customFormat="false" ht="12.75" hidden="false" customHeight="false" outlineLevel="0" collapsed="false">
      <c r="B213" s="59" t="n">
        <v>210</v>
      </c>
      <c r="C213" s="59" t="n">
        <f aca="false">COS(B213*PI()/180)</f>
        <v>-0.866025403784439</v>
      </c>
      <c r="D213" s="59" t="n">
        <f aca="false">'Инерц. усил.'!D17*COS((M3+2*B213)*PI()/180)</f>
        <v>0.428571428571427</v>
      </c>
      <c r="E213" s="59" t="n">
        <f aca="false">'Инерц. усил.'!E17*COS((3*B213+N3)*PI()/180)</f>
        <v>-3.06287113727153E-016</v>
      </c>
      <c r="F213" s="59" t="n">
        <f aca="false">'Инерц. усил.'!F17*COS((4*B213+O3)*PI()/180)</f>
        <v>-0.28571428571429</v>
      </c>
      <c r="G213" s="59" t="n">
        <f aca="false">'Инерц. усил.'!G17*COS((5*B213+P3)*PI()/180)</f>
        <v>0.371153744479045</v>
      </c>
      <c r="H213" s="59" t="n">
        <f aca="false">'Инерц. усил.'!H17*COS((6*B213+Q3)*PI()/180)</f>
        <v>-0.285714285714285</v>
      </c>
      <c r="I213" s="59" t="n">
        <f aca="false">'Инерц. усил.'!I17*COS((7*B213+R3)*PI()/180)</f>
        <v>0.123719087726409</v>
      </c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 t="n">
        <f aca="false">SUM(C213:L213)</f>
        <v>-0.514009714436132</v>
      </c>
    </row>
    <row r="214" customFormat="false" ht="12.75" hidden="false" customHeight="false" outlineLevel="0" collapsed="false">
      <c r="B214" s="18" t="n">
        <v>211</v>
      </c>
      <c r="C214" s="18" t="n">
        <f aca="false">COS(B214*PI()/180)</f>
        <v>-0.857167300702112</v>
      </c>
      <c r="D214" s="18" t="n">
        <f aca="false">'Инерц. усил.'!D17*COS((M3+2*B214)*PI()/180)</f>
        <v>0.40240419667362</v>
      </c>
      <c r="E214" s="18" t="n">
        <f aca="false">'Инерц. усил.'!E17*COS((3*B214+N3)*PI()/180)</f>
        <v>0.0373828258878167</v>
      </c>
      <c r="F214" s="18" t="n">
        <f aca="false">'Инерц. усил.'!F17*COS((4*B214+O3)*PI()/180)</f>
        <v>-0.319538801983288</v>
      </c>
      <c r="G214" s="18" t="n">
        <f aca="false">'Инерц. усил.'!G17*COS((5*B214+P3)*PI()/180)</f>
        <v>0.388417623015707</v>
      </c>
      <c r="H214" s="18" t="n">
        <f aca="false">'Инерц. усил.'!H17*COS((6*B214+Q3)*PI()/180)</f>
        <v>-0.284149112962363</v>
      </c>
      <c r="I214" s="18" t="n">
        <f aca="false">'Инерц. усил.'!I17*COS((7*B214+R3)*PI()/180)</f>
        <v>0.114091868780284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 t="n">
        <f aca="false">SUM(C214:L214)</f>
        <v>-0.518558701290337</v>
      </c>
    </row>
    <row r="215" customFormat="false" ht="12.75" hidden="false" customHeight="false" outlineLevel="0" collapsed="false">
      <c r="B215" s="59" t="n">
        <v>212</v>
      </c>
      <c r="C215" s="59" t="n">
        <f aca="false">COS(B215*PI()/180)</f>
        <v>-0.848048096156426</v>
      </c>
      <c r="D215" s="59" t="n">
        <f aca="false">'Инерц. усил.'!D17*COS((M3+2*B215)*PI()/180)</f>
        <v>0.37574669724778</v>
      </c>
      <c r="E215" s="59" t="n">
        <f aca="false">'Инерц. усил.'!E17*COS((3*B215+N3)*PI()/180)</f>
        <v>0.0746631880483235</v>
      </c>
      <c r="F215" s="59" t="n">
        <f aca="false">'Инерц. усил.'!F17*COS((4*B215+O3)*PI()/180)</f>
        <v>-0.351806557328952</v>
      </c>
      <c r="G215" s="59" t="n">
        <f aca="false">'Инерц. усил.'!G17*COS((5*B215+P3)*PI()/180)</f>
        <v>0.402725408908247</v>
      </c>
      <c r="H215" s="59" t="n">
        <f aca="false">'Инерц. усил.'!H17*COS((6*B215+Q3)*PI()/180)</f>
        <v>-0.279470743066801</v>
      </c>
      <c r="I215" s="59" t="n">
        <f aca="false">'Инерц. усил.'!I17*COS((7*B215+R3)*PI()/180)</f>
        <v>0.102763802856466</v>
      </c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 t="n">
        <f aca="false">SUM(C215:L215)</f>
        <v>-0.523426299491363</v>
      </c>
    </row>
    <row r="216" customFormat="false" ht="12.75" hidden="false" customHeight="false" outlineLevel="0" collapsed="false">
      <c r="B216" s="18" t="n">
        <v>213</v>
      </c>
      <c r="C216" s="18" t="n">
        <f aca="false">COS(B216*PI()/180)</f>
        <v>-0.838670567945424</v>
      </c>
      <c r="D216" s="18" t="n">
        <f aca="false">'Инерц. усил.'!D17*COS((M3+2*B216)*PI()/180)</f>
        <v>0.348631408350685</v>
      </c>
      <c r="E216" s="18" t="n">
        <f aca="false">'Инерц. усил.'!E17*COS((3*B216+N3)*PI()/180)</f>
        <v>0.111738903600163</v>
      </c>
      <c r="F216" s="18" t="n">
        <f aca="false">'Инерц. усил.'!F17*COS((4*B216+O3)*PI()/180)</f>
        <v>-0.382360346490781</v>
      </c>
      <c r="G216" s="18" t="n">
        <f aca="false">'Инерц. усил.'!G17*COS((5*B216+P3)*PI()/180)</f>
        <v>0.413968211266743</v>
      </c>
      <c r="H216" s="18" t="n">
        <f aca="false">'Инерц. усил.'!H17*COS((6*B216+Q3)*PI()/180)</f>
        <v>-0.271730433227186</v>
      </c>
      <c r="I216" s="18" t="n">
        <f aca="false">'Инерц. усил.'!I17*COS((7*B216+R3)*PI()/180)</f>
        <v>0.0899037653261416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 t="n">
        <f aca="false">SUM(C216:L216)</f>
        <v>-0.528519059119659</v>
      </c>
    </row>
    <row r="217" customFormat="false" ht="12.75" hidden="false" customHeight="false" outlineLevel="0" collapsed="false">
      <c r="B217" s="59" t="n">
        <v>214</v>
      </c>
      <c r="C217" s="59" t="n">
        <f aca="false">COS(B217*PI()/180)</f>
        <v>-0.829037572555042</v>
      </c>
      <c r="D217" s="59" t="n">
        <f aca="false">'Инерц. усил.'!D17*COS((M3+2*B217)*PI()/180)</f>
        <v>0.321091365785067</v>
      </c>
      <c r="E217" s="59" t="n">
        <f aca="false">'Инерц. усил.'!E17*COS((3*B217+N3)*PI()/180)</f>
        <v>0.148508350584112</v>
      </c>
      <c r="F217" s="59" t="n">
        <f aca="false">'Инерц. усил.'!F17*COS((4*B217+O3)*PI()/180)</f>
        <v>-0.411051314479235</v>
      </c>
      <c r="G217" s="59" t="n">
        <f aca="false">'Инерц. усил.'!G17*COS((5*B217+P3)*PI()/180)</f>
        <v>0.422060465576661</v>
      </c>
      <c r="H217" s="59" t="n">
        <f aca="false">'Инерц. усил.'!H17*COS((6*B217+Q3)*PI()/180)</f>
        <v>-0.261012987897886</v>
      </c>
      <c r="I217" s="59" t="n">
        <f aca="false">'Инерц. усил.'!I17*COS((7*B217+R3)*PI()/180)</f>
        <v>0.0757034697285864</v>
      </c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 t="n">
        <f aca="false">SUM(C217:L217)</f>
        <v>-0.533738223257736</v>
      </c>
    </row>
    <row r="218" customFormat="false" ht="12.75" hidden="false" customHeight="false" outlineLevel="0" collapsed="false">
      <c r="B218" s="18" t="n">
        <v>215</v>
      </c>
      <c r="C218" s="18" t="n">
        <f aca="false">COS(B218*PI()/180)</f>
        <v>-0.819152044288992</v>
      </c>
      <c r="D218" s="18" t="n">
        <f aca="false">'Инерц. усил.'!D17*COS((M3+2*B218)*PI()/180)</f>
        <v>0.293160122850573</v>
      </c>
      <c r="E218" s="18" t="n">
        <f aca="false">'Инерц. усил.'!E17*COS((3*B218+N3)*PI()/180)</f>
        <v>0.184870746501799</v>
      </c>
      <c r="F218" s="18" t="n">
        <f aca="false">'Инерц. усил.'!F17*COS((4*B218+O3)*PI()/180)</f>
        <v>-0.437739681782279</v>
      </c>
      <c r="G218" s="18" t="n">
        <f aca="false">'Инерц. усил.'!G17*COS((5*B218+P3)*PI()/180)</f>
        <v>0.426940584896463</v>
      </c>
      <c r="H218" s="18" t="n">
        <f aca="false">'Инерц. усил.'!H17*COS((6*B218+Q3)*PI()/180)</f>
        <v>-0.247435829652697</v>
      </c>
      <c r="I218" s="18" t="n">
        <f aca="false">'Инерц. усил.'!I17*COS((7*B218+R3)*PI()/180)</f>
        <v>0.0603746097638667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 t="n">
        <f aca="false">SUM(C218:L218)</f>
        <v>-0.538981491711266</v>
      </c>
    </row>
    <row r="219" customFormat="false" ht="12.75" hidden="false" customHeight="false" outlineLevel="0" collapsed="false">
      <c r="B219" s="59" t="n">
        <v>216</v>
      </c>
      <c r="C219" s="59" t="n">
        <f aca="false">COS(B219*PI()/180)</f>
        <v>-0.809016994374947</v>
      </c>
      <c r="D219" s="59" t="n">
        <f aca="false">'Инерц. усил.'!D17*COS((M3+2*B219)*PI()/180)</f>
        <v>0.26487170946424</v>
      </c>
      <c r="E219" s="59" t="n">
        <f aca="false">'Инерц. усил.'!E17*COS((3*B219+N3)*PI()/180)</f>
        <v>0.220726424553532</v>
      </c>
      <c r="F219" s="59" t="n">
        <f aca="false">'Инерц. усил.'!F17*COS((4*B219+O3)*PI()/180)</f>
        <v>-0.462295425357119</v>
      </c>
      <c r="G219" s="59" t="n">
        <f aca="false">'Инерц. усил.'!G17*COS((5*B219+P3)*PI()/180)</f>
        <v>0.428571428571429</v>
      </c>
      <c r="H219" s="59" t="n">
        <f aca="false">'Инерц. усил.'!H17*COS((6*B219+Q3)*PI()/180)</f>
        <v>-0.231147712678556</v>
      </c>
      <c r="I219" s="59" t="n">
        <f aca="false">'Инерц. усил.'!I17*COS((7*B219+R3)*PI()/180)</f>
        <v>0.0441457034273577</v>
      </c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 t="n">
        <f aca="false">SUM(C219:L219)</f>
        <v>-0.544144866394064</v>
      </c>
    </row>
    <row r="220" customFormat="false" ht="12.75" hidden="false" customHeight="false" outlineLevel="0" collapsed="false">
      <c r="B220" s="18" t="n">
        <v>217</v>
      </c>
      <c r="C220" s="18" t="n">
        <f aca="false">COS(B220*PI()/180)</f>
        <v>-0.798635510047293</v>
      </c>
      <c r="D220" s="18" t="n">
        <f aca="false">'Инерц. усил.'!D17*COS((M3+2*B220)*PI()/180)</f>
        <v>0.236260590700285</v>
      </c>
      <c r="E220" s="18" t="n">
        <f aca="false">'Инерц. усил.'!E17*COS((3*B220+N3)*PI()/180)</f>
        <v>0.25597710681807</v>
      </c>
      <c r="F220" s="18" t="n">
        <f aca="false">'Инерц. усил.'!F17*COS((4*B220+O3)*PI()/180)</f>
        <v>-0.484598912089393</v>
      </c>
      <c r="G220" s="18" t="n">
        <f aca="false">'Инерц. усил.'!G17*COS((5*B220+P3)*PI()/180)</f>
        <v>0.426940584896463</v>
      </c>
      <c r="H220" s="18" t="n">
        <f aca="false">'Инерц. усил.'!H17*COS((6*B220+Q3)*PI()/180)</f>
        <v>-0.212327092993541</v>
      </c>
      <c r="I220" s="18" t="n">
        <f aca="false">'Инерц. усил.'!I17*COS((7*B220+R3)*PI()/180)</f>
        <v>0.0272586863327797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 t="n">
        <f aca="false">SUM(C220:L220)</f>
        <v>-0.54912454638263</v>
      </c>
    </row>
    <row r="221" customFormat="false" ht="12.75" hidden="false" customHeight="false" outlineLevel="0" collapsed="false">
      <c r="B221" s="59" t="n">
        <v>218</v>
      </c>
      <c r="C221" s="59" t="n">
        <f aca="false">COS(B221*PI()/180)</f>
        <v>-0.788010753606722</v>
      </c>
      <c r="D221" s="59" t="n">
        <f aca="false">'Инерц. усил.'!D17*COS((M3+2*B221)*PI()/180)</f>
        <v>0.207361624799716</v>
      </c>
      <c r="E221" s="59" t="n">
        <f aca="false">'Инерц. усил.'!E17*COS((3*B221+N3)*PI()/180)</f>
        <v>0.29052617362557</v>
      </c>
      <c r="F221" s="59" t="n">
        <f aca="false">'Инерц. усил.'!F17*COS((4*B221+O3)*PI()/180)</f>
        <v>-0.504541481633679</v>
      </c>
      <c r="G221" s="59" t="n">
        <f aca="false">'Инерц. усил.'!G17*COS((5*B221+P3)*PI()/180)</f>
        <v>0.422060465576661</v>
      </c>
      <c r="H221" s="59" t="n">
        <f aca="false">'Инерц. усил.'!H17*COS((6*B221+Q3)*PI()/180)</f>
        <v>-0.191180173245388</v>
      </c>
      <c r="I221" s="59" t="n">
        <f aca="false">'Инерц. усил.'!I17*COS((7*B221+R3)*PI()/180)</f>
        <v>0.00996530500943866</v>
      </c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 t="n">
        <f aca="false">SUM(C221:L221)</f>
        <v>-0.553818839474404</v>
      </c>
    </row>
    <row r="222" customFormat="false" ht="12.75" hidden="false" customHeight="false" outlineLevel="0" collapsed="false">
      <c r="B222" s="18" t="n">
        <v>219</v>
      </c>
      <c r="C222" s="18" t="n">
        <f aca="false">COS(B222*PI()/180)</f>
        <v>-0.777145961456971</v>
      </c>
      <c r="D222" s="18" t="n">
        <f aca="false">'Инерц. усил.'!D17*COS((M3+2*B222)*PI()/180)</f>
        <v>0.178210020700936</v>
      </c>
      <c r="E222" s="18" t="n">
        <f aca="false">'Инерц. усил.'!E17*COS((3*B222+N3)*PI()/180)</f>
        <v>0.324278928385388</v>
      </c>
      <c r="F222" s="18" t="n">
        <f aca="false">'Инерц. усил.'!F17*COS((4*B222+O3)*PI()/180)</f>
        <v>-0.522025975795779</v>
      </c>
      <c r="G222" s="18" t="n">
        <f aca="false">'Инерц. усил.'!G17*COS((5*B222+P3)*PI()/180)</f>
        <v>0.413968211266744</v>
      </c>
      <c r="H222" s="18" t="n">
        <f aca="false">'Инерц. усил.'!H17*COS((6*B222+Q3)*PI()/180)</f>
        <v>-0.167938643512135</v>
      </c>
      <c r="I222" s="18" t="n">
        <f aca="false">'Инерц. усил.'!I17*COS((7*B222+R3)*PI()/180)</f>
        <v>-0.00747663605867807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 t="n">
        <f aca="false">SUM(C222:L222)</f>
        <v>-0.558130056470494</v>
      </c>
    </row>
    <row r="223" customFormat="false" ht="12.75" hidden="false" customHeight="false" outlineLevel="0" collapsed="false">
      <c r="B223" s="59" t="n">
        <v>220</v>
      </c>
      <c r="C223" s="59" t="n">
        <f aca="false">COS(B223*PI()/180)</f>
        <v>-0.766044443118978</v>
      </c>
      <c r="D223" s="59" t="n">
        <f aca="false">'Инерц. усил.'!D17*COS((M3+2*B223)*PI()/180)</f>
        <v>0.148841295143083</v>
      </c>
      <c r="E223" s="59" t="n">
        <f aca="false">'Инерц. усил.'!E17*COS((3*B223+N3)*PI()/180)</f>
        <v>0.357142857142854</v>
      </c>
      <c r="F223" s="59" t="n">
        <f aca="false">'Инерц. усил.'!F17*COS((4*B223+O3)*PI()/180)</f>
        <v>-0.536967211877669</v>
      </c>
      <c r="G223" s="59" t="n">
        <f aca="false">'Инерц. усил.'!G17*COS((5*B223+P3)*PI()/180)</f>
        <v>0.402725408908247</v>
      </c>
      <c r="H223" s="59" t="n">
        <f aca="false">'Инерц. усил.'!H17*COS((6*B223+Q3)*PI()/180)</f>
        <v>-0.142857142857143</v>
      </c>
      <c r="I223" s="59" t="n">
        <f aca="false">'Инерц. усил.'!I17*COS((7*B223+R3)*PI()/180)</f>
        <v>-0.024807117703967</v>
      </c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 t="n">
        <f aca="false">SUM(C223:L223)</f>
        <v>-0.561966354363574</v>
      </c>
    </row>
    <row r="224" customFormat="false" ht="12.75" hidden="false" customHeight="false" outlineLevel="0" collapsed="false">
      <c r="B224" s="18" t="n">
        <v>221</v>
      </c>
      <c r="C224" s="18" t="n">
        <f aca="false">COS(B224*PI()/180)</f>
        <v>-0.754709580222772</v>
      </c>
      <c r="D224" s="18" t="n">
        <f aca="false">'Инерц. усил.'!D17*COS((M3+2*B224)*PI()/180)</f>
        <v>0.119291229394341</v>
      </c>
      <c r="E224" s="18" t="n">
        <f aca="false">'Инерц. усил.'!E17*COS((3*B224+N3)*PI()/180)</f>
        <v>0.389027882153588</v>
      </c>
      <c r="F224" s="18" t="n">
        <f aca="false">'Инерц. усил.'!F17*COS((4*B224+O3)*PI()/180)</f>
        <v>-0.549292397679047</v>
      </c>
      <c r="G224" s="18" t="n">
        <f aca="false">'Инерц. усил.'!G17*COS((5*B224+P3)*PI()/180)</f>
        <v>0.388417623015707</v>
      </c>
      <c r="H224" s="18" t="n">
        <f aca="false">'Инерц. усил.'!H17*COS((6*B224+Q3)*PI()/180)</f>
        <v>-0.116210469450229</v>
      </c>
      <c r="I224" s="18" t="n">
        <f aca="false">'Инерц. усил.'!I17*COS((7*B224+R3)*PI()/180)</f>
        <v>-0.0417677823620929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 t="n">
        <f aca="false">SUM(C224:L224)</f>
        <v>-0.565243495150505</v>
      </c>
    </row>
    <row r="225" customFormat="false" ht="12.75" hidden="false" customHeight="false" outlineLevel="0" collapsed="false">
      <c r="B225" s="59" t="n">
        <v>222</v>
      </c>
      <c r="C225" s="59" t="n">
        <f aca="false">COS(B225*PI()/180)</f>
        <v>-0.743144825477394</v>
      </c>
      <c r="D225" s="59" t="n">
        <f aca="false">'Инерц. усил.'!D17*COS((M3+2*B225)*PI()/180)</f>
        <v>0.0895958256579885</v>
      </c>
      <c r="E225" s="59" t="n">
        <f aca="false">'Инерц. усил.'!E17*COS((3*B225+N3)*PI()/180)</f>
        <v>0.419846608780335</v>
      </c>
      <c r="F225" s="59" t="n">
        <f aca="false">'Инерц. усил.'!F17*COS((4*B225+O3)*PI()/180)</f>
        <v>-0.558941486133611</v>
      </c>
      <c r="G225" s="59" t="n">
        <f aca="false">'Инерц. усил.'!G17*COS((5*B225+P3)*PI()/180)</f>
        <v>0.371153744479045</v>
      </c>
      <c r="H225" s="59" t="n">
        <f aca="false">'Инерц. усил.'!H17*COS((6*B225+Q3)*PI()/180)</f>
        <v>-0.0882905698214137</v>
      </c>
      <c r="I225" s="59" t="n">
        <f aca="false">'Инерц. усил.'!I17*COS((7*B225+R3)*PI()/180)</f>
        <v>-0.0581057855882077</v>
      </c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 t="n">
        <f aca="false">SUM(C225:L225)</f>
        <v>-0.567886488103258</v>
      </c>
    </row>
    <row r="226" customFormat="false" ht="12.75" hidden="false" customHeight="false" outlineLevel="0" collapsed="false">
      <c r="B226" s="18" t="n">
        <v>223</v>
      </c>
      <c r="C226" s="18" t="n">
        <f aca="false">COS(B226*PI()/180)</f>
        <v>-0.731353701619171</v>
      </c>
      <c r="D226" s="18" t="n">
        <f aca="false">'Инерц. усил.'!D17*COS((M3+2*B226)*PI()/180)</f>
        <v>0.0597912632092505</v>
      </c>
      <c r="E226" s="18" t="n">
        <f aca="false">'Инерц. усил.'!E17*COS((3*B226+N3)*PI()/180)</f>
        <v>0.449514565035595</v>
      </c>
      <c r="F226" s="18" t="n">
        <f aca="false">'Инерц. усил.'!F17*COS((4*B226+O3)*PI()/180)</f>
        <v>-0.565867467852334</v>
      </c>
      <c r="G226" s="18" t="n">
        <f aca="false">'Инерц. усил.'!G17*COS((5*B226+P3)*PI()/180)</f>
        <v>0.351065161838139</v>
      </c>
      <c r="H226" s="18" t="n">
        <f aca="false">'Инерц. усил.'!H17*COS((6*B226+Q3)*PI()/180)</f>
        <v>-0.0594033402336455</v>
      </c>
      <c r="I226" s="18" t="n">
        <f aca="false">'Инерц. усил.'!I17*COS((7*B226+R3)*PI()/180)</f>
        <v>-0.0735775653852508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 t="n">
        <f aca="false">SUM(C226:L226)</f>
        <v>-0.569831085007416</v>
      </c>
    </row>
    <row r="227" customFormat="false" ht="12.75" hidden="false" customHeight="false" outlineLevel="0" collapsed="false">
      <c r="B227" s="59" t="n">
        <v>224</v>
      </c>
      <c r="C227" s="59" t="n">
        <f aca="false">COS(B227*PI()/180)</f>
        <v>-0.719339800338651</v>
      </c>
      <c r="D227" s="59" t="n">
        <f aca="false">'Инерц. усил.'!D17*COS((M3+2*B227)*PI()/180)</f>
        <v>0.0299138543164293</v>
      </c>
      <c r="E227" s="59" t="n">
        <f aca="false">'Инерц. усил.'!E17*COS((3*B227+N3)*PI()/180)</f>
        <v>0.477950433113467</v>
      </c>
      <c r="F227" s="59" t="n">
        <f aca="false">'Инерц. усил.'!F17*COS((4*B227+O3)*PI()/180)</f>
        <v>-0.570036600148479</v>
      </c>
      <c r="G227" s="59" t="n">
        <f aca="false">'Инерц. усил.'!G17*COS((5*B227+P3)*PI()/180)</f>
        <v>0.328304761336705</v>
      </c>
      <c r="H227" s="59" t="n">
        <f aca="false">'Инерц. усил.'!H17*COS((6*B227+Q3)*PI()/180)</f>
        <v>-0.0298652752193294</v>
      </c>
      <c r="I227" s="59" t="n">
        <f aca="false">'Инерц. усил.'!I17*COS((7*B227+R3)*PI()/180)</f>
        <v>-0.0879524731523287</v>
      </c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 t="n">
        <f aca="false">SUM(C227:L227)</f>
        <v>-0.571025100092187</v>
      </c>
    </row>
    <row r="228" customFormat="false" ht="12.75" hidden="false" customHeight="false" outlineLevel="0" collapsed="false">
      <c r="B228" s="18" t="n">
        <v>225</v>
      </c>
      <c r="C228" s="18" t="n">
        <f aca="false">COS(B228*PI()/180)</f>
        <v>-0.707106781186548</v>
      </c>
      <c r="D228" s="18" t="n">
        <f aca="false">'Инерц. усил.'!D17*COS((M3+2*B228)*PI()/180)</f>
        <v>2.62531811766132E-016</v>
      </c>
      <c r="E228" s="18" t="n">
        <f aca="false">'Инерц. усил.'!E17*COS((3*B228+N3)*PI()/180)</f>
        <v>0.505076272276102</v>
      </c>
      <c r="F228" s="18" t="n">
        <f aca="false">'Инерц. усил.'!F17*COS((4*B228+O3)*PI()/180)</f>
        <v>-0.571428571428579</v>
      </c>
      <c r="G228" s="18" t="n">
        <f aca="false">'Инерц. усил.'!G17*COS((5*B228+P3)*PI()/180)</f>
        <v>0.303045763365663</v>
      </c>
      <c r="H228" s="18" t="n">
        <f aca="false">'Инерц. усил.'!H17*COS((6*B228+Q3)*PI()/180)</f>
        <v>2.44998713776795E-016</v>
      </c>
      <c r="I228" s="18" t="n">
        <f aca="false">'Инерц. усил.'!I17*COS((7*B228+R3)*PI()/180)</f>
        <v>-0.10101621212411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 t="n">
        <f aca="false">SUM(C228:L228)</f>
        <v>-0.571429529097471</v>
      </c>
    </row>
    <row r="229" customFormat="false" ht="12.75" hidden="false" customHeight="false" outlineLevel="0" collapsed="false">
      <c r="B229" s="59" t="n">
        <v>226</v>
      </c>
      <c r="C229" s="59" t="n">
        <f aca="false">COS(B229*PI()/180)</f>
        <v>-0.694658370458998</v>
      </c>
      <c r="D229" s="59" t="n">
        <f aca="false">'Инерц. усил.'!D17*COS((M3+2*B229)*PI()/180)</f>
        <v>-0.0299138543164287</v>
      </c>
      <c r="E229" s="59" t="n">
        <f aca="false">'Инерц. усил.'!E17*COS((3*B229+N3)*PI()/180)</f>
        <v>0.530817732483849</v>
      </c>
      <c r="F229" s="59" t="n">
        <f aca="false">'Инерц. усил.'!F17*COS((4*B229+O3)*PI()/180)</f>
        <v>-0.570036600148479</v>
      </c>
      <c r="G229" s="59" t="n">
        <f aca="false">'Инерц. усил.'!G17*COS((5*B229+P3)*PI()/180)</f>
        <v>0.275480404151375</v>
      </c>
      <c r="H229" s="59" t="n">
        <f aca="false">'Инерц. усил.'!H17*COS((6*B229+Q3)*PI()/180)</f>
        <v>0.0298652752193289</v>
      </c>
      <c r="I229" s="59" t="n">
        <f aca="false">'Инерц. усил.'!I17*COS((7*B229+R3)*PI()/180)</f>
        <v>-0.112574032042009</v>
      </c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 t="n">
        <f aca="false">SUM(C229:L229)</f>
        <v>-0.571019445111362</v>
      </c>
    </row>
    <row r="230" customFormat="false" ht="12.75" hidden="false" customHeight="false" outlineLevel="0" collapsed="false">
      <c r="B230" s="18" t="n">
        <v>227</v>
      </c>
      <c r="C230" s="18" t="n">
        <f aca="false">COS(B230*PI()/180)</f>
        <v>-0.681998360062499</v>
      </c>
      <c r="D230" s="18" t="n">
        <f aca="false">'Инерц. усил.'!D17*COS((M3+2*B230)*PI()/180)</f>
        <v>-0.0597912632092492</v>
      </c>
      <c r="E230" s="18" t="n">
        <f aca="false">'Инерц. усил.'!E17*COS((3*B230+N3)*PI()/180)</f>
        <v>0.555104258183546</v>
      </c>
      <c r="F230" s="18" t="n">
        <f aca="false">'Инерц. усил.'!F17*COS((4*B230+O3)*PI()/180)</f>
        <v>-0.565867467852334</v>
      </c>
      <c r="G230" s="18" t="n">
        <f aca="false">'Инерц. усил.'!G17*COS((5*B230+P3)*PI()/180)</f>
        <v>0.245818472721877</v>
      </c>
      <c r="H230" s="18" t="n">
        <f aca="false">'Инерц. усил.'!H17*COS((6*B230+Q3)*PI()/180)</f>
        <v>0.059403340233645</v>
      </c>
      <c r="I230" s="18" t="n">
        <f aca="false">'Инерц. усил.'!I17*COS((7*B230+R3)*PI()/180)</f>
        <v>-0.122453632431977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 t="n">
        <f aca="false">SUM(C230:L230)</f>
        <v>-0.56978465241699</v>
      </c>
    </row>
    <row r="231" customFormat="false" ht="12.75" hidden="false" customHeight="false" outlineLevel="0" collapsed="false">
      <c r="B231" s="59" t="n">
        <v>228</v>
      </c>
      <c r="C231" s="59" t="n">
        <f aca="false">COS(B231*PI()/180)</f>
        <v>-0.669130606358858</v>
      </c>
      <c r="D231" s="59" t="n">
        <f aca="false">'Инерц. усил.'!D17*COS((M3+2*B231)*PI()/180)</f>
        <v>-0.089595825657988</v>
      </c>
      <c r="E231" s="59" t="n">
        <f aca="false">'Инерц. усил.'!E17*COS((3*B231+N3)*PI()/180)</f>
        <v>0.577869281696387</v>
      </c>
      <c r="F231" s="59" t="n">
        <f aca="false">'Инерц. усил.'!F17*COS((4*B231+O3)*PI()/180)</f>
        <v>-0.558941486133611</v>
      </c>
      <c r="G231" s="59" t="n">
        <f aca="false">'Инерц. усил.'!G17*COS((5*B231+P3)*PI()/180)</f>
        <v>0.214285714285714</v>
      </c>
      <c r="H231" s="59" t="n">
        <f aca="false">'Инерц. усил.'!H17*COS((6*B231+Q3)*PI()/180)</f>
        <v>0.0882905698214132</v>
      </c>
      <c r="I231" s="59" t="n">
        <f aca="false">'Инерц. усил.'!I17*COS((7*B231+R3)*PI()/180)</f>
        <v>-0.130507731207709</v>
      </c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 t="n">
        <f aca="false">SUM(C231:L231)</f>
        <v>-0.567730083554653</v>
      </c>
    </row>
    <row r="232" customFormat="false" ht="12.75" hidden="false" customHeight="false" outlineLevel="0" collapsed="false">
      <c r="B232" s="18" t="n">
        <v>229</v>
      </c>
      <c r="C232" s="18" t="n">
        <f aca="false">COS(B232*PI()/180)</f>
        <v>-0.656059028990508</v>
      </c>
      <c r="D232" s="18" t="n">
        <f aca="false">'Инерц. усил.'!D17*COS((M3+2*B232)*PI()/180)</f>
        <v>-0.119291229394341</v>
      </c>
      <c r="E232" s="18" t="n">
        <f aca="false">'Инерц. усил.'!E17*COS((3*B232+N3)*PI()/180)</f>
        <v>0.599050405675299</v>
      </c>
      <c r="F232" s="18" t="n">
        <f aca="false">'Инерц. усил.'!F17*COS((4*B232+O3)*PI()/180)</f>
        <v>-0.549292397679047</v>
      </c>
      <c r="G232" s="18" t="n">
        <f aca="false">'Инерц. усил.'!G17*COS((5*B232+P3)*PI()/180)</f>
        <v>0.181122112174586</v>
      </c>
      <c r="H232" s="18" t="n">
        <f aca="false">'Инерц. усил.'!H17*COS((6*B232+Q3)*PI()/180)</f>
        <v>0.116210469450228</v>
      </c>
      <c r="I232" s="18" t="n">
        <f aca="false">'Инерц. усил.'!I17*COS((7*B232+R3)*PI()/180)</f>
        <v>-0.136616260307327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 t="n">
        <f aca="false">SUM(C232:L232)</f>
        <v>-0.56487592907111</v>
      </c>
    </row>
    <row r="233" customFormat="false" ht="12.75" hidden="false" customHeight="false" outlineLevel="0" collapsed="false">
      <c r="B233" s="59" t="n">
        <v>230</v>
      </c>
      <c r="C233" s="59" t="n">
        <f aca="false">COS(B233*PI()/180)</f>
        <v>-0.642787609686539</v>
      </c>
      <c r="D233" s="59" t="n">
        <f aca="false">'Инерц. усил.'!D17*COS((M3+2*B233)*PI()/180)</f>
        <v>-0.148841295143082</v>
      </c>
      <c r="E233" s="59" t="n">
        <f aca="false">'Инерц. усил.'!E17*COS((3*B233+N3)*PI()/180)</f>
        <v>0.618589574131738</v>
      </c>
      <c r="F233" s="59" t="n">
        <f aca="false">'Инерц. усил.'!F17*COS((4*B233+O3)*PI()/180)</f>
        <v>-0.53696721187767</v>
      </c>
      <c r="G233" s="59" t="n">
        <f aca="false">'Инерц. усил.'!G17*COS((5*B233+P3)*PI()/180)</f>
        <v>0.146580061425288</v>
      </c>
      <c r="H233" s="59" t="n">
        <f aca="false">'Инерц. усил.'!H17*COS((6*B233+Q3)*PI()/180)</f>
        <v>0.142857142857143</v>
      </c>
      <c r="I233" s="59" t="n">
        <f aca="false">'Инерц. усил.'!I17*COS((7*B233+R3)*PI()/180)</f>
        <v>-0.140688155631624</v>
      </c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 t="n">
        <f aca="false">SUM(C233:L233)</f>
        <v>-0.561257493924748</v>
      </c>
    </row>
    <row r="234" customFormat="false" ht="12.75" hidden="false" customHeight="false" outlineLevel="0" collapsed="false">
      <c r="B234" s="18" t="n">
        <v>231</v>
      </c>
      <c r="C234" s="18" t="n">
        <f aca="false">COS(B234*PI()/180)</f>
        <v>-0.629320391049837</v>
      </c>
      <c r="D234" s="18" t="n">
        <f aca="false">'Инерц. усил.'!D17*COS((M3+2*B234)*PI()/180)</f>
        <v>-0.178210020700937</v>
      </c>
      <c r="E234" s="18" t="n">
        <f aca="false">'Инерц. усил.'!E17*COS((3*B234+N3)*PI()/180)</f>
        <v>0.636433231563115</v>
      </c>
      <c r="F234" s="18" t="n">
        <f aca="false">'Инерц. усил.'!F17*COS((4*B234+O3)*PI()/180)</f>
        <v>-0.522025975795779</v>
      </c>
      <c r="G234" s="18" t="n">
        <f aca="false">'Инерц. усил.'!G17*COS((5*B234+P3)*PI()/180)</f>
        <v>0.110922447901081</v>
      </c>
      <c r="H234" s="18" t="n">
        <f aca="false">'Инерц. усил.'!H17*COS((6*B234+Q3)*PI()/180)</f>
        <v>0.167938643512134</v>
      </c>
      <c r="I234" s="18" t="n">
        <f aca="false">'Инерц. усил.'!I17*COS((7*B234+R3)*PI()/180)</f>
        <v>-0.142662714600041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 t="n">
        <f aca="false">SUM(C234:L234)</f>
        <v>-0.556924779170263</v>
      </c>
    </row>
    <row r="235" customFormat="false" ht="12.75" hidden="false" customHeight="false" outlineLevel="0" collapsed="false">
      <c r="B235" s="59" t="n">
        <v>232</v>
      </c>
      <c r="C235" s="59" t="n">
        <f aca="false">COS(B235*PI()/180)</f>
        <v>-0.615661475325658</v>
      </c>
      <c r="D235" s="59" t="n">
        <f aca="false">'Инерц. усил.'!D17*COS((M3+2*B235)*PI()/180)</f>
        <v>-0.207361624799715</v>
      </c>
      <c r="E235" s="59" t="n">
        <f aca="false">'Инерц. усил.'!E17*COS((3*B235+N3)*PI()/180)</f>
        <v>0.65253246974471</v>
      </c>
      <c r="F235" s="59" t="n">
        <f aca="false">'Инерц. усил.'!F17*COS((4*B235+O3)*PI()/180)</f>
        <v>-0.504541481633679</v>
      </c>
      <c r="G235" s="59" t="n">
        <f aca="false">'Инерц. усил.'!G17*COS((5*B235+P3)*PI()/180)</f>
        <v>0.0744206475715426</v>
      </c>
      <c r="H235" s="59" t="n">
        <f aca="false">'Инерц. усил.'!H17*COS((6*B235+Q3)*PI()/180)</f>
        <v>0.191180173245387</v>
      </c>
      <c r="I235" s="59" t="n">
        <f aca="false">'Инерц. усил.'!I17*COS((7*B235+R3)*PI()/180)</f>
        <v>-0.142510501086325</v>
      </c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 t="n">
        <f aca="false">SUM(C235:L235)</f>
        <v>-0.551941792283738</v>
      </c>
    </row>
    <row r="236" customFormat="false" ht="12.75" hidden="false" customHeight="false" outlineLevel="0" collapsed="false">
      <c r="B236" s="18" t="n">
        <v>233</v>
      </c>
      <c r="C236" s="18" t="n">
        <f aca="false">COS(B236*PI()/180)</f>
        <v>-0.601815023152048</v>
      </c>
      <c r="D236" s="18" t="n">
        <f aca="false">'Инерц. усил.'!D17*COS((M3+2*B236)*PI()/180)</f>
        <v>-0.236260590700285</v>
      </c>
      <c r="E236" s="18" t="n">
        <f aca="false">'Инерц. усил.'!E17*COS((3*B236+N3)*PI()/180)</f>
        <v>0.666843161783711</v>
      </c>
      <c r="F236" s="18" t="n">
        <f aca="false">'Инерц. усил.'!F17*COS((4*B236+O3)*PI()/180)</f>
        <v>-0.484598912089393</v>
      </c>
      <c r="G236" s="18" t="n">
        <f aca="false">'Инерц. усил.'!G17*COS((5*B236+P3)*PI()/180)</f>
        <v>0.0373524611775681</v>
      </c>
      <c r="H236" s="18" t="n">
        <f aca="false">'Инерц. усил.'!H17*COS((6*B236+Q3)*PI()/180)</f>
        <v>0.212327092993541</v>
      </c>
      <c r="I236" s="18" t="n">
        <f aca="false">'Инерц. усил.'!I17*COS((7*B236+R3)*PI()/180)</f>
        <v>-0.140233784243376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 t="n">
        <f aca="false">SUM(C236:L236)</f>
        <v>-0.546385594230282</v>
      </c>
    </row>
    <row r="237" customFormat="false" ht="12.75" hidden="false" customHeight="false" outlineLevel="0" collapsed="false">
      <c r="B237" s="59" t="n">
        <v>234</v>
      </c>
      <c r="C237" s="59" t="n">
        <f aca="false">COS(B237*PI()/180)</f>
        <v>-0.587785252292473</v>
      </c>
      <c r="D237" s="59" t="n">
        <f aca="false">'Инерц. усил.'!D17*COS((M3+2*B237)*PI()/180)</f>
        <v>-0.26487170946424</v>
      </c>
      <c r="E237" s="59" t="n">
        <f aca="false">'Инерц. усил.'!E17*COS((3*B237+N3)*PI()/180)</f>
        <v>0.679326083067962</v>
      </c>
      <c r="F237" s="59" t="n">
        <f aca="false">'Инерц. усил.'!F17*COS((4*B237+O3)*PI()/180)</f>
        <v>-0.462295425357119</v>
      </c>
      <c r="G237" s="59" t="n">
        <f aca="false">'Инерц. усил.'!G17*COS((5*B237+P3)*PI()/180)</f>
        <v>-4.2000443301842E-016</v>
      </c>
      <c r="H237" s="59" t="n">
        <f aca="false">'Инерц. усил.'!H17*COS((6*B237+Q3)*PI()/180)</f>
        <v>0.231147712678556</v>
      </c>
      <c r="I237" s="59" t="n">
        <f aca="false">'Инерц. усил.'!I17*COS((7*B237+R3)*PI()/180)</f>
        <v>-0.135866504675399</v>
      </c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 t="n">
        <f aca="false">SUM(C237:L237)</f>
        <v>-0.540345096042714</v>
      </c>
    </row>
    <row r="238" customFormat="false" ht="12.75" hidden="false" customHeight="false" outlineLevel="0" collapsed="false">
      <c r="B238" s="18" t="n">
        <v>235</v>
      </c>
      <c r="C238" s="18" t="n">
        <f aca="false">COS(B238*PI()/180)</f>
        <v>-0.573576436351046</v>
      </c>
      <c r="D238" s="18" t="n">
        <f aca="false">'Инерц. усил.'!D17*COS((M3+2*B238)*PI()/180)</f>
        <v>-0.293160122850572</v>
      </c>
      <c r="E238" s="18" t="n">
        <f aca="false">'Инерц. усил.'!E17*COS((3*B238+N3)*PI()/180)</f>
        <v>0.689947018777901</v>
      </c>
      <c r="F238" s="18" t="n">
        <f aca="false">'Инерц. усил.'!F17*COS((4*B238+O3)*PI()/180)</f>
        <v>-0.43773968178228</v>
      </c>
      <c r="G238" s="18" t="n">
        <f aca="false">'Инерц. усил.'!G17*COS((5*B238+P3)*PI()/180)</f>
        <v>-0.0373524611775674</v>
      </c>
      <c r="H238" s="18" t="n">
        <f aca="false">'Инерц. усил.'!H17*COS((6*B238+Q3)*PI()/180)</f>
        <v>0.247435829652696</v>
      </c>
      <c r="I238" s="18" t="n">
        <f aca="false">'Инерц. усил.'!I17*COS((7*B238+R3)*PI()/180)</f>
        <v>-0.129473768461675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 t="n">
        <f aca="false">SUM(C238:L238)</f>
        <v>-0.533919622192543</v>
      </c>
    </row>
    <row r="239" customFormat="false" ht="12.75" hidden="false" customHeight="false" outlineLevel="0" collapsed="false">
      <c r="B239" s="59" t="n">
        <v>236</v>
      </c>
      <c r="C239" s="59" t="n">
        <f aca="false">COS(B239*PI()/180)</f>
        <v>-0.559192903470747</v>
      </c>
      <c r="D239" s="59" t="n">
        <f aca="false">'Инерц. усил.'!D17*COS((M3+2*B239)*PI()/180)</f>
        <v>-0.321091365785066</v>
      </c>
      <c r="E239" s="59" t="n">
        <f aca="false">'Инерц. усил.'!E17*COS((3*B239+N3)*PI()/180)</f>
        <v>0.698676857666999</v>
      </c>
      <c r="F239" s="59" t="n">
        <f aca="false">'Инерц. усил.'!F17*COS((4*B239+O3)*PI()/180)</f>
        <v>-0.411051314479236</v>
      </c>
      <c r="G239" s="59" t="n">
        <f aca="false">'Инерц. усил.'!G17*COS((5*B239+P3)*PI()/180)</f>
        <v>-0.0744206475715419</v>
      </c>
      <c r="H239" s="59" t="n">
        <f aca="false">'Инерц. усил.'!H17*COS((6*B239+Q3)*PI()/180)</f>
        <v>0.261012987897886</v>
      </c>
      <c r="I239" s="59" t="n">
        <f aca="false">'Инерц. усил.'!I17*COS((7*B239+R3)*PI()/180)</f>
        <v>-0.121150876574871</v>
      </c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 t="n">
        <f aca="false">SUM(C239:L239)</f>
        <v>-0.527217262316577</v>
      </c>
    </row>
    <row r="240" customFormat="false" ht="12.75" hidden="false" customHeight="false" outlineLevel="0" collapsed="false">
      <c r="B240" s="18" t="n">
        <v>237</v>
      </c>
      <c r="C240" s="18" t="n">
        <f aca="false">COS(B240*PI()/180)</f>
        <v>-0.544639035015027</v>
      </c>
      <c r="D240" s="18" t="n">
        <f aca="false">'Инерц. усил.'!D17*COS((M3+2*B240)*PI()/180)</f>
        <v>-0.348631408350685</v>
      </c>
      <c r="E240" s="18" t="n">
        <f aca="false">'Инерц. усил.'!E17*COS((3*B240+N3)*PI()/180)</f>
        <v>0.705491671853665</v>
      </c>
      <c r="F240" s="18" t="n">
        <f aca="false">'Инерц. усил.'!F17*COS((4*B240+O3)*PI()/180)</f>
        <v>-0.382360346490781</v>
      </c>
      <c r="G240" s="18" t="n">
        <f aca="false">'Инерц. усил.'!G17*COS((5*B240+P3)*PI()/180)</f>
        <v>-0.11092244790108</v>
      </c>
      <c r="H240" s="18" t="n">
        <f aca="false">'Инерц. усил.'!H17*COS((6*B240+Q3)*PI()/180)</f>
        <v>0.271730433227186</v>
      </c>
      <c r="I240" s="18" t="n">
        <f aca="false">'Инерц. усил.'!I17*COS((7*B240+R3)*PI()/180)</f>
        <v>-0.111021904163047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 t="n">
        <f aca="false">SUM(C240:L240)</f>
        <v>-0.520353036839769</v>
      </c>
    </row>
    <row r="241" customFormat="false" ht="12.75" hidden="false" customHeight="false" outlineLevel="0" collapsed="false">
      <c r="B241" s="59" t="n">
        <v>238</v>
      </c>
      <c r="C241" s="59" t="n">
        <f aca="false">COS(B241*PI()/180)</f>
        <v>-0.529919264233205</v>
      </c>
      <c r="D241" s="59" t="n">
        <f aca="false">'Инерц. усил.'!D17*COS((M3+2*B241)*PI()/180)</f>
        <v>-0.37574669724778</v>
      </c>
      <c r="E241" s="59" t="n">
        <f aca="false">'Инерц. усил.'!E17*COS((3*B241+N3)*PI()/180)</f>
        <v>0.710372782405904</v>
      </c>
      <c r="F241" s="59" t="n">
        <f aca="false">'Инерц. усил.'!F17*COS((4*B241+O3)*PI()/180)</f>
        <v>-0.351806557328953</v>
      </c>
      <c r="G241" s="59" t="n">
        <f aca="false">'Инерц. усил.'!G17*COS((5*B241+P3)*PI()/180)</f>
        <v>-0.146580061425285</v>
      </c>
      <c r="H241" s="59" t="n">
        <f aca="false">'Инерц. усил.'!H17*COS((6*B241+Q3)*PI()/180)</f>
        <v>0.279470743066801</v>
      </c>
      <c r="I241" s="59" t="n">
        <f aca="false">'Инерц. усил.'!I17*COS((7*B241+R3)*PI()/180)</f>
        <v>-0.0992378508749762</v>
      </c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 t="n">
        <f aca="false">SUM(C241:L241)</f>
        <v>-0.513446905637494</v>
      </c>
    </row>
    <row r="242" customFormat="false" ht="12.75" hidden="false" customHeight="false" outlineLevel="0" collapsed="false">
      <c r="B242" s="18" t="n">
        <v>239</v>
      </c>
      <c r="C242" s="18" t="n">
        <f aca="false">COS(B242*PI()/180)</f>
        <v>-0.515038074910054</v>
      </c>
      <c r="D242" s="18" t="n">
        <f aca="false">'Инерц. усил.'!D17*COS((M3+2*B242)*PI()/180)</f>
        <v>-0.402404196673619</v>
      </c>
      <c r="E242" s="18" t="n">
        <f aca="false">'Инерц. усил.'!E17*COS((3*B242+N3)*PI()/180)</f>
        <v>0.713306810538976</v>
      </c>
      <c r="F242" s="18" t="n">
        <f aca="false">'Инерц. усил.'!F17*COS((4*B242+O3)*PI()/180)</f>
        <v>-0.319538801983289</v>
      </c>
      <c r="G242" s="18" t="n">
        <f aca="false">'Инерц. усил.'!G17*COS((5*B242+P3)*PI()/180)</f>
        <v>-0.181122112174585</v>
      </c>
      <c r="H242" s="18" t="n">
        <f aca="false">'Инерц. усил.'!H17*COS((6*B242+Q3)*PI()/180)</f>
        <v>0.284149112962363</v>
      </c>
      <c r="I242" s="18" t="n">
        <f aca="false">'Инерц. усил.'!I17*COS((7*B242+R3)*PI()/180)</f>
        <v>-0.0859743898031796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 t="n">
        <f aca="false">SUM(C242:L242)</f>
        <v>-0.506621652043388</v>
      </c>
    </row>
    <row r="243" customFormat="false" ht="12.75" hidden="false" customHeight="false" outlineLevel="0" collapsed="false">
      <c r="B243" s="59" t="n">
        <v>240</v>
      </c>
      <c r="C243" s="59" t="n">
        <f aca="false">COS(B243*PI()/180)</f>
        <v>-0.5</v>
      </c>
      <c r="D243" s="59" t="n">
        <f aca="false">'Инерц. усил.'!D17*COS((M3+2*B243)*PI()/180)</f>
        <v>-0.428571428571427</v>
      </c>
      <c r="E243" s="59" t="n">
        <f aca="false">'Инерц. усил.'!E17*COS((3*B243+N3)*PI()/180)</f>
        <v>0.714285714285709</v>
      </c>
      <c r="F243" s="59" t="n">
        <f aca="false">'Инерц. усил.'!F17*COS((4*B243+O3)*PI()/180)</f>
        <v>-0.285714285714291</v>
      </c>
      <c r="G243" s="59" t="n">
        <f aca="false">'Инерц. усил.'!G17*COS((5*B243+P3)*PI()/180)</f>
        <v>-0.214285714285714</v>
      </c>
      <c r="H243" s="59" t="n">
        <f aca="false">'Инерц. усил.'!H17*COS((6*B243+Q3)*PI()/180)</f>
        <v>0.285714285714285</v>
      </c>
      <c r="I243" s="59" t="n">
        <f aca="false">'Инерц. усил.'!I17*COS((7*B243+R3)*PI()/180)</f>
        <v>-0.0714292486027371</v>
      </c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 t="n">
        <f aca="false">SUM(C243:L243)</f>
        <v>-0.500000677174175</v>
      </c>
    </row>
    <row r="244" customFormat="false" ht="12.75" hidden="false" customHeight="false" outlineLevel="0" collapsed="false">
      <c r="B244" s="18" t="n">
        <v>241</v>
      </c>
      <c r="C244" s="18" t="n">
        <f aca="false">COS(B244*PI()/180)</f>
        <v>-0.484809620246337</v>
      </c>
      <c r="D244" s="18" t="n">
        <f aca="false">'Инерц. усил.'!D17*COS((M3+2*B244)*PI()/180)</f>
        <v>-0.454216512199889</v>
      </c>
      <c r="E244" s="18" t="n">
        <f aca="false">'Инерц. усил.'!E17*COS((3*B244+N3)*PI()/180)</f>
        <v>0.713306810538976</v>
      </c>
      <c r="F244" s="18" t="n">
        <f aca="false">'Инерц. усил.'!F17*COS((4*B244+O3)*PI()/180)</f>
        <v>-0.25049779816519</v>
      </c>
      <c r="G244" s="18" t="n">
        <f aca="false">'Инерц. усил.'!G17*COS((5*B244+P3)*PI()/180)</f>
        <v>-0.245818472721876</v>
      </c>
      <c r="H244" s="18" t="n">
        <f aca="false">'Инерц. усил.'!H17*COS((6*B244+Q3)*PI()/180)</f>
        <v>0.284149112962363</v>
      </c>
      <c r="I244" s="18" t="n">
        <f aca="false">'Инерц. усил.'!I17*COS((7*B244+R3)*PI()/180)</f>
        <v>-0.0558192618273772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 t="n">
        <f aca="false">SUM(C244:L244)</f>
        <v>-0.49370574165933</v>
      </c>
    </row>
    <row r="245" customFormat="false" ht="12.75" hidden="false" customHeight="false" outlineLevel="0" collapsed="false">
      <c r="B245" s="59" t="n">
        <v>242</v>
      </c>
      <c r="C245" s="59" t="n">
        <f aca="false">COS(B245*PI()/180)</f>
        <v>-0.469471562785891</v>
      </c>
      <c r="D245" s="59" t="n">
        <f aca="false">'Инерц. усил.'!D17*COS((M3+2*B245)*PI()/180)</f>
        <v>-0.479308202974925</v>
      </c>
      <c r="E245" s="59" t="n">
        <f aca="false">'Инерц. усил.'!E17*COS((3*B245+N3)*PI()/180)</f>
        <v>0.710372782405904</v>
      </c>
      <c r="F245" s="59" t="n">
        <f aca="false">'Инерц. усил.'!F17*COS((4*B245+O3)*PI()/180)</f>
        <v>-0.214060910523381</v>
      </c>
      <c r="G245" s="59" t="n">
        <f aca="false">'Инерц. усил.'!G17*COS((5*B245+P3)*PI()/180)</f>
        <v>-0.275480404151374</v>
      </c>
      <c r="H245" s="59" t="n">
        <f aca="false">'Инерц. усил.'!H17*COS((6*B245+Q3)*PI()/180)</f>
        <v>0.279470743066801</v>
      </c>
      <c r="I245" s="59" t="n">
        <f aca="false">'Инерц. усил.'!I17*COS((7*B245+R3)*PI()/180)</f>
        <v>-0.0393771384257071</v>
      </c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 t="n">
        <f aca="false">SUM(C245:L245)</f>
        <v>-0.487854693388572</v>
      </c>
    </row>
    <row r="246" customFormat="false" ht="12.75" hidden="false" customHeight="false" outlineLevel="0" collapsed="false">
      <c r="B246" s="18" t="n">
        <v>243</v>
      </c>
      <c r="C246" s="18" t="n">
        <f aca="false">COS(B246*PI()/180)</f>
        <v>-0.453990499739547</v>
      </c>
      <c r="D246" s="18" t="n">
        <f aca="false">'Инерц. усил.'!D17*COS((M3+2*B246)*PI()/180)</f>
        <v>-0.503815930536404</v>
      </c>
      <c r="E246" s="18" t="n">
        <f aca="false">'Инерц. усил.'!E17*COS((3*B246+N3)*PI()/180)</f>
        <v>0.705491671853665</v>
      </c>
      <c r="F246" s="18" t="n">
        <f aca="false">'Инерц. усил.'!F17*COS((4*B246+O3)*PI()/180)</f>
        <v>-0.17658113964283</v>
      </c>
      <c r="G246" s="18" t="n">
        <f aca="false">'Инерц. усил.'!G17*COS((5*B246+P3)*PI()/180)</f>
        <v>-0.303045763365663</v>
      </c>
      <c r="H246" s="18" t="n">
        <f aca="false">'Инерц. усил.'!H17*COS((6*B246+Q3)*PI()/180)</f>
        <v>0.271730433227186</v>
      </c>
      <c r="I246" s="18" t="n">
        <f aca="false">'Инерц. усил.'!I17*COS((7*B246+R3)*PI()/180)</f>
        <v>-0.0223479925867897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 t="n">
        <f aca="false">SUM(C246:L246)</f>
        <v>-0.482559220790382</v>
      </c>
    </row>
    <row r="247" customFormat="false" ht="12.75" hidden="false" customHeight="false" outlineLevel="0" collapsed="false">
      <c r="B247" s="59" t="n">
        <v>244</v>
      </c>
      <c r="C247" s="59" t="n">
        <f aca="false">COS(B247*PI()/180)</f>
        <v>-0.438371146789078</v>
      </c>
      <c r="D247" s="59" t="n">
        <f aca="false">'Инерц. усил.'!D17*COS((M3+2*B247)*PI()/180)</f>
        <v>-0.52770983599342</v>
      </c>
      <c r="E247" s="59" t="n">
        <f aca="false">'Инерц. усил.'!E17*COS((3*B247+N3)*PI()/180)</f>
        <v>0.698676857666999</v>
      </c>
      <c r="F247" s="59" t="n">
        <f aca="false">'Инерц. усил.'!F17*COS((4*B247+O3)*PI()/180)</f>
        <v>-0.138241083199813</v>
      </c>
      <c r="G247" s="59" t="n">
        <f aca="false">'Инерц. усил.'!G17*COS((5*B247+P3)*PI()/180)</f>
        <v>-0.328304761336705</v>
      </c>
      <c r="H247" s="59" t="n">
        <f aca="false">'Инерц. усил.'!H17*COS((6*B247+Q3)*PI()/180)</f>
        <v>0.261012987897886</v>
      </c>
      <c r="I247" s="59" t="n">
        <f aca="false">'Инерц. усил.'!I17*COS((7*B247+R3)*PI()/180)</f>
        <v>-0.0049856896521463</v>
      </c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 t="n">
        <f aca="false">SUM(C247:L247)</f>
        <v>-0.477922671406277</v>
      </c>
    </row>
    <row r="248" customFormat="false" ht="12.75" hidden="false" customHeight="false" outlineLevel="0" collapsed="false">
      <c r="B248" s="18" t="n">
        <v>245</v>
      </c>
      <c r="C248" s="18" t="n">
        <f aca="false">COS(B248*PI()/180)</f>
        <v>-0.4226182617407</v>
      </c>
      <c r="D248" s="18" t="n">
        <f aca="false">'Инерц. усил.'!D17*COS((M3+2*B248)*PI()/180)</f>
        <v>-0.550960808302746</v>
      </c>
      <c r="E248" s="18" t="n">
        <f aca="false">'Инерц. усил.'!E17*COS((3*B248+N3)*PI()/180)</f>
        <v>0.689947018777901</v>
      </c>
      <c r="F248" s="18" t="n">
        <f aca="false">'Инерц. усил.'!F17*COS((4*B248+O3)*PI()/180)</f>
        <v>-0.0992275300953914</v>
      </c>
      <c r="G248" s="18" t="n">
        <f aca="false">'Инерц. усил.'!G17*COS((5*B248+P3)*PI()/180)</f>
        <v>-0.351065161838139</v>
      </c>
      <c r="H248" s="18" t="n">
        <f aca="false">'Инерц. усил.'!H17*COS((6*B248+Q3)*PI()/180)</f>
        <v>0.247435829652697</v>
      </c>
      <c r="I248" s="18" t="n">
        <f aca="false">'Инерц. усил.'!I17*COS((7*B248+R3)*PI()/180)</f>
        <v>0.0124509384317572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 t="n">
        <f aca="false">SUM(C248:L248)</f>
        <v>-0.474037975114621</v>
      </c>
    </row>
    <row r="249" customFormat="false" ht="12.75" hidden="false" customHeight="false" outlineLevel="0" collapsed="false">
      <c r="B249" s="59" t="n">
        <v>246</v>
      </c>
      <c r="C249" s="59" t="n">
        <f aca="false">COS(B249*PI()/180)</f>
        <v>-0.4067366430758</v>
      </c>
      <c r="D249" s="59" t="n">
        <f aca="false">'Инерц. усил.'!D17*COS((M3+2*B249)*PI()/180)</f>
        <v>-0.573540519736163</v>
      </c>
      <c r="E249" s="59" t="n">
        <f aca="false">'Инерц. усил.'!E17*COS((3*B249+N3)*PI()/180)</f>
        <v>0.679326083067962</v>
      </c>
      <c r="F249" s="59" t="n">
        <f aca="false">'Инерц. усил.'!F17*COS((4*B249+O3)*PI()/180)</f>
        <v>-0.0597305504386596</v>
      </c>
      <c r="G249" s="59" t="n">
        <f aca="false">'Инерц. усил.'!G17*COS((5*B249+P3)*PI()/180)</f>
        <v>-0.371153744479045</v>
      </c>
      <c r="H249" s="59" t="n">
        <f aca="false">'Инерц. усил.'!H17*COS((6*B249+Q3)*PI()/180)</f>
        <v>0.231147712678556</v>
      </c>
      <c r="I249" s="59" t="n">
        <f aca="false">'Инерц. усил.'!I17*COS((7*B249+R3)*PI()/180)</f>
        <v>0.0297019517016741</v>
      </c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 t="n">
        <f aca="false">SUM(C249:L249)</f>
        <v>-0.470985710281476</v>
      </c>
    </row>
    <row r="250" customFormat="false" ht="12.75" hidden="false" customHeight="false" outlineLevel="0" collapsed="false">
      <c r="B250" s="18" t="n">
        <v>247</v>
      </c>
      <c r="C250" s="18" t="n">
        <f aca="false">COS(B250*PI()/180)</f>
        <v>-0.390731128489274</v>
      </c>
      <c r="D250" s="18" t="n">
        <f aca="false">'Инерц. усил.'!D17*COS((M3+2*B250)*PI()/180)</f>
        <v>-0.595421460393425</v>
      </c>
      <c r="E250" s="18" t="n">
        <f aca="false">'Инерц. усил.'!E17*COS((3*B250+N3)*PI()/180)</f>
        <v>0.666843161783711</v>
      </c>
      <c r="F250" s="18" t="n">
        <f aca="false">'Инерц. усил.'!F17*COS((4*B250+O3)*PI()/180)</f>
        <v>-0.0199425695442867</v>
      </c>
      <c r="G250" s="18" t="n">
        <f aca="false">'Инерц. усил.'!G17*COS((5*B250+P3)*PI()/180)</f>
        <v>-0.388417623015708</v>
      </c>
      <c r="H250" s="18" t="n">
        <f aca="false">'Инерц. усил.'!H17*COS((6*B250+Q3)*PI()/180)</f>
        <v>0.212327092993541</v>
      </c>
      <c r="I250" s="18" t="n">
        <f aca="false">'Инерц. усил.'!I17*COS((7*B250+R3)*PI()/180)</f>
        <v>0.0465101772837089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 t="n">
        <f aca="false">SUM(C250:L250)</f>
        <v>-0.468832349381732</v>
      </c>
    </row>
    <row r="251" customFormat="false" ht="12.75" hidden="false" customHeight="false" outlineLevel="0" collapsed="false">
      <c r="B251" s="59" t="n">
        <v>248</v>
      </c>
      <c r="C251" s="59" t="n">
        <f aca="false">COS(B251*PI()/180)</f>
        <v>-0.374606593415912</v>
      </c>
      <c r="D251" s="59" t="n">
        <f aca="false">'Инерц. усил.'!D17*COS((M3+2*B251)*PI()/180)</f>
        <v>-0.616576971718842</v>
      </c>
      <c r="E251" s="59" t="n">
        <f aca="false">'Инерц. усил.'!E17*COS((3*B251+N3)*PI()/180)</f>
        <v>0.652532469744711</v>
      </c>
      <c r="F251" s="59" t="n">
        <f aca="false">'Инерц. усил.'!F17*COS((4*B251+O3)*PI()/180)</f>
        <v>0.0199425695442859</v>
      </c>
      <c r="G251" s="59" t="n">
        <f aca="false">'Инерц. усил.'!G17*COS((5*B251+P3)*PI()/180)</f>
        <v>-0.402725408908246</v>
      </c>
      <c r="H251" s="59" t="n">
        <f aca="false">'Инерц. усил.'!H17*COS((6*B251+Q3)*PI()/180)</f>
        <v>0.191180173245388</v>
      </c>
      <c r="I251" s="59" t="n">
        <f aca="false">'Инерц. усил.'!I17*COS((7*B251+R3)*PI()/180)</f>
        <v>0.0626250432485277</v>
      </c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 t="n">
        <f aca="false">SUM(C251:L251)</f>
        <v>-0.467628718260088</v>
      </c>
    </row>
    <row r="252" customFormat="false" ht="12.75" hidden="false" customHeight="false" outlineLevel="0" collapsed="false">
      <c r="B252" s="18" t="n">
        <v>249</v>
      </c>
      <c r="C252" s="18" t="n">
        <f aca="false">COS(B252*PI()/180)</f>
        <v>-0.358367949545301</v>
      </c>
      <c r="D252" s="18" t="n">
        <f aca="false">'Инерц. усил.'!D17*COS((M3+2*B252)*PI()/180)</f>
        <v>-0.636981278980622</v>
      </c>
      <c r="E252" s="18" t="n">
        <f aca="false">'Инерц. усил.'!E17*COS((3*B252+N3)*PI()/180)</f>
        <v>0.636433231563116</v>
      </c>
      <c r="F252" s="18" t="n">
        <f aca="false">'Инерц. усил.'!F17*COS((4*B252+O3)*PI()/180)</f>
        <v>0.0597305504386589</v>
      </c>
      <c r="G252" s="18" t="n">
        <f aca="false">'Инерц. усил.'!G17*COS((5*B252+P3)*PI()/180)</f>
        <v>-0.413968211266743</v>
      </c>
      <c r="H252" s="18" t="n">
        <f aca="false">'Инерц. усил.'!H17*COS((6*B252+Q3)*PI()/180)</f>
        <v>0.167938643512136</v>
      </c>
      <c r="I252" s="18" t="n">
        <f aca="false">'Инерц. усил.'!I17*COS((7*B252+R3)*PI()/180)</f>
        <v>0.0778063140616866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 t="n">
        <f aca="false">SUM(C252:L252)</f>
        <v>-0.467408700217069</v>
      </c>
    </row>
    <row r="253" customFormat="false" ht="12.75" hidden="false" customHeight="false" outlineLevel="0" collapsed="false">
      <c r="B253" s="59" t="n">
        <v>250</v>
      </c>
      <c r="C253" s="59" t="n">
        <f aca="false">COS(B253*PI()/180)</f>
        <v>-0.342020143325669</v>
      </c>
      <c r="D253" s="59" t="n">
        <f aca="false">'Инерц. усил.'!D17*COS((M3+2*B253)*PI()/180)</f>
        <v>-0.656609522673407</v>
      </c>
      <c r="E253" s="59" t="n">
        <f aca="false">'Инерц. усил.'!E17*COS((3*B253+N3)*PI()/180)</f>
        <v>0.618589574131738</v>
      </c>
      <c r="F253" s="59" t="n">
        <f aca="false">'Инерц. усил.'!F17*COS((4*B253+O3)*PI()/180)</f>
        <v>0.0992275300953886</v>
      </c>
      <c r="G253" s="59" t="n">
        <f aca="false">'Инерц. усил.'!G17*COS((5*B253+P3)*PI()/180)</f>
        <v>-0.422060465576661</v>
      </c>
      <c r="H253" s="59" t="n">
        <f aca="false">'Инерц. усил.'!H17*COS((6*B253+Q3)*PI()/180)</f>
        <v>0.142857142857143</v>
      </c>
      <c r="I253" s="59" t="n">
        <f aca="false">'Инерц. усил.'!I17*COS((7*B253+R3)*PI()/180)</f>
        <v>0.0918276719421177</v>
      </c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 t="n">
        <f aca="false">SUM(C253:L253)</f>
        <v>-0.46818821254935</v>
      </c>
    </row>
    <row r="254" customFormat="false" ht="12.75" hidden="false" customHeight="false" outlineLevel="0" collapsed="false">
      <c r="B254" s="18" t="n">
        <v>251</v>
      </c>
      <c r="C254" s="18" t="n">
        <f aca="false">COS(B254*PI()/180)</f>
        <v>-0.325568154457157</v>
      </c>
      <c r="D254" s="18" t="n">
        <f aca="false">'Инерц. усил.'!D17*COS((M3+2*B254)*PI()/180)</f>
        <v>-0.67543778880576</v>
      </c>
      <c r="E254" s="18" t="n">
        <f aca="false">'Инерц. усил.'!E17*COS((3*B254+N3)*PI()/180)</f>
        <v>0.599050405675299</v>
      </c>
      <c r="F254" s="18" t="n">
        <f aca="false">'Инерц. усил.'!F17*COS((4*B254+O3)*PI()/180)</f>
        <v>0.138241083199812</v>
      </c>
      <c r="G254" s="18" t="n">
        <f aca="false">'Инерц. усил.'!G17*COS((5*B254+P3)*PI()/180)</f>
        <v>-0.426940584896462</v>
      </c>
      <c r="H254" s="18" t="n">
        <f aca="false">'Инерц. усил.'!H17*COS((6*B254+Q3)*PI()/180)</f>
        <v>0.116210469450229</v>
      </c>
      <c r="I254" s="18" t="n">
        <f aca="false">'Инерц. усил.'!I17*COS((7*B254+R3)*PI()/180)</f>
        <v>0.104480090738976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 t="n">
        <f aca="false">SUM(C254:L254)</f>
        <v>-0.469964479095064</v>
      </c>
    </row>
    <row r="255" customFormat="false" ht="12.75" hidden="false" customHeight="false" outlineLevel="0" collapsed="false">
      <c r="B255" s="59" t="n">
        <v>252</v>
      </c>
      <c r="C255" s="59" t="n">
        <f aca="false">COS(B255*PI()/180)</f>
        <v>-0.309016994374948</v>
      </c>
      <c r="D255" s="59" t="n">
        <f aca="false">'Инерц. усил.'!D17*COS((M3+2*B255)*PI()/180)</f>
        <v>-0.693443138035667</v>
      </c>
      <c r="E255" s="59" t="n">
        <f aca="false">'Инерц. усил.'!E17*COS((3*B255+N3)*PI()/180)</f>
        <v>0.577869281696387</v>
      </c>
      <c r="F255" s="59" t="n">
        <f aca="false">'Инерц. усил.'!F17*COS((4*B255+O3)*PI()/180)</f>
        <v>0.176581139642829</v>
      </c>
      <c r="G255" s="59" t="n">
        <f aca="false">'Инерц. усил.'!G17*COS((5*B255+P3)*PI()/180)</f>
        <v>-0.428571428571429</v>
      </c>
      <c r="H255" s="59" t="n">
        <f aca="false">'Инерц. усил.'!H17*COS((6*B255+Q3)*PI()/180)</f>
        <v>0.0882905698214137</v>
      </c>
      <c r="I255" s="59" t="n">
        <f aca="false">'Инерц. усил.'!I17*COS((7*B255+R3)*PI()/180)</f>
        <v>0.115574952030095</v>
      </c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 t="n">
        <f aca="false">SUM(C255:L255)</f>
        <v>-0.472715617791319</v>
      </c>
    </row>
    <row r="256" customFormat="false" ht="12.75" hidden="false" customHeight="false" outlineLevel="0" collapsed="false">
      <c r="B256" s="18" t="n">
        <v>253</v>
      </c>
      <c r="C256" s="18" t="n">
        <f aca="false">COS(B256*PI()/180)</f>
        <v>-0.292371704722737</v>
      </c>
      <c r="D256" s="18" t="n">
        <f aca="false">'Инерц. усил.'!D17*COS((M3+2*B256)*PI()/180)</f>
        <v>-0.710603633618605</v>
      </c>
      <c r="E256" s="18" t="n">
        <f aca="false">'Инерц. усил.'!E17*COS((3*B256+N3)*PI()/180)</f>
        <v>0.555104258183547</v>
      </c>
      <c r="F256" s="18" t="n">
        <f aca="false">'Инерц. усил.'!F17*COS((4*B256+O3)*PI()/180)</f>
        <v>0.21406091052338</v>
      </c>
      <c r="G256" s="18" t="n">
        <f aca="false">'Инерц. усил.'!G17*COS((5*B256+P3)*PI()/180)</f>
        <v>-0.426940584896463</v>
      </c>
      <c r="H256" s="18" t="n">
        <f aca="false">'Инерц. усил.'!H17*COS((6*B256+Q3)*PI()/180)</f>
        <v>0.0594033402336456</v>
      </c>
      <c r="I256" s="18" t="n">
        <f aca="false">'Инерц. усил.'!I17*COS((7*B256+R3)*PI()/180)</f>
        <v>0.124946856988226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 t="n">
        <f aca="false">SUM(C256:L256)</f>
        <v>-0.476400557309005</v>
      </c>
    </row>
    <row r="257" customFormat="false" ht="12.75" hidden="false" customHeight="false" outlineLevel="0" collapsed="false">
      <c r="B257" s="59" t="n">
        <v>254</v>
      </c>
      <c r="C257" s="59" t="n">
        <f aca="false">COS(B257*PI()/180)</f>
        <v>-0.275637355816999</v>
      </c>
      <c r="D257" s="59" t="n">
        <f aca="false">'Инерц. усил.'!D17*COS((M3+2*B257)*PI()/180)</f>
        <v>-0.726898368134078</v>
      </c>
      <c r="E257" s="59" t="n">
        <f aca="false">'Инерц. усил.'!E17*COS((3*B257+N3)*PI()/180)</f>
        <v>0.53081773248385</v>
      </c>
      <c r="F257" s="59" t="n">
        <f aca="false">'Инерц. усил.'!F17*COS((4*B257+O3)*PI()/180)</f>
        <v>0.250497798165191</v>
      </c>
      <c r="G257" s="59" t="n">
        <f aca="false">'Инерц. усил.'!G17*COS((5*B257+P3)*PI()/180)</f>
        <v>-0.422060465576661</v>
      </c>
      <c r="H257" s="59" t="n">
        <f aca="false">'Инерц. усил.'!H17*COS((6*B257+Q3)*PI()/180)</f>
        <v>0.0298652752193305</v>
      </c>
      <c r="I257" s="59" t="n">
        <f aca="false">'Инерц. усил.'!I17*COS((7*B257+R3)*PI()/180)</f>
        <v>0.13245609209659</v>
      </c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 t="n">
        <f aca="false">SUM(C257:L257)</f>
        <v>-0.480959291562776</v>
      </c>
    </row>
    <row r="258" customFormat="false" ht="12.75" hidden="false" customHeight="false" outlineLevel="0" collapsed="false">
      <c r="B258" s="18" t="n">
        <v>255</v>
      </c>
      <c r="C258" s="18" t="n">
        <f aca="false">COS(B258*PI()/180)</f>
        <v>-0.258819045102521</v>
      </c>
      <c r="D258" s="18" t="n">
        <f aca="false">'Инерц. усил.'!D17*COS((M3+2*B258)*PI()/180)</f>
        <v>-0.742307488958089</v>
      </c>
      <c r="E258" s="18" t="n">
        <f aca="false">'Инерц. усил.'!E17*COS((3*B258+N3)*PI()/180)</f>
        <v>0.505076272276103</v>
      </c>
      <c r="F258" s="18" t="n">
        <f aca="false">'Инерц. усил.'!F17*COS((4*B258+O3)*PI()/180)</f>
        <v>0.28571428571429</v>
      </c>
      <c r="G258" s="18" t="n">
        <f aca="false">'Инерц. усил.'!G17*COS((5*B258+P3)*PI()/180)</f>
        <v>-0.413968211266744</v>
      </c>
      <c r="H258" s="18" t="n">
        <f aca="false">'Инерц. усил.'!H17*COS((6*B258+Q3)*PI()/180)</f>
        <v>8.05066578877878E-016</v>
      </c>
      <c r="I258" s="18" t="n">
        <f aca="false">'Инерц. усил.'!I17*COS((7*B258+R3)*PI()/180)</f>
        <v>0.137990711955612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 t="n">
        <f aca="false">SUM(C258:L258)</f>
        <v>-0.486313475381347</v>
      </c>
    </row>
    <row r="259" customFormat="false" ht="12.75" hidden="false" customHeight="false" outlineLevel="0" collapsed="false">
      <c r="B259" s="59" t="n">
        <v>256</v>
      </c>
      <c r="C259" s="59" t="n">
        <f aca="false">COS(B259*PI()/180)</f>
        <v>-0.241921895599668</v>
      </c>
      <c r="D259" s="59" t="n">
        <f aca="false">'Инерц. усил.'!D17*COS((M3+2*B259)*PI()/180)</f>
        <v>-0.756812222450507</v>
      </c>
      <c r="E259" s="59" t="n">
        <f aca="false">'Инерц. усил.'!E17*COS((3*B259+N3)*PI()/180)</f>
        <v>0.477950433113467</v>
      </c>
      <c r="F259" s="59" t="n">
        <f aca="false">'Инерц. усил.'!F17*COS((4*B259+O3)*PI()/180)</f>
        <v>0.319538801983288</v>
      </c>
      <c r="G259" s="59" t="n">
        <f aca="false">'Инерц. усил.'!G17*COS((5*B259+P3)*PI()/180)</f>
        <v>-0.402725408908247</v>
      </c>
      <c r="H259" s="59" t="n">
        <f aca="false">'Инерц. усил.'!H17*COS((6*B259+Q3)*PI()/180)</f>
        <v>-0.0298652752193289</v>
      </c>
      <c r="I259" s="59" t="n">
        <f aca="false">'Инерц. усил.'!I17*COS((7*B259+R3)*PI()/180)</f>
        <v>0.141468208130988</v>
      </c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 t="n">
        <f aca="false">SUM(C259:L259)</f>
        <v>-0.492367358950007</v>
      </c>
    </row>
    <row r="260" customFormat="false" ht="12.75" hidden="false" customHeight="false" outlineLevel="0" collapsed="false">
      <c r="B260" s="18" t="n">
        <v>257</v>
      </c>
      <c r="C260" s="18" t="n">
        <f aca="false">COS(B260*PI()/180)</f>
        <v>-0.224951054343865</v>
      </c>
      <c r="D260" s="18" t="n">
        <f aca="false">'Инерц. усил.'!D17*COS((M3+2*B260)*PI()/180)</f>
        <v>-0.770394896827855</v>
      </c>
      <c r="E260" s="18" t="n">
        <f aca="false">'Инерц. усил.'!E17*COS((3*B260+N3)*PI()/180)</f>
        <v>0.449514565035595</v>
      </c>
      <c r="F260" s="18" t="n">
        <f aca="false">'Инерц. усил.'!F17*COS((4*B260+O3)*PI()/180)</f>
        <v>0.351806557328952</v>
      </c>
      <c r="G260" s="18" t="n">
        <f aca="false">'Инерц. усил.'!G17*COS((5*B260+P3)*PI()/180)</f>
        <v>-0.388417623015708</v>
      </c>
      <c r="H260" s="18" t="n">
        <f aca="false">'Инерц. усил.'!H17*COS((6*B260+Q3)*PI()/180)</f>
        <v>-0.059403340233645</v>
      </c>
      <c r="I260" s="18" t="n">
        <f aca="false">'Инерц. усил.'!I17*COS((7*B260+R3)*PI()/180)</f>
        <v>0.142836739164399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 t="n">
        <f aca="false">SUM(C260:L260)</f>
        <v>-0.499009052892127</v>
      </c>
    </row>
    <row r="261" customFormat="false" ht="12.75" hidden="false" customHeight="false" outlineLevel="0" collapsed="false">
      <c r="B261" s="59" t="n">
        <v>258</v>
      </c>
      <c r="C261" s="59" t="n">
        <f aca="false">COS(B261*PI()/180)</f>
        <v>-0.20791169081776</v>
      </c>
      <c r="D261" s="59" t="n">
        <f aca="false">'Инерц. усил.'!D17*COS((M3+2*B261)*PI()/180)</f>
        <v>-0.783038963693656</v>
      </c>
      <c r="E261" s="59" t="n">
        <f aca="false">'Инерц. усил.'!E17*COS((3*B261+N3)*PI()/180)</f>
        <v>0.419846608780334</v>
      </c>
      <c r="F261" s="59" t="n">
        <f aca="false">'Инерц. усил.'!F17*COS((4*B261+O3)*PI()/180)</f>
        <v>0.382360346490781</v>
      </c>
      <c r="G261" s="59" t="n">
        <f aca="false">'Инерц. усил.'!G17*COS((5*B261+P3)*PI()/180)</f>
        <v>-0.371153744479046</v>
      </c>
      <c r="H261" s="59" t="n">
        <f aca="false">'Инерц. усил.'!H17*COS((6*B261+Q3)*PI()/180)</f>
        <v>-0.0882905698214141</v>
      </c>
      <c r="I261" s="59" t="n">
        <f aca="false">'Инерц. усил.'!I17*COS((7*B261+R3)*PI()/180)</f>
        <v>0.142075903410252</v>
      </c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 t="n">
        <f aca="false">SUM(C261:L261)</f>
        <v>-0.506112110130509</v>
      </c>
    </row>
    <row r="262" customFormat="false" ht="12.75" hidden="false" customHeight="false" outlineLevel="0" collapsed="false">
      <c r="B262" s="18" t="n">
        <v>259</v>
      </c>
      <c r="C262" s="18" t="n">
        <f aca="false">COS(B262*PI()/180)</f>
        <v>-0.190808995376545</v>
      </c>
      <c r="D262" s="18" t="n">
        <f aca="false">'Инерц. усил.'!D17*COS((M3+2*B262)*PI()/180)</f>
        <v>-0.794729018200101</v>
      </c>
      <c r="E262" s="18" t="n">
        <f aca="false">'Инерц. усил.'!E17*COS((3*B262+N3)*PI()/180)</f>
        <v>0.389027882153589</v>
      </c>
      <c r="F262" s="18" t="n">
        <f aca="false">'Инерц. усил.'!F17*COS((4*B262+O3)*PI()/180)</f>
        <v>0.411051314479234</v>
      </c>
      <c r="G262" s="18" t="n">
        <f aca="false">'Инерц. усил.'!G17*COS((5*B262+P3)*PI()/180)</f>
        <v>-0.351065161838139</v>
      </c>
      <c r="H262" s="18" t="n">
        <f aca="false">'Инерц. усил.'!H17*COS((6*B262+Q3)*PI()/180)</f>
        <v>-0.116210469450227</v>
      </c>
      <c r="I262" s="18" t="n">
        <f aca="false">'Инерц. усил.'!I17*COS((7*B262+R3)*PI()/180)</f>
        <v>0.13919704317722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 t="n">
        <f aca="false">SUM(C262:L262)</f>
        <v>-0.513537405054971</v>
      </c>
    </row>
    <row r="263" customFormat="false" ht="12.75" hidden="false" customHeight="false" outlineLevel="0" collapsed="false">
      <c r="B263" s="59" t="n">
        <v>260</v>
      </c>
      <c r="C263" s="59" t="n">
        <f aca="false">COS(B263*PI()/180)</f>
        <v>-0.17364817766693</v>
      </c>
      <c r="D263" s="59" t="n">
        <f aca="false">'Инерц. усил.'!D17*COS((M3+2*B263)*PI()/180)</f>
        <v>-0.805450817816491</v>
      </c>
      <c r="E263" s="59" t="n">
        <f aca="false">'Инерц. усил.'!E17*COS((3*B263+N3)*PI()/180)</f>
        <v>0.357142857142856</v>
      </c>
      <c r="F263" s="59" t="n">
        <f aca="false">'Инерц. усил.'!F17*COS((4*B263+O3)*PI()/180)</f>
        <v>0.437739681782279</v>
      </c>
      <c r="G263" s="59" t="n">
        <f aca="false">'Инерц. усил.'!G17*COS((5*B263+P3)*PI()/180)</f>
        <v>-0.328304761336705</v>
      </c>
      <c r="H263" s="59" t="n">
        <f aca="false">'Инерц. усил.'!H17*COS((6*B263+Q3)*PI()/180)</f>
        <v>-0.142857142857142</v>
      </c>
      <c r="I263" s="59" t="n">
        <f aca="false">'Инерц. усил.'!I17*COS((7*B263+R3)*PI()/180)</f>
        <v>0.134243075640549</v>
      </c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 t="n">
        <f aca="false">SUM(C263:L263)</f>
        <v>-0.521135285111585</v>
      </c>
    </row>
    <row r="264" customFormat="false" ht="12.75" hidden="false" customHeight="false" outlineLevel="0" collapsed="false">
      <c r="B264" s="18" t="n">
        <v>261</v>
      </c>
      <c r="C264" s="18" t="n">
        <f aca="false">COS(B264*PI()/180)</f>
        <v>-0.156434465040231</v>
      </c>
      <c r="D264" s="18" t="n">
        <f aca="false">'Инерц. усил.'!D17*COS((M3+2*B264)*PI()/180)</f>
        <v>-0.815191299681558</v>
      </c>
      <c r="E264" s="18" t="n">
        <f aca="false">'Инерц. усил.'!E17*COS((3*B264+N3)*PI()/180)</f>
        <v>0.324278928385389</v>
      </c>
      <c r="F264" s="18" t="n">
        <f aca="false">'Инерц. усил.'!F17*COS((4*B264+O3)*PI()/180)</f>
        <v>0.462295425357119</v>
      </c>
      <c r="G264" s="18" t="n">
        <f aca="false">'Инерц. усил.'!G17*COS((5*B264+P3)*PI()/180)</f>
        <v>-0.303045763365663</v>
      </c>
      <c r="H264" s="18" t="n">
        <f aca="false">'Инерц. усил.'!H17*COS((6*B264+Q3)*PI()/180)</f>
        <v>-0.167938643512134</v>
      </c>
      <c r="I264" s="18" t="n">
        <f aca="false">'Инерц. усил.'!I17*COS((7*B264+R3)*PI()/180)</f>
        <v>0.127287853045824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 t="n">
        <f aca="false">SUM(C264:L264)</f>
        <v>-0.528747964811255</v>
      </c>
    </row>
    <row r="265" customFormat="false" ht="12.75" hidden="false" customHeight="false" outlineLevel="0" collapsed="false">
      <c r="B265" s="59" t="n">
        <v>262</v>
      </c>
      <c r="C265" s="59" t="n">
        <f aca="false">COS(B265*PI()/180)</f>
        <v>-0.139173100960065</v>
      </c>
      <c r="D265" s="59" t="n">
        <f aca="false">'Инерц. усил.'!D17*COS((M3+2*B265)*PI()/180)</f>
        <v>-0.823938596518557</v>
      </c>
      <c r="E265" s="59" t="n">
        <f aca="false">'Инерц. усил.'!E17*COS((3*B265+N3)*PI()/180)</f>
        <v>0.29052617362557</v>
      </c>
      <c r="F265" s="59" t="n">
        <f aca="false">'Инерц. усил.'!F17*COS((4*B265+O3)*PI()/180)</f>
        <v>0.484598912089394</v>
      </c>
      <c r="G265" s="59" t="n">
        <f aca="false">'Инерц. усил.'!G17*COS((5*B265+P3)*PI()/180)</f>
        <v>-0.275480404151375</v>
      </c>
      <c r="H265" s="59" t="n">
        <f aca="false">'Инерц. усил.'!H17*COS((6*B265+Q3)*PI()/180)</f>
        <v>-0.191180173245387</v>
      </c>
      <c r="I265" s="59" t="n">
        <f aca="false">'Инерц. усил.'!I17*COS((7*B265+R3)*PI()/180)</f>
        <v>0.118435061742088</v>
      </c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 t="n">
        <f aca="false">SUM(C265:L265)</f>
        <v>-0.536212127418332</v>
      </c>
    </row>
    <row r="266" customFormat="false" ht="12.75" hidden="false" customHeight="false" outlineLevel="0" collapsed="false">
      <c r="B266" s="18" t="n">
        <v>263</v>
      </c>
      <c r="C266" s="18" t="n">
        <f aca="false">COS(B266*PI()/180)</f>
        <v>-0.121869343405147</v>
      </c>
      <c r="D266" s="18" t="n">
        <f aca="false">'Инерц. усил.'!D17*COS((M3+2*B266)*PI()/180)</f>
        <v>-0.831682051093709</v>
      </c>
      <c r="E266" s="18" t="n">
        <f aca="false">'Инерц. усил.'!E17*COS((3*B266+N3)*PI()/180)</f>
        <v>0.255977106818069</v>
      </c>
      <c r="F266" s="18" t="n">
        <f aca="false">'Инерц. усил.'!F17*COS((4*B266+O3)*PI()/180)</f>
        <v>0.50454148163368</v>
      </c>
      <c r="G266" s="18" t="n">
        <f aca="false">'Инерц. усил.'!G17*COS((5*B266+P3)*PI()/180)</f>
        <v>-0.245818472721878</v>
      </c>
      <c r="H266" s="18" t="n">
        <f aca="false">'Инерц. усил.'!H17*COS((6*B266+Q3)*PI()/180)</f>
        <v>-0.212327092993541</v>
      </c>
      <c r="I266" s="18" t="n">
        <f aca="false">'Инерц. усил.'!I17*COS((7*B266+R3)*PI()/180)</f>
        <v>0.1078166764572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 t="n">
        <f aca="false">SUM(C266:L266)</f>
        <v>-0.543361695305328</v>
      </c>
    </row>
    <row r="267" customFormat="false" ht="12.75" hidden="false" customHeight="false" outlineLevel="0" collapsed="false">
      <c r="B267" s="59" t="n">
        <v>264</v>
      </c>
      <c r="C267" s="59" t="n">
        <f aca="false">COS(B267*PI()/180)</f>
        <v>-0.104528463267653</v>
      </c>
      <c r="D267" s="59" t="n">
        <f aca="false">'Инерц. усил.'!D17*COS((M3+2*B267)*PI()/180)</f>
        <v>-0.838412229200403</v>
      </c>
      <c r="E267" s="59" t="n">
        <f aca="false">'Инерц. усил.'!E17*COS((3*B267+N3)*PI()/180)</f>
        <v>0.220726424553531</v>
      </c>
      <c r="F267" s="59" t="n">
        <f aca="false">'Инерц. усил.'!F17*COS((4*B267+O3)*PI()/180)</f>
        <v>0.522025975795779</v>
      </c>
      <c r="G267" s="59" t="n">
        <f aca="false">'Инерц. усил.'!G17*COS((5*B267+P3)*PI()/180)</f>
        <v>-0.214285714285715</v>
      </c>
      <c r="H267" s="59" t="n">
        <f aca="false">'Инерц. усил.'!H17*COS((6*B267+Q3)*PI()/180)</f>
        <v>-0.231147712678556</v>
      </c>
      <c r="I267" s="59" t="n">
        <f aca="false">'Инерц. усил.'!I17*COS((7*B267+R3)*PI()/180)</f>
        <v>0.095590992858614</v>
      </c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 t="n">
        <f aca="false">SUM(C267:L267)</f>
        <v>-0.550030726224403</v>
      </c>
    </row>
    <row r="268" customFormat="false" ht="12.75" hidden="false" customHeight="false" outlineLevel="0" collapsed="false">
      <c r="B268" s="18" t="n">
        <v>265</v>
      </c>
      <c r="C268" s="18" t="n">
        <f aca="false">COS(B268*PI()/180)</f>
        <v>-0.0871557427476582</v>
      </c>
      <c r="D268" s="18" t="n">
        <f aca="false">'Инерц. усил.'!D17*COS((M3+2*B268)*PI()/180)</f>
        <v>-0.844120931153319</v>
      </c>
      <c r="E268" s="18" t="n">
        <f aca="false">'Инерц. усил.'!E17*COS((3*B268+N3)*PI()/180)</f>
        <v>0.184870746501801</v>
      </c>
      <c r="F268" s="18" t="n">
        <f aca="false">'Инерц. усил.'!F17*COS((4*B268+O3)*PI()/180)</f>
        <v>0.536967211877669</v>
      </c>
      <c r="G268" s="18" t="n">
        <f aca="false">'Инерц. усил.'!G17*COS((5*B268+P3)*PI()/180)</f>
        <v>-0.181122112174586</v>
      </c>
      <c r="H268" s="18" t="n">
        <f aca="false">'Инерц. усил.'!H17*COS((6*B268+Q3)*PI()/180)</f>
        <v>-0.247435829652696</v>
      </c>
      <c r="I268" s="18" t="n">
        <f aca="false">'Инерц. усил.'!I17*COS((7*B268+R3)*PI()/180)</f>
        <v>0.081940267729582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 t="n">
        <f aca="false">SUM(C268:L268)</f>
        <v>-0.556056389619207</v>
      </c>
    </row>
    <row r="269" customFormat="false" ht="12.75" hidden="false" customHeight="false" outlineLevel="0" collapsed="false">
      <c r="B269" s="59" t="n">
        <v>266</v>
      </c>
      <c r="C269" s="59" t="n">
        <f aca="false">COS(B269*PI()/180)</f>
        <v>-0.0697564737441256</v>
      </c>
      <c r="D269" s="59" t="n">
        <f aca="false">'Инерц. усил.'!D17*COS((M3+2*B269)*PI()/180)</f>
        <v>-0.848801201778487</v>
      </c>
      <c r="E269" s="59" t="n">
        <f aca="false">'Инерц. усил.'!E17*COS((3*B269+N3)*PI()/180)</f>
        <v>0.148508350584114</v>
      </c>
      <c r="F269" s="59" t="n">
        <f aca="false">'Инерц. усил.'!F17*COS((4*B269+O3)*PI()/180)</f>
        <v>0.549292397679047</v>
      </c>
      <c r="G269" s="59" t="n">
        <f aca="false">'Инерц. усил.'!G17*COS((5*B269+P3)*PI()/180)</f>
        <v>-0.146580061425286</v>
      </c>
      <c r="H269" s="59" t="n">
        <f aca="false">'Инерц. усил.'!H17*COS((6*B269+Q3)*PI()/180)</f>
        <v>-0.261012987897885</v>
      </c>
      <c r="I269" s="59" t="n">
        <f aca="false">'Инерц. усил.'!I17*COS((7*B269+R3)*PI()/180)</f>
        <v>0.0670680019402976</v>
      </c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 t="n">
        <f aca="false">SUM(C269:L269)</f>
        <v>-0.561281974642325</v>
      </c>
    </row>
    <row r="270" customFormat="false" ht="12.75" hidden="false" customHeight="false" outlineLevel="0" collapsed="false">
      <c r="B270" s="18" t="n">
        <v>267</v>
      </c>
      <c r="C270" s="18" t="n">
        <f aca="false">COS(B270*PI()/180)</f>
        <v>-0.0523359562429443</v>
      </c>
      <c r="D270" s="18" t="n">
        <f aca="false">'Инерц. усил.'!D17*COS((M3+2*B270)*PI()/180)</f>
        <v>-0.852447338887089</v>
      </c>
      <c r="E270" s="18" t="n">
        <f aca="false">'Инерц. усил.'!E17*COS((3*B270+N3)*PI()/180)</f>
        <v>0.111738903600165</v>
      </c>
      <c r="F270" s="18" t="n">
        <f aca="false">'Инерц. усил.'!F17*COS((4*B270+O3)*PI()/180)</f>
        <v>0.558941486133611</v>
      </c>
      <c r="G270" s="18" t="n">
        <f aca="false">'Инерц. усил.'!G17*COS((5*B270+P3)*PI()/180)</f>
        <v>-0.110922447901081</v>
      </c>
      <c r="H270" s="18" t="n">
        <f aca="false">'Инерц. усил.'!H17*COS((6*B270+Q3)*PI()/180)</f>
        <v>-0.271730433227186</v>
      </c>
      <c r="I270" s="18" t="n">
        <f aca="false">'Инерц. усил.'!I17*COS((7*B270+R3)*PI()/180)</f>
        <v>0.0511959067186491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 t="n">
        <f aca="false">SUM(C270:L270)</f>
        <v>-0.565559879805875</v>
      </c>
    </row>
    <row r="271" customFormat="false" ht="12.75" hidden="false" customHeight="false" outlineLevel="0" collapsed="false">
      <c r="B271" s="59" t="n">
        <v>268</v>
      </c>
      <c r="C271" s="59" t="n">
        <f aca="false">COS(B271*PI()/180)</f>
        <v>-0.0348994967025016</v>
      </c>
      <c r="D271" s="59" t="n">
        <f aca="false">'Инерц. усил.'!D17*COS((M3+2*B271)*PI()/180)</f>
        <v>-0.855054900222704</v>
      </c>
      <c r="E271" s="59" t="n">
        <f aca="false">'Инерц. усил.'!E17*COS((3*B271+N3)*PI()/180)</f>
        <v>0.0746631880483229</v>
      </c>
      <c r="F271" s="59" t="n">
        <f aca="false">'Инерц. усил.'!F17*COS((4*B271+O3)*PI()/180)</f>
        <v>0.565867467852333</v>
      </c>
      <c r="G271" s="59" t="n">
        <f aca="false">'Инерц. усил.'!G17*COS((5*B271+P3)*PI()/180)</f>
        <v>-0.0744206475715427</v>
      </c>
      <c r="H271" s="59" t="n">
        <f aca="false">'Инерц. усил.'!H17*COS((6*B271+Q3)*PI()/180)</f>
        <v>-0.279470743066801</v>
      </c>
      <c r="I271" s="59" t="n">
        <f aca="false">'Инерц. усил.'!I17*COS((7*B271+R3)*PI()/180)</f>
        <v>0.034560598446469</v>
      </c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 t="n">
        <f aca="false">SUM(C271:L271)</f>
        <v>-0.568754533216425</v>
      </c>
    </row>
    <row r="272" customFormat="false" ht="12.75" hidden="false" customHeight="false" outlineLevel="0" collapsed="false">
      <c r="B272" s="18" t="n">
        <v>269</v>
      </c>
      <c r="C272" s="18" t="n">
        <f aca="false">COS(B272*PI()/180)</f>
        <v>-0.0174524064372835</v>
      </c>
      <c r="D272" s="18" t="n">
        <f aca="false">'Инерц. усил.'!D17*COS((M3+2*B272)*PI()/180)</f>
        <v>-0.856620708873509</v>
      </c>
      <c r="E272" s="18" t="n">
        <f aca="false">'Инерц. усил.'!E17*COS((3*B272+N3)*PI()/180)</f>
        <v>0.0373828258878161</v>
      </c>
      <c r="F272" s="18" t="n">
        <f aca="false">'Инерц. усил.'!F17*COS((4*B272+O3)*PI()/180)</f>
        <v>0.570036600148479</v>
      </c>
      <c r="G272" s="18" t="n">
        <f aca="false">'Инерц. усил.'!G17*COS((5*B272+P3)*PI()/180)</f>
        <v>-0.0373524611775697</v>
      </c>
      <c r="H272" s="18" t="n">
        <f aca="false">'Инерц. усил.'!H17*COS((6*B272+Q3)*PI()/180)</f>
        <v>-0.284149112962363</v>
      </c>
      <c r="I272" s="18" t="n">
        <f aca="false">'Инерц. усил.'!I17*COS((7*B272+R3)*PI()/180)</f>
        <v>0.0174100712542776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 t="n">
        <f aca="false">SUM(C272:L272)</f>
        <v>-0.570745192160153</v>
      </c>
    </row>
    <row r="273" customFormat="false" ht="12.75" hidden="false" customHeight="false" outlineLevel="0" collapsed="false">
      <c r="B273" s="59" t="n">
        <v>270</v>
      </c>
      <c r="C273" s="59" t="n">
        <f aca="false">COS(B273*PI()/180)</f>
        <v>-1.83697019872103E-016</v>
      </c>
      <c r="D273" s="59" t="n">
        <f aca="false">'Инерц. усил.'!D17*COS((M3+2*B273)*PI()/180)</f>
        <v>-0.857142857142855</v>
      </c>
      <c r="E273" s="59" t="n">
        <f aca="false">'Инерц. усил.'!E17*COS((3*B273+N3)*PI()/180)</f>
        <v>1.66262403150651E-015</v>
      </c>
      <c r="F273" s="59" t="n">
        <f aca="false">'Инерц. усил.'!F17*COS((4*B273+O3)*PI()/180)</f>
        <v>0.571428571428579</v>
      </c>
      <c r="G273" s="59" t="n">
        <f aca="false">'Инерц. усил.'!G17*COS((5*B273+P3)*PI()/180)</f>
        <v>3.67498070665194E-016</v>
      </c>
      <c r="H273" s="59" t="n">
        <f aca="false">'Инерц. усил.'!H17*COS((6*B273+Q3)*PI()/180)</f>
        <v>-0.285714285714285</v>
      </c>
      <c r="I273" s="59" t="n">
        <f aca="false">'Инерц. усил.'!I17*COS((7*B273+R3)*PI()/180)</f>
        <v>9.45077016210106E-016</v>
      </c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 t="n">
        <f aca="false">SUM(C273:L273)</f>
        <v>-0.571428571428558</v>
      </c>
    </row>
    <row r="274" customFormat="false" ht="12.75" hidden="false" customHeight="false" outlineLevel="0" collapsed="false">
      <c r="B274" s="18" t="n">
        <v>271</v>
      </c>
      <c r="C274" s="18" t="n">
        <f aca="false">COS(B274*PI()/180)</f>
        <v>0.0174524064372831</v>
      </c>
      <c r="D274" s="18" t="n">
        <f aca="false">'Инерц. усил.'!D17*COS((M3+2*B274)*PI()/180)</f>
        <v>-0.856620708873509</v>
      </c>
      <c r="E274" s="18" t="n">
        <f aca="false">'Инерц. усил.'!E17*COS((3*B274+N3)*PI()/180)</f>
        <v>-0.0373828258878153</v>
      </c>
      <c r="F274" s="18" t="n">
        <f aca="false">'Инерц. усил.'!F17*COS((4*B274+O3)*PI()/180)</f>
        <v>0.570036600148479</v>
      </c>
      <c r="G274" s="18" t="n">
        <f aca="false">'Инерц. усил.'!G17*COS((5*B274+P3)*PI()/180)</f>
        <v>0.0373524611775674</v>
      </c>
      <c r="H274" s="18" t="n">
        <f aca="false">'Инерц. усил.'!H17*COS((6*B274+Q3)*PI()/180)</f>
        <v>-0.284149112962363</v>
      </c>
      <c r="I274" s="18" t="n">
        <f aca="false">'Инерц. усил.'!I17*COS((7*B274+R3)*PI()/180)</f>
        <v>-0.0174100712542768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 t="n">
        <f aca="false">SUM(C274:L274)</f>
        <v>-0.570721251214635</v>
      </c>
    </row>
    <row r="275" customFormat="false" ht="12.75" hidden="false" customHeight="false" outlineLevel="0" collapsed="false">
      <c r="B275" s="59" t="n">
        <v>272</v>
      </c>
      <c r="C275" s="59" t="n">
        <f aca="false">COS(B275*PI()/180)</f>
        <v>0.0348994967025013</v>
      </c>
      <c r="D275" s="59" t="n">
        <f aca="false">'Инерц. усил.'!D17*COS((M3+2*B275)*PI()/180)</f>
        <v>-0.855054900222704</v>
      </c>
      <c r="E275" s="59" t="n">
        <f aca="false">'Инерц. усил.'!E17*COS((3*B275+N3)*PI()/180)</f>
        <v>-0.0746631880483221</v>
      </c>
      <c r="F275" s="59" t="n">
        <f aca="false">'Инерц. усил.'!F17*COS((4*B275+O3)*PI()/180)</f>
        <v>0.565867467852334</v>
      </c>
      <c r="G275" s="59" t="n">
        <f aca="false">'Инерц. усил.'!G17*COS((5*B275+P3)*PI()/180)</f>
        <v>0.0744206475715419</v>
      </c>
      <c r="H275" s="59" t="n">
        <f aca="false">'Инерц. усил.'!H17*COS((6*B275+Q3)*PI()/180)</f>
        <v>-0.279470743066801</v>
      </c>
      <c r="I275" s="59" t="n">
        <f aca="false">'Инерц. усил.'!I17*COS((7*B275+R3)*PI()/180)</f>
        <v>-0.0345605984464681</v>
      </c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 t="n">
        <f aca="false">SUM(C275:L275)</f>
        <v>-0.568561817657919</v>
      </c>
    </row>
    <row r="276" customFormat="false" ht="12.75" hidden="false" customHeight="false" outlineLevel="0" collapsed="false">
      <c r="B276" s="18" t="n">
        <v>273</v>
      </c>
      <c r="C276" s="18" t="n">
        <f aca="false">COS(B276*PI()/180)</f>
        <v>0.0523359562429439</v>
      </c>
      <c r="D276" s="18" t="n">
        <f aca="false">'Инерц. усил.'!D17*COS((M3+2*B276)*PI()/180)</f>
        <v>-0.852447338887089</v>
      </c>
      <c r="E276" s="18" t="n">
        <f aca="false">'Инерц. усил.'!E17*COS((3*B276+N3)*PI()/180)</f>
        <v>-0.111738903600164</v>
      </c>
      <c r="F276" s="18" t="n">
        <f aca="false">'Инерц. усил.'!F17*COS((4*B276+O3)*PI()/180)</f>
        <v>0.558941486133611</v>
      </c>
      <c r="G276" s="18" t="n">
        <f aca="false">'Инерц. усил.'!G17*COS((5*B276+P3)*PI()/180)</f>
        <v>0.11092244790108</v>
      </c>
      <c r="H276" s="18" t="n">
        <f aca="false">'Инерц. усил.'!H17*COS((6*B276+Q3)*PI()/180)</f>
        <v>-0.271730433227186</v>
      </c>
      <c r="I276" s="18" t="n">
        <f aca="false">'Инерц. усил.'!I17*COS((7*B276+R3)*PI()/180)</f>
        <v>-0.0511959067186492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 t="n">
        <f aca="false">SUM(C276:L276)</f>
        <v>-0.564912692155455</v>
      </c>
    </row>
    <row r="277" customFormat="false" ht="12.75" hidden="false" customHeight="false" outlineLevel="0" collapsed="false">
      <c r="B277" s="59" t="n">
        <v>274</v>
      </c>
      <c r="C277" s="59" t="n">
        <f aca="false">COS(B277*PI()/180)</f>
        <v>0.0697564737441252</v>
      </c>
      <c r="D277" s="59" t="n">
        <f aca="false">'Инерц. усил.'!D17*COS((M3+2*B277)*PI()/180)</f>
        <v>-0.848801201778487</v>
      </c>
      <c r="E277" s="59" t="n">
        <f aca="false">'Инерц. усил.'!E17*COS((3*B277+N3)*PI()/180)</f>
        <v>-0.148508350584113</v>
      </c>
      <c r="F277" s="59" t="n">
        <f aca="false">'Инерц. усил.'!F17*COS((4*B277+O3)*PI()/180)</f>
        <v>0.549292397679047</v>
      </c>
      <c r="G277" s="59" t="n">
        <f aca="false">'Инерц. усил.'!G17*COS((5*B277+P3)*PI()/180)</f>
        <v>0.146580061425285</v>
      </c>
      <c r="H277" s="59" t="n">
        <f aca="false">'Инерц. усил.'!H17*COS((6*B277+Q3)*PI()/180)</f>
        <v>-0.261012987897885</v>
      </c>
      <c r="I277" s="59" t="n">
        <f aca="false">'Инерц. усил.'!I17*COS((7*B277+R3)*PI()/180)</f>
        <v>-0.0670680019402977</v>
      </c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 t="n">
        <f aca="false">SUM(C277:L277)</f>
        <v>-0.559761609352326</v>
      </c>
    </row>
    <row r="278" customFormat="false" ht="12.75" hidden="false" customHeight="false" outlineLevel="0" collapsed="false">
      <c r="B278" s="18" t="n">
        <v>275</v>
      </c>
      <c r="C278" s="18" t="n">
        <f aca="false">COS(B278*PI()/180)</f>
        <v>0.0871557427476579</v>
      </c>
      <c r="D278" s="18" t="n">
        <f aca="false">'Инерц. усил.'!D17*COS((M3+2*B278)*PI()/180)</f>
        <v>-0.844120931153319</v>
      </c>
      <c r="E278" s="18" t="n">
        <f aca="false">'Инерц. усил.'!E17*COS((3*B278+N3)*PI()/180)</f>
        <v>-0.1848707465018</v>
      </c>
      <c r="F278" s="18" t="n">
        <f aca="false">'Инерц. усил.'!F17*COS((4*B278+O3)*PI()/180)</f>
        <v>0.53696721187767</v>
      </c>
      <c r="G278" s="18" t="n">
        <f aca="false">'Инерц. усил.'!G17*COS((5*B278+P3)*PI()/180)</f>
        <v>0.181122112174584</v>
      </c>
      <c r="H278" s="18" t="n">
        <f aca="false">'Инерц. усил.'!H17*COS((6*B278+Q3)*PI()/180)</f>
        <v>-0.247435829652696</v>
      </c>
      <c r="I278" s="18" t="n">
        <f aca="false">'Инерц. усил.'!I17*COS((7*B278+R3)*PI()/180)</f>
        <v>-0.0819402677295821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 t="n">
        <f aca="false">SUM(C278:L278)</f>
        <v>-0.553122708237486</v>
      </c>
    </row>
    <row r="279" customFormat="false" ht="12.75" hidden="false" customHeight="false" outlineLevel="0" collapsed="false">
      <c r="B279" s="59" t="n">
        <v>276</v>
      </c>
      <c r="C279" s="59" t="n">
        <f aca="false">COS(B279*PI()/180)</f>
        <v>0.104528463267653</v>
      </c>
      <c r="D279" s="59" t="n">
        <f aca="false">'Инерц. усил.'!D17*COS((M3+2*B279)*PI()/180)</f>
        <v>-0.838412229200403</v>
      </c>
      <c r="E279" s="59" t="n">
        <f aca="false">'Инерц. усил.'!E17*COS((3*B279+N3)*PI()/180)</f>
        <v>-0.220726424553531</v>
      </c>
      <c r="F279" s="59" t="n">
        <f aca="false">'Инерц. усил.'!F17*COS((4*B279+O3)*PI()/180)</f>
        <v>0.52202597579578</v>
      </c>
      <c r="G279" s="59" t="n">
        <f aca="false">'Инерц. усил.'!G17*COS((5*B279+P3)*PI()/180)</f>
        <v>0.214285714285714</v>
      </c>
      <c r="H279" s="59" t="n">
        <f aca="false">'Инерц. усил.'!H17*COS((6*B279+Q3)*PI()/180)</f>
        <v>-0.231147712678557</v>
      </c>
      <c r="I279" s="59" t="n">
        <f aca="false">'Инерц. усил.'!I17*COS((7*B279+R3)*PI()/180)</f>
        <v>-0.0955909928586141</v>
      </c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 t="n">
        <f aca="false">SUM(C279:L279)</f>
        <v>-0.545037205941958</v>
      </c>
    </row>
    <row r="280" customFormat="false" ht="12.75" hidden="false" customHeight="false" outlineLevel="0" collapsed="false">
      <c r="B280" s="18" t="n">
        <v>277</v>
      </c>
      <c r="C280" s="18" t="n">
        <f aca="false">COS(B280*PI()/180)</f>
        <v>0.121869343405148</v>
      </c>
      <c r="D280" s="18" t="n">
        <f aca="false">'Инерц. усил.'!D17*COS((M3+2*B280)*PI()/180)</f>
        <v>-0.831682051093709</v>
      </c>
      <c r="E280" s="18" t="n">
        <f aca="false">'Инерц. усил.'!E17*COS((3*B280+N3)*PI()/180)</f>
        <v>-0.25597710681807</v>
      </c>
      <c r="F280" s="18" t="n">
        <f aca="false">'Инерц. усил.'!F17*COS((4*B280+O3)*PI()/180)</f>
        <v>0.504541481633679</v>
      </c>
      <c r="G280" s="18" t="n">
        <f aca="false">'Инерц. усил.'!G17*COS((5*B280+P3)*PI()/180)</f>
        <v>0.245818472721876</v>
      </c>
      <c r="H280" s="18" t="n">
        <f aca="false">'Инерц. усил.'!H17*COS((6*B280+Q3)*PI()/180)</f>
        <v>-0.212327092993541</v>
      </c>
      <c r="I280" s="18" t="n">
        <f aca="false">'Инерц. усил.'!I17*COS((7*B280+R3)*PI()/180)</f>
        <v>-0.1078166764572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 t="n">
        <f aca="false">SUM(C280:L280)</f>
        <v>-0.535573629601816</v>
      </c>
    </row>
    <row r="281" customFormat="false" ht="12.75" hidden="false" customHeight="false" outlineLevel="0" collapsed="false">
      <c r="B281" s="59" t="n">
        <v>278</v>
      </c>
      <c r="C281" s="59" t="n">
        <f aca="false">COS(B281*PI()/180)</f>
        <v>0.139173100960065</v>
      </c>
      <c r="D281" s="59" t="n">
        <f aca="false">'Инерц. усил.'!D17*COS((M3+2*B281)*PI()/180)</f>
        <v>-0.823938596518557</v>
      </c>
      <c r="E281" s="59" t="n">
        <f aca="false">'Инерц. усил.'!E17*COS((3*B281+N3)*PI()/180)</f>
        <v>-0.290526173625569</v>
      </c>
      <c r="F281" s="59" t="n">
        <f aca="false">'Инерц. усил.'!F17*COS((4*B281+O3)*PI()/180)</f>
        <v>0.484598912089393</v>
      </c>
      <c r="G281" s="59" t="n">
        <f aca="false">'Инерц. усил.'!G17*COS((5*B281+P3)*PI()/180)</f>
        <v>0.275480404151374</v>
      </c>
      <c r="H281" s="59" t="n">
        <f aca="false">'Инерц. усил.'!H17*COS((6*B281+Q3)*PI()/180)</f>
        <v>-0.191180173245388</v>
      </c>
      <c r="I281" s="59" t="n">
        <f aca="false">'Инерц. усил.'!I17*COS((7*B281+R3)*PI()/180)</f>
        <v>-0.118435061742087</v>
      </c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 t="n">
        <f aca="false">SUM(C281:L281)</f>
        <v>-0.524827587930769</v>
      </c>
    </row>
    <row r="282" customFormat="false" ht="12.75" hidden="false" customHeight="false" outlineLevel="0" collapsed="false">
      <c r="B282" s="18" t="n">
        <v>279</v>
      </c>
      <c r="C282" s="18" t="n">
        <f aca="false">COS(B282*PI()/180)</f>
        <v>0.156434465040231</v>
      </c>
      <c r="D282" s="18" t="n">
        <f aca="false">'Инерц. усил.'!D17*COS((M3+2*B282)*PI()/180)</f>
        <v>-0.815191299681558</v>
      </c>
      <c r="E282" s="18" t="n">
        <f aca="false">'Инерц. усил.'!E17*COS((3*B282+N3)*PI()/180)</f>
        <v>-0.324278928385388</v>
      </c>
      <c r="F282" s="18" t="n">
        <f aca="false">'Инерц. усил.'!F17*COS((4*B282+O3)*PI()/180)</f>
        <v>0.462295425357119</v>
      </c>
      <c r="G282" s="18" t="n">
        <f aca="false">'Инерц. усил.'!G17*COS((5*B282+P3)*PI()/180)</f>
        <v>0.303045763365663</v>
      </c>
      <c r="H282" s="18" t="n">
        <f aca="false">'Инерц. усил.'!H17*COS((6*B282+Q3)*PI()/180)</f>
        <v>-0.167938643512135</v>
      </c>
      <c r="I282" s="18" t="n">
        <f aca="false">'Инерц. усил.'!I17*COS((7*B282+R3)*PI()/180)</f>
        <v>-0.127287853045823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 t="n">
        <f aca="false">SUM(C282:L282)</f>
        <v>-0.512921070861892</v>
      </c>
    </row>
    <row r="283" customFormat="false" ht="12.75" hidden="false" customHeight="false" outlineLevel="0" collapsed="false">
      <c r="B283" s="59" t="n">
        <v>280</v>
      </c>
      <c r="C283" s="59" t="n">
        <f aca="false">COS(B283*PI()/180)</f>
        <v>0.17364817766693</v>
      </c>
      <c r="D283" s="59" t="n">
        <f aca="false">'Инерц. усил.'!D17*COS((M3+2*B283)*PI()/180)</f>
        <v>-0.805450817816491</v>
      </c>
      <c r="E283" s="59" t="n">
        <f aca="false">'Инерц. усил.'!E17*COS((3*B283+N3)*PI()/180)</f>
        <v>-0.357142857142855</v>
      </c>
      <c r="F283" s="59" t="n">
        <f aca="false">'Инерц. усил.'!F17*COS((4*B283+O3)*PI()/180)</f>
        <v>0.43773968178228</v>
      </c>
      <c r="G283" s="59" t="n">
        <f aca="false">'Инерц. усил.'!G17*COS((5*B283+P3)*PI()/180)</f>
        <v>0.328304761336704</v>
      </c>
      <c r="H283" s="59" t="n">
        <f aca="false">'Инерц. усил.'!H17*COS((6*B283+Q3)*PI()/180)</f>
        <v>-0.142857142857142</v>
      </c>
      <c r="I283" s="59" t="n">
        <f aca="false">'Инерц. усил.'!I17*COS((7*B283+R3)*PI()/180)</f>
        <v>-0.134243075640548</v>
      </c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 t="n">
        <f aca="false">SUM(C283:L283)</f>
        <v>-0.500001272671123</v>
      </c>
    </row>
    <row r="284" customFormat="false" ht="12.75" hidden="false" customHeight="false" outlineLevel="0" collapsed="false">
      <c r="B284" s="18" t="n">
        <v>281</v>
      </c>
      <c r="C284" s="18" t="n">
        <f aca="false">COS(B284*PI()/180)</f>
        <v>0.190808995376544</v>
      </c>
      <c r="D284" s="18" t="n">
        <f aca="false">'Инерц. усил.'!D17*COS((M3+2*B284)*PI()/180)</f>
        <v>-0.794729018200102</v>
      </c>
      <c r="E284" s="18" t="n">
        <f aca="false">'Инерц. усил.'!E17*COS((3*B284+N3)*PI()/180)</f>
        <v>-0.389027882153589</v>
      </c>
      <c r="F284" s="18" t="n">
        <f aca="false">'Инерц. усил.'!F17*COS((4*B284+O3)*PI()/180)</f>
        <v>0.411051314479236</v>
      </c>
      <c r="G284" s="18" t="n">
        <f aca="false">'Инерц. усил.'!G17*COS((5*B284+P3)*PI()/180)</f>
        <v>0.35106516183814</v>
      </c>
      <c r="H284" s="18" t="n">
        <f aca="false">'Инерц. усил.'!H17*COS((6*B284+Q3)*PI()/180)</f>
        <v>-0.116210469450228</v>
      </c>
      <c r="I284" s="18" t="n">
        <f aca="false">'Инерц. усил.'!I17*COS((7*B284+R3)*PI()/180)</f>
        <v>-0.139197043177219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 t="n">
        <f aca="false">SUM(C284:L284)</f>
        <v>-0.486238941287218</v>
      </c>
    </row>
    <row r="285" customFormat="false" ht="12.75" hidden="false" customHeight="false" outlineLevel="0" collapsed="false">
      <c r="B285" s="59" t="n">
        <v>282</v>
      </c>
      <c r="C285" s="59" t="n">
        <f aca="false">COS(B285*PI()/180)</f>
        <v>0.207911690817759</v>
      </c>
      <c r="D285" s="59" t="n">
        <f aca="false">'Инерц. усил.'!D17*COS((M3+2*B285)*PI()/180)</f>
        <v>-0.783038963693657</v>
      </c>
      <c r="E285" s="59" t="n">
        <f aca="false">'Инерц. усил.'!E17*COS((3*B285+N3)*PI()/180)</f>
        <v>-0.419846608780335</v>
      </c>
      <c r="F285" s="59" t="n">
        <f aca="false">'Инерц. усил.'!F17*COS((4*B285+O3)*PI()/180)</f>
        <v>0.382360346490783</v>
      </c>
      <c r="G285" s="59" t="n">
        <f aca="false">'Инерц. усил.'!G17*COS((5*B285+P3)*PI()/180)</f>
        <v>0.371153744479045</v>
      </c>
      <c r="H285" s="59" t="n">
        <f aca="false">'Инерц. усил.'!H17*COS((6*B285+Q3)*PI()/180)</f>
        <v>-0.0882905698214137</v>
      </c>
      <c r="I285" s="59" t="n">
        <f aca="false">'Инерц. усил.'!I17*COS((7*B285+R3)*PI()/180)</f>
        <v>-0.142075903410252</v>
      </c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 t="n">
        <f aca="false">SUM(C285:L285)</f>
        <v>-0.47182626391807</v>
      </c>
    </row>
    <row r="286" customFormat="false" ht="12.75" hidden="false" customHeight="false" outlineLevel="0" collapsed="false">
      <c r="B286" s="18" t="n">
        <v>283</v>
      </c>
      <c r="C286" s="18" t="n">
        <f aca="false">COS(B286*PI()/180)</f>
        <v>0.224951054343865</v>
      </c>
      <c r="D286" s="18" t="n">
        <f aca="false">'Инерц. усил.'!D17*COS((M3+2*B286)*PI()/180)</f>
        <v>-0.770394896827856</v>
      </c>
      <c r="E286" s="18" t="n">
        <f aca="false">'Инерц. усил.'!E17*COS((3*B286+N3)*PI()/180)</f>
        <v>-0.449514565035595</v>
      </c>
      <c r="F286" s="18" t="n">
        <f aca="false">'Инерц. усил.'!F17*COS((4*B286+O3)*PI()/180)</f>
        <v>0.351806557328953</v>
      </c>
      <c r="G286" s="18" t="n">
        <f aca="false">'Инерц. усил.'!G17*COS((5*B286+P3)*PI()/180)</f>
        <v>0.388417623015707</v>
      </c>
      <c r="H286" s="18" t="n">
        <f aca="false">'Инерц. усил.'!H17*COS((6*B286+Q3)*PI()/180)</f>
        <v>-0.0594033402336456</v>
      </c>
      <c r="I286" s="18" t="n">
        <f aca="false">'Инерц. усил.'!I17*COS((7*B286+R3)*PI()/180)</f>
        <v>-0.142836739164399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 t="n">
        <f aca="false">SUM(C286:L286)</f>
        <v>-0.456974306572971</v>
      </c>
    </row>
    <row r="287" customFormat="false" ht="12.75" hidden="false" customHeight="false" outlineLevel="0" collapsed="false">
      <c r="B287" s="59" t="n">
        <v>284</v>
      </c>
      <c r="C287" s="59" t="n">
        <f aca="false">COS(B287*PI()/180)</f>
        <v>0.241921895599667</v>
      </c>
      <c r="D287" s="59" t="n">
        <f aca="false">'Инерц. усил.'!D17*COS((M3+2*B287)*PI()/180)</f>
        <v>-0.756812222450507</v>
      </c>
      <c r="E287" s="59" t="n">
        <f aca="false">'Инерц. усил.'!E17*COS((3*B287+N3)*PI()/180)</f>
        <v>-0.477950433113467</v>
      </c>
      <c r="F287" s="59" t="n">
        <f aca="false">'Инерц. усил.'!F17*COS((4*B287+O3)*PI()/180)</f>
        <v>0.319538801983289</v>
      </c>
      <c r="G287" s="59" t="n">
        <f aca="false">'Инерц. усил.'!G17*COS((5*B287+P3)*PI()/180)</f>
        <v>0.402725408908246</v>
      </c>
      <c r="H287" s="59" t="n">
        <f aca="false">'Инерц. усил.'!H17*COS((6*B287+Q3)*PI()/180)</f>
        <v>-0.0298652752193295</v>
      </c>
      <c r="I287" s="59" t="n">
        <f aca="false">'Инерц. усил.'!I17*COS((7*B287+R3)*PI()/180)</f>
        <v>-0.141468208130988</v>
      </c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 t="n">
        <f aca="false">SUM(C287:L287)</f>
        <v>-0.441910032423089</v>
      </c>
    </row>
    <row r="288" customFormat="false" ht="12.75" hidden="false" customHeight="false" outlineLevel="0" collapsed="false">
      <c r="B288" s="18" t="n">
        <v>285</v>
      </c>
      <c r="C288" s="18" t="n">
        <f aca="false">COS(B288*PI()/180)</f>
        <v>0.258819045102521</v>
      </c>
      <c r="D288" s="18" t="n">
        <f aca="false">'Инерц. усил.'!D17*COS((M3+2*B288)*PI()/180)</f>
        <v>-0.742307488958088</v>
      </c>
      <c r="E288" s="18" t="n">
        <f aca="false">'Инерц. усил.'!E17*COS((3*B288+N3)*PI()/180)</f>
        <v>-0.505076272276102</v>
      </c>
      <c r="F288" s="18" t="n">
        <f aca="false">'Инерц. усил.'!F17*COS((4*B288+O3)*PI()/180)</f>
        <v>0.285714285714289</v>
      </c>
      <c r="G288" s="18" t="n">
        <f aca="false">'Инерц. усил.'!G17*COS((5*B288+P3)*PI()/180)</f>
        <v>0.413968211266743</v>
      </c>
      <c r="H288" s="18" t="n">
        <f aca="false">'Инерц. усил.'!H17*COS((6*B288+Q3)*PI()/180)</f>
        <v>1.7499023063916E-016</v>
      </c>
      <c r="I288" s="18" t="n">
        <f aca="false">'Инерц. усил.'!I17*COS((7*B288+R3)*PI()/180)</f>
        <v>-0.137990711955613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 t="n">
        <f aca="false">SUM(C288:L288)</f>
        <v>-0.426872931106249</v>
      </c>
    </row>
    <row r="289" customFormat="false" ht="12.75" hidden="false" customHeight="false" outlineLevel="0" collapsed="false">
      <c r="B289" s="59" t="n">
        <v>286</v>
      </c>
      <c r="C289" s="59" t="n">
        <f aca="false">COS(B289*PI()/180)</f>
        <v>0.275637355816999</v>
      </c>
      <c r="D289" s="59" t="n">
        <f aca="false">'Инерц. усил.'!D17*COS((M3+2*B289)*PI()/180)</f>
        <v>-0.726898368134077</v>
      </c>
      <c r="E289" s="59" t="n">
        <f aca="false">'Инерц. усил.'!E17*COS((3*B289+N3)*PI()/180)</f>
        <v>-0.53081773248385</v>
      </c>
      <c r="F289" s="59" t="n">
        <f aca="false">'Инерц. усил.'!F17*COS((4*B289+O3)*PI()/180)</f>
        <v>0.25049779816519</v>
      </c>
      <c r="G289" s="59" t="n">
        <f aca="false">'Инерц. усил.'!G17*COS((5*B289+P3)*PI()/180)</f>
        <v>0.422060465576661</v>
      </c>
      <c r="H289" s="59" t="n">
        <f aca="false">'Инерц. усил.'!H17*COS((6*B289+Q3)*PI()/180)</f>
        <v>0.0298652752193299</v>
      </c>
      <c r="I289" s="59" t="n">
        <f aca="false">'Инерц. усил.'!I17*COS((7*B289+R3)*PI()/180)</f>
        <v>-0.13245609209659</v>
      </c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 t="n">
        <f aca="false">SUM(C289:L289)</f>
        <v>-0.412111297936337</v>
      </c>
    </row>
    <row r="290" customFormat="false" ht="12.75" hidden="false" customHeight="false" outlineLevel="0" collapsed="false">
      <c r="B290" s="18" t="n">
        <v>287</v>
      </c>
      <c r="C290" s="18" t="n">
        <f aca="false">COS(B290*PI()/180)</f>
        <v>0.292371704722737</v>
      </c>
      <c r="D290" s="18" t="n">
        <f aca="false">'Инерц. усил.'!D17*COS((M3+2*B290)*PI()/180)</f>
        <v>-0.710603633618605</v>
      </c>
      <c r="E290" s="18" t="n">
        <f aca="false">'Инерц. усил.'!E17*COS((3*B290+N3)*PI()/180)</f>
        <v>-0.555104258183546</v>
      </c>
      <c r="F290" s="18" t="n">
        <f aca="false">'Инерц. усил.'!F17*COS((4*B290+O3)*PI()/180)</f>
        <v>0.214060910523381</v>
      </c>
      <c r="G290" s="18" t="n">
        <f aca="false">'Инерц. усил.'!G17*COS((5*B290+P3)*PI()/180)</f>
        <v>0.426940584896463</v>
      </c>
      <c r="H290" s="18" t="n">
        <f aca="false">'Инерц. усил.'!H17*COS((6*B290+Q3)*PI()/180)</f>
        <v>0.0594033402336449</v>
      </c>
      <c r="I290" s="18" t="n">
        <f aca="false">'Инерц. усил.'!I17*COS((7*B290+R3)*PI()/180)</f>
        <v>-0.124946856988227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 t="n">
        <f aca="false">SUM(C290:L290)</f>
        <v>-0.397878208414153</v>
      </c>
    </row>
    <row r="291" customFormat="false" ht="12.75" hidden="false" customHeight="false" outlineLevel="0" collapsed="false">
      <c r="B291" s="59" t="n">
        <v>288</v>
      </c>
      <c r="C291" s="59" t="n">
        <f aca="false">COS(B291*PI()/180)</f>
        <v>0.309016994374947</v>
      </c>
      <c r="D291" s="59" t="n">
        <f aca="false">'Инерц. усил.'!D17*COS((M3+2*B291)*PI()/180)</f>
        <v>-0.693443138035668</v>
      </c>
      <c r="E291" s="59" t="n">
        <f aca="false">'Инерц. усил.'!E17*COS((3*B291+N3)*PI()/180)</f>
        <v>-0.577869281696387</v>
      </c>
      <c r="F291" s="59" t="n">
        <f aca="false">'Инерц. усил.'!F17*COS((4*B291+O3)*PI()/180)</f>
        <v>0.17658113964283</v>
      </c>
      <c r="G291" s="59" t="n">
        <f aca="false">'Инерц. усил.'!G17*COS((5*B291+P3)*PI()/180)</f>
        <v>0.428571428571429</v>
      </c>
      <c r="H291" s="59" t="n">
        <f aca="false">'Инерц. усил.'!H17*COS((6*B291+Q3)*PI()/180)</f>
        <v>0.0882905698214131</v>
      </c>
      <c r="I291" s="59" t="n">
        <f aca="false">'Инерц. усил.'!I17*COS((7*B291+R3)*PI()/180)</f>
        <v>-0.115574952030095</v>
      </c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 t="n">
        <f aca="false">SUM(C291:L291)</f>
        <v>-0.38442723935153</v>
      </c>
    </row>
    <row r="292" customFormat="false" ht="12.75" hidden="false" customHeight="false" outlineLevel="0" collapsed="false">
      <c r="B292" s="18" t="n">
        <v>289</v>
      </c>
      <c r="C292" s="18" t="n">
        <f aca="false">COS(B292*PI()/180)</f>
        <v>0.325568154457156</v>
      </c>
      <c r="D292" s="18" t="n">
        <f aca="false">'Инерц. усил.'!D17*COS((M3+2*B292)*PI()/180)</f>
        <v>-0.67543778880576</v>
      </c>
      <c r="E292" s="18" t="n">
        <f aca="false">'Инерц. усил.'!E17*COS((3*B292+N3)*PI()/180)</f>
        <v>-0.599050405675298</v>
      </c>
      <c r="F292" s="18" t="n">
        <f aca="false">'Инерц. усил.'!F17*COS((4*B292+O3)*PI()/180)</f>
        <v>0.138241083199813</v>
      </c>
      <c r="G292" s="18" t="n">
        <f aca="false">'Инерц. усил.'!G17*COS((5*B292+P3)*PI()/180)</f>
        <v>0.426940584896463</v>
      </c>
      <c r="H292" s="18" t="n">
        <f aca="false">'Инерц. усил.'!H17*COS((6*B292+Q3)*PI()/180)</f>
        <v>0.116210469450228</v>
      </c>
      <c r="I292" s="18" t="n">
        <f aca="false">'Инерц. усил.'!I17*COS((7*B292+R3)*PI()/180)</f>
        <v>-0.104480090738975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 t="n">
        <f aca="false">SUM(C292:L292)</f>
        <v>-0.372007993216374</v>
      </c>
    </row>
    <row r="293" customFormat="false" ht="12.75" hidden="false" customHeight="false" outlineLevel="0" collapsed="false">
      <c r="B293" s="59" t="n">
        <v>290</v>
      </c>
      <c r="C293" s="59" t="n">
        <f aca="false">COS(B293*PI()/180)</f>
        <v>0.342020143325668</v>
      </c>
      <c r="D293" s="59" t="n">
        <f aca="false">'Инерц. усил.'!D17*COS((M3+2*B293)*PI()/180)</f>
        <v>-0.656609522673409</v>
      </c>
      <c r="E293" s="59" t="n">
        <f aca="false">'Инерц. усил.'!E17*COS((3*B293+N3)*PI()/180)</f>
        <v>-0.618589574131737</v>
      </c>
      <c r="F293" s="59" t="n">
        <f aca="false">'Инерц. усил.'!F17*COS((4*B293+O3)*PI()/180)</f>
        <v>0.0992275300953915</v>
      </c>
      <c r="G293" s="59" t="n">
        <f aca="false">'Инерц. усил.'!G17*COS((5*B293+P3)*PI()/180)</f>
        <v>0.422060465576661</v>
      </c>
      <c r="H293" s="59" t="n">
        <f aca="false">'Инерц. усил.'!H17*COS((6*B293+Q3)*PI()/180)</f>
        <v>0.142857142857143</v>
      </c>
      <c r="I293" s="59" t="n">
        <f aca="false">'Инерц. усил.'!I17*COS((7*B293+R3)*PI()/180)</f>
        <v>-0.0918276719421183</v>
      </c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 t="n">
        <f aca="false">SUM(C293:L293)</f>
        <v>-0.360861486892402</v>
      </c>
    </row>
    <row r="294" customFormat="false" ht="12.75" hidden="false" customHeight="false" outlineLevel="0" collapsed="false">
      <c r="B294" s="18" t="n">
        <v>291</v>
      </c>
      <c r="C294" s="18" t="n">
        <f aca="false">COS(B294*PI()/180)</f>
        <v>0.3583679495453</v>
      </c>
      <c r="D294" s="18" t="n">
        <f aca="false">'Инерц. усил.'!D17*COS((M3+2*B294)*PI()/180)</f>
        <v>-0.636981278980623</v>
      </c>
      <c r="E294" s="18" t="n">
        <f aca="false">'Инерц. усил.'!E17*COS((3*B294+N3)*PI()/180)</f>
        <v>-0.636433231563115</v>
      </c>
      <c r="F294" s="18" t="n">
        <f aca="false">'Инерц. усил.'!F17*COS((4*B294+O3)*PI()/180)</f>
        <v>0.0597305504386617</v>
      </c>
      <c r="G294" s="18" t="n">
        <f aca="false">'Инерц. усил.'!G17*COS((5*B294+P3)*PI()/180)</f>
        <v>0.413968211266744</v>
      </c>
      <c r="H294" s="18" t="n">
        <f aca="false">'Инерц. усил.'!H17*COS((6*B294+Q3)*PI()/180)</f>
        <v>0.167938643512135</v>
      </c>
      <c r="I294" s="18" t="n">
        <f aca="false">'Инерц. усил.'!I17*COS((7*B294+R3)*PI()/180)</f>
        <v>-0.0778063140616865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 t="n">
        <f aca="false">SUM(C294:L294)</f>
        <v>-0.351215469842584</v>
      </c>
    </row>
    <row r="295" customFormat="false" ht="12.75" hidden="false" customHeight="false" outlineLevel="0" collapsed="false">
      <c r="B295" s="59" t="n">
        <v>292</v>
      </c>
      <c r="C295" s="59" t="n">
        <f aca="false">COS(B295*PI()/180)</f>
        <v>0.374606593415912</v>
      </c>
      <c r="D295" s="59" t="n">
        <f aca="false">'Инерц. усил.'!D17*COS((M3+2*B295)*PI()/180)</f>
        <v>-0.616576971718843</v>
      </c>
      <c r="E295" s="59" t="n">
        <f aca="false">'Инерц. усил.'!E17*COS((3*B295+N3)*PI()/180)</f>
        <v>-0.65253246974471</v>
      </c>
      <c r="F295" s="59" t="n">
        <f aca="false">'Инерц. усил.'!F17*COS((4*B295+O3)*PI()/180)</f>
        <v>0.0199425695442868</v>
      </c>
      <c r="G295" s="59" t="n">
        <f aca="false">'Инерц. усил.'!G17*COS((5*B295+P3)*PI()/180)</f>
        <v>0.402725408908246</v>
      </c>
      <c r="H295" s="59" t="n">
        <f aca="false">'Инерц. усил.'!H17*COS((6*B295+Q3)*PI()/180)</f>
        <v>0.191180173245388</v>
      </c>
      <c r="I295" s="59" t="n">
        <f aca="false">'Инерц. усил.'!I17*COS((7*B295+R3)*PI()/180)</f>
        <v>-0.0626250432485285</v>
      </c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 t="n">
        <f aca="false">SUM(C295:L295)</f>
        <v>-0.343279739598249</v>
      </c>
    </row>
    <row r="296" customFormat="false" ht="12.75" hidden="false" customHeight="false" outlineLevel="0" collapsed="false">
      <c r="B296" s="18" t="n">
        <v>293</v>
      </c>
      <c r="C296" s="18" t="n">
        <f aca="false">COS(B296*PI()/180)</f>
        <v>0.390731128489273</v>
      </c>
      <c r="D296" s="18" t="n">
        <f aca="false">'Инерц. усил.'!D17*COS((M3+2*B296)*PI()/180)</f>
        <v>-0.595421460393425</v>
      </c>
      <c r="E296" s="18" t="n">
        <f aca="false">'Инерц. усил.'!E17*COS((3*B296+N3)*PI()/180)</f>
        <v>-0.666843161783711</v>
      </c>
      <c r="F296" s="18" t="n">
        <f aca="false">'Инерц. усил.'!F17*COS((4*B296+O3)*PI()/180)</f>
        <v>-0.0199425695442859</v>
      </c>
      <c r="G296" s="18" t="n">
        <f aca="false">'Инерц. усил.'!G17*COS((5*B296+P3)*PI()/180)</f>
        <v>0.388417623015707</v>
      </c>
      <c r="H296" s="18" t="n">
        <f aca="false">'Инерц. усил.'!H17*COS((6*B296+Q3)*PI()/180)</f>
        <v>0.21232709299354</v>
      </c>
      <c r="I296" s="18" t="n">
        <f aca="false">'Инерц. усил.'!I17*COS((7*B296+R3)*PI()/180)</f>
        <v>-0.0465101772837092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 t="n">
        <f aca="false">SUM(C296:L296)</f>
        <v>-0.337241524506609</v>
      </c>
    </row>
    <row r="297" customFormat="false" ht="12.75" hidden="false" customHeight="false" outlineLevel="0" collapsed="false">
      <c r="B297" s="59" t="n">
        <v>294</v>
      </c>
      <c r="C297" s="59" t="n">
        <f aca="false">COS(B297*PI()/180)</f>
        <v>0.406736643075801</v>
      </c>
      <c r="D297" s="59" t="n">
        <f aca="false">'Инерц. усил.'!D17*COS((M3+2*B297)*PI()/180)</f>
        <v>-0.573540519736162</v>
      </c>
      <c r="E297" s="59" t="n">
        <f aca="false">'Инерц. усил.'!E17*COS((3*B297+N3)*PI()/180)</f>
        <v>-0.679326083067962</v>
      </c>
      <c r="F297" s="59" t="n">
        <f aca="false">'Инерц. усил.'!F17*COS((4*B297+O3)*PI()/180)</f>
        <v>-0.0597305504386608</v>
      </c>
      <c r="G297" s="59" t="n">
        <f aca="false">'Инерц. усил.'!G17*COS((5*B297+P3)*PI()/180)</f>
        <v>0.371153744479046</v>
      </c>
      <c r="H297" s="59" t="n">
        <f aca="false">'Инерц. усил.'!H17*COS((6*B297+Q3)*PI()/180)</f>
        <v>0.231147712678556</v>
      </c>
      <c r="I297" s="59" t="n">
        <f aca="false">'Инерц. усил.'!I17*COS((7*B297+R3)*PI()/180)</f>
        <v>-0.029701951701675</v>
      </c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 t="n">
        <f aca="false">SUM(C297:L297)</f>
        <v>-0.333261004711058</v>
      </c>
    </row>
    <row r="298" customFormat="false" ht="12.75" hidden="false" customHeight="false" outlineLevel="0" collapsed="false">
      <c r="B298" s="18" t="n">
        <v>295</v>
      </c>
      <c r="C298" s="18" t="n">
        <f aca="false">COS(B298*PI()/180)</f>
        <v>0.4226182617407</v>
      </c>
      <c r="D298" s="18" t="n">
        <f aca="false">'Инерц. усил.'!D17*COS((M3+2*B298)*PI()/180)</f>
        <v>-0.550960808302746</v>
      </c>
      <c r="E298" s="18" t="n">
        <f aca="false">'Инерц. усил.'!E17*COS((3*B298+N3)*PI()/180)</f>
        <v>-0.689947018777901</v>
      </c>
      <c r="F298" s="18" t="n">
        <f aca="false">'Инерц. усил.'!F17*COS((4*B298+O3)*PI()/180)</f>
        <v>-0.0992275300953906</v>
      </c>
      <c r="G298" s="18" t="n">
        <f aca="false">'Инерц. усил.'!G17*COS((5*B298+P3)*PI()/180)</f>
        <v>0.35106516183814</v>
      </c>
      <c r="H298" s="18" t="n">
        <f aca="false">'Инерц. усил.'!H17*COS((6*B298+Q3)*PI()/180)</f>
        <v>0.247435829652696</v>
      </c>
      <c r="I298" s="18" t="n">
        <f aca="false">'Инерц. усил.'!I17*COS((7*B298+R3)*PI()/180)</f>
        <v>-0.0124509384317576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 t="n">
        <f aca="false">SUM(C298:L298)</f>
        <v>-0.33146704237626</v>
      </c>
    </row>
    <row r="299" customFormat="false" ht="12.75" hidden="false" customHeight="false" outlineLevel="0" collapsed="false">
      <c r="B299" s="59" t="n">
        <v>296</v>
      </c>
      <c r="C299" s="59" t="n">
        <f aca="false">COS(B299*PI()/180)</f>
        <v>0.438371146789077</v>
      </c>
      <c r="D299" s="59" t="n">
        <f aca="false">'Инерц. усил.'!D17*COS((M3+2*B299)*PI()/180)</f>
        <v>-0.52770983599342</v>
      </c>
      <c r="E299" s="59" t="n">
        <f aca="false">'Инерц. усил.'!E17*COS((3*B299+N3)*PI()/180)</f>
        <v>-0.698676857666999</v>
      </c>
      <c r="F299" s="59" t="n">
        <f aca="false">'Инерц. усил.'!F17*COS((4*B299+O3)*PI()/180)</f>
        <v>-0.138241083199812</v>
      </c>
      <c r="G299" s="59" t="n">
        <f aca="false">'Инерц. усил.'!G17*COS((5*B299+P3)*PI()/180)</f>
        <v>0.328304761336705</v>
      </c>
      <c r="H299" s="59" t="n">
        <f aca="false">'Инерц. усил.'!H17*COS((6*B299+Q3)*PI()/180)</f>
        <v>0.261012987897886</v>
      </c>
      <c r="I299" s="59" t="n">
        <f aca="false">'Инерц. усил.'!I17*COS((7*B299+R3)*PI()/180)</f>
        <v>0.00498568965214594</v>
      </c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 t="n">
        <f aca="false">SUM(C299:L299)</f>
        <v>-0.331953191184417</v>
      </c>
    </row>
    <row r="300" customFormat="false" ht="12.75" hidden="false" customHeight="false" outlineLevel="0" collapsed="false">
      <c r="B300" s="18" t="n">
        <v>297</v>
      </c>
      <c r="C300" s="18" t="n">
        <f aca="false">COS(B300*PI()/180)</f>
        <v>0.453990499739547</v>
      </c>
      <c r="D300" s="18" t="n">
        <f aca="false">'Инерц. усил.'!D17*COS((M3+2*B300)*PI()/180)</f>
        <v>-0.503815930536405</v>
      </c>
      <c r="E300" s="18" t="n">
        <f aca="false">'Инерц. усил.'!E17*COS((3*B300+N3)*PI()/180)</f>
        <v>-0.705491671853665</v>
      </c>
      <c r="F300" s="18" t="n">
        <f aca="false">'Инерц. усил.'!F17*COS((4*B300+O3)*PI()/180)</f>
        <v>-0.176581139642829</v>
      </c>
      <c r="G300" s="18" t="n">
        <f aca="false">'Инерц. усил.'!G17*COS((5*B300+P3)*PI()/180)</f>
        <v>0.303045763365663</v>
      </c>
      <c r="H300" s="18" t="n">
        <f aca="false">'Инерц. усил.'!H17*COS((6*B300+Q3)*PI()/180)</f>
        <v>0.271730433227186</v>
      </c>
      <c r="I300" s="18" t="n">
        <f aca="false">'Инерц. усил.'!I17*COS((7*B300+R3)*PI()/180)</f>
        <v>0.0223479925867894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 t="n">
        <f aca="false">SUM(C300:L300)</f>
        <v>-0.334774053113713</v>
      </c>
    </row>
    <row r="301" customFormat="false" ht="12.75" hidden="false" customHeight="false" outlineLevel="0" collapsed="false">
      <c r="B301" s="59" t="n">
        <v>298</v>
      </c>
      <c r="C301" s="59" t="n">
        <f aca="false">COS(B301*PI()/180)</f>
        <v>0.46947156278589</v>
      </c>
      <c r="D301" s="59" t="n">
        <f aca="false">'Инерц. усил.'!D17*COS((M3+2*B301)*PI()/180)</f>
        <v>-0.479308202974925</v>
      </c>
      <c r="E301" s="59" t="n">
        <f aca="false">'Инерц. усил.'!E17*COS((3*B301+N3)*PI()/180)</f>
        <v>-0.710372782405904</v>
      </c>
      <c r="F301" s="59" t="n">
        <f aca="false">'Инерц. усил.'!F17*COS((4*B301+O3)*PI()/180)</f>
        <v>-0.21406091052338</v>
      </c>
      <c r="G301" s="59" t="n">
        <f aca="false">'Инерц. усил.'!G17*COS((5*B301+P3)*PI()/180)</f>
        <v>0.275480404151374</v>
      </c>
      <c r="H301" s="59" t="n">
        <f aca="false">'Инерц. усил.'!H17*COS((6*B301+Q3)*PI()/180)</f>
        <v>0.279470743066801</v>
      </c>
      <c r="I301" s="59" t="n">
        <f aca="false">'Инерц. усил.'!I17*COS((7*B301+R3)*PI()/180)</f>
        <v>0.0393771384257072</v>
      </c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 t="n">
        <f aca="false">SUM(C301:L301)</f>
        <v>-0.339942047474438</v>
      </c>
    </row>
    <row r="302" customFormat="false" ht="12.75" hidden="false" customHeight="false" outlineLevel="0" collapsed="false">
      <c r="B302" s="18" t="n">
        <v>299</v>
      </c>
      <c r="C302" s="18" t="n">
        <f aca="false">COS(B302*PI()/180)</f>
        <v>0.484809620246337</v>
      </c>
      <c r="D302" s="18" t="n">
        <f aca="false">'Инерц. усил.'!D17*COS((M3+2*B302)*PI()/180)</f>
        <v>-0.45421651219989</v>
      </c>
      <c r="E302" s="18" t="n">
        <f aca="false">'Инерц. усил.'!E17*COS((3*B302+N3)*PI()/180)</f>
        <v>-0.713306810538976</v>
      </c>
      <c r="F302" s="18" t="n">
        <f aca="false">'Инерц. усил.'!F17*COS((4*B302+O3)*PI()/180)</f>
        <v>-0.250497798165189</v>
      </c>
      <c r="G302" s="18" t="n">
        <f aca="false">'Инерц. усил.'!G17*COS((5*B302+P3)*PI()/180)</f>
        <v>0.245818472721877</v>
      </c>
      <c r="H302" s="18" t="n">
        <f aca="false">'Инерц. усил.'!H17*COS((6*B302+Q3)*PI()/180)</f>
        <v>0.284149112962363</v>
      </c>
      <c r="I302" s="18" t="n">
        <f aca="false">'Инерц. усил.'!I17*COS((7*B302+R3)*PI()/180)</f>
        <v>0.0558192618273773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 t="n">
        <f aca="false">SUM(C302:L302)</f>
        <v>-0.347424653146101</v>
      </c>
    </row>
    <row r="303" customFormat="false" ht="12.75" hidden="false" customHeight="false" outlineLevel="0" collapsed="false">
      <c r="B303" s="59" t="n">
        <v>300</v>
      </c>
      <c r="C303" s="59" t="n">
        <f aca="false">COS(B303*PI()/180)</f>
        <v>0.5</v>
      </c>
      <c r="D303" s="59" t="n">
        <f aca="false">'Инерц. усил.'!D17*COS((M3+2*B303)*PI()/180)</f>
        <v>-0.428571428571427</v>
      </c>
      <c r="E303" s="59" t="n">
        <f aca="false">'Инерц. усил.'!E17*COS((3*B303+N3)*PI()/180)</f>
        <v>-0.714285714285709</v>
      </c>
      <c r="F303" s="59" t="n">
        <f aca="false">'Инерц. усил.'!F17*COS((4*B303+O3)*PI()/180)</f>
        <v>-0.28571428571429</v>
      </c>
      <c r="G303" s="59" t="n">
        <f aca="false">'Инерц. усил.'!G17*COS((5*B303+P3)*PI()/180)</f>
        <v>0.214285714285715</v>
      </c>
      <c r="H303" s="59" t="n">
        <f aca="false">'Инерц. усил.'!H17*COS((6*B303+Q3)*PI()/180)</f>
        <v>0.285714285714285</v>
      </c>
      <c r="I303" s="59" t="n">
        <f aca="false">'Инерц. усил.'!I17*COS((7*B303+R3)*PI()/180)</f>
        <v>0.0714292486027372</v>
      </c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 t="n">
        <f aca="false">SUM(C303:L303)</f>
        <v>-0.357142179968689</v>
      </c>
    </row>
    <row r="304" customFormat="false" ht="12.75" hidden="false" customHeight="false" outlineLevel="0" collapsed="false">
      <c r="B304" s="18" t="n">
        <v>301</v>
      </c>
      <c r="C304" s="18" t="n">
        <f aca="false">COS(B304*PI()/180)</f>
        <v>0.515038074910054</v>
      </c>
      <c r="D304" s="18" t="n">
        <f aca="false">'Инерц. усил.'!D17*COS((M3+2*B304)*PI()/180)</f>
        <v>-0.40240419667362</v>
      </c>
      <c r="E304" s="18" t="n">
        <f aca="false">'Инерц. усил.'!E17*COS((3*B304+N3)*PI()/180)</f>
        <v>-0.713306810538976</v>
      </c>
      <c r="F304" s="18" t="n">
        <f aca="false">'Инерц. усил.'!F17*COS((4*B304+O3)*PI()/180)</f>
        <v>-0.319538801983288</v>
      </c>
      <c r="G304" s="18" t="n">
        <f aca="false">'Инерц. усил.'!G17*COS((5*B304+P3)*PI()/180)</f>
        <v>0.181122112174587</v>
      </c>
      <c r="H304" s="18" t="n">
        <f aca="false">'Инерц. усил.'!H17*COS((6*B304+Q3)*PI()/180)</f>
        <v>0.284149112962363</v>
      </c>
      <c r="I304" s="18" t="n">
        <f aca="false">'Инерц. усил.'!I17*COS((7*B304+R3)*PI()/180)</f>
        <v>0.0859743898031798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 t="n">
        <f aca="false">SUM(C304:L304)</f>
        <v>-0.3689661193457</v>
      </c>
    </row>
    <row r="305" customFormat="false" ht="12.75" hidden="false" customHeight="false" outlineLevel="0" collapsed="false">
      <c r="B305" s="18" t="n">
        <v>302</v>
      </c>
      <c r="C305" s="18" t="n">
        <f aca="false">COS(B305*PI()/180)</f>
        <v>0.529919264233205</v>
      </c>
      <c r="D305" s="18" t="n">
        <f aca="false">'Инерц. усил.'!D17*COS((M3+2*B305)*PI()/180)</f>
        <v>-0.37574669724778</v>
      </c>
      <c r="E305" s="18" t="n">
        <f aca="false">'Инерц. усил.'!E17*COS((3*B305+N3)*PI()/180)</f>
        <v>-0.710372782405904</v>
      </c>
      <c r="F305" s="18" t="n">
        <f aca="false">'Инерц. усил.'!F17*COS((4*B305+O3)*PI()/180)</f>
        <v>-0.351806557328952</v>
      </c>
      <c r="G305" s="18" t="n">
        <f aca="false">'Инерц. усил.'!G17*COS((5*B305+P3)*PI()/180)</f>
        <v>0.146580061425288</v>
      </c>
      <c r="H305" s="18" t="n">
        <f aca="false">'Инерц. усил.'!H17*COS((6*B305+Q3)*PI()/180)</f>
        <v>0.279470743066801</v>
      </c>
      <c r="I305" s="18" t="n">
        <f aca="false">'Инерц. усил.'!I17*COS((7*B305+R3)*PI()/180)</f>
        <v>0.099237850874976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 t="n">
        <f aca="false">SUM(C305:L305)</f>
        <v>-0.382718117382367</v>
      </c>
    </row>
    <row r="306" customFormat="false" ht="12.75" hidden="false" customHeight="false" outlineLevel="0" collapsed="false">
      <c r="B306" s="18" t="n">
        <v>303</v>
      </c>
      <c r="C306" s="18" t="n">
        <f aca="false">COS(B306*PI()/180)</f>
        <v>0.544639035015027</v>
      </c>
      <c r="D306" s="18" t="n">
        <f aca="false">'Инерц. усил.'!D17*COS((M3+2*B306)*PI()/180)</f>
        <v>-0.348631408350686</v>
      </c>
      <c r="E306" s="18" t="n">
        <f aca="false">'Инерц. усил.'!E17*COS((3*B306+N3)*PI()/180)</f>
        <v>-0.705491671853665</v>
      </c>
      <c r="F306" s="18" t="n">
        <f aca="false">'Инерц. усил.'!F17*COS((4*B306+O3)*PI()/180)</f>
        <v>-0.38236034649078</v>
      </c>
      <c r="G306" s="18" t="n">
        <f aca="false">'Инерц. усил.'!G17*COS((5*B306+P3)*PI()/180)</f>
        <v>0.110922447901081</v>
      </c>
      <c r="H306" s="18" t="n">
        <f aca="false">'Инерц. усил.'!H17*COS((6*B306+Q3)*PI()/180)</f>
        <v>0.271730433227186</v>
      </c>
      <c r="I306" s="18" t="n">
        <f aca="false">'Инерц. усил.'!I17*COS((7*B306+R3)*PI()/180)</f>
        <v>0.111021904163046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 t="n">
        <f aca="false">SUM(C306:L306)</f>
        <v>-0.398169606388792</v>
      </c>
    </row>
    <row r="307" customFormat="false" ht="12.75" hidden="false" customHeight="false" outlineLevel="0" collapsed="false">
      <c r="B307" s="18" t="n">
        <v>304</v>
      </c>
      <c r="C307" s="18" t="n">
        <f aca="false">COS(B307*PI()/180)</f>
        <v>0.559192903470746</v>
      </c>
      <c r="D307" s="18" t="n">
        <f aca="false">'Инерц. усил.'!D17*COS((M3+2*B307)*PI()/180)</f>
        <v>-0.321091365785068</v>
      </c>
      <c r="E307" s="18" t="n">
        <f aca="false">'Инерц. усил.'!E17*COS((3*B307+N3)*PI()/180)</f>
        <v>-0.698676857666999</v>
      </c>
      <c r="F307" s="18" t="n">
        <f aca="false">'Инерц. усил.'!F17*COS((4*B307+O3)*PI()/180)</f>
        <v>-0.411051314479234</v>
      </c>
      <c r="G307" s="18" t="n">
        <f aca="false">'Инерц. усил.'!G17*COS((5*B307+P3)*PI()/180)</f>
        <v>0.0744206475715412</v>
      </c>
      <c r="H307" s="18" t="n">
        <f aca="false">'Инерц. усил.'!H17*COS((6*B307+Q3)*PI()/180)</f>
        <v>0.261012987897886</v>
      </c>
      <c r="I307" s="18" t="n">
        <f aca="false">'Инерц. усил.'!I17*COS((7*B307+R3)*PI()/180)</f>
        <v>0.121150876574871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 t="n">
        <f aca="false">SUM(C307:L307)</f>
        <v>-0.415042122416257</v>
      </c>
    </row>
    <row r="308" customFormat="false" ht="12.75" hidden="false" customHeight="false" outlineLevel="0" collapsed="false">
      <c r="B308" s="18" t="n">
        <v>305</v>
      </c>
      <c r="C308" s="18" t="n">
        <f aca="false">COS(B308*PI()/180)</f>
        <v>0.573576436351046</v>
      </c>
      <c r="D308" s="18" t="n">
        <f aca="false">'Инерц. усил.'!D17*COS((M3+2*B308)*PI()/180)</f>
        <v>-0.293160122850573</v>
      </c>
      <c r="E308" s="18" t="n">
        <f aca="false">'Инерц. усил.'!E17*COS((3*B308+N3)*PI()/180)</f>
        <v>-0.689947018777901</v>
      </c>
      <c r="F308" s="18" t="n">
        <f aca="false">'Инерц. усил.'!F17*COS((4*B308+O3)*PI()/180)</f>
        <v>-0.437739681782279</v>
      </c>
      <c r="G308" s="18" t="n">
        <f aca="false">'Инерц. усил.'!G17*COS((5*B308+P3)*PI()/180)</f>
        <v>0.0373524611775682</v>
      </c>
      <c r="H308" s="18" t="n">
        <f aca="false">'Инерц. усил.'!H17*COS((6*B308+Q3)*PI()/180)</f>
        <v>0.247435829652697</v>
      </c>
      <c r="I308" s="18" t="n">
        <f aca="false">'Инерц. усил.'!I17*COS((7*B308+R3)*PI()/180)</f>
        <v>0.129473768461675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 t="n">
        <f aca="false">SUM(C308:L308)</f>
        <v>-0.433008327767767</v>
      </c>
    </row>
    <row r="309" customFormat="false" ht="12.75" hidden="false" customHeight="false" outlineLevel="0" collapsed="false">
      <c r="B309" s="18" t="n">
        <v>306</v>
      </c>
      <c r="C309" s="18" t="n">
        <f aca="false">COS(B309*PI()/180)</f>
        <v>0.587785252292473</v>
      </c>
      <c r="D309" s="18" t="n">
        <f aca="false">'Инерц. усил.'!D17*COS((M3+2*B309)*PI()/180)</f>
        <v>-0.26487170946424</v>
      </c>
      <c r="E309" s="18" t="n">
        <f aca="false">'Инерц. усил.'!E17*COS((3*B309+N3)*PI()/180)</f>
        <v>-0.679326083067963</v>
      </c>
      <c r="F309" s="18" t="n">
        <f aca="false">'Инерц. усил.'!F17*COS((4*B309+O3)*PI()/180)</f>
        <v>-0.462295425357119</v>
      </c>
      <c r="G309" s="18" t="n">
        <f aca="false">'Инерц. усил.'!G17*COS((5*B309+P3)*PI()/180)</f>
        <v>1.20759986831682E-015</v>
      </c>
      <c r="H309" s="18" t="n">
        <f aca="false">'Инерц. усил.'!H17*COS((6*B309+Q3)*PI()/180)</f>
        <v>0.231147712678557</v>
      </c>
      <c r="I309" s="18" t="n">
        <f aca="false">'Инерц. усил.'!I17*COS((7*B309+R3)*PI()/180)</f>
        <v>0.135866504675399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 t="n">
        <f aca="false">SUM(C309:L309)</f>
        <v>-0.451693748242892</v>
      </c>
    </row>
    <row r="310" customFormat="false" ht="12.75" hidden="false" customHeight="false" outlineLevel="0" collapsed="false">
      <c r="B310" s="18" t="n">
        <v>307</v>
      </c>
      <c r="C310" s="18" t="n">
        <f aca="false">COS(B310*PI()/180)</f>
        <v>0.601815023152048</v>
      </c>
      <c r="D310" s="18" t="n">
        <f aca="false">'Инерц. усил.'!D17*COS((M3+2*B310)*PI()/180)</f>
        <v>-0.236260590700285</v>
      </c>
      <c r="E310" s="18" t="n">
        <f aca="false">'Инерц. усил.'!E17*COS((3*B310+N3)*PI()/180)</f>
        <v>-0.66684316178371</v>
      </c>
      <c r="F310" s="18" t="n">
        <f aca="false">'Инерц. усил.'!F17*COS((4*B310+O3)*PI()/180)</f>
        <v>-0.484598912089392</v>
      </c>
      <c r="G310" s="18" t="n">
        <f aca="false">'Инерц. усил.'!G17*COS((5*B310+P3)*PI()/180)</f>
        <v>-0.0373524611775673</v>
      </c>
      <c r="H310" s="18" t="n">
        <f aca="false">'Инерц. усил.'!H17*COS((6*B310+Q3)*PI()/180)</f>
        <v>0.21232709299354</v>
      </c>
      <c r="I310" s="18" t="n">
        <f aca="false">'Инерц. усил.'!I17*COS((7*B310+R3)*PI()/180)</f>
        <v>0.140233784243376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 t="n">
        <f aca="false">SUM(C310:L310)</f>
        <v>-0.470679225361991</v>
      </c>
    </row>
    <row r="311" customFormat="false" ht="12.75" hidden="false" customHeight="false" outlineLevel="0" collapsed="false">
      <c r="B311" s="18" t="n">
        <v>308</v>
      </c>
      <c r="C311" s="18" t="n">
        <f aca="false">COS(B311*PI()/180)</f>
        <v>0.615661475325658</v>
      </c>
      <c r="D311" s="18" t="n">
        <f aca="false">'Инерц. усил.'!D17*COS((M3+2*B311)*PI()/180)</f>
        <v>-0.207361624799714</v>
      </c>
      <c r="E311" s="18" t="n">
        <f aca="false">'Инерц. усил.'!E17*COS((3*B311+N3)*PI()/180)</f>
        <v>-0.65253246974471</v>
      </c>
      <c r="F311" s="18" t="n">
        <f aca="false">'Инерц. усил.'!F17*COS((4*B311+O3)*PI()/180)</f>
        <v>-0.50454148163368</v>
      </c>
      <c r="G311" s="18" t="n">
        <f aca="false">'Инерц. усил.'!G17*COS((5*B311+P3)*PI()/180)</f>
        <v>-0.0744206475715418</v>
      </c>
      <c r="H311" s="18" t="n">
        <f aca="false">'Инерц. усил.'!H17*COS((6*B311+Q3)*PI()/180)</f>
        <v>0.191180173245387</v>
      </c>
      <c r="I311" s="18" t="n">
        <f aca="false">'Инерц. усил.'!I17*COS((7*B311+R3)*PI()/180)</f>
        <v>0.142510501086325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 t="n">
        <f aca="false">SUM(C311:L311)</f>
        <v>-0.489504074092275</v>
      </c>
    </row>
    <row r="312" customFormat="false" ht="12.75" hidden="false" customHeight="false" outlineLevel="0" collapsed="false">
      <c r="B312" s="18" t="n">
        <v>309</v>
      </c>
      <c r="C312" s="18" t="n">
        <f aca="false">COS(B312*PI()/180)</f>
        <v>0.629320391049837</v>
      </c>
      <c r="D312" s="18" t="n">
        <f aca="false">'Инерц. усил.'!D17*COS((M3+2*B312)*PI()/180)</f>
        <v>-0.178210020700936</v>
      </c>
      <c r="E312" s="18" t="n">
        <f aca="false">'Инерц. усил.'!E17*COS((3*B312+N3)*PI()/180)</f>
        <v>-0.636433231563116</v>
      </c>
      <c r="F312" s="18" t="n">
        <f aca="false">'Инерц. усил.'!F17*COS((4*B312+O3)*PI()/180)</f>
        <v>-0.522025975795779</v>
      </c>
      <c r="G312" s="18" t="n">
        <f aca="false">'Инерц. усил.'!G17*COS((5*B312+P3)*PI()/180)</f>
        <v>-0.11092244790108</v>
      </c>
      <c r="H312" s="18" t="n">
        <f aca="false">'Инерц. усил.'!H17*COS((6*B312+Q3)*PI()/180)</f>
        <v>0.167938643512136</v>
      </c>
      <c r="I312" s="18" t="n">
        <f aca="false">'Инерц. усил.'!I17*COS((7*B312+R3)*PI()/180)</f>
        <v>0.142662714600041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 t="n">
        <f aca="false">SUM(C312:L312)</f>
        <v>-0.507669926798897</v>
      </c>
    </row>
    <row r="313" customFormat="false" ht="12.75" hidden="false" customHeight="false" outlineLevel="0" collapsed="false">
      <c r="B313" s="18" t="n">
        <v>310</v>
      </c>
      <c r="C313" s="18" t="n">
        <f aca="false">COS(B313*PI()/180)</f>
        <v>0.642787609686539</v>
      </c>
      <c r="D313" s="18" t="n">
        <f aca="false">'Инерц. усил.'!D17*COS((M3+2*B313)*PI()/180)</f>
        <v>-0.148841295143083</v>
      </c>
      <c r="E313" s="18" t="n">
        <f aca="false">'Инерц. усил.'!E17*COS((3*B313+N3)*PI()/180)</f>
        <v>-0.618589574131738</v>
      </c>
      <c r="F313" s="18" t="n">
        <f aca="false">'Инерц. усил.'!F17*COS((4*B313+O3)*PI()/180)</f>
        <v>-0.536967211877669</v>
      </c>
      <c r="G313" s="18" t="n">
        <f aca="false">'Инерц. усил.'!G17*COS((5*B313+P3)*PI()/180)</f>
        <v>-0.146580061425287</v>
      </c>
      <c r="H313" s="18" t="n">
        <f aca="false">'Инерц. усил.'!H17*COS((6*B313+Q3)*PI()/180)</f>
        <v>0.142857142857143</v>
      </c>
      <c r="I313" s="18" t="n">
        <f aca="false">'Инерц. усил.'!I17*COS((7*B313+R3)*PI()/180)</f>
        <v>0.140688155631624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 t="n">
        <f aca="false">SUM(C313:L313)</f>
        <v>-0.52464523440247</v>
      </c>
    </row>
    <row r="314" customFormat="false" ht="12.75" hidden="false" customHeight="false" outlineLevel="0" collapsed="false">
      <c r="B314" s="18" t="n">
        <v>311</v>
      </c>
      <c r="C314" s="18" t="n">
        <f aca="false">COS(B314*PI()/180)</f>
        <v>0.656059028990507</v>
      </c>
      <c r="D314" s="18" t="n">
        <f aca="false">'Инерц. усил.'!D17*COS((M3+2*B314)*PI()/180)</f>
        <v>-0.119291229394342</v>
      </c>
      <c r="E314" s="18" t="n">
        <f aca="false">'Инерц. усил.'!E17*COS((3*B314+N3)*PI()/180)</f>
        <v>-0.599050405675299</v>
      </c>
      <c r="F314" s="18" t="n">
        <f aca="false">'Инерц. усил.'!F17*COS((4*B314+O3)*PI()/180)</f>
        <v>-0.549292397679047</v>
      </c>
      <c r="G314" s="18" t="n">
        <f aca="false">'Инерц. усил.'!G17*COS((5*B314+P3)*PI()/180)</f>
        <v>-0.181122112174585</v>
      </c>
      <c r="H314" s="18" t="n">
        <f aca="false">'Инерц. усил.'!H17*COS((6*B314+Q3)*PI()/180)</f>
        <v>0.116210469450229</v>
      </c>
      <c r="I314" s="18" t="n">
        <f aca="false">'Инерц. усил.'!I17*COS((7*B314+R3)*PI()/180)</f>
        <v>0.136616260307327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 t="n">
        <f aca="false">SUM(C314:L314)</f>
        <v>-0.539870386175209</v>
      </c>
    </row>
    <row r="315" customFormat="false" ht="12.75" hidden="false" customHeight="false" outlineLevel="0" collapsed="false">
      <c r="B315" s="18" t="n">
        <v>312</v>
      </c>
      <c r="C315" s="18" t="n">
        <f aca="false">COS(B315*PI()/180)</f>
        <v>0.669130606358858</v>
      </c>
      <c r="D315" s="18" t="n">
        <f aca="false">'Инерц. усил.'!D17*COS((M3+2*B315)*PI()/180)</f>
        <v>-0.0895958256579893</v>
      </c>
      <c r="E315" s="18" t="n">
        <f aca="false">'Инерц. усил.'!E17*COS((3*B315+N3)*PI()/180)</f>
        <v>-0.577869281696387</v>
      </c>
      <c r="F315" s="18" t="n">
        <f aca="false">'Инерц. усил.'!F17*COS((4*B315+O3)*PI()/180)</f>
        <v>-0.558941486133611</v>
      </c>
      <c r="G315" s="18" t="n">
        <f aca="false">'Инерц. усил.'!G17*COS((5*B315+P3)*PI()/180)</f>
        <v>-0.214285714285713</v>
      </c>
      <c r="H315" s="18" t="n">
        <f aca="false">'Инерц. усил.'!H17*COS((6*B315+Q3)*PI()/180)</f>
        <v>0.0882905698214137</v>
      </c>
      <c r="I315" s="18" t="n">
        <f aca="false">'Инерц. усил.'!I17*COS((7*B315+R3)*PI()/180)</f>
        <v>0.130507731207709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 t="n">
        <f aca="false">SUM(C315:L315)</f>
        <v>-0.552763400385719</v>
      </c>
    </row>
    <row r="316" customFormat="false" ht="12.75" hidden="false" customHeight="false" outlineLevel="0" collapsed="false">
      <c r="B316" s="18" t="n">
        <v>313</v>
      </c>
      <c r="C316" s="18" t="n">
        <f aca="false">COS(B316*PI()/180)</f>
        <v>0.681998360062498</v>
      </c>
      <c r="D316" s="18" t="n">
        <f aca="false">'Инерц. усил.'!D17*COS((M3+2*B316)*PI()/180)</f>
        <v>-0.0597912632092513</v>
      </c>
      <c r="E316" s="18" t="n">
        <f aca="false">'Инерц. усил.'!E17*COS((3*B316+N3)*PI()/180)</f>
        <v>-0.555104258183547</v>
      </c>
      <c r="F316" s="18" t="n">
        <f aca="false">'Инерц. усил.'!F17*COS((4*B316+O3)*PI()/180)</f>
        <v>-0.565867467852333</v>
      </c>
      <c r="G316" s="18" t="n">
        <f aca="false">'Инерц. усил.'!G17*COS((5*B316+P3)*PI()/180)</f>
        <v>-0.245818472721876</v>
      </c>
      <c r="H316" s="18" t="n">
        <f aca="false">'Инерц. усил.'!H17*COS((6*B316+Q3)*PI()/180)</f>
        <v>0.0594033402336456</v>
      </c>
      <c r="I316" s="18" t="n">
        <f aca="false">'Инерц. усил.'!I17*COS((7*B316+R3)*PI()/180)</f>
        <v>0.122453632431977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 t="n">
        <f aca="false">SUM(C316:L316)</f>
        <v>-0.562726129238888</v>
      </c>
    </row>
    <row r="317" customFormat="false" ht="12.75" hidden="false" customHeight="false" outlineLevel="0" collapsed="false">
      <c r="B317" s="18" t="n">
        <v>314</v>
      </c>
      <c r="C317" s="18" t="n">
        <f aca="false">COS(B317*PI()/180)</f>
        <v>0.694658370458997</v>
      </c>
      <c r="D317" s="18" t="n">
        <f aca="false">'Инерц. усил.'!D17*COS((M3+2*B317)*PI()/180)</f>
        <v>-0.0299138543164309</v>
      </c>
      <c r="E317" s="18" t="n">
        <f aca="false">'Инерц. усил.'!E17*COS((3*B317+N3)*PI()/180)</f>
        <v>-0.530817732483849</v>
      </c>
      <c r="F317" s="18" t="n">
        <f aca="false">'Инерц. усил.'!F17*COS((4*B317+O3)*PI()/180)</f>
        <v>-0.570036600148479</v>
      </c>
      <c r="G317" s="18" t="n">
        <f aca="false">'Инерц. усил.'!G17*COS((5*B317+P3)*PI()/180)</f>
        <v>-0.275480404151374</v>
      </c>
      <c r="H317" s="18" t="n">
        <f aca="false">'Инерц. усил.'!H17*COS((6*B317+Q3)*PI()/180)</f>
        <v>0.0298652752193295</v>
      </c>
      <c r="I317" s="18" t="n">
        <f aca="false">'Инерц. усил.'!I17*COS((7*B317+R3)*PI()/180)</f>
        <v>0.11257403204201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 t="n">
        <f aca="false">SUM(C317:L317)</f>
        <v>-0.569150913379797</v>
      </c>
    </row>
    <row r="318" customFormat="false" ht="12.75" hidden="false" customHeight="false" outlineLevel="0" collapsed="false">
      <c r="B318" s="18" t="n">
        <v>315</v>
      </c>
      <c r="C318" s="18" t="n">
        <f aca="false">COS(B318*PI()/180)</f>
        <v>0.707106781186547</v>
      </c>
      <c r="D318" s="18" t="n">
        <f aca="false">'Инерц. усил.'!D17*COS((M3+2*B318)*PI()/180)</f>
        <v>-3.67544536472585E-016</v>
      </c>
      <c r="E318" s="18" t="n">
        <f aca="false">'Инерц. усил.'!E17*COS((3*B318+N3)*PI()/180)</f>
        <v>-0.505076272276104</v>
      </c>
      <c r="F318" s="18" t="n">
        <f aca="false">'Инерц. усил.'!F17*COS((4*B318+O3)*PI()/180)</f>
        <v>-0.571428571428579</v>
      </c>
      <c r="G318" s="18" t="n">
        <f aca="false">'Инерц. усил.'!G17*COS((5*B318+P3)*PI()/180)</f>
        <v>-0.303045763365663</v>
      </c>
      <c r="H318" s="18" t="n">
        <f aca="false">'Инерц. усил.'!H17*COS((6*B318+Q3)*PI()/180)</f>
        <v>1.89013611310137E-015</v>
      </c>
      <c r="I318" s="18" t="n">
        <f aca="false">'Инерц. усил.'!I17*COS((7*B318+R3)*PI()/180)</f>
        <v>0.101016212124111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 t="n">
        <f aca="false">SUM(C318:L318)</f>
        <v>-0.571427613759686</v>
      </c>
    </row>
    <row r="319" customFormat="false" ht="12.75" hidden="false" customHeight="false" outlineLevel="0" collapsed="false">
      <c r="B319" s="18" t="n">
        <v>316</v>
      </c>
      <c r="C319" s="18" t="n">
        <f aca="false">COS(B319*PI()/180)</f>
        <v>0.719339800338651</v>
      </c>
      <c r="D319" s="18" t="n">
        <f aca="false">'Инерц. усил.'!D17*COS((M3+2*B319)*PI()/180)</f>
        <v>0.0299138543164286</v>
      </c>
      <c r="E319" s="18" t="n">
        <f aca="false">'Инерц. усил.'!E17*COS((3*B319+N3)*PI()/180)</f>
        <v>-0.477950433113467</v>
      </c>
      <c r="F319" s="18" t="n">
        <f aca="false">'Инерц. усил.'!F17*COS((4*B319+O3)*PI()/180)</f>
        <v>-0.570036600148479</v>
      </c>
      <c r="G319" s="18" t="n">
        <f aca="false">'Инерц. усил.'!G17*COS((5*B319+P3)*PI()/180)</f>
        <v>-0.328304761336705</v>
      </c>
      <c r="H319" s="18" t="n">
        <f aca="false">'Инерц. усил.'!H17*COS((6*B319+Q3)*PI()/180)</f>
        <v>-0.0298652752193298</v>
      </c>
      <c r="I319" s="18" t="n">
        <f aca="false">'Инерц. усил.'!I17*COS((7*B319+R3)*PI()/180)</f>
        <v>0.087952473152329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 t="n">
        <f aca="false">SUM(C319:L319)</f>
        <v>-0.568950942010572</v>
      </c>
    </row>
    <row r="320" customFormat="false" ht="12.75" hidden="false" customHeight="false" outlineLevel="0" collapsed="false">
      <c r="B320" s="18" t="n">
        <v>317</v>
      </c>
      <c r="C320" s="18" t="n">
        <f aca="false">COS(B320*PI()/180)</f>
        <v>0.731353701619171</v>
      </c>
      <c r="D320" s="18" t="n">
        <f aca="false">'Инерц. усил.'!D17*COS((M3+2*B320)*PI()/180)</f>
        <v>0.0597912632092506</v>
      </c>
      <c r="E320" s="18" t="n">
        <f aca="false">'Инерц. усил.'!E17*COS((3*B320+N3)*PI()/180)</f>
        <v>-0.449514565035595</v>
      </c>
      <c r="F320" s="18" t="n">
        <f aca="false">'Инерц. усил.'!F17*COS((4*B320+O3)*PI()/180)</f>
        <v>-0.565867467852334</v>
      </c>
      <c r="G320" s="18" t="n">
        <f aca="false">'Инерц. усил.'!G17*COS((5*B320+P3)*PI()/180)</f>
        <v>-0.351065161838139</v>
      </c>
      <c r="H320" s="18" t="n">
        <f aca="false">'Инерц. усил.'!H17*COS((6*B320+Q3)*PI()/180)</f>
        <v>-0.0594033402336459</v>
      </c>
      <c r="I320" s="18" t="n">
        <f aca="false">'Инерц. усил.'!I17*COS((7*B320+R3)*PI()/180)</f>
        <v>0.0735775653852507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 t="n">
        <f aca="false">SUM(C320:L320)</f>
        <v>-0.561128004746041</v>
      </c>
    </row>
    <row r="321" customFormat="false" ht="12.75" hidden="false" customHeight="false" outlineLevel="0" collapsed="false">
      <c r="B321" s="18" t="n">
        <v>318</v>
      </c>
      <c r="C321" s="18" t="n">
        <f aca="false">COS(B321*PI()/180)</f>
        <v>0.743144825477394</v>
      </c>
      <c r="D321" s="18" t="n">
        <f aca="false">'Инерц. усил.'!D17*COS((M3+2*B321)*PI()/180)</f>
        <v>0.0895958256579886</v>
      </c>
      <c r="E321" s="18" t="n">
        <f aca="false">'Инерц. усил.'!E17*COS((3*B321+N3)*PI()/180)</f>
        <v>-0.419846608780334</v>
      </c>
      <c r="F321" s="18" t="n">
        <f aca="false">'Инерц. усил.'!F17*COS((4*B321+O3)*PI()/180)</f>
        <v>-0.558941486133611</v>
      </c>
      <c r="G321" s="18" t="n">
        <f aca="false">'Инерц. усил.'!G17*COS((5*B321+P3)*PI()/180)</f>
        <v>-0.371153744479044</v>
      </c>
      <c r="H321" s="18" t="n">
        <f aca="false">'Инерц. усил.'!H17*COS((6*B321+Q3)*PI()/180)</f>
        <v>-0.088290569821414</v>
      </c>
      <c r="I321" s="18" t="n">
        <f aca="false">'Инерц. усил.'!I17*COS((7*B321+R3)*PI()/180)</f>
        <v>0.0581057855882085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 t="n">
        <f aca="false">SUM(C321:L321)</f>
        <v>-0.547385972490812</v>
      </c>
    </row>
    <row r="322" customFormat="false" ht="12.75" hidden="false" customHeight="false" outlineLevel="0" collapsed="false">
      <c r="B322" s="18" t="n">
        <v>319</v>
      </c>
      <c r="C322" s="18" t="n">
        <f aca="false">COS(B322*PI()/180)</f>
        <v>0.754709580222772</v>
      </c>
      <c r="D322" s="18" t="n">
        <f aca="false">'Инерц. усил.'!D17*COS((M3+2*B322)*PI()/180)</f>
        <v>0.119291229394341</v>
      </c>
      <c r="E322" s="18" t="n">
        <f aca="false">'Инерц. усил.'!E17*COS((3*B322+N3)*PI()/180)</f>
        <v>-0.389027882153587</v>
      </c>
      <c r="F322" s="18" t="n">
        <f aca="false">'Инерц. усил.'!F17*COS((4*B322+O3)*PI()/180)</f>
        <v>-0.549292397679047</v>
      </c>
      <c r="G322" s="18" t="n">
        <f aca="false">'Инерц. усил.'!G17*COS((5*B322+P3)*PI()/180)</f>
        <v>-0.388417623015707</v>
      </c>
      <c r="H322" s="18" t="n">
        <f aca="false">'Инерц. усил.'!H17*COS((6*B322+Q3)*PI()/180)</f>
        <v>-0.116210469450229</v>
      </c>
      <c r="I322" s="18" t="n">
        <f aca="false">'Инерц. усил.'!I17*COS((7*B322+R3)*PI()/180)</f>
        <v>0.0417677823620928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 t="n">
        <f aca="false">SUM(C322:L322)</f>
        <v>-0.527179780319365</v>
      </c>
    </row>
    <row r="323" customFormat="false" ht="12.75" hidden="false" customHeight="false" outlineLevel="0" collapsed="false">
      <c r="B323" s="18" t="n">
        <v>320</v>
      </c>
      <c r="C323" s="18" t="n">
        <f aca="false">COS(B323*PI()/180)</f>
        <v>0.766044443118978</v>
      </c>
      <c r="D323" s="18" t="n">
        <f aca="false">'Инерц. усил.'!D17*COS((M3+2*B323)*PI()/180)</f>
        <v>0.148841295143082</v>
      </c>
      <c r="E323" s="18" t="n">
        <f aca="false">'Инерц. усил.'!E17*COS((3*B323+N3)*PI()/180)</f>
        <v>-0.357142857142856</v>
      </c>
      <c r="F323" s="18" t="n">
        <f aca="false">'Инерц. усил.'!F17*COS((4*B323+O3)*PI()/180)</f>
        <v>-0.53696721187767</v>
      </c>
      <c r="G323" s="18" t="n">
        <f aca="false">'Инерц. усил.'!G17*COS((5*B323+P3)*PI()/180)</f>
        <v>-0.402725408908246</v>
      </c>
      <c r="H323" s="18" t="n">
        <f aca="false">'Инерц. усил.'!H17*COS((6*B323+Q3)*PI()/180)</f>
        <v>-0.142857142857142</v>
      </c>
      <c r="I323" s="18" t="n">
        <f aca="false">'Инерц. усил.'!I17*COS((7*B323+R3)*PI()/180)</f>
        <v>0.0248071177039673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 t="n">
        <f aca="false">SUM(C323:L323)</f>
        <v>-0.499999764819886</v>
      </c>
    </row>
    <row r="324" customFormat="false" ht="12.75" hidden="false" customHeight="false" outlineLevel="0" collapsed="false">
      <c r="B324" s="18" t="n">
        <v>321</v>
      </c>
      <c r="C324" s="18" t="n">
        <f aca="false">COS(B324*PI()/180)</f>
        <v>0.777145961456971</v>
      </c>
      <c r="D324" s="18" t="n">
        <f aca="false">'Инерц. усил.'!D17*COS((M3+2*B324)*PI()/180)</f>
        <v>0.178210020700935</v>
      </c>
      <c r="E324" s="18" t="n">
        <f aca="false">'Инерц. усил.'!E17*COS((3*B324+N3)*PI()/180)</f>
        <v>-0.324278928385389</v>
      </c>
      <c r="F324" s="18" t="n">
        <f aca="false">'Инерц. усил.'!F17*COS((4*B324+O3)*PI()/180)</f>
        <v>-0.52202597579578</v>
      </c>
      <c r="G324" s="18" t="n">
        <f aca="false">'Инерц. усил.'!G17*COS((5*B324+P3)*PI()/180)</f>
        <v>-0.413968211266744</v>
      </c>
      <c r="H324" s="18" t="n">
        <f aca="false">'Инерц. усил.'!H17*COS((6*B324+Q3)*PI()/180)</f>
        <v>-0.167938643512134</v>
      </c>
      <c r="I324" s="18" t="n">
        <f aca="false">'Инерц. усил.'!I17*COS((7*B324+R3)*PI()/180)</f>
        <v>0.00747663605867843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 t="n">
        <f aca="false">SUM(C324:L324)</f>
        <v>-0.465379140743462</v>
      </c>
    </row>
    <row r="325" customFormat="false" ht="12.75" hidden="false" customHeight="false" outlineLevel="0" collapsed="false">
      <c r="B325" s="18" t="n">
        <v>322</v>
      </c>
      <c r="C325" s="18" t="n">
        <f aca="false">COS(B325*PI()/180)</f>
        <v>0.788010753606722</v>
      </c>
      <c r="D325" s="18" t="n">
        <f aca="false">'Инерц. усил.'!D17*COS((M3+2*B325)*PI()/180)</f>
        <v>0.207361624799714</v>
      </c>
      <c r="E325" s="18" t="n">
        <f aca="false">'Инерц. усил.'!E17*COS((3*B325+N3)*PI()/180)</f>
        <v>-0.29052617362557</v>
      </c>
      <c r="F325" s="18" t="n">
        <f aca="false">'Инерц. усил.'!F17*COS((4*B325+O3)*PI()/180)</f>
        <v>-0.50454148163368</v>
      </c>
      <c r="G325" s="18" t="n">
        <f aca="false">'Инерц. усил.'!G17*COS((5*B325+P3)*PI()/180)</f>
        <v>-0.422060465576661</v>
      </c>
      <c r="H325" s="18" t="n">
        <f aca="false">'Инерц. усил.'!H17*COS((6*B325+Q3)*PI()/180)</f>
        <v>-0.191180173245387</v>
      </c>
      <c r="I325" s="18" t="n">
        <f aca="false">'Инерц. усил.'!I17*COS((7*B325+R3)*PI()/180)</f>
        <v>-0.00996530500943829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 t="n">
        <f aca="false">SUM(C325:L325)</f>
        <v>-0.422901220684302</v>
      </c>
    </row>
    <row r="326" customFormat="false" ht="12.75" hidden="false" customHeight="false" outlineLevel="0" collapsed="false">
      <c r="B326" s="18" t="n">
        <v>323</v>
      </c>
      <c r="C326" s="18" t="n">
        <f aca="false">COS(B326*PI()/180)</f>
        <v>0.798635510047293</v>
      </c>
      <c r="D326" s="18" t="n">
        <f aca="false">'Инерц. усил.'!D17*COS((M3+2*B326)*PI()/180)</f>
        <v>0.236260590700284</v>
      </c>
      <c r="E326" s="18" t="n">
        <f aca="false">'Инерц. усил.'!E17*COS((3*B326+N3)*PI()/180)</f>
        <v>-0.25597710681807</v>
      </c>
      <c r="F326" s="18" t="n">
        <f aca="false">'Инерц. усил.'!F17*COS((4*B326+O3)*PI()/180)</f>
        <v>-0.484598912089393</v>
      </c>
      <c r="G326" s="18" t="n">
        <f aca="false">'Инерц. усил.'!G17*COS((5*B326+P3)*PI()/180)</f>
        <v>-0.426940584896462</v>
      </c>
      <c r="H326" s="18" t="n">
        <f aca="false">'Инерц. усил.'!H17*COS((6*B326+Q3)*PI()/180)</f>
        <v>-0.21232709299354</v>
      </c>
      <c r="I326" s="18" t="n">
        <f aca="false">'Инерц. усил.'!I17*COS((7*B326+R3)*PI()/180)</f>
        <v>-0.0272586863327794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 t="n">
        <f aca="false">SUM(C326:L326)</f>
        <v>-0.372206282382668</v>
      </c>
    </row>
    <row r="327" customFormat="false" ht="12.75" hidden="false" customHeight="false" outlineLevel="0" collapsed="false">
      <c r="B327" s="18" t="n">
        <v>324</v>
      </c>
      <c r="C327" s="18" t="n">
        <f aca="false">COS(B327*PI()/180)</f>
        <v>0.809016994374947</v>
      </c>
      <c r="D327" s="18" t="n">
        <f aca="false">'Инерц. усил.'!D17*COS((M3+2*B327)*PI()/180)</f>
        <v>0.26487170946424</v>
      </c>
      <c r="E327" s="18" t="n">
        <f aca="false">'Инерц. усил.'!E17*COS((3*B327+N3)*PI()/180)</f>
        <v>-0.220726424553533</v>
      </c>
      <c r="F327" s="18" t="n">
        <f aca="false">'Инерц. усил.'!F17*COS((4*B327+O3)*PI()/180)</f>
        <v>-0.462295425357119</v>
      </c>
      <c r="G327" s="18" t="n">
        <f aca="false">'Инерц. усил.'!G17*COS((5*B327+P3)*PI()/180)</f>
        <v>-0.428571428571429</v>
      </c>
      <c r="H327" s="18" t="n">
        <f aca="false">'Инерц. усил.'!H17*COS((6*B327+Q3)*PI()/180)</f>
        <v>-0.231147712678556</v>
      </c>
      <c r="I327" s="18" t="n">
        <f aca="false">'Инерц. усил.'!I17*COS((7*B327+R3)*PI()/180)</f>
        <v>-0.0441457034273568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 t="n">
        <f aca="false">SUM(C327:L327)</f>
        <v>-0.312997990748807</v>
      </c>
    </row>
    <row r="328" customFormat="false" ht="12.75" hidden="false" customHeight="false" outlineLevel="0" collapsed="false">
      <c r="B328" s="18" t="n">
        <v>325</v>
      </c>
      <c r="C328" s="18" t="n">
        <f aca="false">COS(B328*PI()/180)</f>
        <v>0.819152044288992</v>
      </c>
      <c r="D328" s="18" t="n">
        <f aca="false">'Инерц. усил.'!D17*COS((M3+2*B328)*PI()/180)</f>
        <v>0.293160122850572</v>
      </c>
      <c r="E328" s="18" t="n">
        <f aca="false">'Инерц. усил.'!E17*COS((3*B328+N3)*PI()/180)</f>
        <v>-0.1848707465018</v>
      </c>
      <c r="F328" s="18" t="n">
        <f aca="false">'Инерц. усил.'!F17*COS((4*B328+O3)*PI()/180)</f>
        <v>-0.43773968178228</v>
      </c>
      <c r="G328" s="18" t="n">
        <f aca="false">'Инерц. усил.'!G17*COS((5*B328+P3)*PI()/180)</f>
        <v>-0.426940584896463</v>
      </c>
      <c r="H328" s="18" t="n">
        <f aca="false">'Инерц. усил.'!H17*COS((6*B328+Q3)*PI()/180)</f>
        <v>-0.247435829652696</v>
      </c>
      <c r="I328" s="18" t="n">
        <f aca="false">'Инерц. усил.'!I17*COS((7*B328+R3)*PI()/180)</f>
        <v>-0.0603746097638659</v>
      </c>
      <c r="J328" s="18" t="n">
        <f aca="false">'Инерц. усил.'!J17*COS((8*B328+S3)*PI()/180)</f>
        <v>0</v>
      </c>
      <c r="K328" s="18" t="n">
        <f aca="false">'Инерц. усил.'!K17*COS((9*B328+T3)*PI()/180)</f>
        <v>0</v>
      </c>
      <c r="L328" s="18" t="n">
        <f aca="false">'Инерц. усил.'!L17*COS((10*B328+U3)*PI()/180)</f>
        <v>0</v>
      </c>
      <c r="M328" s="18"/>
      <c r="N328" s="18"/>
      <c r="O328" s="18"/>
      <c r="P328" s="18"/>
      <c r="Q328" s="18"/>
      <c r="R328" s="18"/>
      <c r="S328" s="18"/>
      <c r="T328" s="18"/>
      <c r="U328" s="18"/>
      <c r="V328" s="18" t="n">
        <f aca="false">SUM(C328:L328)</f>
        <v>-0.245049285457541</v>
      </c>
    </row>
    <row r="329" customFormat="false" ht="12.75" hidden="false" customHeight="false" outlineLevel="0" collapsed="false">
      <c r="B329" s="59" t="n">
        <v>326</v>
      </c>
      <c r="C329" s="59" t="n">
        <f aca="false">COS(B329*PI()/180)</f>
        <v>0.829037572555041</v>
      </c>
      <c r="D329" s="59" t="n">
        <f aca="false">'Инерц. усил.'!D17*COS((M3+2*B329)*PI()/180)</f>
        <v>0.321091365785066</v>
      </c>
      <c r="E329" s="59" t="n">
        <f aca="false">'Инерц. усил.'!E17*COS((3*B329+N3)*PI()/180)</f>
        <v>-0.148508350584113</v>
      </c>
      <c r="F329" s="59" t="n">
        <f aca="false">'Инерц. усил.'!F17*COS((4*B329+O3)*PI()/180)</f>
        <v>-0.411051314479236</v>
      </c>
      <c r="G329" s="59" t="n">
        <f aca="false">'Инерц. усил.'!G17*COS((5*B329+P3)*PI()/180)</f>
        <v>-0.422060465576661</v>
      </c>
      <c r="H329" s="59" t="n">
        <f aca="false">'Инерц. усил.'!H17*COS((6*B329+Q3)*PI()/180)</f>
        <v>-0.261012987897886</v>
      </c>
      <c r="I329" s="59" t="n">
        <f aca="false">'Инерц. усил.'!I17*COS((7*B329+R3)*PI()/180)</f>
        <v>-0.0757034697285865</v>
      </c>
      <c r="J329" s="59" t="n">
        <f aca="false">'Инерц. усил.'!J17*COS((8*B329+S3)*PI()/180)</f>
        <v>0</v>
      </c>
      <c r="K329" s="59" t="n">
        <f aca="false">'Инерц. усил.'!K17*COS((9*B329+T3)*PI()/180)</f>
        <v>0</v>
      </c>
      <c r="L329" s="59" t="n">
        <f aca="false">'Инерц. усил.'!L17*COS((10*B329+U3)*PI()/180)</f>
        <v>0</v>
      </c>
      <c r="M329" s="59"/>
      <c r="N329" s="59"/>
      <c r="O329" s="59"/>
      <c r="P329" s="59"/>
      <c r="Q329" s="59"/>
      <c r="R329" s="59"/>
      <c r="S329" s="59"/>
      <c r="T329" s="59"/>
      <c r="U329" s="59"/>
      <c r="V329" s="59" t="n">
        <f aca="false">SUM(C329:L329)</f>
        <v>-0.168207649926374</v>
      </c>
    </row>
    <row r="330" customFormat="false" ht="12.75" hidden="false" customHeight="false" outlineLevel="0" collapsed="false">
      <c r="B330" s="18" t="n">
        <v>327</v>
      </c>
      <c r="C330" s="18" t="n">
        <f aca="false">COS(B330*PI()/180)</f>
        <v>0.838670567945424</v>
      </c>
      <c r="D330" s="18" t="n">
        <f aca="false">'Инерц. усил.'!D17*COS((M3+2*B330)*PI()/180)</f>
        <v>0.348631408350685</v>
      </c>
      <c r="E330" s="18" t="n">
        <f aca="false">'Инерц. усил.'!E17*COS((3*B330+N3)*PI()/180)</f>
        <v>-0.111738903600164</v>
      </c>
      <c r="F330" s="18" t="n">
        <f aca="false">'Инерц. усил.'!F17*COS((4*B330+O3)*PI()/180)</f>
        <v>-0.382360346490781</v>
      </c>
      <c r="G330" s="18" t="n">
        <f aca="false">'Инерц. усил.'!G17*COS((5*B330+P3)*PI()/180)</f>
        <v>-0.413968211266744</v>
      </c>
      <c r="H330" s="18" t="n">
        <f aca="false">'Инерц. усил.'!H17*COS((6*B330+Q3)*PI()/180)</f>
        <v>-0.271730433227186</v>
      </c>
      <c r="I330" s="18" t="n">
        <f aca="false">'Инерц. усил.'!I17*COS((7*B330+R3)*PI()/180)</f>
        <v>-0.0899037653261409</v>
      </c>
      <c r="J330" s="18" t="n">
        <f aca="false">'Инерц. усил.'!J17*COS((8*B330+S3)*PI()/180)</f>
        <v>0</v>
      </c>
      <c r="K330" s="18" t="n">
        <f aca="false">'Инерц. усил.'!K17*COS((9*B330+T3)*PI()/180)</f>
        <v>0</v>
      </c>
      <c r="L330" s="18" t="n">
        <f aca="false">'Инерц. усил.'!L17*COS((10*B330+U3)*PI()/180)</f>
        <v>0</v>
      </c>
      <c r="M330" s="18"/>
      <c r="N330" s="18"/>
      <c r="O330" s="18"/>
      <c r="P330" s="18"/>
      <c r="Q330" s="18"/>
      <c r="R330" s="18"/>
      <c r="S330" s="18"/>
      <c r="T330" s="18"/>
      <c r="U330" s="18"/>
      <c r="V330" s="18" t="n">
        <f aca="false">SUM(C330:L330)</f>
        <v>-0.082399683614907</v>
      </c>
    </row>
    <row r="331" customFormat="false" ht="12.75" hidden="false" customHeight="false" outlineLevel="0" collapsed="false">
      <c r="B331" s="59" t="n">
        <v>328</v>
      </c>
      <c r="C331" s="59" t="n">
        <f aca="false">COS(B331*PI()/180)</f>
        <v>0.848048096156425</v>
      </c>
      <c r="D331" s="59" t="n">
        <f aca="false">'Инерц. усил.'!D17*COS((M3+2*B331)*PI()/180)</f>
        <v>0.375746697247778</v>
      </c>
      <c r="E331" s="59" t="n">
        <f aca="false">'Инерц. усил.'!E17*COS((3*B331+N3)*PI()/180)</f>
        <v>-0.074663188048323</v>
      </c>
      <c r="F331" s="59" t="n">
        <f aca="false">'Инерц. усил.'!F17*COS((4*B331+O3)*PI()/180)</f>
        <v>-0.351806557328954</v>
      </c>
      <c r="G331" s="59" t="n">
        <f aca="false">'Инерц. усил.'!G17*COS((5*B331+P3)*PI()/180)</f>
        <v>-0.402725408908247</v>
      </c>
      <c r="H331" s="59" t="n">
        <f aca="false">'Инерц. усил.'!H17*COS((6*B331+Q3)*PI()/180)</f>
        <v>-0.279470743066801</v>
      </c>
      <c r="I331" s="59" t="n">
        <f aca="false">'Инерц. усил.'!I17*COS((7*B331+R3)*PI()/180)</f>
        <v>-0.102763802856466</v>
      </c>
      <c r="J331" s="59" t="n">
        <f aca="false">'Инерц. усил.'!J17*COS((8*B331+S3)*PI()/180)</f>
        <v>0</v>
      </c>
      <c r="K331" s="59" t="n">
        <f aca="false">'Инерц. усил.'!K17*COS((9*B331+T3)*PI()/180)</f>
        <v>0</v>
      </c>
      <c r="L331" s="59" t="n">
        <f aca="false">'Инерц. усил.'!L17*COS((10*B331+U3)*PI()/180)</f>
        <v>0</v>
      </c>
      <c r="M331" s="59"/>
      <c r="N331" s="59"/>
      <c r="O331" s="59"/>
      <c r="P331" s="59"/>
      <c r="Q331" s="59"/>
      <c r="R331" s="59"/>
      <c r="S331" s="59"/>
      <c r="T331" s="59"/>
      <c r="U331" s="59"/>
      <c r="V331" s="59" t="n">
        <f aca="false">SUM(C331:L331)</f>
        <v>0.0123650931954125</v>
      </c>
    </row>
    <row r="332" customFormat="false" ht="12.75" hidden="false" customHeight="false" outlineLevel="0" collapsed="false">
      <c r="B332" s="18" t="n">
        <v>329</v>
      </c>
      <c r="C332" s="18" t="n">
        <f aca="false">COS(B332*PI()/180)</f>
        <v>0.857167300702112</v>
      </c>
      <c r="D332" s="18" t="n">
        <f aca="false">'Инерц. усил.'!D17*COS((M3+2*B332)*PI()/180)</f>
        <v>0.402404196673619</v>
      </c>
      <c r="E332" s="18" t="n">
        <f aca="false">'Инерц. усил.'!E17*COS((3*B332+N3)*PI()/180)</f>
        <v>-0.0373828258878162</v>
      </c>
      <c r="F332" s="18" t="n">
        <f aca="false">'Инерц. усил.'!F17*COS((4*B332+O3)*PI()/180)</f>
        <v>-0.319538801983289</v>
      </c>
      <c r="G332" s="18" t="n">
        <f aca="false">'Инерц. усил.'!G17*COS((5*B332+P3)*PI()/180)</f>
        <v>-0.388417623015708</v>
      </c>
      <c r="H332" s="18" t="n">
        <f aca="false">'Инерц. усил.'!H17*COS((6*B332+Q3)*PI()/180)</f>
        <v>-0.284149112962363</v>
      </c>
      <c r="I332" s="18" t="n">
        <f aca="false">'Инерц. усил.'!I17*COS((7*B332+R3)*PI()/180)</f>
        <v>-0.114091868780283</v>
      </c>
      <c r="J332" s="18" t="n">
        <f aca="false">'Инерц. усил.'!J17*COS((8*B332+S3)*PI()/180)</f>
        <v>0</v>
      </c>
      <c r="K332" s="18" t="n">
        <f aca="false">'Инерц. усил.'!K17*COS((9*B332+T3)*PI()/180)</f>
        <v>0</v>
      </c>
      <c r="L332" s="18" t="n">
        <f aca="false">'Инерц. усил.'!L17*COS((10*B332+U3)*PI()/180)</f>
        <v>0</v>
      </c>
      <c r="M332" s="18"/>
      <c r="N332" s="18"/>
      <c r="O332" s="18"/>
      <c r="P332" s="18"/>
      <c r="Q332" s="18"/>
      <c r="R332" s="18"/>
      <c r="S332" s="18"/>
      <c r="T332" s="18"/>
      <c r="U332" s="18"/>
      <c r="V332" s="18" t="n">
        <f aca="false">SUM(C332:L332)</f>
        <v>0.115991264746272</v>
      </c>
    </row>
    <row r="333" customFormat="false" ht="12.75" hidden="false" customHeight="false" outlineLevel="0" collapsed="false">
      <c r="B333" s="59" t="n">
        <v>330</v>
      </c>
      <c r="C333" s="59" t="n">
        <f aca="false">COS(B333*PI()/180)</f>
        <v>0.866025403784438</v>
      </c>
      <c r="D333" s="59" t="n">
        <f aca="false">'Инерц. усил.'!D17*COS((M3+2*B333)*PI()/180)</f>
        <v>0.428571428571427</v>
      </c>
      <c r="E333" s="59" t="n">
        <f aca="false">'Инерц. усил.'!E17*COS((3*B333+N3)*PI()/180)</f>
        <v>7.87517992286073E-016</v>
      </c>
      <c r="F333" s="59" t="n">
        <f aca="false">'Инерц. усил.'!F17*COS((4*B333+O3)*PI()/180)</f>
        <v>-0.285714285714291</v>
      </c>
      <c r="G333" s="59" t="n">
        <f aca="false">'Инерц. усил.'!G17*COS((5*B333+P3)*PI()/180)</f>
        <v>-0.371153744479045</v>
      </c>
      <c r="H333" s="59" t="n">
        <f aca="false">'Инерц. усил.'!H17*COS((6*B333+Q3)*PI()/180)</f>
        <v>-0.285714285714285</v>
      </c>
      <c r="I333" s="59" t="n">
        <f aca="false">'Инерц. усил.'!I17*COS((7*B333+R3)*PI()/180)</f>
        <v>-0.123719087726409</v>
      </c>
      <c r="J333" s="59" t="n">
        <f aca="false">'Инерц. усил.'!J17*COS((8*B333+S3)*PI()/180)</f>
        <v>0</v>
      </c>
      <c r="K333" s="59" t="n">
        <f aca="false">'Инерц. усил.'!K17*COS((9*B333+T3)*PI()/180)</f>
        <v>0</v>
      </c>
      <c r="L333" s="59" t="n">
        <f aca="false">'Инерц. усил.'!L17*COS((10*B333+U3)*PI()/180)</f>
        <v>0</v>
      </c>
      <c r="M333" s="59"/>
      <c r="N333" s="59"/>
      <c r="O333" s="59"/>
      <c r="P333" s="59"/>
      <c r="Q333" s="59"/>
      <c r="R333" s="59"/>
      <c r="S333" s="59"/>
      <c r="T333" s="59"/>
      <c r="U333" s="59"/>
      <c r="V333" s="59" t="n">
        <f aca="false">SUM(C333:L333)</f>
        <v>0.228295428721836</v>
      </c>
    </row>
    <row r="334" customFormat="false" ht="12.75" hidden="false" customHeight="false" outlineLevel="0" collapsed="false">
      <c r="B334" s="18" t="n">
        <v>331</v>
      </c>
      <c r="C334" s="18" t="n">
        <f aca="false">COS(B334*PI()/180)</f>
        <v>0.874619707139396</v>
      </c>
      <c r="D334" s="18" t="n">
        <f aca="false">'Инерц. усил.'!D17*COS((M3+2*B334)*PI()/180)</f>
        <v>0.454216512199889</v>
      </c>
      <c r="E334" s="18" t="n">
        <f aca="false">'Инерц. усил.'!E17*COS((3*B334+N3)*PI()/180)</f>
        <v>0.0373828258878178</v>
      </c>
      <c r="F334" s="18" t="n">
        <f aca="false">'Инерц. усил.'!F17*COS((4*B334+O3)*PI()/180)</f>
        <v>-0.25049779816519</v>
      </c>
      <c r="G334" s="18" t="n">
        <f aca="false">'Инерц. усил.'!G17*COS((5*B334+P3)*PI()/180)</f>
        <v>-0.351065161838139</v>
      </c>
      <c r="H334" s="18" t="n">
        <f aca="false">'Инерц. усил.'!H17*COS((6*B334+Q3)*PI()/180)</f>
        <v>-0.284149112962363</v>
      </c>
      <c r="I334" s="18" t="n">
        <f aca="false">'Инерц. усил.'!I17*COS((7*B334+R3)*PI()/180)</f>
        <v>-0.131501940034561</v>
      </c>
      <c r="J334" s="18" t="n">
        <f aca="false">'Инерц. усил.'!J17*COS((8*B334+S3)*PI()/180)</f>
        <v>0</v>
      </c>
      <c r="K334" s="18" t="n">
        <f aca="false">'Инерц. усил.'!K17*COS((9*B334+T3)*PI()/180)</f>
        <v>0</v>
      </c>
      <c r="L334" s="18" t="n">
        <f aca="false">'Инерц. усил.'!L17*COS((10*B334+U3)*PI()/180)</f>
        <v>0</v>
      </c>
      <c r="M334" s="18"/>
      <c r="N334" s="18"/>
      <c r="O334" s="18"/>
      <c r="P334" s="18"/>
      <c r="Q334" s="18"/>
      <c r="R334" s="18"/>
      <c r="S334" s="18"/>
      <c r="T334" s="18"/>
      <c r="U334" s="18"/>
      <c r="V334" s="18" t="n">
        <f aca="false">SUM(C334:L334)</f>
        <v>0.349005032226849</v>
      </c>
    </row>
    <row r="335" customFormat="false" ht="12.75" hidden="false" customHeight="false" outlineLevel="0" collapsed="false">
      <c r="B335" s="59" t="n">
        <v>332</v>
      </c>
      <c r="C335" s="59" t="n">
        <f aca="false">COS(B335*PI()/180)</f>
        <v>0.882947592858927</v>
      </c>
      <c r="D335" s="59" t="n">
        <f aca="false">'Инерц. усил.'!D17*COS((M3+2*B335)*PI()/180)</f>
        <v>0.479308202974925</v>
      </c>
      <c r="E335" s="59" t="n">
        <f aca="false">'Инерц. усил.'!E17*COS((3*B335+N3)*PI()/180)</f>
        <v>0.0746631880483221</v>
      </c>
      <c r="F335" s="59" t="n">
        <f aca="false">'Инерц. усил.'!F17*COS((4*B335+O3)*PI()/180)</f>
        <v>-0.214060910523381</v>
      </c>
      <c r="G335" s="59" t="n">
        <f aca="false">'Инерц. усил.'!G17*COS((5*B335+P3)*PI()/180)</f>
        <v>-0.328304761336705</v>
      </c>
      <c r="H335" s="59" t="n">
        <f aca="false">'Инерц. усил.'!H17*COS((6*B335+Q3)*PI()/180)</f>
        <v>-0.279470743066801</v>
      </c>
      <c r="I335" s="59" t="n">
        <f aca="false">'Инерц. усил.'!I17*COS((7*B335+R3)*PI()/180)</f>
        <v>-0.137324401302934</v>
      </c>
      <c r="J335" s="59" t="n">
        <f aca="false">'Инерц. усил.'!J17*COS((8*B335+S3)*PI()/180)</f>
        <v>0</v>
      </c>
      <c r="K335" s="59" t="n">
        <f aca="false">'Инерц. усил.'!K17*COS((9*B335+T3)*PI()/180)</f>
        <v>0</v>
      </c>
      <c r="L335" s="59" t="n">
        <f aca="false">'Инерц. усил.'!L17*COS((10*B335+U3)*PI()/180)</f>
        <v>0</v>
      </c>
      <c r="M335" s="59"/>
      <c r="N335" s="59"/>
      <c r="O335" s="59"/>
      <c r="P335" s="59"/>
      <c r="Q335" s="59"/>
      <c r="R335" s="59"/>
      <c r="S335" s="59"/>
      <c r="T335" s="59"/>
      <c r="U335" s="59"/>
      <c r="V335" s="59" t="n">
        <f aca="false">SUM(C335:L335)</f>
        <v>0.477758167652351</v>
      </c>
    </row>
    <row r="336" customFormat="false" ht="12.75" hidden="false" customHeight="false" outlineLevel="0" collapsed="false">
      <c r="B336" s="18" t="n">
        <v>333</v>
      </c>
      <c r="C336" s="18" t="n">
        <f aca="false">COS(B336*PI()/180)</f>
        <v>0.891006524188368</v>
      </c>
      <c r="D336" s="18" t="n">
        <f aca="false">'Инерц. усил.'!D17*COS((M3+2*B336)*PI()/180)</f>
        <v>0.503815930536404</v>
      </c>
      <c r="E336" s="18" t="n">
        <f aca="false">'Инерц. усил.'!E17*COS((3*B336+N3)*PI()/180)</f>
        <v>0.111738903600163</v>
      </c>
      <c r="F336" s="18" t="n">
        <f aca="false">'Инерц. усил.'!F17*COS((4*B336+O3)*PI()/180)</f>
        <v>-0.17658113964283</v>
      </c>
      <c r="G336" s="18" t="n">
        <f aca="false">'Инерц. усил.'!G17*COS((5*B336+P3)*PI()/180)</f>
        <v>-0.303045763365663</v>
      </c>
      <c r="H336" s="18" t="n">
        <f aca="false">'Инерц. усил.'!H17*COS((6*B336+Q3)*PI()/180)</f>
        <v>-0.271730433227187</v>
      </c>
      <c r="I336" s="18" t="n">
        <f aca="false">'Инерц. усил.'!I17*COS((7*B336+R3)*PI()/180)</f>
        <v>-0.14109967204479</v>
      </c>
      <c r="J336" s="18" t="n">
        <f aca="false">'Инерц. усил.'!J17*COS((8*B336+S3)*PI()/180)</f>
        <v>0</v>
      </c>
      <c r="K336" s="18" t="n">
        <f aca="false">'Инерц. усил.'!K17*COS((9*B336+T3)*PI()/180)</f>
        <v>0</v>
      </c>
      <c r="L336" s="18" t="n">
        <f aca="false">'Инерц. усил.'!L17*COS((10*B336+U3)*PI()/180)</f>
        <v>0</v>
      </c>
      <c r="M336" s="18"/>
      <c r="N336" s="18"/>
      <c r="O336" s="18"/>
      <c r="P336" s="18"/>
      <c r="Q336" s="18"/>
      <c r="R336" s="18"/>
      <c r="S336" s="18"/>
      <c r="T336" s="18"/>
      <c r="U336" s="18"/>
      <c r="V336" s="18" t="n">
        <f aca="false">SUM(C336:L336)</f>
        <v>0.614104350044465</v>
      </c>
    </row>
    <row r="337" customFormat="false" ht="12.75" hidden="false" customHeight="false" outlineLevel="0" collapsed="false">
      <c r="B337" s="59" t="n">
        <v>334</v>
      </c>
      <c r="C337" s="59" t="n">
        <f aca="false">COS(B337*PI()/180)</f>
        <v>0.898794046299167</v>
      </c>
      <c r="D337" s="59" t="n">
        <f aca="false">'Инерц. усил.'!D17*COS((M3+2*B337)*PI()/180)</f>
        <v>0.527709835993421</v>
      </c>
      <c r="E337" s="59" t="n">
        <f aca="false">'Инерц. усил.'!E17*COS((3*B337+N3)*PI()/180)</f>
        <v>0.148508350584112</v>
      </c>
      <c r="F337" s="59" t="n">
        <f aca="false">'Инерц. усил.'!F17*COS((4*B337+O3)*PI()/180)</f>
        <v>-0.138241083199811</v>
      </c>
      <c r="G337" s="59" t="n">
        <f aca="false">'Инерц. усил.'!G17*COS((5*B337+P3)*PI()/180)</f>
        <v>-0.275480404151375</v>
      </c>
      <c r="H337" s="59" t="n">
        <f aca="false">'Инерц. усил.'!H17*COS((6*B337+Q3)*PI()/180)</f>
        <v>-0.261012987897886</v>
      </c>
      <c r="I337" s="59" t="n">
        <f aca="false">'Инерц. усил.'!I17*COS((7*B337+R3)*PI()/180)</f>
        <v>-0.142771471668884</v>
      </c>
      <c r="J337" s="59" t="n">
        <f aca="false">'Инерц. усил.'!J17*COS((8*B337+S3)*PI()/180)</f>
        <v>0</v>
      </c>
      <c r="K337" s="59" t="n">
        <f aca="false">'Инерц. усил.'!K17*COS((9*B337+T3)*PI()/180)</f>
        <v>0</v>
      </c>
      <c r="L337" s="59" t="n">
        <f aca="false">'Инерц. усил.'!L17*COS((10*B337+U3)*PI()/180)</f>
        <v>0</v>
      </c>
      <c r="M337" s="59"/>
      <c r="N337" s="59"/>
      <c r="O337" s="59"/>
      <c r="P337" s="59"/>
      <c r="Q337" s="59"/>
      <c r="R337" s="59"/>
      <c r="S337" s="59"/>
      <c r="T337" s="59"/>
      <c r="U337" s="59"/>
      <c r="V337" s="59" t="n">
        <f aca="false">SUM(C337:L337)</f>
        <v>0.757506285958744</v>
      </c>
    </row>
    <row r="338" customFormat="false" ht="12.75" hidden="false" customHeight="false" outlineLevel="0" collapsed="false">
      <c r="B338" s="18" t="n">
        <v>335</v>
      </c>
      <c r="C338" s="18" t="n">
        <f aca="false">COS(B338*PI()/180)</f>
        <v>0.90630778703665</v>
      </c>
      <c r="D338" s="18" t="n">
        <f aca="false">'Инерц. усил.'!D17*COS((M3+2*B338)*PI()/180)</f>
        <v>0.550960808302746</v>
      </c>
      <c r="E338" s="18" t="n">
        <f aca="false">'Инерц. усил.'!E17*COS((3*B338+N3)*PI()/180)</f>
        <v>0.184870746501799</v>
      </c>
      <c r="F338" s="18" t="n">
        <f aca="false">'Инерц. усил.'!F17*COS((4*B338+O3)*PI()/180)</f>
        <v>-0.0992275300953915</v>
      </c>
      <c r="G338" s="18" t="n">
        <f aca="false">'Инерц. усил.'!G17*COS((5*B338+P3)*PI()/180)</f>
        <v>-0.245818472721876</v>
      </c>
      <c r="H338" s="18" t="n">
        <f aca="false">'Инерц. усил.'!H17*COS((6*B338+Q3)*PI()/180)</f>
        <v>-0.247435829652697</v>
      </c>
      <c r="I338" s="18" t="n">
        <f aca="false">'Инерц. усил.'!I17*COS((7*B338+R3)*PI()/180)</f>
        <v>-0.142314877493448</v>
      </c>
      <c r="J338" s="18" t="n">
        <f aca="false">'Инерц. усил.'!J17*COS((8*B338+S3)*PI()/180)</f>
        <v>0</v>
      </c>
      <c r="K338" s="18" t="n">
        <f aca="false">'Инерц. усил.'!K17*COS((9*B338+T3)*PI()/180)</f>
        <v>0</v>
      </c>
      <c r="L338" s="18" t="n">
        <f aca="false">'Инерц. усил.'!L17*COS((10*B338+U3)*PI()/180)</f>
        <v>0</v>
      </c>
      <c r="M338" s="18"/>
      <c r="N338" s="18"/>
      <c r="O338" s="18"/>
      <c r="P338" s="18"/>
      <c r="Q338" s="18"/>
      <c r="R338" s="18"/>
      <c r="S338" s="18"/>
      <c r="T338" s="18"/>
      <c r="U338" s="18"/>
      <c r="V338" s="18" t="n">
        <f aca="false">SUM(C338:L338)</f>
        <v>0.907342631877782</v>
      </c>
    </row>
    <row r="339" customFormat="false" ht="12.75" hidden="false" customHeight="false" outlineLevel="0" collapsed="false">
      <c r="B339" s="59" t="n">
        <v>336</v>
      </c>
      <c r="C339" s="59" t="n">
        <f aca="false">COS(B339*PI()/180)</f>
        <v>0.913545457642601</v>
      </c>
      <c r="D339" s="59" t="n">
        <f aca="false">'Инерц. усил.'!D17*COS((M3+2*B339)*PI()/180)</f>
        <v>0.573540519736163</v>
      </c>
      <c r="E339" s="59" t="n">
        <f aca="false">'Инерц. усил.'!E17*COS((3*B339+N3)*PI()/180)</f>
        <v>0.220726424553532</v>
      </c>
      <c r="F339" s="59" t="n">
        <f aca="false">'Инерц. усил.'!F17*COS((4*B339+O3)*PI()/180)</f>
        <v>-0.0597305504386598</v>
      </c>
      <c r="G339" s="59" t="n">
        <f aca="false">'Инерц. усил.'!G17*COS((5*B339+P3)*PI()/180)</f>
        <v>-0.214285714285714</v>
      </c>
      <c r="H339" s="59" t="n">
        <f aca="false">'Инерц. усил.'!H17*COS((6*B339+Q3)*PI()/180)</f>
        <v>-0.231147712678556</v>
      </c>
      <c r="I339" s="59" t="n">
        <f aca="false">'Инерц. усил.'!I17*COS((7*B339+R3)*PI()/180)</f>
        <v>-0.139736696285972</v>
      </c>
      <c r="J339" s="59" t="n">
        <f aca="false">'Инерц. усил.'!J17*COS((8*B339+S3)*PI()/180)</f>
        <v>0</v>
      </c>
      <c r="K339" s="59" t="n">
        <f aca="false">'Инерц. усил.'!K17*COS((9*B339+T3)*PI()/180)</f>
        <v>0</v>
      </c>
      <c r="L339" s="59" t="n">
        <f aca="false">'Инерц. усил.'!L17*COS((10*B339+U3)*PI()/180)</f>
        <v>0</v>
      </c>
      <c r="M339" s="59"/>
      <c r="N339" s="59"/>
      <c r="O339" s="59"/>
      <c r="P339" s="59"/>
      <c r="Q339" s="59"/>
      <c r="R339" s="59"/>
      <c r="S339" s="59"/>
      <c r="T339" s="59"/>
      <c r="U339" s="59"/>
      <c r="V339" s="59" t="n">
        <f aca="false">SUM(C339:L339)</f>
        <v>1.06291172824339</v>
      </c>
    </row>
    <row r="340" customFormat="false" ht="12.75" hidden="false" customHeight="false" outlineLevel="0" collapsed="false">
      <c r="B340" s="18" t="n">
        <v>337</v>
      </c>
      <c r="C340" s="18" t="n">
        <f aca="false">COS(B340*PI()/180)</f>
        <v>0.92050485345244</v>
      </c>
      <c r="D340" s="18" t="n">
        <f aca="false">'Инерц. усил.'!D17*COS((M3+2*B340)*PI()/180)</f>
        <v>0.595421460393424</v>
      </c>
      <c r="E340" s="18" t="n">
        <f aca="false">'Инерц. усил.'!E17*COS((3*B340+N3)*PI()/180)</f>
        <v>0.255977106818069</v>
      </c>
      <c r="F340" s="18" t="n">
        <f aca="false">'Инерц. усил.'!F17*COS((4*B340+O3)*PI()/180)</f>
        <v>-0.0199425695442889</v>
      </c>
      <c r="G340" s="18" t="n">
        <f aca="false">'Инерц. усил.'!G17*COS((5*B340+P3)*PI()/180)</f>
        <v>-0.181122112174586</v>
      </c>
      <c r="H340" s="18" t="n">
        <f aca="false">'Инерц. усил.'!H17*COS((6*B340+Q3)*PI()/180)</f>
        <v>-0.212327092993541</v>
      </c>
      <c r="I340" s="18" t="n">
        <f aca="false">'Инерц. усил.'!I17*COS((7*B340+R3)*PI()/180)</f>
        <v>-0.135075362789979</v>
      </c>
      <c r="J340" s="18" t="n">
        <f aca="false">'Инерц. усил.'!J17*COS((8*B340+S3)*PI()/180)</f>
        <v>0</v>
      </c>
      <c r="K340" s="18" t="n">
        <f aca="false">'Инерц. усил.'!K17*COS((9*B340+T3)*PI()/180)</f>
        <v>0</v>
      </c>
      <c r="L340" s="18" t="n">
        <f aca="false">'Инерц. усил.'!L17*COS((10*B340+U3)*PI()/180)</f>
        <v>0</v>
      </c>
      <c r="M340" s="18"/>
      <c r="N340" s="18"/>
      <c r="O340" s="18"/>
      <c r="P340" s="18"/>
      <c r="Q340" s="18"/>
      <c r="R340" s="18"/>
      <c r="S340" s="18"/>
      <c r="T340" s="18"/>
      <c r="U340" s="18"/>
      <c r="V340" s="18" t="n">
        <f aca="false">SUM(C340:L340)</f>
        <v>1.22343628316154</v>
      </c>
    </row>
    <row r="341" customFormat="false" ht="12.75" hidden="false" customHeight="false" outlineLevel="0" collapsed="false">
      <c r="B341" s="59" t="n">
        <v>338</v>
      </c>
      <c r="C341" s="59" t="n">
        <f aca="false">COS(B341*PI()/180)</f>
        <v>0.927183854566787</v>
      </c>
      <c r="D341" s="59" t="n">
        <f aca="false">'Инерц. усил.'!D17*COS((M3+2*B341)*PI()/180)</f>
        <v>0.616576971718842</v>
      </c>
      <c r="E341" s="59" t="n">
        <f aca="false">'Инерц. усил.'!E17*COS((3*B341+N3)*PI()/180)</f>
        <v>0.290526173625569</v>
      </c>
      <c r="F341" s="59" t="n">
        <f aca="false">'Инерц. усил.'!F17*COS((4*B341+O3)*PI()/180)</f>
        <v>0.0199425695442858</v>
      </c>
      <c r="G341" s="59" t="n">
        <f aca="false">'Инерц. усил.'!G17*COS((5*B341+P3)*PI()/180)</f>
        <v>-0.146580061425288</v>
      </c>
      <c r="H341" s="59" t="n">
        <f aca="false">'Инерц. усил.'!H17*COS((6*B341+Q3)*PI()/180)</f>
        <v>-0.191180173245388</v>
      </c>
      <c r="I341" s="59" t="n">
        <f aca="false">'Инерц. усил.'!I17*COS((7*B341+R3)*PI()/180)</f>
        <v>-0.128400366751527</v>
      </c>
      <c r="J341" s="59" t="n">
        <f aca="false">'Инерц. усил.'!J17*COS((8*B341+S3)*PI()/180)</f>
        <v>0</v>
      </c>
      <c r="K341" s="59" t="n">
        <f aca="false">'Инерц. усил.'!K17*COS((9*B341+T3)*PI()/180)</f>
        <v>0</v>
      </c>
      <c r="L341" s="59" t="n">
        <f aca="false">'Инерц. усил.'!L17*COS((10*B341+U3)*PI()/180)</f>
        <v>0</v>
      </c>
      <c r="M341" s="59"/>
      <c r="N341" s="59"/>
      <c r="O341" s="59"/>
      <c r="P341" s="59"/>
      <c r="Q341" s="59"/>
      <c r="R341" s="59"/>
      <c r="S341" s="59"/>
      <c r="T341" s="59"/>
      <c r="U341" s="59"/>
      <c r="V341" s="59" t="n">
        <f aca="false">SUM(C341:L341)</f>
        <v>1.38806896803328</v>
      </c>
    </row>
    <row r="342" customFormat="false" ht="12.75" hidden="false" customHeight="false" outlineLevel="0" collapsed="false">
      <c r="B342" s="18" t="n">
        <v>339</v>
      </c>
      <c r="C342" s="18" t="n">
        <f aca="false">COS(B342*PI()/180)</f>
        <v>0.933580426497202</v>
      </c>
      <c r="D342" s="18" t="n">
        <f aca="false">'Инерц. усил.'!D17*COS((M3+2*B342)*PI()/180)</f>
        <v>0.636981278980622</v>
      </c>
      <c r="E342" s="18" t="n">
        <f aca="false">'Инерц. усил.'!E17*COS((3*B342+N3)*PI()/180)</f>
        <v>0.324278928385388</v>
      </c>
      <c r="F342" s="18" t="n">
        <f aca="false">'Инерц. усил.'!F17*COS((4*B342+O3)*PI()/180)</f>
        <v>0.0597305504386588</v>
      </c>
      <c r="G342" s="18" t="n">
        <f aca="false">'Инерц. усил.'!G17*COS((5*B342+P3)*PI()/180)</f>
        <v>-0.110922447901081</v>
      </c>
      <c r="H342" s="18" t="n">
        <f aca="false">'Инерц. усил.'!H17*COS((6*B342+Q3)*PI()/180)</f>
        <v>-0.167938643512135</v>
      </c>
      <c r="I342" s="18" t="n">
        <f aca="false">'Инерц. усил.'!I17*COS((7*B342+R3)*PI()/180)</f>
        <v>-0.119811216987145</v>
      </c>
      <c r="J342" s="18" t="n">
        <f aca="false">'Инерц. усил.'!J17*COS((8*B342+S3)*PI()/180)</f>
        <v>0</v>
      </c>
      <c r="K342" s="18" t="n">
        <f aca="false">'Инерц. усил.'!K17*COS((9*B342+T3)*PI()/180)</f>
        <v>0</v>
      </c>
      <c r="L342" s="18" t="n">
        <f aca="false">'Инерц. усил.'!L17*COS((10*B342+U3)*PI()/180)</f>
        <v>0</v>
      </c>
      <c r="M342" s="18"/>
      <c r="N342" s="18"/>
      <c r="O342" s="18"/>
      <c r="P342" s="18"/>
      <c r="Q342" s="18"/>
      <c r="R342" s="18"/>
      <c r="S342" s="18"/>
      <c r="T342" s="18"/>
      <c r="U342" s="18"/>
      <c r="V342" s="18" t="n">
        <f aca="false">SUM(C342:L342)</f>
        <v>1.55589887590151</v>
      </c>
    </row>
    <row r="343" customFormat="false" ht="12.75" hidden="false" customHeight="false" outlineLevel="0" collapsed="false">
      <c r="B343" s="59" t="n">
        <v>340</v>
      </c>
      <c r="C343" s="59" t="n">
        <f aca="false">COS(B343*PI()/180)</f>
        <v>0.939692620785908</v>
      </c>
      <c r="D343" s="59" t="n">
        <f aca="false">'Инерц. усил.'!D17*COS((M3+2*B343)*PI()/180)</f>
        <v>0.656609522673408</v>
      </c>
      <c r="E343" s="59" t="n">
        <f aca="false">'Инерц. усил.'!E17*COS((3*B343+N3)*PI()/180)</f>
        <v>0.357142857142855</v>
      </c>
      <c r="F343" s="59" t="n">
        <f aca="false">'Инерц. усил.'!F17*COS((4*B343+O3)*PI()/180)</f>
        <v>0.0992275300953905</v>
      </c>
      <c r="G343" s="59" t="n">
        <f aca="false">'Инерц. усил.'!G17*COS((5*B343+P3)*PI()/180)</f>
        <v>-0.0744206475715428</v>
      </c>
      <c r="H343" s="59" t="n">
        <f aca="false">'Инерц. усил.'!H17*COS((6*B343+Q3)*PI()/180)</f>
        <v>-0.142857142857142</v>
      </c>
      <c r="I343" s="59" t="n">
        <f aca="false">'Инерц. усил.'!I17*COS((7*B343+R3)*PI()/180)</f>
        <v>-0.109435957936582</v>
      </c>
      <c r="J343" s="59" t="n">
        <f aca="false">'Инерц. усил.'!J17*COS((8*B343+S3)*PI()/180)</f>
        <v>0</v>
      </c>
      <c r="K343" s="59" t="n">
        <f aca="false">'Инерц. усил.'!K17*COS((9*B343+T3)*PI()/180)</f>
        <v>0</v>
      </c>
      <c r="L343" s="59" t="n">
        <f aca="false">'Инерц. усил.'!L17*COS((10*B343+U3)*PI()/180)</f>
        <v>0</v>
      </c>
      <c r="M343" s="59"/>
      <c r="N343" s="59"/>
      <c r="O343" s="59"/>
      <c r="P343" s="59"/>
      <c r="Q343" s="59"/>
      <c r="R343" s="59"/>
      <c r="S343" s="59"/>
      <c r="T343" s="59"/>
      <c r="U343" s="59"/>
      <c r="V343" s="59" t="n">
        <f aca="false">SUM(C343:L343)</f>
        <v>1.72595878233229</v>
      </c>
    </row>
    <row r="344" customFormat="false" ht="12.75" hidden="false" customHeight="false" outlineLevel="0" collapsed="false">
      <c r="B344" s="18" t="n">
        <v>341</v>
      </c>
      <c r="C344" s="18" t="n">
        <f aca="false">COS(B344*PI()/180)</f>
        <v>0.945518575599317</v>
      </c>
      <c r="D344" s="18" t="n">
        <f aca="false">'Инерц. усил.'!D17*COS((M3+2*B344)*PI()/180)</f>
        <v>0.675437788805759</v>
      </c>
      <c r="E344" s="18" t="n">
        <f aca="false">'Инерц. усил.'!E17*COS((3*B344+N3)*PI()/180)</f>
        <v>0.389027882153588</v>
      </c>
      <c r="F344" s="18" t="n">
        <f aca="false">'Инерц. усил.'!F17*COS((4*B344+O3)*PI()/180)</f>
        <v>0.13824108319981</v>
      </c>
      <c r="G344" s="18" t="n">
        <f aca="false">'Инерц. усил.'!G17*COS((5*B344+P3)*PI()/180)</f>
        <v>-0.0373524611775667</v>
      </c>
      <c r="H344" s="18" t="n">
        <f aca="false">'Инерц. усил.'!H17*COS((6*B344+Q3)*PI()/180)</f>
        <v>-0.116210469450228</v>
      </c>
      <c r="I344" s="18" t="n">
        <f aca="false">'Инерц. усил.'!I17*COS((7*B344+R3)*PI()/180)</f>
        <v>-0.0974292608151269</v>
      </c>
      <c r="J344" s="18" t="n">
        <f aca="false">'Инерц. усил.'!J17*COS((8*B344+S3)*PI()/180)</f>
        <v>0</v>
      </c>
      <c r="K344" s="18" t="n">
        <f aca="false">'Инерц. усил.'!K17*COS((9*B344+T3)*PI()/180)</f>
        <v>0</v>
      </c>
      <c r="L344" s="18" t="n">
        <f aca="false">'Инерц. усил.'!L17*COS((10*B344+U3)*PI()/180)</f>
        <v>0</v>
      </c>
      <c r="M344" s="18"/>
      <c r="N344" s="18"/>
      <c r="O344" s="18"/>
      <c r="P344" s="18"/>
      <c r="Q344" s="18"/>
      <c r="R344" s="18"/>
      <c r="S344" s="18"/>
      <c r="T344" s="18"/>
      <c r="U344" s="18"/>
      <c r="V344" s="18" t="n">
        <f aca="false">SUM(C344:L344)</f>
        <v>1.89723313831555</v>
      </c>
    </row>
    <row r="345" customFormat="false" ht="12.75" hidden="false" customHeight="false" outlineLevel="0" collapsed="false">
      <c r="B345" s="59" t="n">
        <v>342</v>
      </c>
      <c r="C345" s="59" t="n">
        <f aca="false">COS(B345*PI()/180)</f>
        <v>0.951056516295153</v>
      </c>
      <c r="D345" s="59" t="n">
        <f aca="false">'Инерц. усил.'!D17*COS((M3+2*B345)*PI()/180)</f>
        <v>0.693443138035667</v>
      </c>
      <c r="E345" s="59" t="n">
        <f aca="false">'Инерц. усил.'!E17*COS((3*B345+N3)*PI()/180)</f>
        <v>0.419846608780336</v>
      </c>
      <c r="F345" s="59" t="n">
        <f aca="false">'Инерц. усил.'!F17*COS((4*B345+O3)*PI()/180)</f>
        <v>0.176581139642829</v>
      </c>
      <c r="G345" s="59" t="n">
        <f aca="false">'Инерц. усил.'!G17*COS((5*B345+P3)*PI()/180)</f>
        <v>2.62485345958741E-016</v>
      </c>
      <c r="H345" s="59" t="n">
        <f aca="false">'Инерц. усил.'!H17*COS((6*B345+Q3)*PI()/180)</f>
        <v>-0.0882905698214128</v>
      </c>
      <c r="I345" s="59" t="n">
        <f aca="false">'Инерц. усил.'!I17*COS((7*B345+R3)*PI()/180)</f>
        <v>-0.0839701178220433</v>
      </c>
      <c r="J345" s="59" t="n">
        <f aca="false">'Инерц. усил.'!J17*COS((8*B345+S3)*PI()/180)</f>
        <v>0</v>
      </c>
      <c r="K345" s="59" t="n">
        <f aca="false">'Инерц. усил.'!K17*COS((9*B345+T3)*PI()/180)</f>
        <v>0</v>
      </c>
      <c r="L345" s="59" t="n">
        <f aca="false">'Инерц. усил.'!L17*COS((10*B345+U3)*PI()/180)</f>
        <v>0</v>
      </c>
      <c r="M345" s="59"/>
      <c r="N345" s="59"/>
      <c r="O345" s="59"/>
      <c r="P345" s="59"/>
      <c r="Q345" s="59"/>
      <c r="R345" s="59"/>
      <c r="S345" s="59"/>
      <c r="T345" s="59"/>
      <c r="U345" s="59"/>
      <c r="V345" s="59" t="n">
        <f aca="false">SUM(C345:L345)</f>
        <v>2.06866671511053</v>
      </c>
    </row>
    <row r="346" customFormat="false" ht="12.75" hidden="false" customHeight="false" outlineLevel="0" collapsed="false">
      <c r="B346" s="18" t="n">
        <v>343</v>
      </c>
      <c r="C346" s="18" t="n">
        <f aca="false">COS(B346*PI()/180)</f>
        <v>0.956304755963036</v>
      </c>
      <c r="D346" s="18" t="n">
        <f aca="false">'Инерц. усил.'!D17*COS((M3+2*B346)*PI()/180)</f>
        <v>0.710603633618606</v>
      </c>
      <c r="E346" s="18" t="n">
        <f aca="false">'Инерц. усил.'!E17*COS((3*B346+N3)*PI()/180)</f>
        <v>0.449514565035594</v>
      </c>
      <c r="F346" s="18" t="n">
        <f aca="false">'Инерц. усил.'!F17*COS((4*B346+O3)*PI()/180)</f>
        <v>0.214060910523382</v>
      </c>
      <c r="G346" s="18" t="n">
        <f aca="false">'Инерц. усил.'!G17*COS((5*B346+P3)*PI()/180)</f>
        <v>0.0373524611775673</v>
      </c>
      <c r="H346" s="18" t="n">
        <f aca="false">'Инерц. усил.'!H17*COS((6*B346+Q3)*PI()/180)</f>
        <v>-0.0594033402336467</v>
      </c>
      <c r="I346" s="18" t="n">
        <f aca="false">'Инерц. усил.'!I17*COS((7*B346+R3)*PI()/180)</f>
        <v>-0.0692591737791489</v>
      </c>
      <c r="J346" s="18" t="n">
        <f aca="false">'Инерц. усил.'!J17*COS((8*B346+S3)*PI()/180)</f>
        <v>0</v>
      </c>
      <c r="K346" s="18" t="n">
        <f aca="false">'Инерц. усил.'!K17*COS((9*B346+T3)*PI()/180)</f>
        <v>0</v>
      </c>
      <c r="L346" s="18" t="n">
        <f aca="false">'Инерц. усил.'!L17*COS((10*B346+U3)*PI()/180)</f>
        <v>0</v>
      </c>
      <c r="M346" s="18"/>
      <c r="N346" s="18"/>
      <c r="O346" s="18"/>
      <c r="P346" s="18"/>
      <c r="Q346" s="18"/>
      <c r="R346" s="18"/>
      <c r="S346" s="18"/>
      <c r="T346" s="18"/>
      <c r="U346" s="18"/>
      <c r="V346" s="18" t="n">
        <f aca="false">SUM(C346:L346)</f>
        <v>2.23917381230539</v>
      </c>
    </row>
    <row r="347" customFormat="false" ht="12.75" hidden="false" customHeight="false" outlineLevel="0" collapsed="false">
      <c r="B347" s="59" t="n">
        <v>344</v>
      </c>
      <c r="C347" s="59" t="n">
        <f aca="false">COS(B347*PI()/180)</f>
        <v>0.961261695938319</v>
      </c>
      <c r="D347" s="59" t="n">
        <f aca="false">'Инерц. усил.'!D17*COS((M3+2*B347)*PI()/180)</f>
        <v>0.726898368134077</v>
      </c>
      <c r="E347" s="59" t="n">
        <f aca="false">'Инерц. усил.'!E17*COS((3*B347+N3)*PI()/180)</f>
        <v>0.477950433113466</v>
      </c>
      <c r="F347" s="59" t="n">
        <f aca="false">'Инерц. усил.'!F17*COS((4*B347+O3)*PI()/180)</f>
        <v>0.250497798165189</v>
      </c>
      <c r="G347" s="59" t="n">
        <f aca="false">'Инерц. усил.'!G17*COS((5*B347+P3)*PI()/180)</f>
        <v>0.0744206475715403</v>
      </c>
      <c r="H347" s="59" t="n">
        <f aca="false">'Инерц. усил.'!H17*COS((6*B347+Q3)*PI()/180)</f>
        <v>-0.0298652752193306</v>
      </c>
      <c r="I347" s="59" t="n">
        <f aca="false">'Инерц. усил.'!I17*COS((7*B347+R3)*PI()/180)</f>
        <v>-0.0535157349786595</v>
      </c>
      <c r="J347" s="59" t="n">
        <f aca="false">'Инерц. усил.'!J17*COS((8*B347+S3)*PI()/180)</f>
        <v>0</v>
      </c>
      <c r="K347" s="59" t="n">
        <f aca="false">'Инерц. усил.'!K17*COS((9*B347+T3)*PI()/180)</f>
        <v>0</v>
      </c>
      <c r="L347" s="59" t="n">
        <f aca="false">'Инерц. усил.'!L17*COS((10*B347+U3)*PI()/180)</f>
        <v>0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 t="n">
        <f aca="false">SUM(C347:L347)</f>
        <v>2.4076479327246</v>
      </c>
    </row>
    <row r="348" customFormat="false" ht="12.75" hidden="false" customHeight="false" outlineLevel="0" collapsed="false">
      <c r="B348" s="18" t="n">
        <v>345</v>
      </c>
      <c r="C348" s="18" t="n">
        <f aca="false">COS(B348*PI()/180)</f>
        <v>0.965925826289068</v>
      </c>
      <c r="D348" s="18" t="n">
        <f aca="false">'Инерц. усил.'!D17*COS((M3+2*B348)*PI()/180)</f>
        <v>0.742307488958089</v>
      </c>
      <c r="E348" s="18" t="n">
        <f aca="false">'Инерц. усил.'!E17*COS((3*B348+N3)*PI()/180)</f>
        <v>0.505076272276101</v>
      </c>
      <c r="F348" s="18" t="n">
        <f aca="false">'Инерц. усил.'!F17*COS((4*B348+O3)*PI()/180)</f>
        <v>0.28571428571429</v>
      </c>
      <c r="G348" s="18" t="n">
        <f aca="false">'Инерц. усил.'!G17*COS((5*B348+P3)*PI()/180)</f>
        <v>0.11092244790108</v>
      </c>
      <c r="H348" s="18" t="n">
        <f aca="false">'Инерц. усил.'!H17*COS((6*B348+Q3)*PI()/180)</f>
        <v>-9.10079303584331E-016</v>
      </c>
      <c r="I348" s="18" t="n">
        <f aca="false">'Инерц. усил.'!I17*COS((7*B348+R3)*PI()/180)</f>
        <v>-0.0369744998315017</v>
      </c>
      <c r="J348" s="18" t="n">
        <f aca="false">'Инерц. усил.'!J17*COS((8*B348+S3)*PI()/180)</f>
        <v>0</v>
      </c>
      <c r="K348" s="18" t="n">
        <f aca="false">'Инерц. усил.'!K17*COS((9*B348+T3)*PI()/180)</f>
        <v>0</v>
      </c>
      <c r="L348" s="18" t="n">
        <f aca="false">'Инерц. усил.'!L17*COS((10*B348+U3)*PI()/180)</f>
        <v>0</v>
      </c>
      <c r="M348" s="18"/>
      <c r="N348" s="18"/>
      <c r="O348" s="18"/>
      <c r="P348" s="18"/>
      <c r="Q348" s="18"/>
      <c r="R348" s="18"/>
      <c r="S348" s="18"/>
      <c r="T348" s="18"/>
      <c r="U348" s="18"/>
      <c r="V348" s="18" t="n">
        <f aca="false">SUM(C348:L348)</f>
        <v>2.57297182130712</v>
      </c>
    </row>
    <row r="349" customFormat="false" ht="12.75" hidden="false" customHeight="false" outlineLevel="0" collapsed="false">
      <c r="B349" s="59" t="n">
        <v>346</v>
      </c>
      <c r="C349" s="59" t="n">
        <f aca="false">COS(B349*PI()/180)</f>
        <v>0.970295726275996</v>
      </c>
      <c r="D349" s="59" t="n">
        <f aca="false">'Инерц. усил.'!D17*COS((M3+2*B349)*PI()/180)</f>
        <v>0.756812222450507</v>
      </c>
      <c r="E349" s="59" t="n">
        <f aca="false">'Инерц. усил.'!E17*COS((3*B349+N3)*PI()/180)</f>
        <v>0.530817732483849</v>
      </c>
      <c r="F349" s="59" t="n">
        <f aca="false">'Инерц. усил.'!F17*COS((4*B349+O3)*PI()/180)</f>
        <v>0.319538801983288</v>
      </c>
      <c r="G349" s="59" t="n">
        <f aca="false">'Инерц. усил.'!G17*COS((5*B349+P3)*PI()/180)</f>
        <v>0.146580061425287</v>
      </c>
      <c r="H349" s="59" t="n">
        <f aca="false">'Инерц. усил.'!H17*COS((6*B349+Q3)*PI()/180)</f>
        <v>0.0298652752193288</v>
      </c>
      <c r="I349" s="59" t="n">
        <f aca="false">'Инерц. усил.'!I17*COS((7*B349+R3)*PI()/180)</f>
        <v>-0.019882060054581</v>
      </c>
      <c r="J349" s="59" t="n">
        <f aca="false">'Инерц. усил.'!J17*COS((8*B349+S3)*PI()/180)</f>
        <v>0</v>
      </c>
      <c r="K349" s="59" t="n">
        <f aca="false">'Инерц. усил.'!K17*COS((9*B349+T3)*PI()/180)</f>
        <v>0</v>
      </c>
      <c r="L349" s="59" t="n">
        <f aca="false">'Инерц. усил.'!L17*COS((10*B349+U3)*PI()/180)</f>
        <v>0</v>
      </c>
      <c r="M349" s="59"/>
      <c r="N349" s="59"/>
      <c r="O349" s="59"/>
      <c r="P349" s="59"/>
      <c r="Q349" s="59"/>
      <c r="R349" s="59"/>
      <c r="S349" s="59"/>
      <c r="T349" s="59"/>
      <c r="U349" s="59"/>
      <c r="V349" s="59" t="n">
        <f aca="false">SUM(C349:L349)</f>
        <v>2.73402775978367</v>
      </c>
    </row>
    <row r="350" customFormat="false" ht="12.75" hidden="false" customHeight="false" outlineLevel="0" collapsed="false">
      <c r="B350" s="18" t="n">
        <v>347</v>
      </c>
      <c r="C350" s="18" t="n">
        <f aca="false">COS(B350*PI()/180)</f>
        <v>0.974370064785235</v>
      </c>
      <c r="D350" s="18" t="n">
        <f aca="false">'Инерц. усил.'!D17*COS((M3+2*B350)*PI()/180)</f>
        <v>0.770394896827855</v>
      </c>
      <c r="E350" s="18" t="n">
        <f aca="false">'Инерц. усил.'!E17*COS((3*B350+N3)*PI()/180)</f>
        <v>0.555104258183546</v>
      </c>
      <c r="F350" s="18" t="n">
        <f aca="false">'Инерц. усил.'!F17*COS((4*B350+O3)*PI()/180)</f>
        <v>0.351806557328952</v>
      </c>
      <c r="G350" s="18" t="n">
        <f aca="false">'Инерц. усил.'!G17*COS((5*B350+P3)*PI()/180)</f>
        <v>0.181122112174586</v>
      </c>
      <c r="H350" s="18" t="n">
        <f aca="false">'Инерц. усил.'!H17*COS((6*B350+Q3)*PI()/180)</f>
        <v>0.0594033402336449</v>
      </c>
      <c r="I350" s="18" t="n">
        <f aca="false">'Инерц. усил.'!I17*COS((7*B350+R3)*PI()/180)</f>
        <v>-0.0024932245562493</v>
      </c>
      <c r="J350" s="18" t="n">
        <f aca="false">'Инерц. усил.'!J17*COS((8*B350+S3)*PI()/180)</f>
        <v>0</v>
      </c>
      <c r="K350" s="18" t="n">
        <f aca="false">'Инерц. усил.'!K17*COS((9*B350+T3)*PI()/180)</f>
        <v>0</v>
      </c>
      <c r="L350" s="18" t="n">
        <f aca="false">'Инерц. усил.'!L17*COS((10*B350+U3)*PI()/180)</f>
        <v>0</v>
      </c>
      <c r="M350" s="18"/>
      <c r="N350" s="18"/>
      <c r="O350" s="18"/>
      <c r="P350" s="18"/>
      <c r="Q350" s="18"/>
      <c r="R350" s="18"/>
      <c r="S350" s="18"/>
      <c r="T350" s="18"/>
      <c r="U350" s="18"/>
      <c r="V350" s="18" t="n">
        <f aca="false">SUM(C350:L350)</f>
        <v>2.88970800497757</v>
      </c>
    </row>
    <row r="351" customFormat="false" ht="12.75" hidden="false" customHeight="false" outlineLevel="0" collapsed="false">
      <c r="B351" s="59" t="n">
        <v>348</v>
      </c>
      <c r="C351" s="59" t="n">
        <f aca="false">COS(B351*PI()/180)</f>
        <v>0.978147600733806</v>
      </c>
      <c r="D351" s="59" t="n">
        <f aca="false">'Инерц. усил.'!D17*COS((M3+2*B351)*PI()/180)</f>
        <v>0.783038963693656</v>
      </c>
      <c r="E351" s="59" t="n">
        <f aca="false">'Инерц. усил.'!E17*COS((3*B351+N3)*PI()/180)</f>
        <v>0.577869281696387</v>
      </c>
      <c r="F351" s="59" t="n">
        <f aca="false">'Инерц. усил.'!F17*COS((4*B351+O3)*PI()/180)</f>
        <v>0.38236034649078</v>
      </c>
      <c r="G351" s="59" t="n">
        <f aca="false">'Инерц. усил.'!G17*COS((5*B351+P3)*PI()/180)</f>
        <v>0.214285714285714</v>
      </c>
      <c r="H351" s="59" t="n">
        <f aca="false">'Инерц. усил.'!H17*COS((6*B351+Q3)*PI()/180)</f>
        <v>0.088290569821413</v>
      </c>
      <c r="I351" s="59" t="n">
        <f aca="false">'Инерц. усил.'!I17*COS((7*B351+R3)*PI()/180)</f>
        <v>0.0149327791776142</v>
      </c>
      <c r="J351" s="59" t="n">
        <f aca="false">'Инерц. усил.'!J17*COS((8*B351+S3)*PI()/180)</f>
        <v>0</v>
      </c>
      <c r="K351" s="59" t="n">
        <f aca="false">'Инерц. усил.'!K17*COS((9*B351+T3)*PI()/180)</f>
        <v>0</v>
      </c>
      <c r="L351" s="59" t="n">
        <f aca="false">'Инерц. усил.'!L17*COS((10*B351+U3)*PI()/180)</f>
        <v>0</v>
      </c>
      <c r="M351" s="59"/>
      <c r="N351" s="59"/>
      <c r="O351" s="59"/>
      <c r="P351" s="59"/>
      <c r="Q351" s="59"/>
      <c r="R351" s="59"/>
      <c r="S351" s="59"/>
      <c r="T351" s="59"/>
      <c r="U351" s="59"/>
      <c r="V351" s="59" t="n">
        <f aca="false">SUM(C351:L351)</f>
        <v>3.03892525589937</v>
      </c>
    </row>
    <row r="352" customFormat="false" ht="12.75" hidden="false" customHeight="false" outlineLevel="0" collapsed="false">
      <c r="B352" s="18" t="n">
        <v>349</v>
      </c>
      <c r="C352" s="18" t="n">
        <f aca="false">COS(B352*PI()/180)</f>
        <v>0.981627183447664</v>
      </c>
      <c r="D352" s="18" t="n">
        <f aca="false">'Инерц. усил.'!D17*COS((M3+2*B352)*PI()/180)</f>
        <v>0.794729018200102</v>
      </c>
      <c r="E352" s="18" t="n">
        <f aca="false">'Инерц. усил.'!E17*COS((3*B352+N3)*PI()/180)</f>
        <v>0.599050405675298</v>
      </c>
      <c r="F352" s="18" t="n">
        <f aca="false">'Инерц. усил.'!F17*COS((4*B352+O3)*PI()/180)</f>
        <v>0.411051314479235</v>
      </c>
      <c r="G352" s="18" t="n">
        <f aca="false">'Инерц. усил.'!G17*COS((5*B352+P3)*PI()/180)</f>
        <v>0.245818472721876</v>
      </c>
      <c r="H352" s="18" t="n">
        <f aca="false">'Инерц. усил.'!H17*COS((6*B352+Q3)*PI()/180)</f>
        <v>0.116210469450228</v>
      </c>
      <c r="I352" s="18" t="n">
        <f aca="false">'Инерц. усил.'!I17*COS((7*B352+R3)*PI()/180)</f>
        <v>0.0321361695683516</v>
      </c>
      <c r="J352" s="18" t="n">
        <f aca="false">'Инерц. усил.'!J17*COS((8*B352+S3)*PI()/180)</f>
        <v>0</v>
      </c>
      <c r="K352" s="18" t="n">
        <f aca="false">'Инерц. усил.'!K17*COS((9*B352+T3)*PI()/180)</f>
        <v>0</v>
      </c>
      <c r="L352" s="18" t="n">
        <f aca="false">'Инерц. усил.'!L17*COS((10*B352+U3)*PI()/180)</f>
        <v>0</v>
      </c>
      <c r="M352" s="18"/>
      <c r="N352" s="18"/>
      <c r="O352" s="18"/>
      <c r="P352" s="18"/>
      <c r="Q352" s="18"/>
      <c r="R352" s="18"/>
      <c r="S352" s="18"/>
      <c r="T352" s="18"/>
      <c r="U352" s="18"/>
      <c r="V352" s="18" t="n">
        <f aca="false">SUM(C352:L352)</f>
        <v>3.18062303354275</v>
      </c>
    </row>
    <row r="353" customFormat="false" ht="12.75" hidden="false" customHeight="false" outlineLevel="0" collapsed="false">
      <c r="B353" s="59" t="n">
        <v>350</v>
      </c>
      <c r="C353" s="59" t="n">
        <f aca="false">COS(B353*PI()/180)</f>
        <v>0.984807753012208</v>
      </c>
      <c r="D353" s="59" t="n">
        <f aca="false">'Инерц. усил.'!D17*COS((M3+2*B353)*PI()/180)</f>
        <v>0.80545081781649</v>
      </c>
      <c r="E353" s="59" t="n">
        <f aca="false">'Инерц. усил.'!E17*COS((3*B353+N3)*PI()/180)</f>
        <v>0.618589574131737</v>
      </c>
      <c r="F353" s="59" t="n">
        <f aca="false">'Инерц. усил.'!F17*COS((4*B353+O3)*PI()/180)</f>
        <v>0.437739681782278</v>
      </c>
      <c r="G353" s="59" t="n">
        <f aca="false">'Инерц. усил.'!G17*COS((5*B353+P3)*PI()/180)</f>
        <v>0.275480404151373</v>
      </c>
      <c r="H353" s="59" t="n">
        <f aca="false">'Инерц. усил.'!H17*COS((6*B353+Q3)*PI()/180)</f>
        <v>0.142857142857143</v>
      </c>
      <c r="I353" s="59" t="n">
        <f aca="false">'Инерц. усил.'!I17*COS((7*B353+R3)*PI()/180)</f>
        <v>0.0488604836895055</v>
      </c>
      <c r="J353" s="59" t="n">
        <f aca="false">'Инерц. усил.'!J17*COS((8*B353+S3)*PI()/180)</f>
        <v>0</v>
      </c>
      <c r="K353" s="59" t="n">
        <f aca="false">'Инерц. усил.'!K17*COS((9*B353+T3)*PI()/180)</f>
        <v>0</v>
      </c>
      <c r="L353" s="59" t="n">
        <f aca="false">'Инерц. усил.'!L17*COS((10*B353+U3)*PI()/180)</f>
        <v>0</v>
      </c>
      <c r="M353" s="59"/>
      <c r="N353" s="59"/>
      <c r="O353" s="59"/>
      <c r="P353" s="59"/>
      <c r="Q353" s="59"/>
      <c r="R353" s="59"/>
      <c r="S353" s="59"/>
      <c r="T353" s="59"/>
      <c r="U353" s="59"/>
      <c r="V353" s="59" t="n">
        <f aca="false">SUM(C353:L353)</f>
        <v>3.31378585744073</v>
      </c>
    </row>
    <row r="354" customFormat="false" ht="12.75" hidden="false" customHeight="false" outlineLevel="0" collapsed="false">
      <c r="B354" s="18" t="n">
        <v>351</v>
      </c>
      <c r="C354" s="18" t="n">
        <f aca="false">COS(B354*PI()/180)</f>
        <v>0.987688340595138</v>
      </c>
      <c r="D354" s="18" t="n">
        <f aca="false">'Инерц. усил.'!D17*COS((M3+2*B354)*PI()/180)</f>
        <v>0.815191299681558</v>
      </c>
      <c r="E354" s="18" t="n">
        <f aca="false">'Инерц. усил.'!E17*COS((3*B354+N3)*PI()/180)</f>
        <v>0.636433231563115</v>
      </c>
      <c r="F354" s="18" t="n">
        <f aca="false">'Инерц. усил.'!F17*COS((4*B354+O3)*PI()/180)</f>
        <v>0.462295425357119</v>
      </c>
      <c r="G354" s="18" t="n">
        <f aca="false">'Инерц. усил.'!G17*COS((5*B354+P3)*PI()/180)</f>
        <v>0.303045763365663</v>
      </c>
      <c r="H354" s="18" t="n">
        <f aca="false">'Инерц. усил.'!H17*COS((6*B354+Q3)*PI()/180)</f>
        <v>0.167938643512135</v>
      </c>
      <c r="I354" s="18" t="n">
        <f aca="false">'Инерц. усил.'!I17*COS((7*B354+R3)*PI()/180)</f>
        <v>0.0648564005383539</v>
      </c>
      <c r="J354" s="18" t="n">
        <f aca="false">'Инерц. усил.'!J17*COS((8*B354+S3)*PI()/180)</f>
        <v>0</v>
      </c>
      <c r="K354" s="18" t="n">
        <f aca="false">'Инерц. усил.'!K17*COS((9*B354+T3)*PI()/180)</f>
        <v>0</v>
      </c>
      <c r="L354" s="18" t="n">
        <f aca="false">'Инерц. усил.'!L17*COS((10*B354+U3)*PI()/180)</f>
        <v>0</v>
      </c>
      <c r="M354" s="18"/>
      <c r="N354" s="18"/>
      <c r="O354" s="18"/>
      <c r="P354" s="18"/>
      <c r="Q354" s="18"/>
      <c r="R354" s="18"/>
      <c r="S354" s="18"/>
      <c r="T354" s="18"/>
      <c r="U354" s="18"/>
      <c r="V354" s="18" t="n">
        <f aca="false">SUM(C354:L354)</f>
        <v>3.43744910461308</v>
      </c>
    </row>
    <row r="355" customFormat="false" ht="12.75" hidden="false" customHeight="false" outlineLevel="0" collapsed="false">
      <c r="B355" s="59" t="n">
        <v>352</v>
      </c>
      <c r="C355" s="59" t="n">
        <f aca="false">COS(B355*PI()/180)</f>
        <v>0.99026806874157</v>
      </c>
      <c r="D355" s="59" t="n">
        <f aca="false">'Инерц. усил.'!D17*COS((M3+2*B355)*PI()/180)</f>
        <v>0.823938596518557</v>
      </c>
      <c r="E355" s="59" t="n">
        <f aca="false">'Инерц. усил.'!E17*COS((3*B355+N3)*PI()/180)</f>
        <v>0.65253246974471</v>
      </c>
      <c r="F355" s="59" t="n">
        <f aca="false">'Инерц. усил.'!F17*COS((4*B355+O3)*PI()/180)</f>
        <v>0.484598912089392</v>
      </c>
      <c r="G355" s="59" t="n">
        <f aca="false">'Инерц. усил.'!G17*COS((5*B355+P3)*PI()/180)</f>
        <v>0.328304761336705</v>
      </c>
      <c r="H355" s="59" t="n">
        <f aca="false">'Инерц. усил.'!H17*COS((6*B355+Q3)*PI()/180)</f>
        <v>0.191180173245388</v>
      </c>
      <c r="I355" s="59" t="n">
        <f aca="false">'Инерц. усил.'!I17*COS((7*B355+R3)*PI()/180)</f>
        <v>0.0798854578377971</v>
      </c>
      <c r="J355" s="59" t="n">
        <f aca="false">'Инерц. усил.'!J17*COS((8*B355+S3)*PI()/180)</f>
        <v>0</v>
      </c>
      <c r="K355" s="59" t="n">
        <f aca="false">'Инерц. усил.'!K17*COS((9*B355+T3)*PI()/180)</f>
        <v>0</v>
      </c>
      <c r="L355" s="59" t="n">
        <f aca="false">'Инерц. усил.'!L17*COS((10*B355+U3)*PI()/180)</f>
        <v>0</v>
      </c>
      <c r="M355" s="59"/>
      <c r="N355" s="59"/>
      <c r="O355" s="59"/>
      <c r="P355" s="59"/>
      <c r="Q355" s="59"/>
      <c r="R355" s="59"/>
      <c r="S355" s="59"/>
      <c r="T355" s="59"/>
      <c r="U355" s="59"/>
      <c r="V355" s="59" t="n">
        <f aca="false">SUM(C355:L355)</f>
        <v>3.55070843951412</v>
      </c>
    </row>
    <row r="356" customFormat="false" ht="12.75" hidden="false" customHeight="false" outlineLevel="0" collapsed="false">
      <c r="B356" s="18" t="n">
        <v>353</v>
      </c>
      <c r="C356" s="18" t="n">
        <f aca="false">COS(B356*PI()/180)</f>
        <v>0.992546151641322</v>
      </c>
      <c r="D356" s="18" t="n">
        <f aca="false">'Инерц. усил.'!D17*COS((M3+2*B356)*PI()/180)</f>
        <v>0.831682051093709</v>
      </c>
      <c r="E356" s="18" t="n">
        <f aca="false">'Инерц. усил.'!E17*COS((3*B356+N3)*PI()/180)</f>
        <v>0.666843161783711</v>
      </c>
      <c r="F356" s="18" t="n">
        <f aca="false">'Инерц. усил.'!F17*COS((4*B356+O3)*PI()/180)</f>
        <v>0.504541481633679</v>
      </c>
      <c r="G356" s="18" t="n">
        <f aca="false">'Инерц. усил.'!G17*COS((5*B356+P3)*PI()/180)</f>
        <v>0.35106516183814</v>
      </c>
      <c r="H356" s="18" t="n">
        <f aca="false">'Инерц. усил.'!H17*COS((6*B356+Q3)*PI()/180)</f>
        <v>0.212327092993541</v>
      </c>
      <c r="I356" s="18" t="n">
        <f aca="false">'Инерц. усил.'!I17*COS((7*B356+R3)*PI()/180)</f>
        <v>0.0937236069596665</v>
      </c>
      <c r="J356" s="18" t="n">
        <f aca="false">'Инерц. усил.'!J17*COS((8*B356+S3)*PI()/180)</f>
        <v>0</v>
      </c>
      <c r="K356" s="18" t="n">
        <f aca="false">'Инерц. усил.'!K17*COS((9*B356+T3)*PI()/180)</f>
        <v>0</v>
      </c>
      <c r="L356" s="18" t="n">
        <f aca="false">'Инерц. усил.'!L17*COS((10*B356+U3)*PI()/180)</f>
        <v>0</v>
      </c>
      <c r="M356" s="18"/>
      <c r="N356" s="18"/>
      <c r="O356" s="18"/>
      <c r="P356" s="18"/>
      <c r="Q356" s="18"/>
      <c r="R356" s="18"/>
      <c r="S356" s="18"/>
      <c r="T356" s="18"/>
      <c r="U356" s="18"/>
      <c r="V356" s="18" t="n">
        <f aca="false">SUM(C356:L356)</f>
        <v>3.65272870794377</v>
      </c>
    </row>
    <row r="357" customFormat="false" ht="12.75" hidden="false" customHeight="false" outlineLevel="0" collapsed="false">
      <c r="B357" s="59" t="n">
        <v>354</v>
      </c>
      <c r="C357" s="59" t="n">
        <f aca="false">COS(B357*PI()/180)</f>
        <v>0.994521895368273</v>
      </c>
      <c r="D357" s="59" t="n">
        <f aca="false">'Инерц. усил.'!D17*COS((M3+2*B357)*PI()/180)</f>
        <v>0.838412229200403</v>
      </c>
      <c r="E357" s="59" t="n">
        <f aca="false">'Инерц. усил.'!E17*COS((3*B357+N3)*PI()/180)</f>
        <v>0.679326083067961</v>
      </c>
      <c r="F357" s="59" t="n">
        <f aca="false">'Инерц. усил.'!F17*COS((4*B357+O3)*PI()/180)</f>
        <v>0.522025975795779</v>
      </c>
      <c r="G357" s="59" t="n">
        <f aca="false">'Инерц. усил.'!G17*COS((5*B357+P3)*PI()/180)</f>
        <v>0.371153744479045</v>
      </c>
      <c r="H357" s="59" t="n">
        <f aca="false">'Инерц. усил.'!H17*COS((6*B357+Q3)*PI()/180)</f>
        <v>0.231147712678555</v>
      </c>
      <c r="I357" s="59" t="n">
        <f aca="false">'Инерц. усил.'!I17*COS((7*B357+R3)*PI()/180)</f>
        <v>0.106164552973725</v>
      </c>
      <c r="J357" s="59" t="n">
        <f aca="false">'Инерц. усил.'!J17*COS((8*B357+S3)*PI()/180)</f>
        <v>0</v>
      </c>
      <c r="K357" s="59" t="n">
        <f aca="false">'Инерц. усил.'!K17*COS((9*B357+T3)*PI()/180)</f>
        <v>0</v>
      </c>
      <c r="L357" s="59" t="n">
        <f aca="false">'Инерц. усил.'!L17*COS((10*B357+U3)*PI()/180)</f>
        <v>0</v>
      </c>
      <c r="M357" s="59"/>
      <c r="N357" s="59"/>
      <c r="O357" s="59"/>
      <c r="P357" s="59"/>
      <c r="Q357" s="59"/>
      <c r="R357" s="59"/>
      <c r="S357" s="59"/>
      <c r="T357" s="59"/>
      <c r="U357" s="59"/>
      <c r="V357" s="59" t="n">
        <f aca="false">SUM(C357:L357)</f>
        <v>3.74275219356374</v>
      </c>
    </row>
    <row r="358" customFormat="false" ht="12.75" hidden="false" customHeight="false" outlineLevel="0" collapsed="false">
      <c r="B358" s="18" t="n">
        <v>355</v>
      </c>
      <c r="C358" s="18" t="n">
        <f aca="false">COS(B358*PI()/180)</f>
        <v>0.996194698091746</v>
      </c>
      <c r="D358" s="18" t="n">
        <f aca="false">'Инерц. усил.'!D17*COS((M3+2*B358)*PI()/180)</f>
        <v>0.844120931153319</v>
      </c>
      <c r="E358" s="18" t="n">
        <f aca="false">'Инерц. усил.'!E17*COS((3*B358+N3)*PI()/180)</f>
        <v>0.689947018777901</v>
      </c>
      <c r="F358" s="18" t="n">
        <f aca="false">'Инерц. усил.'!F17*COS((4*B358+O3)*PI()/180)</f>
        <v>0.536967211877669</v>
      </c>
      <c r="G358" s="18" t="n">
        <f aca="false">'Инерц. усил.'!G17*COS((5*B358+P3)*PI()/180)</f>
        <v>0.388417623015707</v>
      </c>
      <c r="H358" s="18" t="n">
        <f aca="false">'Инерц. усил.'!H17*COS((6*B358+Q3)*PI()/180)</f>
        <v>0.247435829652696</v>
      </c>
      <c r="I358" s="18" t="n">
        <f aca="false">'Инерц. усил.'!I17*COS((7*B358+R3)*PI()/180)</f>
        <v>0.117022830029917</v>
      </c>
      <c r="J358" s="18" t="n">
        <f aca="false">'Инерц. усил.'!J17*COS((8*B358+S3)*PI()/180)</f>
        <v>0</v>
      </c>
      <c r="K358" s="18" t="n">
        <f aca="false">'Инерц. усил.'!K17*COS((9*B358+T3)*PI()/180)</f>
        <v>0</v>
      </c>
      <c r="L358" s="18" t="n">
        <f aca="false">'Инерц. усил.'!L17*COS((10*B358+U3)*PI()/180)</f>
        <v>0</v>
      </c>
      <c r="M358" s="18"/>
      <c r="N358" s="18"/>
      <c r="O358" s="18"/>
      <c r="P358" s="18"/>
      <c r="Q358" s="18"/>
      <c r="R358" s="18"/>
      <c r="S358" s="18"/>
      <c r="T358" s="18"/>
      <c r="U358" s="18"/>
      <c r="V358" s="18" t="n">
        <f aca="false">SUM(C358:L358)</f>
        <v>3.82010614259895</v>
      </c>
    </row>
    <row r="359" customFormat="false" ht="12.75" hidden="false" customHeight="false" outlineLevel="0" collapsed="false">
      <c r="B359" s="59" t="n">
        <v>356</v>
      </c>
      <c r="C359" s="59" t="n">
        <f aca="false">COS(B359*PI()/180)</f>
        <v>0.997564050259824</v>
      </c>
      <c r="D359" s="59" t="n">
        <f aca="false">'Инерц. усил.'!D17*COS((M3+2*B359)*PI()/180)</f>
        <v>0.848801201778487</v>
      </c>
      <c r="E359" s="59" t="n">
        <f aca="false">'Инерц. усил.'!E17*COS((3*B359+N3)*PI()/180)</f>
        <v>0.698676857666999</v>
      </c>
      <c r="F359" s="59" t="n">
        <f aca="false">'Инерц. усил.'!F17*COS((4*B359+O3)*PI()/180)</f>
        <v>0.549292397679047</v>
      </c>
      <c r="G359" s="59" t="n">
        <f aca="false">'Инерц. усил.'!G17*COS((5*B359+P3)*PI()/180)</f>
        <v>0.402725408908246</v>
      </c>
      <c r="H359" s="59" t="n">
        <f aca="false">'Инерц. усил.'!H17*COS((6*B359+Q3)*PI()/180)</f>
        <v>0.261012987897885</v>
      </c>
      <c r="I359" s="59" t="n">
        <f aca="false">'Инерц. усил.'!I17*COS((7*B359+R3)*PI()/180)</f>
        <v>0.126136566227017</v>
      </c>
      <c r="J359" s="59" t="n">
        <f aca="false">'Инерц. усил.'!J17*COS((8*B359+S3)*PI()/180)</f>
        <v>0</v>
      </c>
      <c r="K359" s="59" t="n">
        <f aca="false">'Инерц. усил.'!K17*COS((9*B359+T3)*PI()/180)</f>
        <v>0</v>
      </c>
      <c r="L359" s="59" t="n">
        <f aca="false">'Инерц. усил.'!L17*COS((10*B359+U3)*PI()/180)</f>
        <v>0</v>
      </c>
      <c r="M359" s="59"/>
      <c r="N359" s="59"/>
      <c r="O359" s="59"/>
      <c r="P359" s="59"/>
      <c r="Q359" s="59"/>
      <c r="R359" s="59"/>
      <c r="S359" s="59"/>
      <c r="T359" s="59"/>
      <c r="U359" s="59"/>
      <c r="V359" s="59" t="n">
        <f aca="false">SUM(C359:L359)</f>
        <v>3.88420947041751</v>
      </c>
    </row>
    <row r="360" customFormat="false" ht="12.75" hidden="false" customHeight="false" outlineLevel="0" collapsed="false">
      <c r="B360" s="18" t="n">
        <v>357</v>
      </c>
      <c r="C360" s="18" t="n">
        <f aca="false">COS(B360*PI()/180)</f>
        <v>0.998629534754574</v>
      </c>
      <c r="D360" s="18" t="n">
        <f aca="false">'Инерц. усил.'!D17*COS((M3+2*B360)*PI()/180)</f>
        <v>0.852447338887089</v>
      </c>
      <c r="E360" s="18" t="n">
        <f aca="false">'Инерц. усил.'!E17*COS((3*B360+N3)*PI()/180)</f>
        <v>0.705491671853665</v>
      </c>
      <c r="F360" s="18" t="n">
        <f aca="false">'Инерц. усил.'!F17*COS((4*B360+O3)*PI()/180)</f>
        <v>0.558941486133611</v>
      </c>
      <c r="G360" s="18" t="n">
        <f aca="false">'Инерц. усил.'!G17*COS((5*B360+P3)*PI()/180)</f>
        <v>0.413968211266744</v>
      </c>
      <c r="H360" s="18" t="n">
        <f aca="false">'Инерц. усил.'!H17*COS((6*B360+Q3)*PI()/180)</f>
        <v>0.271730433227186</v>
      </c>
      <c r="I360" s="18" t="n">
        <f aca="false">'Инерц. усил.'!I17*COS((7*B360+R3)*PI()/180)</f>
        <v>0.133369896749836</v>
      </c>
      <c r="J360" s="18" t="n">
        <f aca="false">'Инерц. усил.'!J17*COS((8*B360+S3)*PI()/180)</f>
        <v>0</v>
      </c>
      <c r="K360" s="18" t="n">
        <f aca="false">'Инерц. усил.'!K17*COS((9*B360+T3)*PI()/180)</f>
        <v>0</v>
      </c>
      <c r="L360" s="18" t="n">
        <f aca="false">'Инерц. усил.'!L17*COS((10*B360+U3)*PI()/180)</f>
        <v>0</v>
      </c>
      <c r="M360" s="18"/>
      <c r="N360" s="18"/>
      <c r="O360" s="18"/>
      <c r="P360" s="18"/>
      <c r="Q360" s="18"/>
      <c r="R360" s="18"/>
      <c r="S360" s="18"/>
      <c r="T360" s="18"/>
      <c r="U360" s="18"/>
      <c r="V360" s="18" t="n">
        <f aca="false">SUM(C360:L360)</f>
        <v>3.9345785728727</v>
      </c>
    </row>
    <row r="361" customFormat="false" ht="12.75" hidden="false" customHeight="false" outlineLevel="0" collapsed="false">
      <c r="B361" s="59" t="n">
        <v>358</v>
      </c>
      <c r="C361" s="59" t="n">
        <f aca="false">COS(B361*PI()/180)</f>
        <v>0.999390827019096</v>
      </c>
      <c r="D361" s="59" t="n">
        <f aca="false">'Инерц. усил.'!D17*COS((M3+2*B361)*PI()/180)</f>
        <v>0.855054900222704</v>
      </c>
      <c r="E361" s="59" t="n">
        <f aca="false">'Инерц. усил.'!E17*COS((3*B361+N3)*PI()/180)</f>
        <v>0.710372782405904</v>
      </c>
      <c r="F361" s="59" t="n">
        <f aca="false">'Инерц. усил.'!F17*COS((4*B361+O3)*PI()/180)</f>
        <v>0.565867467852334</v>
      </c>
      <c r="G361" s="59" t="n">
        <f aca="false">'Инерц. усил.'!G17*COS((5*B361+P3)*PI()/180)</f>
        <v>0.422060465576661</v>
      </c>
      <c r="H361" s="59" t="n">
        <f aca="false">'Инерц. усил.'!H17*COS((6*B361+Q3)*PI()/180)</f>
        <v>0.279470743066801</v>
      </c>
      <c r="I361" s="59" t="n">
        <f aca="false">'Инерц. усил.'!I17*COS((7*B361+R3)*PI()/180)</f>
        <v>0.138614989300683</v>
      </c>
      <c r="J361" s="59" t="n">
        <f aca="false">'Инерц. усил.'!J17*COS((8*B361+S3)*PI()/180)</f>
        <v>0</v>
      </c>
      <c r="K361" s="59" t="n">
        <f aca="false">'Инерц. усил.'!K17*COS((9*B361+T3)*PI()/180)</f>
        <v>0</v>
      </c>
      <c r="L361" s="59" t="n">
        <f aca="false">'Инерц. усил.'!L17*COS((10*B361+U3)*PI()/180)</f>
        <v>0</v>
      </c>
      <c r="M361" s="59"/>
      <c r="N361" s="59"/>
      <c r="O361" s="59"/>
      <c r="P361" s="59"/>
      <c r="Q361" s="59"/>
      <c r="R361" s="59"/>
      <c r="S361" s="59"/>
      <c r="T361" s="59"/>
      <c r="U361" s="59"/>
      <c r="V361" s="59" t="n">
        <f aca="false">SUM(C361:L361)</f>
        <v>3.97083217544418</v>
      </c>
    </row>
    <row r="362" customFormat="false" ht="12.75" hidden="false" customHeight="false" outlineLevel="0" collapsed="false">
      <c r="B362" s="18" t="n">
        <v>359</v>
      </c>
      <c r="C362" s="18" t="n">
        <f aca="false">COS(B362*PI()/180)</f>
        <v>0.999847695156391</v>
      </c>
      <c r="D362" s="18" t="n">
        <f aca="false">'Инерц. усил.'!D17*COS((M3+2*B362)*PI()/180)</f>
        <v>0.856620708873508</v>
      </c>
      <c r="E362" s="18" t="n">
        <f aca="false">'Инерц. усил.'!E17*COS((3*B362+N3)*PI()/180)</f>
        <v>0.713306810538976</v>
      </c>
      <c r="F362" s="18" t="n">
        <f aca="false">'Инерц. усил.'!F17*COS((4*B362+O3)*PI()/180)</f>
        <v>0.570036600148479</v>
      </c>
      <c r="G362" s="18" t="n">
        <f aca="false">'Инерц. усил.'!G17*COS((5*B362+P3)*PI()/180)</f>
        <v>0.426940584896463</v>
      </c>
      <c r="H362" s="18" t="n">
        <f aca="false">'Инерц. усил.'!H17*COS((6*B362+Q3)*PI()/180)</f>
        <v>0.284149112962363</v>
      </c>
      <c r="I362" s="18" t="n">
        <f aca="false">'Инерц. усил.'!I17*COS((7*B362+R3)*PI()/180)</f>
        <v>0.141793651630556</v>
      </c>
      <c r="J362" s="18" t="n">
        <f aca="false">'Инерц. усил.'!J17*COS((8*B362+S3)*PI()/180)</f>
        <v>0</v>
      </c>
      <c r="K362" s="18" t="n">
        <f aca="false">'Инерц. усил.'!K17*COS((9*B362+T3)*PI()/180)</f>
        <v>0</v>
      </c>
      <c r="L362" s="18" t="n">
        <f aca="false">'Инерц. усил.'!L17*COS((10*B362+U3)*PI()/180)</f>
        <v>0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 t="n">
        <f aca="false">SUM(C362:L362)</f>
        <v>3.99269516420674</v>
      </c>
    </row>
    <row r="363" customFormat="false" ht="12.75" hidden="false" customHeight="false" outlineLevel="0" collapsed="false">
      <c r="B363" s="59" t="n">
        <v>360</v>
      </c>
      <c r="C363" s="59" t="n">
        <f aca="false">COS(B363*PI()/180)</f>
        <v>1</v>
      </c>
      <c r="D363" s="59" t="n">
        <f aca="false">'Инерц. усил.'!D17*COS((M3+2*B363)*PI()/180)</f>
        <v>0.857142857142855</v>
      </c>
      <c r="E363" s="59" t="n">
        <f aca="false">'Инерц. усил.'!E17*COS((3*B363+N3)*PI()/180)</f>
        <v>0.714285714285709</v>
      </c>
      <c r="F363" s="59" t="n">
        <f aca="false">'Инерц. усил.'!F17*COS((4*B363+O3)*PI()/180)</f>
        <v>0.571428571428579</v>
      </c>
      <c r="G363" s="59" t="n">
        <f aca="false">'Инерц. усил.'!G17*COS((5*B363+P3)*PI()/180)</f>
        <v>0.428571428571429</v>
      </c>
      <c r="H363" s="59" t="n">
        <f aca="false">'Инерц. усил.'!H17*COS((6*B363+Q3)*PI()/180)</f>
        <v>0.285714285714285</v>
      </c>
      <c r="I363" s="59" t="n">
        <f aca="false">'Инерц. усил.'!I17*COS((7*B363+R3)*PI()/180)</f>
        <v>0.142858497205474</v>
      </c>
      <c r="J363" s="59" t="n">
        <f aca="false">'Инерц. усил.'!J17*COS((8*B363+S3)*PI()/180)</f>
        <v>0</v>
      </c>
      <c r="K363" s="59" t="n">
        <f aca="false">'Инерц. усил.'!K17*COS((9*B363+T3)*PI()/180)</f>
        <v>0</v>
      </c>
      <c r="L363" s="59" t="n">
        <f aca="false">'Инерц. усил.'!L17*COS((10*B363+U3)*PI()/180)</f>
        <v>0</v>
      </c>
      <c r="M363" s="59"/>
      <c r="N363" s="59"/>
      <c r="O363" s="59"/>
      <c r="P363" s="59"/>
      <c r="Q363" s="59"/>
      <c r="R363" s="59"/>
      <c r="S363" s="59"/>
      <c r="T363" s="59"/>
      <c r="U363" s="59"/>
      <c r="V363" s="59" t="n">
        <f aca="false">SUM(C363:L363)</f>
        <v>4.00000135434833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3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R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90" workbookViewId="0">
      <selection pane="topLeft" activeCell="C4" activeCellId="0" sqref="C4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13.7"/>
    <col collapsed="false" customWidth="true" hidden="false" outlineLevel="0" max="3" min="3" style="0" width="10.58"/>
    <col collapsed="false" customWidth="true" hidden="false" outlineLevel="0" max="4" min="4" style="0" width="11.57"/>
    <col collapsed="false" customWidth="true" hidden="false" outlineLevel="0" max="5" min="5" style="0" width="3.42"/>
    <col collapsed="false" customWidth="true" hidden="false" outlineLevel="0" max="6" min="6" style="0" width="6.71"/>
    <col collapsed="false" customWidth="true" hidden="false" outlineLevel="0" max="19" min="19" style="0" width="3.99"/>
    <col collapsed="false" customWidth="true" hidden="false" outlineLevel="0" max="20" min="20" style="0" width="5.57"/>
  </cols>
  <sheetData>
    <row r="3" customFormat="false" ht="18" hidden="false" customHeight="false" outlineLevel="0" collapsed="false">
      <c r="B3" s="101" t="s">
        <v>111</v>
      </c>
      <c r="C3" s="101" t="s">
        <v>112</v>
      </c>
      <c r="D3" s="101" t="s">
        <v>113</v>
      </c>
    </row>
    <row r="4" customFormat="false" ht="15.75" hidden="false" customHeight="false" outlineLevel="0" collapsed="false">
      <c r="B4" s="102" t="n">
        <v>100</v>
      </c>
      <c r="C4" s="102"/>
      <c r="D4" s="102"/>
      <c r="H4" s="0" t="s">
        <v>114</v>
      </c>
    </row>
    <row r="5" customFormat="false" ht="15" hidden="false" customHeight="false" outlineLevel="0" collapsed="false">
      <c r="B5" s="102" t="n">
        <v>150</v>
      </c>
      <c r="C5" s="102"/>
      <c r="D5" s="102"/>
      <c r="F5" s="103" t="s">
        <v>115</v>
      </c>
    </row>
    <row r="6" customFormat="false" ht="15" hidden="false" customHeight="false" outlineLevel="0" collapsed="false">
      <c r="B6" s="102" t="n">
        <v>200</v>
      </c>
      <c r="C6" s="102"/>
      <c r="D6" s="102"/>
    </row>
    <row r="7" customFormat="false" ht="15" hidden="false" customHeight="false" outlineLevel="0" collapsed="false">
      <c r="B7" s="102" t="n">
        <v>250</v>
      </c>
      <c r="C7" s="102"/>
      <c r="D7" s="102"/>
    </row>
    <row r="8" customFormat="false" ht="15" hidden="false" customHeight="false" outlineLevel="0" collapsed="false">
      <c r="B8" s="102" t="n">
        <v>300</v>
      </c>
      <c r="C8" s="102"/>
      <c r="D8" s="102"/>
    </row>
    <row r="9" customFormat="false" ht="15" hidden="false" customHeight="false" outlineLevel="0" collapsed="false">
      <c r="B9" s="102" t="n">
        <v>350</v>
      </c>
      <c r="C9" s="102"/>
      <c r="D9" s="102"/>
    </row>
    <row r="10" customFormat="false" ht="15" hidden="false" customHeight="false" outlineLevel="0" collapsed="false">
      <c r="B10" s="102" t="n">
        <v>400</v>
      </c>
      <c r="C10" s="102"/>
      <c r="D10" s="102"/>
    </row>
    <row r="11" customFormat="false" ht="15" hidden="false" customHeight="false" outlineLevel="0" collapsed="false">
      <c r="B11" s="102" t="n">
        <v>450</v>
      </c>
      <c r="C11" s="102"/>
      <c r="D11" s="102"/>
    </row>
    <row r="12" customFormat="false" ht="15" hidden="false" customHeight="false" outlineLevel="0" collapsed="false">
      <c r="B12" s="102" t="n">
        <v>500</v>
      </c>
      <c r="C12" s="102"/>
      <c r="D12" s="102"/>
    </row>
    <row r="13" customFormat="false" ht="15" hidden="false" customHeight="false" outlineLevel="0" collapsed="false">
      <c r="B13" s="102" t="n">
        <v>550</v>
      </c>
      <c r="C13" s="102"/>
      <c r="D13" s="102"/>
    </row>
    <row r="14" customFormat="false" ht="15" hidden="false" customHeight="false" outlineLevel="0" collapsed="false">
      <c r="B14" s="102" t="n">
        <v>600</v>
      </c>
      <c r="C14" s="102"/>
      <c r="D14" s="102"/>
    </row>
    <row r="15" customFormat="false" ht="15" hidden="false" customHeight="false" outlineLevel="0" collapsed="false">
      <c r="B15" s="102" t="n">
        <v>650</v>
      </c>
      <c r="C15" s="102"/>
      <c r="D15" s="102"/>
    </row>
    <row r="16" customFormat="false" ht="15" hidden="false" customHeight="false" outlineLevel="0" collapsed="false">
      <c r="B16" s="102" t="n">
        <v>700</v>
      </c>
      <c r="C16" s="102"/>
      <c r="D16" s="102"/>
    </row>
    <row r="17" customFormat="false" ht="15" hidden="false" customHeight="false" outlineLevel="0" collapsed="false">
      <c r="B17" s="102" t="n">
        <v>750</v>
      </c>
      <c r="C17" s="102"/>
      <c r="D17" s="102"/>
    </row>
    <row r="18" customFormat="false" ht="15" hidden="false" customHeight="false" outlineLevel="0" collapsed="false">
      <c r="B18" s="102" t="n">
        <v>800</v>
      </c>
      <c r="C18" s="102"/>
      <c r="D18" s="102"/>
    </row>
    <row r="19" customFormat="false" ht="15" hidden="false" customHeight="false" outlineLevel="0" collapsed="false">
      <c r="B19" s="102" t="n">
        <v>850</v>
      </c>
      <c r="C19" s="102"/>
      <c r="D19" s="102"/>
    </row>
    <row r="20" customFormat="false" ht="15" hidden="false" customHeight="false" outlineLevel="0" collapsed="false">
      <c r="B20" s="102" t="n">
        <v>900</v>
      </c>
      <c r="C20" s="102"/>
      <c r="D20" s="102"/>
    </row>
    <row r="21" customFormat="false" ht="15" hidden="false" customHeight="false" outlineLevel="0" collapsed="false">
      <c r="B21" s="102" t="n">
        <v>950</v>
      </c>
      <c r="C21" s="102"/>
      <c r="D21" s="102"/>
    </row>
    <row r="22" customFormat="false" ht="15" hidden="false" customHeight="false" outlineLevel="0" collapsed="false">
      <c r="B22" s="102" t="n">
        <v>1000</v>
      </c>
      <c r="C22" s="102"/>
      <c r="D22" s="102"/>
    </row>
    <row r="23" customFormat="false" ht="15" hidden="false" customHeight="false" outlineLevel="0" collapsed="false">
      <c r="B23" s="102" t="n">
        <v>1050</v>
      </c>
      <c r="C23" s="102"/>
      <c r="D23" s="102"/>
    </row>
    <row r="24" customFormat="false" ht="15" hidden="false" customHeight="false" outlineLevel="0" collapsed="false">
      <c r="B24" s="102" t="n">
        <v>1100</v>
      </c>
      <c r="C24" s="102"/>
      <c r="D24" s="102"/>
    </row>
    <row r="25" customFormat="false" ht="15" hidden="false" customHeight="false" outlineLevel="0" collapsed="false">
      <c r="B25" s="102" t="n">
        <v>1150</v>
      </c>
      <c r="C25" s="102"/>
      <c r="D25" s="102"/>
      <c r="R25" s="61" t="s">
        <v>111</v>
      </c>
    </row>
    <row r="26" customFormat="false" ht="15" hidden="false" customHeight="false" outlineLevel="0" collapsed="false">
      <c r="B26" s="102" t="n">
        <v>1200</v>
      </c>
      <c r="C26" s="102"/>
      <c r="D26" s="102"/>
    </row>
  </sheetData>
  <printOptions headings="false" gridLines="false" gridLinesSet="true" horizontalCentered="false" verticalCentered="false"/>
  <pageMargins left="0.236111111111111" right="0.157638888888889" top="0.984027777777778" bottom="0.984027777777778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58ED5"/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H41" activeCellId="0" sqref="H4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51.14"/>
    <col collapsed="false" customWidth="true" hidden="false" outlineLevel="0" max="5" min="5" style="0" width="20.86"/>
    <col collapsed="false" customWidth="true" hidden="false" outlineLevel="0" max="6" min="6" style="0" width="7.29"/>
    <col collapsed="false" customWidth="true" hidden="false" outlineLevel="0" max="7" min="7" style="0" width="7"/>
    <col collapsed="false" customWidth="true" hidden="false" outlineLevel="0" max="10" min="8" style="0" width="7.15"/>
    <col collapsed="false" customWidth="true" hidden="false" outlineLevel="0" max="11" min="11" style="0" width="6.71"/>
    <col collapsed="false" customWidth="true" hidden="false" outlineLevel="0" max="12" min="12" style="0" width="7"/>
    <col collapsed="false" customWidth="true" hidden="false" outlineLevel="0" max="13" min="13" style="0" width="14.28"/>
  </cols>
  <sheetData>
    <row r="1" customFormat="false" ht="24.75" hidden="false" customHeight="true" outlineLevel="0" collapsed="false">
      <c r="A1" s="104" t="s">
        <v>0</v>
      </c>
      <c r="B1" s="105"/>
    </row>
    <row r="2" customFormat="false" ht="12.75" hidden="false" customHeight="false" outlineLevel="0" collapsed="false">
      <c r="A2" s="18" t="s">
        <v>116</v>
      </c>
      <c r="B2" s="106" t="n">
        <v>55400</v>
      </c>
    </row>
    <row r="3" customFormat="false" ht="18" hidden="false" customHeight="false" outlineLevel="0" collapsed="false">
      <c r="A3" s="101" t="s">
        <v>117</v>
      </c>
      <c r="B3" s="33" t="n">
        <v>1</v>
      </c>
      <c r="E3" s="18" t="s">
        <v>118</v>
      </c>
      <c r="F3" s="23" t="n">
        <v>1</v>
      </c>
      <c r="G3" s="23" t="n">
        <v>2</v>
      </c>
      <c r="H3" s="23" t="n">
        <v>3</v>
      </c>
      <c r="I3" s="23" t="n">
        <v>4</v>
      </c>
      <c r="J3" s="23" t="n">
        <v>5</v>
      </c>
      <c r="K3" s="23" t="n">
        <v>6</v>
      </c>
      <c r="L3" s="107" t="n">
        <v>7</v>
      </c>
    </row>
    <row r="4" customFormat="false" ht="39" hidden="false" customHeight="false" outlineLevel="0" collapsed="false">
      <c r="A4" s="18" t="s">
        <v>119</v>
      </c>
      <c r="B4" s="33" t="n">
        <v>1.8</v>
      </c>
      <c r="E4" s="108" t="s">
        <v>120</v>
      </c>
      <c r="F4" s="23"/>
      <c r="G4" s="23"/>
      <c r="H4" s="23"/>
      <c r="I4" s="23"/>
      <c r="J4" s="23"/>
      <c r="K4" s="23"/>
      <c r="L4" s="23"/>
    </row>
    <row r="5" customFormat="false" ht="12.75" hidden="false" customHeight="false" outlineLevel="0" collapsed="false">
      <c r="A5" s="18" t="s">
        <v>121</v>
      </c>
      <c r="B5" s="109" t="n">
        <v>7000</v>
      </c>
    </row>
    <row r="6" customFormat="false" ht="12.75" hidden="false" customHeight="false" outlineLevel="0" collapsed="false">
      <c r="A6" s="18" t="s">
        <v>122</v>
      </c>
      <c r="B6" s="109" t="n">
        <v>1200</v>
      </c>
    </row>
    <row r="7" customFormat="false" ht="12.75" hidden="false" customHeight="false" outlineLevel="0" collapsed="false">
      <c r="A7" s="18" t="s">
        <v>123</v>
      </c>
      <c r="B7" s="33" t="n">
        <f aca="false">B2*B3*B4</f>
        <v>99720</v>
      </c>
    </row>
    <row r="8" customFormat="false" ht="12.75" hidden="false" customHeight="false" outlineLevel="0" collapsed="false">
      <c r="A8" s="18" t="s">
        <v>120</v>
      </c>
      <c r="B8" s="110" t="n">
        <f aca="false">0.001*B7*POWER(B6*B5,0.3)</f>
        <v>11914.2320823433</v>
      </c>
    </row>
    <row r="9" customFormat="false" ht="12.75" hidden="false" customHeight="false" outlineLevel="0" collapsed="false">
      <c r="A9" s="10"/>
      <c r="B9" s="111"/>
    </row>
    <row r="10" customFormat="false" ht="12.75" hidden="false" customHeight="false" outlineLevel="0" collapsed="false">
      <c r="A10" s="10"/>
      <c r="B10" s="111"/>
    </row>
    <row r="11" customFormat="false" ht="15" hidden="false" customHeight="true" outlineLevel="0" collapsed="false">
      <c r="A11" s="112" t="s">
        <v>124</v>
      </c>
      <c r="B11" s="112"/>
      <c r="E11" s="113" t="s">
        <v>125</v>
      </c>
      <c r="F11" s="113"/>
      <c r="G11" s="113"/>
      <c r="H11" s="113"/>
      <c r="I11" s="113"/>
      <c r="J11" s="113"/>
      <c r="K11" s="113"/>
      <c r="L11" s="113"/>
      <c r="M11" s="114" t="s">
        <v>126</v>
      </c>
    </row>
    <row r="12" customFormat="false" ht="15.75" hidden="false" customHeight="true" outlineLevel="0" collapsed="false">
      <c r="A12" s="115" t="s">
        <v>127</v>
      </c>
      <c r="B12" s="116" t="n">
        <v>18</v>
      </c>
      <c r="E12" s="117" t="s">
        <v>128</v>
      </c>
      <c r="F12" s="118" t="s">
        <v>129</v>
      </c>
      <c r="G12" s="118"/>
      <c r="H12" s="118"/>
      <c r="I12" s="118"/>
      <c r="J12" s="118"/>
      <c r="K12" s="118"/>
      <c r="L12" s="118"/>
      <c r="M12" s="114"/>
    </row>
    <row r="13" customFormat="false" ht="12.75" hidden="false" customHeight="false" outlineLevel="0" collapsed="false">
      <c r="A13" s="119" t="s">
        <v>130</v>
      </c>
      <c r="B13" s="116" t="n">
        <v>1.3</v>
      </c>
      <c r="E13" s="117"/>
      <c r="F13" s="23" t="n">
        <v>1</v>
      </c>
      <c r="G13" s="23" t="n">
        <v>2</v>
      </c>
      <c r="H13" s="23" t="n">
        <v>3</v>
      </c>
      <c r="I13" s="23" t="n">
        <v>4</v>
      </c>
      <c r="J13" s="23" t="n">
        <v>5</v>
      </c>
      <c r="K13" s="23" t="n">
        <v>6</v>
      </c>
      <c r="L13" s="23" t="n">
        <v>7</v>
      </c>
      <c r="M13" s="114"/>
    </row>
    <row r="14" customFormat="false" ht="25.5" hidden="false" customHeight="false" outlineLevel="0" collapsed="false">
      <c r="A14" s="120" t="s">
        <v>131</v>
      </c>
      <c r="B14" s="121" t="n">
        <v>0.7</v>
      </c>
      <c r="E14" s="23" t="n">
        <v>200</v>
      </c>
      <c r="F14" s="23"/>
      <c r="G14" s="23"/>
      <c r="H14" s="23"/>
      <c r="I14" s="23"/>
      <c r="J14" s="23"/>
      <c r="K14" s="23"/>
      <c r="L14" s="23"/>
      <c r="M14" s="23" t="n">
        <f aca="false">SUM(F14:L14)*2</f>
        <v>0</v>
      </c>
    </row>
    <row r="15" customFormat="false" ht="25.5" hidden="false" customHeight="false" outlineLevel="0" collapsed="false">
      <c r="A15" s="119" t="s">
        <v>132</v>
      </c>
      <c r="B15" s="122" t="n">
        <f aca="false">B13*9550*B14/B12</f>
        <v>482.805555555556</v>
      </c>
      <c r="E15" s="23" t="n">
        <v>300</v>
      </c>
      <c r="F15" s="23"/>
      <c r="G15" s="23"/>
      <c r="H15" s="23"/>
      <c r="I15" s="23"/>
      <c r="J15" s="23"/>
      <c r="K15" s="23"/>
      <c r="L15" s="23"/>
      <c r="M15" s="23" t="n">
        <f aca="false">SUM(F15:L15)*2</f>
        <v>0</v>
      </c>
    </row>
    <row r="16" customFormat="false" ht="12.75" hidden="false" customHeight="false" outlineLevel="0" collapsed="false">
      <c r="A16" s="10"/>
      <c r="B16" s="10"/>
      <c r="E16" s="23" t="n">
        <v>400</v>
      </c>
      <c r="F16" s="23"/>
      <c r="G16" s="23"/>
      <c r="H16" s="23"/>
      <c r="I16" s="23"/>
      <c r="J16" s="23"/>
      <c r="K16" s="23"/>
      <c r="L16" s="23"/>
      <c r="M16" s="23" t="n">
        <f aca="false">SUM(F16:L16)*2</f>
        <v>0</v>
      </c>
    </row>
    <row r="17" customFormat="false" ht="15" hidden="false" customHeight="false" outlineLevel="0" collapsed="false">
      <c r="A17" s="123" t="s">
        <v>133</v>
      </c>
      <c r="B17" s="26"/>
      <c r="E17" s="23" t="n">
        <v>500</v>
      </c>
      <c r="F17" s="23"/>
      <c r="G17" s="23"/>
      <c r="H17" s="23"/>
      <c r="I17" s="23"/>
      <c r="J17" s="23"/>
      <c r="K17" s="23"/>
      <c r="L17" s="23"/>
      <c r="M17" s="23" t="n">
        <f aca="false">SUM(F17:L17)*2</f>
        <v>0</v>
      </c>
    </row>
    <row r="18" customFormat="false" ht="25.5" hidden="false" customHeight="false" outlineLevel="0" collapsed="false">
      <c r="A18" s="124" t="s">
        <v>134</v>
      </c>
      <c r="B18" s="125" t="n">
        <v>71.95</v>
      </c>
      <c r="E18" s="23" t="n">
        <v>600</v>
      </c>
      <c r="F18" s="23"/>
      <c r="G18" s="23"/>
      <c r="H18" s="23"/>
      <c r="I18" s="23"/>
      <c r="J18" s="23"/>
      <c r="K18" s="23"/>
      <c r="L18" s="23"/>
      <c r="M18" s="23" t="n">
        <f aca="false">SUM(F18:L18)*2</f>
        <v>0</v>
      </c>
    </row>
    <row r="19" customFormat="false" ht="12.75" hidden="false" customHeight="false" outlineLevel="0" collapsed="false">
      <c r="A19" s="18" t="s">
        <v>135</v>
      </c>
      <c r="B19" s="116" t="n">
        <v>0.05</v>
      </c>
      <c r="E19" s="33" t="n">
        <v>700</v>
      </c>
      <c r="F19" s="18"/>
      <c r="G19" s="18"/>
      <c r="H19" s="18"/>
      <c r="I19" s="18"/>
      <c r="J19" s="18"/>
      <c r="K19" s="18"/>
      <c r="L19" s="18"/>
      <c r="M19" s="33" t="n">
        <f aca="false">SUM(F19:L19)*2</f>
        <v>0</v>
      </c>
    </row>
    <row r="20" customFormat="false" ht="12.75" hidden="false" customHeight="false" outlineLevel="0" collapsed="false">
      <c r="A20" s="18" t="s">
        <v>136</v>
      </c>
      <c r="B20" s="116" t="n">
        <v>8400</v>
      </c>
      <c r="D20" s="126"/>
      <c r="E20" s="33" t="n">
        <v>800</v>
      </c>
      <c r="F20" s="23"/>
      <c r="G20" s="23"/>
      <c r="H20" s="23"/>
      <c r="I20" s="23"/>
      <c r="J20" s="23"/>
      <c r="K20" s="23"/>
      <c r="L20" s="23"/>
      <c r="M20" s="23" t="n">
        <f aca="false">SUM(F20:L20)*2</f>
        <v>0</v>
      </c>
    </row>
    <row r="21" customFormat="false" ht="12.75" hidden="false" customHeight="false" outlineLevel="0" collapsed="false">
      <c r="A21" s="18" t="s">
        <v>137</v>
      </c>
      <c r="B21" s="116" t="n">
        <v>0.004</v>
      </c>
      <c r="E21" s="33" t="n">
        <v>900</v>
      </c>
      <c r="F21" s="23"/>
      <c r="G21" s="23"/>
      <c r="H21" s="23"/>
      <c r="I21" s="23"/>
      <c r="J21" s="23"/>
      <c r="K21" s="23"/>
      <c r="L21" s="23"/>
      <c r="M21" s="23" t="n">
        <f aca="false">SUM(F21:L21)*2</f>
        <v>0</v>
      </c>
    </row>
    <row r="22" customFormat="false" ht="15.75" hidden="false" customHeight="false" outlineLevel="0" collapsed="false">
      <c r="A22" s="63" t="s">
        <v>138</v>
      </c>
      <c r="B22" s="18" t="n">
        <f aca="false">3.142*B20/30</f>
        <v>879.76</v>
      </c>
      <c r="E22" s="33" t="n">
        <v>1000</v>
      </c>
      <c r="F22" s="23"/>
      <c r="G22" s="23"/>
      <c r="H22" s="23"/>
      <c r="I22" s="23"/>
      <c r="J22" s="23"/>
      <c r="K22" s="23"/>
      <c r="L22" s="23"/>
      <c r="M22" s="23" t="n">
        <f aca="false">SUM(F22:L22)*2</f>
        <v>0</v>
      </c>
    </row>
    <row r="23" customFormat="false" ht="12.75" hidden="false" customHeight="false" outlineLevel="0" collapsed="false">
      <c r="A23" s="18" t="s">
        <v>139</v>
      </c>
      <c r="B23" s="122" t="n">
        <f aca="false">B21*B18*B19/2</f>
        <v>0.007195</v>
      </c>
      <c r="E23" s="33" t="n">
        <v>1100</v>
      </c>
      <c r="F23" s="23"/>
      <c r="G23" s="23"/>
      <c r="H23" s="23"/>
      <c r="I23" s="23"/>
      <c r="J23" s="23"/>
      <c r="K23" s="23"/>
      <c r="L23" s="23"/>
      <c r="M23" s="23" t="n">
        <f aca="false">SUM(F23:L23)*2</f>
        <v>0</v>
      </c>
    </row>
    <row r="24" customFormat="false" ht="12.75" hidden="false" customHeight="false" outlineLevel="0" collapsed="false">
      <c r="A24" s="59" t="s">
        <v>140</v>
      </c>
      <c r="B24" s="127" t="n">
        <f aca="false">B23*B22</f>
        <v>6.3298732</v>
      </c>
      <c r="E24" s="33" t="n">
        <v>1200</v>
      </c>
      <c r="F24" s="23"/>
      <c r="G24" s="23"/>
      <c r="H24" s="23"/>
      <c r="I24" s="23"/>
      <c r="J24" s="23"/>
      <c r="K24" s="23"/>
      <c r="L24" s="23"/>
      <c r="M24" s="23" t="n">
        <f aca="false">SUM(F24:L24)*2</f>
        <v>0</v>
      </c>
    </row>
    <row r="25" customFormat="false" ht="12.75" hidden="false" customHeight="false" outlineLevel="0" collapsed="false">
      <c r="E25" s="33" t="n">
        <v>1300</v>
      </c>
      <c r="F25" s="23"/>
      <c r="G25" s="23"/>
      <c r="H25" s="23"/>
      <c r="I25" s="23"/>
      <c r="J25" s="23"/>
      <c r="K25" s="23"/>
      <c r="L25" s="23"/>
      <c r="M25" s="23"/>
    </row>
    <row r="26" customFormat="false" ht="12.75" hidden="false" customHeight="false" outlineLevel="0" collapsed="false">
      <c r="E26" s="33" t="n">
        <v>1400</v>
      </c>
      <c r="F26" s="23"/>
      <c r="G26" s="23"/>
      <c r="H26" s="23"/>
      <c r="I26" s="23"/>
      <c r="J26" s="23"/>
      <c r="K26" s="23"/>
      <c r="L26" s="23"/>
      <c r="M26" s="23"/>
    </row>
    <row r="27" customFormat="false" ht="12.75" hidden="false" customHeight="false" outlineLevel="0" collapsed="false">
      <c r="E27" s="33" t="n">
        <v>1500</v>
      </c>
      <c r="F27" s="23"/>
      <c r="G27" s="23"/>
      <c r="H27" s="23"/>
      <c r="I27" s="23"/>
      <c r="J27" s="23"/>
      <c r="K27" s="23"/>
      <c r="L27" s="23"/>
      <c r="M27" s="23"/>
    </row>
    <row r="28" customFormat="false" ht="12.75" hidden="false" customHeight="false" outlineLevel="0" collapsed="false">
      <c r="E28" s="18"/>
      <c r="F28" s="23"/>
      <c r="G28" s="23"/>
      <c r="H28" s="23"/>
      <c r="I28" s="23"/>
      <c r="J28" s="23"/>
      <c r="K28" s="23"/>
      <c r="L28" s="23"/>
      <c r="M28" s="23"/>
    </row>
    <row r="29" customFormat="false" ht="12.75" hidden="false" customHeight="false" outlineLevel="0" collapsed="false">
      <c r="E29" s="18"/>
      <c r="F29" s="23"/>
      <c r="G29" s="23"/>
      <c r="H29" s="23"/>
      <c r="I29" s="23"/>
      <c r="J29" s="23"/>
      <c r="K29" s="23"/>
      <c r="L29" s="23"/>
      <c r="M29" s="23"/>
    </row>
    <row r="32" customFormat="false" ht="15" hidden="false" customHeight="true" outlineLevel="0" collapsed="false">
      <c r="E32" s="113" t="s">
        <v>141</v>
      </c>
      <c r="F32" s="113"/>
      <c r="G32" s="113"/>
      <c r="H32" s="113"/>
      <c r="I32" s="113"/>
      <c r="J32" s="113"/>
      <c r="K32" s="113"/>
      <c r="L32" s="113"/>
      <c r="M32" s="114" t="s">
        <v>126</v>
      </c>
    </row>
    <row r="33" customFormat="false" ht="12.75" hidden="false" customHeight="true" outlineLevel="0" collapsed="false">
      <c r="E33" s="117" t="s">
        <v>128</v>
      </c>
      <c r="F33" s="118" t="s">
        <v>129</v>
      </c>
      <c r="G33" s="118"/>
      <c r="H33" s="118"/>
      <c r="I33" s="118"/>
      <c r="J33" s="118"/>
      <c r="K33" s="118"/>
      <c r="L33" s="118"/>
      <c r="M33" s="114"/>
    </row>
    <row r="34" customFormat="false" ht="12.75" hidden="false" customHeight="false" outlineLevel="0" collapsed="false">
      <c r="E34" s="117"/>
      <c r="F34" s="23" t="n">
        <v>1</v>
      </c>
      <c r="G34" s="23" t="n">
        <v>2</v>
      </c>
      <c r="H34" s="23" t="n">
        <v>3</v>
      </c>
      <c r="I34" s="23" t="n">
        <v>4</v>
      </c>
      <c r="J34" s="23" t="n">
        <v>5</v>
      </c>
      <c r="K34" s="23" t="n">
        <v>6</v>
      </c>
      <c r="L34" s="23" t="n">
        <v>7</v>
      </c>
      <c r="M34" s="114"/>
    </row>
    <row r="35" customFormat="false" ht="12.75" hidden="false" customHeight="false" outlineLevel="0" collapsed="false">
      <c r="E35" s="23" t="n">
        <v>200</v>
      </c>
      <c r="F35" s="23"/>
      <c r="G35" s="23"/>
      <c r="H35" s="23"/>
      <c r="I35" s="23"/>
      <c r="J35" s="23"/>
      <c r="K35" s="23"/>
      <c r="L35" s="23"/>
      <c r="M35" s="23" t="n">
        <f aca="false">SUM(F35:L35)*2</f>
        <v>0</v>
      </c>
    </row>
    <row r="36" customFormat="false" ht="12.75" hidden="false" customHeight="false" outlineLevel="0" collapsed="false">
      <c r="E36" s="23" t="n">
        <v>300</v>
      </c>
      <c r="F36" s="23"/>
      <c r="G36" s="23"/>
      <c r="H36" s="23"/>
      <c r="I36" s="23"/>
      <c r="J36" s="23"/>
      <c r="K36" s="23"/>
      <c r="L36" s="23"/>
      <c r="M36" s="23" t="n">
        <f aca="false">SUM(F36:L36)*2</f>
        <v>0</v>
      </c>
    </row>
    <row r="37" customFormat="false" ht="12.75" hidden="false" customHeight="false" outlineLevel="0" collapsed="false">
      <c r="E37" s="23" t="n">
        <v>400</v>
      </c>
      <c r="F37" s="23"/>
      <c r="G37" s="23"/>
      <c r="H37" s="23"/>
      <c r="I37" s="23"/>
      <c r="J37" s="23"/>
      <c r="K37" s="23"/>
      <c r="L37" s="23"/>
      <c r="M37" s="23" t="n">
        <f aca="false">SUM(F37:L37)*2</f>
        <v>0</v>
      </c>
    </row>
    <row r="38" customFormat="false" ht="12.75" hidden="false" customHeight="false" outlineLevel="0" collapsed="false">
      <c r="E38" s="23" t="n">
        <v>500</v>
      </c>
      <c r="F38" s="23"/>
      <c r="G38" s="23"/>
      <c r="H38" s="23"/>
      <c r="I38" s="23"/>
      <c r="J38" s="23"/>
      <c r="K38" s="23"/>
      <c r="L38" s="23"/>
      <c r="M38" s="23" t="n">
        <f aca="false">SUM(F38:L38)*2</f>
        <v>0</v>
      </c>
    </row>
    <row r="39" customFormat="false" ht="12.75" hidden="false" customHeight="false" outlineLevel="0" collapsed="false">
      <c r="E39" s="23" t="n">
        <v>600</v>
      </c>
      <c r="F39" s="23"/>
      <c r="G39" s="23"/>
      <c r="H39" s="23"/>
      <c r="I39" s="23"/>
      <c r="J39" s="23"/>
      <c r="K39" s="23"/>
      <c r="L39" s="23"/>
      <c r="M39" s="23" t="n">
        <f aca="false">SUM(F39:L39)*2</f>
        <v>0</v>
      </c>
    </row>
    <row r="40" customFormat="false" ht="12.75" hidden="false" customHeight="false" outlineLevel="0" collapsed="false">
      <c r="E40" s="33" t="n">
        <v>700</v>
      </c>
      <c r="F40" s="18"/>
      <c r="G40" s="18"/>
      <c r="H40" s="18"/>
      <c r="I40" s="18"/>
      <c r="J40" s="18"/>
      <c r="K40" s="18"/>
      <c r="L40" s="18"/>
      <c r="M40" s="33" t="n">
        <f aca="false">SUM(F40:L40)*2</f>
        <v>0</v>
      </c>
    </row>
    <row r="41" customFormat="false" ht="12.75" hidden="false" customHeight="false" outlineLevel="0" collapsed="false">
      <c r="E41" s="33" t="n">
        <v>800</v>
      </c>
      <c r="F41" s="23"/>
      <c r="G41" s="23"/>
      <c r="H41" s="23"/>
      <c r="I41" s="23"/>
      <c r="J41" s="23"/>
      <c r="K41" s="23"/>
      <c r="L41" s="23"/>
      <c r="M41" s="23" t="n">
        <f aca="false">SUM(F41:L41)*2</f>
        <v>0</v>
      </c>
    </row>
    <row r="42" customFormat="false" ht="12.75" hidden="false" customHeight="false" outlineLevel="0" collapsed="false">
      <c r="E42" s="33" t="n">
        <v>900</v>
      </c>
      <c r="F42" s="23"/>
      <c r="G42" s="23"/>
      <c r="H42" s="23"/>
      <c r="I42" s="23"/>
      <c r="J42" s="23"/>
      <c r="K42" s="23"/>
      <c r="L42" s="23"/>
      <c r="M42" s="23" t="n">
        <f aca="false">SUM(F42:L42)*2</f>
        <v>0</v>
      </c>
    </row>
    <row r="43" customFormat="false" ht="12.75" hidden="false" customHeight="false" outlineLevel="0" collapsed="false">
      <c r="E43" s="33" t="n">
        <v>1000</v>
      </c>
      <c r="F43" s="23"/>
      <c r="G43" s="23"/>
      <c r="H43" s="23"/>
      <c r="I43" s="23"/>
      <c r="J43" s="23"/>
      <c r="K43" s="23"/>
      <c r="L43" s="23"/>
      <c r="M43" s="23" t="n">
        <f aca="false">SUM(F43:L43)*2</f>
        <v>0</v>
      </c>
    </row>
    <row r="44" customFormat="false" ht="12.75" hidden="false" customHeight="false" outlineLevel="0" collapsed="false">
      <c r="E44" s="33" t="n">
        <v>1100</v>
      </c>
      <c r="F44" s="23"/>
      <c r="G44" s="23"/>
      <c r="H44" s="23"/>
      <c r="I44" s="23"/>
      <c r="J44" s="23"/>
      <c r="K44" s="23"/>
      <c r="L44" s="23"/>
      <c r="M44" s="23" t="n">
        <f aca="false">SUM(F44:L44)*2</f>
        <v>0</v>
      </c>
    </row>
    <row r="45" customFormat="false" ht="12.75" hidden="false" customHeight="false" outlineLevel="0" collapsed="false">
      <c r="E45" s="33" t="n">
        <v>1200</v>
      </c>
      <c r="F45" s="23"/>
      <c r="G45" s="23"/>
      <c r="H45" s="23"/>
      <c r="I45" s="23"/>
      <c r="J45" s="23"/>
      <c r="K45" s="23"/>
      <c r="L45" s="23"/>
      <c r="M45" s="23" t="n">
        <f aca="false">SUM(F45:L45)*2</f>
        <v>0</v>
      </c>
    </row>
  </sheetData>
  <mergeCells count="9">
    <mergeCell ref="A11:B11"/>
    <mergeCell ref="E11:L11"/>
    <mergeCell ref="M11:M13"/>
    <mergeCell ref="E12:E13"/>
    <mergeCell ref="F12:L12"/>
    <mergeCell ref="E32:L32"/>
    <mergeCell ref="M32:M34"/>
    <mergeCell ref="E33:E34"/>
    <mergeCell ref="F33:L3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6092"/>
    <pageSetUpPr fitToPage="false"/>
  </sheetPr>
  <dimension ref="A2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13.7"/>
    <col collapsed="false" customWidth="true" hidden="false" outlineLevel="0" max="4" min="4" style="0" width="41.57"/>
    <col collapsed="false" customWidth="true" hidden="false" outlineLevel="0" max="5" min="5" style="0" width="14.01"/>
    <col collapsed="false" customWidth="true" hidden="false" outlineLevel="0" max="6" min="6" style="0" width="3.86"/>
    <col collapsed="false" customWidth="true" hidden="false" outlineLevel="0" max="7" min="7" style="0" width="10"/>
    <col collapsed="false" customWidth="true" hidden="false" outlineLevel="0" max="8" min="8" style="0" width="11.42"/>
  </cols>
  <sheetData>
    <row r="2" customFormat="false" ht="32.25" hidden="false" customHeight="true" outlineLevel="0" collapsed="false">
      <c r="A2" s="128" t="s">
        <v>142</v>
      </c>
      <c r="B2" s="128"/>
      <c r="D2" s="129" t="s">
        <v>143</v>
      </c>
      <c r="E2" s="129"/>
      <c r="H2" s="0" t="n">
        <f aca="false">DEGREES(ATAN(0.12))</f>
        <v>6.84277341263094</v>
      </c>
    </row>
    <row r="3" customFormat="false" ht="15.75" hidden="false" customHeight="false" outlineLevel="0" collapsed="false">
      <c r="A3" s="18" t="s">
        <v>144</v>
      </c>
      <c r="B3" s="130" t="n">
        <v>840</v>
      </c>
      <c r="D3" s="18" t="s">
        <v>145</v>
      </c>
      <c r="E3" s="116" t="n">
        <v>205</v>
      </c>
      <c r="H3" s="0" t="n">
        <f aca="false">DEGREES(ACOS(0.3846))</f>
        <v>67.3810899783025</v>
      </c>
    </row>
    <row r="4" customFormat="false" ht="12.75" hidden="false" customHeight="false" outlineLevel="0" collapsed="false">
      <c r="A4" s="18" t="s">
        <v>146</v>
      </c>
      <c r="B4" s="23" t="n">
        <f aca="false">B3/7.6</f>
        <v>110.526315789474</v>
      </c>
      <c r="D4" s="46" t="s">
        <v>147</v>
      </c>
      <c r="E4" s="131" t="n">
        <v>150</v>
      </c>
    </row>
    <row r="5" customFormat="false" ht="12.75" hidden="false" customHeight="false" outlineLevel="0" collapsed="false">
      <c r="A5" s="18" t="s">
        <v>148</v>
      </c>
      <c r="B5" s="23" t="n">
        <f aca="false">0.35*B4</f>
        <v>38.6842105263158</v>
      </c>
      <c r="D5" s="18" t="s">
        <v>149</v>
      </c>
      <c r="E5" s="116" t="n">
        <v>16</v>
      </c>
    </row>
    <row r="6" customFormat="false" ht="12.75" hidden="false" customHeight="false" outlineLevel="0" collapsed="false">
      <c r="A6" s="18" t="s">
        <v>150</v>
      </c>
      <c r="B6" s="23" t="n">
        <f aca="false">1.2*B4</f>
        <v>132.631578947368</v>
      </c>
      <c r="D6" s="46" t="s">
        <v>151</v>
      </c>
      <c r="E6" s="131" t="n">
        <v>10</v>
      </c>
    </row>
    <row r="7" customFormat="false" ht="12.75" hidden="false" customHeight="false" outlineLevel="0" collapsed="false">
      <c r="A7" s="18" t="s">
        <v>152</v>
      </c>
      <c r="B7" s="23" t="n">
        <f aca="false">B6-4</f>
        <v>128.631578947368</v>
      </c>
      <c r="D7" s="18" t="s">
        <v>153</v>
      </c>
      <c r="E7" s="116" t="n">
        <v>6</v>
      </c>
    </row>
    <row r="8" customFormat="false" ht="12.75" hidden="false" customHeight="false" outlineLevel="0" collapsed="false">
      <c r="A8" s="18" t="s">
        <v>154</v>
      </c>
      <c r="B8" s="23" t="n">
        <f aca="false">0.02*B3</f>
        <v>16.8</v>
      </c>
      <c r="D8" s="46" t="s">
        <v>155</v>
      </c>
      <c r="E8" s="132" t="n">
        <f aca="false">E6-E7</f>
        <v>4</v>
      </c>
    </row>
    <row r="9" customFormat="false" ht="18.75" hidden="false" customHeight="false" outlineLevel="0" collapsed="false">
      <c r="D9" s="18" t="s">
        <v>156</v>
      </c>
      <c r="E9" s="23" t="n">
        <v>150</v>
      </c>
      <c r="G9" s="10"/>
      <c r="H9" s="9"/>
    </row>
    <row r="10" customFormat="false" ht="15" hidden="false" customHeight="false" outlineLevel="0" collapsed="false">
      <c r="A10" s="133" t="s">
        <v>157</v>
      </c>
      <c r="B10" s="133"/>
      <c r="D10" s="18" t="s">
        <v>158</v>
      </c>
      <c r="E10" s="23" t="n">
        <v>75</v>
      </c>
      <c r="G10" s="10"/>
      <c r="H10" s="10"/>
    </row>
    <row r="11" customFormat="false" ht="25.5" hidden="false" customHeight="false" outlineLevel="0" collapsed="false">
      <c r="A11" s="134" t="s">
        <v>159</v>
      </c>
      <c r="B11" s="135" t="n">
        <v>50000</v>
      </c>
      <c r="D11" s="73" t="s">
        <v>160</v>
      </c>
      <c r="E11" s="136" t="n">
        <f aca="false">0.5*E3*E8*E4*E9</f>
        <v>9225000</v>
      </c>
      <c r="G11" s="10"/>
      <c r="H11" s="10"/>
    </row>
    <row r="12" customFormat="false" ht="25.5" hidden="false" customHeight="false" outlineLevel="0" collapsed="false">
      <c r="A12" s="134" t="s">
        <v>161</v>
      </c>
      <c r="B12" s="137" t="n">
        <v>110</v>
      </c>
      <c r="D12" s="73" t="s">
        <v>162</v>
      </c>
      <c r="E12" s="136" t="n">
        <f aca="false">0.5*(E3+E8)*E5*E4*E10</f>
        <v>18810000</v>
      </c>
      <c r="G12" s="10"/>
      <c r="H12" s="10"/>
    </row>
    <row r="13" customFormat="false" ht="18" hidden="false" customHeight="false" outlineLevel="0" collapsed="false">
      <c r="A13" s="134" t="s">
        <v>163</v>
      </c>
      <c r="B13" s="137" t="n">
        <v>270</v>
      </c>
      <c r="D13" s="129" t="s">
        <v>164</v>
      </c>
      <c r="E13" s="129"/>
      <c r="G13" s="10"/>
      <c r="H13" s="10"/>
    </row>
    <row r="14" customFormat="false" ht="12.75" hidden="false" customHeight="false" outlineLevel="0" collapsed="false">
      <c r="A14" s="134" t="s">
        <v>165</v>
      </c>
      <c r="B14" s="138" t="n">
        <f aca="false">SQRT(4*10*B11/(3.142*B12))</f>
        <v>76.07037635269</v>
      </c>
      <c r="D14" s="18" t="s">
        <v>166</v>
      </c>
      <c r="E14" s="116" t="n">
        <v>0.0622</v>
      </c>
    </row>
    <row r="15" customFormat="false" ht="12.75" hidden="false" customHeight="false" outlineLevel="0" collapsed="false">
      <c r="A15" s="134" t="s">
        <v>167</v>
      </c>
      <c r="B15" s="138" t="n">
        <f aca="false">B11/(B14*B13)</f>
        <v>2.4343929143534</v>
      </c>
      <c r="D15" s="18" t="s">
        <v>168</v>
      </c>
      <c r="E15" s="116" t="n">
        <v>20</v>
      </c>
    </row>
    <row r="16" customFormat="false" ht="12.75" hidden="false" customHeight="false" outlineLevel="0" collapsed="false">
      <c r="D16" s="18" t="s">
        <v>169</v>
      </c>
      <c r="E16" s="23" t="n">
        <f aca="false">E15*E14*10</f>
        <v>12.44</v>
      </c>
    </row>
    <row r="25" customFormat="false" ht="15" hidden="false" customHeight="false" outlineLevel="0" collapsed="false">
      <c r="A25" s="133" t="s">
        <v>170</v>
      </c>
      <c r="B25" s="133"/>
    </row>
    <row r="26" customFormat="false" ht="15.75" hidden="false" customHeight="false" outlineLevel="0" collapsed="false">
      <c r="A26" s="134" t="s">
        <v>171</v>
      </c>
      <c r="B26" s="135" t="n">
        <v>15000</v>
      </c>
    </row>
    <row r="27" customFormat="false" ht="25.5" hidden="false" customHeight="false" outlineLevel="0" collapsed="false">
      <c r="A27" s="139" t="s">
        <v>172</v>
      </c>
      <c r="B27" s="137" t="n">
        <v>200</v>
      </c>
    </row>
    <row r="28" customFormat="false" ht="12.75" hidden="false" customHeight="false" outlineLevel="0" collapsed="false">
      <c r="A28" s="134" t="s">
        <v>165</v>
      </c>
      <c r="B28" s="138" t="n">
        <f aca="false">SQRT(4*1.3*10*B26/(3.142*B27))</f>
        <v>35.2313441836294</v>
      </c>
    </row>
  </sheetData>
  <mergeCells count="5">
    <mergeCell ref="A2:B2"/>
    <mergeCell ref="D2:E2"/>
    <mergeCell ref="A10:B10"/>
    <mergeCell ref="D13:E13"/>
    <mergeCell ref="A25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90" workbookViewId="0">
      <selection pane="topLeft" activeCell="C28" activeCellId="0" sqref="C28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16.29"/>
    <col collapsed="false" customWidth="true" hidden="false" outlineLevel="0" max="4" min="4" style="0" width="10.58"/>
    <col collapsed="false" customWidth="true" hidden="false" outlineLevel="0" max="5" min="5" style="0" width="4.57"/>
    <col collapsed="false" customWidth="true" hidden="false" outlineLevel="0" max="6" min="6" style="0" width="6.28"/>
    <col collapsed="false" customWidth="true" hidden="false" outlineLevel="0" max="15" min="15" style="0" width="6.86"/>
  </cols>
  <sheetData>
    <row r="1" customFormat="false" ht="10.5" hidden="false" customHeight="true" outlineLevel="0" collapsed="false"/>
    <row r="2" customFormat="false" ht="12.75" hidden="false" customHeight="true" outlineLevel="0" collapsed="false">
      <c r="G2" s="0" t="s">
        <v>173</v>
      </c>
    </row>
    <row r="3" customFormat="false" ht="12.75" hidden="false" customHeight="false" outlineLevel="0" collapsed="false">
      <c r="E3" s="140" t="s">
        <v>174</v>
      </c>
    </row>
    <row r="4" customFormat="false" ht="12.75" hidden="false" customHeight="false" outlineLevel="0" collapsed="false">
      <c r="E4" s="140"/>
    </row>
    <row r="8" customFormat="false" ht="45" hidden="false" customHeight="false" outlineLevel="0" collapsed="false">
      <c r="B8" s="141" t="s">
        <v>175</v>
      </c>
      <c r="C8" s="102" t="s">
        <v>176</v>
      </c>
      <c r="D8" s="102" t="s">
        <v>177</v>
      </c>
    </row>
    <row r="9" customFormat="false" ht="15" hidden="false" customHeight="false" outlineLevel="0" collapsed="false">
      <c r="B9" s="102" t="n">
        <v>1</v>
      </c>
      <c r="C9" s="102"/>
      <c r="D9" s="102"/>
    </row>
    <row r="10" customFormat="false" ht="15" hidden="false" customHeight="false" outlineLevel="0" collapsed="false">
      <c r="B10" s="102" t="n">
        <v>2</v>
      </c>
      <c r="C10" s="102"/>
      <c r="D10" s="102"/>
    </row>
    <row r="11" customFormat="false" ht="15" hidden="false" customHeight="false" outlineLevel="0" collapsed="false">
      <c r="B11" s="102" t="n">
        <v>3</v>
      </c>
      <c r="C11" s="102"/>
      <c r="D11" s="102"/>
    </row>
    <row r="12" customFormat="false" ht="15" hidden="false" customHeight="false" outlineLevel="0" collapsed="false">
      <c r="B12" s="102" t="n">
        <v>4</v>
      </c>
      <c r="C12" s="102"/>
      <c r="D12" s="102"/>
    </row>
    <row r="13" customFormat="false" ht="15" hidden="false" customHeight="false" outlineLevel="0" collapsed="false">
      <c r="B13" s="102" t="n">
        <v>5</v>
      </c>
      <c r="C13" s="102"/>
      <c r="D13" s="102"/>
    </row>
    <row r="14" customFormat="false" ht="15" hidden="false" customHeight="false" outlineLevel="0" collapsed="false">
      <c r="B14" s="102" t="n">
        <v>6</v>
      </c>
      <c r="C14" s="102"/>
      <c r="D14" s="102"/>
    </row>
    <row r="15" customFormat="false" ht="15" hidden="false" customHeight="false" outlineLevel="0" collapsed="false">
      <c r="B15" s="102" t="n">
        <v>7</v>
      </c>
      <c r="C15" s="102"/>
      <c r="D15" s="102"/>
    </row>
    <row r="19" customFormat="false" ht="12.75" hidden="false" customHeight="false" outlineLevel="0" collapsed="false">
      <c r="M19" s="0" t="s">
        <v>178</v>
      </c>
    </row>
    <row r="20" customFormat="false" ht="7.5" hidden="false" customHeight="true" outlineLevel="0" collapsed="false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</row>
    <row r="21" customFormat="false" ht="12.75" hidden="false" customHeight="false" outlineLevel="0" collapsed="false">
      <c r="C21" s="0" t="s">
        <v>179</v>
      </c>
    </row>
    <row r="22" customFormat="false" ht="12.75" hidden="false" customHeight="false" outlineLevel="0" collapsed="false">
      <c r="E22" s="140" t="s">
        <v>174</v>
      </c>
    </row>
    <row r="23" customFormat="false" ht="12.75" hidden="false" customHeight="false" outlineLevel="0" collapsed="false">
      <c r="E23" s="140"/>
    </row>
    <row r="27" customFormat="false" ht="45" hidden="false" customHeight="false" outlineLevel="0" collapsed="false">
      <c r="B27" s="141" t="s">
        <v>175</v>
      </c>
      <c r="C27" s="102" t="s">
        <v>176</v>
      </c>
      <c r="D27" s="102" t="s">
        <v>177</v>
      </c>
    </row>
    <row r="28" customFormat="false" ht="15" hidden="false" customHeight="false" outlineLevel="0" collapsed="false">
      <c r="B28" s="102" t="n">
        <v>1</v>
      </c>
      <c r="C28" s="102"/>
      <c r="D28" s="102"/>
    </row>
    <row r="29" customFormat="false" ht="15" hidden="false" customHeight="false" outlineLevel="0" collapsed="false">
      <c r="B29" s="102" t="n">
        <v>2</v>
      </c>
      <c r="C29" s="102"/>
      <c r="D29" s="102"/>
    </row>
    <row r="30" customFormat="false" ht="15" hidden="false" customHeight="false" outlineLevel="0" collapsed="false">
      <c r="B30" s="102" t="n">
        <v>3</v>
      </c>
      <c r="C30" s="102"/>
      <c r="D30" s="102"/>
    </row>
    <row r="31" customFormat="false" ht="15" hidden="false" customHeight="false" outlineLevel="0" collapsed="false">
      <c r="B31" s="102" t="n">
        <v>4</v>
      </c>
      <c r="C31" s="102"/>
      <c r="D31" s="102"/>
    </row>
    <row r="32" customFormat="false" ht="15" hidden="false" customHeight="false" outlineLevel="0" collapsed="false">
      <c r="B32" s="102" t="n">
        <v>5</v>
      </c>
      <c r="C32" s="102"/>
      <c r="D32" s="102"/>
    </row>
    <row r="33" customFormat="false" ht="15" hidden="false" customHeight="false" outlineLevel="0" collapsed="false">
      <c r="B33" s="102" t="n">
        <v>6</v>
      </c>
      <c r="C33" s="102"/>
      <c r="D33" s="102"/>
    </row>
    <row r="34" customFormat="false" ht="15" hidden="false" customHeight="false" outlineLevel="0" collapsed="false">
      <c r="B34" s="102" t="n">
        <v>7</v>
      </c>
      <c r="C34" s="102"/>
      <c r="D34" s="102"/>
    </row>
    <row r="38" customFormat="false" ht="12.75" hidden="false" customHeight="false" outlineLevel="0" collapsed="false">
      <c r="M38" s="0" t="s">
        <v>178</v>
      </c>
    </row>
  </sheetData>
  <printOptions headings="false" gridLines="false" gridLinesSet="true" horizontalCentered="false" verticalCentered="false"/>
  <pageMargins left="0.236111111111111" right="0.157638888888889" top="0.196527777777778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  <Company>общага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2006-12-14T07:08:06Z</dcterms:created>
  <dc:creator>Иван Викторович</dc:creator>
  <dc:description/>
  <dc:language>en-US</dc:language>
  <cp:lastModifiedBy>Артем Уткин</cp:lastModifiedBy>
  <cp:lastPrinted>2011-08-10T08:10:52Z</cp:lastPrinted>
  <dcterms:modified xsi:type="dcterms:W3CDTF">2019-05-31T18:28:51Z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