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2472039D-3058-4B7B-AA30-733DF46C40A1}" xr6:coauthVersionLast="44" xr6:coauthVersionMax="44" xr10:uidLastSave="{00000000-0000-0000-0000-000000000000}"/>
  <bookViews>
    <workbookView xWindow="5145" yWindow="3510" windowWidth="14400" windowHeight="8235" tabRatio="836" firstSheet="1" activeTab="6" xr2:uid="{00000000-000D-0000-FFFF-FFFF00000000}"/>
  </bookViews>
  <sheets>
    <sheet name="Explanation --&gt;" sheetId="7" r:id="rId1"/>
    <sheet name="Income Statement --&gt;" sheetId="1" r:id="rId2"/>
    <sheet name="Balance Sheet --&gt;" sheetId="2" r:id="rId3"/>
    <sheet name="Cash Flow Statement --&gt;" sheetId="3" r:id="rId4"/>
    <sheet name="Ratios --&gt;" sheetId="5" r:id="rId5"/>
    <sheet name="Financial Dictionary --&gt;" sheetId="4" r:id="rId6"/>
    <sheet name="Case" sheetId="6" r:id="rId7"/>
    <sheet name="Task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6" i="6" l="1"/>
  <c r="T75" i="6"/>
  <c r="T73" i="6"/>
  <c r="T72" i="6"/>
  <c r="T71" i="6"/>
  <c r="T70" i="6"/>
  <c r="T69" i="6"/>
  <c r="T67" i="6"/>
  <c r="T66" i="6"/>
  <c r="T64" i="6"/>
  <c r="T65" i="6" s="1"/>
  <c r="T63" i="6"/>
  <c r="T61" i="6"/>
  <c r="T60" i="6"/>
  <c r="T59" i="6"/>
  <c r="P75" i="6"/>
  <c r="P73" i="6"/>
  <c r="P72" i="6"/>
  <c r="P71" i="6"/>
  <c r="P70" i="6"/>
  <c r="P65" i="6"/>
  <c r="P67" i="6" s="1"/>
  <c r="D101" i="6"/>
  <c r="E101" i="6" s="1"/>
  <c r="L65" i="6"/>
  <c r="L62" i="6"/>
  <c r="L60" i="6"/>
  <c r="L61" i="6" s="1"/>
  <c r="L63" i="6" s="1"/>
  <c r="L59" i="6"/>
  <c r="I66" i="6"/>
  <c r="I62" i="6"/>
  <c r="I59" i="6"/>
  <c r="E84" i="6"/>
  <c r="D94" i="6"/>
  <c r="H94" i="6" s="1"/>
  <c r="C95" i="6"/>
  <c r="H95" i="6" s="1"/>
  <c r="C94" i="6"/>
  <c r="E79" i="6"/>
  <c r="E77" i="6"/>
  <c r="E76" i="6"/>
  <c r="E75" i="6"/>
  <c r="E74" i="6"/>
  <c r="E60" i="6"/>
  <c r="E59" i="6"/>
  <c r="E64" i="6" s="1"/>
  <c r="E82" i="6" l="1"/>
  <c r="P60" i="6" s="1"/>
  <c r="I65" i="6"/>
  <c r="E68" i="6"/>
  <c r="E58" i="6"/>
  <c r="E65" i="6"/>
  <c r="E67" i="6"/>
  <c r="E66" i="6"/>
  <c r="E63" i="6"/>
  <c r="G82" i="8"/>
  <c r="G77" i="8"/>
  <c r="G76" i="8"/>
  <c r="G81" i="8" s="1"/>
  <c r="G83" i="8" s="1"/>
  <c r="G69" i="8"/>
  <c r="G68" i="8"/>
  <c r="G67" i="8"/>
  <c r="H65" i="8"/>
  <c r="H64" i="8"/>
  <c r="G55" i="8"/>
  <c r="G54" i="8"/>
  <c r="G56" i="8" s="1"/>
  <c r="G51" i="8"/>
  <c r="G50" i="8"/>
  <c r="G49" i="8"/>
  <c r="G48" i="8"/>
  <c r="G41" i="8"/>
  <c r="G40" i="8"/>
  <c r="G42" i="8" s="1"/>
  <c r="G36" i="8"/>
  <c r="G35" i="8"/>
  <c r="G37" i="8" s="1"/>
  <c r="G27" i="8"/>
  <c r="G26" i="8"/>
  <c r="G25" i="8"/>
  <c r="G22" i="8"/>
  <c r="G21" i="8"/>
  <c r="G20" i="8"/>
  <c r="G23" i="8" s="1"/>
  <c r="G10" i="8"/>
  <c r="G9" i="8"/>
  <c r="G8" i="8"/>
  <c r="G7" i="8"/>
  <c r="H6" i="8" s="1"/>
  <c r="H4" i="8"/>
  <c r="I61" i="6" l="1"/>
  <c r="D100" i="6" s="1"/>
  <c r="E100" i="6" s="1"/>
  <c r="E62" i="6"/>
  <c r="E78" i="6"/>
  <c r="E73" i="6" s="1"/>
  <c r="E71" i="6"/>
  <c r="E81" i="6" s="1"/>
  <c r="E83" i="6" s="1"/>
  <c r="E85" i="6" s="1"/>
  <c r="I60" i="6"/>
  <c r="G44" i="8"/>
  <c r="G52" i="8"/>
  <c r="G58" i="8" s="1"/>
  <c r="H66" i="8"/>
  <c r="H71" i="8" s="1"/>
  <c r="H12" i="8"/>
  <c r="G28" i="8"/>
  <c r="G30" i="8" s="1"/>
  <c r="G78" i="8"/>
  <c r="E86" i="6" l="1"/>
  <c r="E87" i="6"/>
  <c r="D99" i="6"/>
  <c r="E99" i="6" s="1"/>
  <c r="P61" i="6" s="1"/>
  <c r="I63" i="6"/>
  <c r="I68" i="6" s="1"/>
  <c r="P59" i="6" l="1"/>
  <c r="P62" i="6" s="1"/>
  <c r="E89" i="6"/>
  <c r="E90" i="6" s="1"/>
  <c r="L66" i="6" s="1"/>
  <c r="L67" i="6" s="1"/>
  <c r="L68" i="6" s="1"/>
</calcChain>
</file>

<file path=xl/sharedStrings.xml><?xml version="1.0" encoding="utf-8"?>
<sst xmlns="http://schemas.openxmlformats.org/spreadsheetml/2006/main" count="566" uniqueCount="387">
  <si>
    <t>Revenue</t>
  </si>
  <si>
    <t>COGS</t>
  </si>
  <si>
    <t>Equals</t>
  </si>
  <si>
    <t>Less</t>
  </si>
  <si>
    <t>Operating Expenses</t>
  </si>
  <si>
    <t>Gross Profit</t>
  </si>
  <si>
    <t>EBITDA</t>
  </si>
  <si>
    <t>Depreciation&amp;Amortization</t>
  </si>
  <si>
    <t>EBIT</t>
  </si>
  <si>
    <t>Interest</t>
  </si>
  <si>
    <t>EBT</t>
  </si>
  <si>
    <t>Taxes</t>
  </si>
  <si>
    <t>Net Income</t>
  </si>
  <si>
    <t>Dividends</t>
  </si>
  <si>
    <t>Retained Earnings</t>
  </si>
  <si>
    <t>INCOME STATEMENT</t>
  </si>
  <si>
    <t>COGS (Cost of Goods Sold)</t>
  </si>
  <si>
    <t>EBITDA (Earnings before interest, taxes, depreciation, amortization)</t>
  </si>
  <si>
    <t>Depreciation</t>
  </si>
  <si>
    <t>Amortization</t>
  </si>
  <si>
    <t xml:space="preserve">Dividends </t>
  </si>
  <si>
    <t>Звіт про доходи</t>
  </si>
  <si>
    <t>Дохід</t>
  </si>
  <si>
    <t>Собівартість (Валові витрати)</t>
  </si>
  <si>
    <t>Валовий дохід</t>
  </si>
  <si>
    <t>Операційні витрати</t>
  </si>
  <si>
    <t>Операційний прибуток</t>
  </si>
  <si>
    <t>Амортизація фізияних активів</t>
  </si>
  <si>
    <t>Амортизація нефізичних активів</t>
  </si>
  <si>
    <t>Процент</t>
  </si>
  <si>
    <t>Податки</t>
  </si>
  <si>
    <t>Чистий прибуток</t>
  </si>
  <si>
    <t>Дивіденди</t>
  </si>
  <si>
    <t>Нерозподілений прибуток</t>
  </si>
  <si>
    <t>ASSETS</t>
  </si>
  <si>
    <t>Cash</t>
  </si>
  <si>
    <t>Accounts Receivable</t>
  </si>
  <si>
    <t>Inventory</t>
  </si>
  <si>
    <t>Prepaid Expenses</t>
  </si>
  <si>
    <t>Other Current Assets</t>
  </si>
  <si>
    <t>Total Current Assets</t>
  </si>
  <si>
    <t>Plus</t>
  </si>
  <si>
    <t>Property, Plant &amp; Equipment</t>
  </si>
  <si>
    <t>Accumulated Depreciation</t>
  </si>
  <si>
    <t>Intangibles</t>
  </si>
  <si>
    <t>Goodwill</t>
  </si>
  <si>
    <t>Other Fixed Assets</t>
  </si>
  <si>
    <t>Total Fixed Assets</t>
  </si>
  <si>
    <t>TOTAL ASSETS</t>
  </si>
  <si>
    <t>LIABILITIES</t>
  </si>
  <si>
    <t>Accounts Payable</t>
  </si>
  <si>
    <t>Accrued Expenses</t>
  </si>
  <si>
    <t>Notes Payable</t>
  </si>
  <si>
    <t>Current Portion of Long-term Debt</t>
  </si>
  <si>
    <t>Current Liabilities</t>
  </si>
  <si>
    <t>Long-term Liabilities</t>
  </si>
  <si>
    <t>TOTAL LIABILIETIES</t>
  </si>
  <si>
    <t>EQUITY</t>
  </si>
  <si>
    <t>Stakeholders' Equity</t>
  </si>
  <si>
    <t>Accumulated Retained Earnings</t>
  </si>
  <si>
    <t>TOTAL SHAREHOLDERS EQUITY</t>
  </si>
  <si>
    <t>Total Liabilities</t>
  </si>
  <si>
    <t>Total Equity</t>
  </si>
  <si>
    <t>TOTAL LIABILITIES &amp; EQUITY</t>
  </si>
  <si>
    <t>BALANCE SHEET</t>
  </si>
  <si>
    <t>Assets</t>
  </si>
  <si>
    <t>Prepaid expenses</t>
  </si>
  <si>
    <t>Other current assets</t>
  </si>
  <si>
    <t>Total current assets</t>
  </si>
  <si>
    <t>Property, plant &amp; equipment</t>
  </si>
  <si>
    <t>Accumulated depreciation</t>
  </si>
  <si>
    <t>Googwill</t>
  </si>
  <si>
    <t>Other fixed assets</t>
  </si>
  <si>
    <t>Liabilities</t>
  </si>
  <si>
    <t>Accounts payable</t>
  </si>
  <si>
    <t>Accrued expenses</t>
  </si>
  <si>
    <t>Notes payable</t>
  </si>
  <si>
    <t>Current portion of long-term debt</t>
  </si>
  <si>
    <t>Total current liabilities</t>
  </si>
  <si>
    <t>Long-term liabilities</t>
  </si>
  <si>
    <t>Total liabilities</t>
  </si>
  <si>
    <t>Shareholders Equity</t>
  </si>
  <si>
    <t>Активи</t>
  </si>
  <si>
    <t>Готівка та еквівалент</t>
  </si>
  <si>
    <t>Дебіторська заборгованість</t>
  </si>
  <si>
    <t>Складські запаси</t>
  </si>
  <si>
    <t>Передоплачені витрати</t>
  </si>
  <si>
    <t>Інші короткострокові активи</t>
  </si>
  <si>
    <t>Всі короткострокові активи</t>
  </si>
  <si>
    <t>Фічичні активи (заводи, обладнання, нерухомість)</t>
  </si>
  <si>
    <t>Накопичена амортизація</t>
  </si>
  <si>
    <t>Нематеріальні активиє</t>
  </si>
  <si>
    <t>Гудвіл</t>
  </si>
  <si>
    <t>Інші фізичні активи</t>
  </si>
  <si>
    <t>Total assets</t>
  </si>
  <si>
    <t>Всі активи</t>
  </si>
  <si>
    <t>Зобов'язання</t>
  </si>
  <si>
    <t>Кредиторська заборгованість</t>
  </si>
  <si>
    <t>Неспожиті витрати</t>
  </si>
  <si>
    <t>Кредити</t>
  </si>
  <si>
    <t>Частина довгострокових зобов'язань до оплати цього року</t>
  </si>
  <si>
    <t>Всі короткострокові зобов'язання</t>
  </si>
  <si>
    <t>Довгострокові зобов'язання</t>
  </si>
  <si>
    <t>Всі зобов'язання</t>
  </si>
  <si>
    <t>Влансний капітал</t>
  </si>
  <si>
    <t>Накопичений нерозподілений прибуток</t>
  </si>
  <si>
    <t>Operating Activities</t>
  </si>
  <si>
    <t>Total Cash Flow from Operating Activities</t>
  </si>
  <si>
    <t>Investing Activities</t>
  </si>
  <si>
    <t>CAPEX</t>
  </si>
  <si>
    <t>Proceeds from Sale of PPE</t>
  </si>
  <si>
    <t>Total Cash Flow from Investing Activities</t>
  </si>
  <si>
    <t>Financing Activities</t>
  </si>
  <si>
    <t>Increase in total liabilities</t>
  </si>
  <si>
    <t>Decrease in total liabilities</t>
  </si>
  <si>
    <t>Total Cash Flow from Financing Activities</t>
  </si>
  <si>
    <t>Cash Flow from Operating Activities</t>
  </si>
  <si>
    <t>Cash Flow from Investing Activities</t>
  </si>
  <si>
    <t>Cash Flow from Financing Activities</t>
  </si>
  <si>
    <t>Free Cash Flow to the Firm</t>
  </si>
  <si>
    <t>CASH FLOW STATEMENT</t>
  </si>
  <si>
    <t>ЗВІТ ПРО ФІНАНСОВУ ПОЗИЦІЮ</t>
  </si>
  <si>
    <t>Changes in Inventory</t>
  </si>
  <si>
    <t>Changes in Accounts Payable</t>
  </si>
  <si>
    <t>Changes in Accounts Receivable</t>
  </si>
  <si>
    <t>Investing Cash Flow</t>
  </si>
  <si>
    <t>CAPEX (Capital Expenditure)</t>
  </si>
  <si>
    <t>ЗВІТ ПРО РУХ ГОТІВКИ</t>
  </si>
  <si>
    <t>Грошовий потік від операційної діяльності</t>
  </si>
  <si>
    <t>Зміни в дебіторській заборгованості</t>
  </si>
  <si>
    <t>Зміни в складських запасах</t>
  </si>
  <si>
    <t>Зміни в кредиторській заборгованості</t>
  </si>
  <si>
    <t>Грошовий потік від інвестиційної діяльності</t>
  </si>
  <si>
    <t>Капітальні інвестиції</t>
  </si>
  <si>
    <t>Надходження від продажу фізичних активів</t>
  </si>
  <si>
    <t>Збільшення зобов'язань</t>
  </si>
  <si>
    <t>Зменшення зобов'язань</t>
  </si>
  <si>
    <t>Грошовий потік від фінансової діяльності</t>
  </si>
  <si>
    <t>Вільний грошовий потік доступний компанії</t>
  </si>
  <si>
    <t>Liquidity ratios</t>
  </si>
  <si>
    <t>Current Ratio</t>
  </si>
  <si>
    <t>Current Asset/Current Liabilities</t>
  </si>
  <si>
    <t>Quick Ratio</t>
  </si>
  <si>
    <t>Cash Ratio</t>
  </si>
  <si>
    <t>Cash/Current Liablilities</t>
  </si>
  <si>
    <t>Activity ratios</t>
  </si>
  <si>
    <t>Total assets turnover</t>
  </si>
  <si>
    <t>Receivables Turnover</t>
  </si>
  <si>
    <t>Average collection period</t>
  </si>
  <si>
    <t>Days in period/ Receivables Turnover</t>
  </si>
  <si>
    <t>Inventory Turnover</t>
  </si>
  <si>
    <t>COGS/ Average Inventory</t>
  </si>
  <si>
    <t>Days in inventory</t>
  </si>
  <si>
    <t>Days in period / Inventory Turnover</t>
  </si>
  <si>
    <t>Profitability ratios</t>
  </si>
  <si>
    <t>Net profit margin</t>
  </si>
  <si>
    <t>Net Income/ Revenue</t>
  </si>
  <si>
    <t>EBITDA margin</t>
  </si>
  <si>
    <t>EBITDA/ Revenue</t>
  </si>
  <si>
    <t>Gross profit margin</t>
  </si>
  <si>
    <t>Gross Profit/ Revenue</t>
  </si>
  <si>
    <t>ROA</t>
  </si>
  <si>
    <t>Net Income/ Average total assets</t>
  </si>
  <si>
    <t>ROE</t>
  </si>
  <si>
    <t>Net Income/ Average Shareholders’ Equity</t>
  </si>
  <si>
    <t>Leverage ratios</t>
  </si>
  <si>
    <t>Debt ratio</t>
  </si>
  <si>
    <t>Debt/ Assets</t>
  </si>
  <si>
    <t>Debt-to-equity ratio</t>
  </si>
  <si>
    <t>Debt/ Equity</t>
  </si>
  <si>
    <t>Interest Coverage</t>
  </si>
  <si>
    <t>EBIT/ Interest expense</t>
  </si>
  <si>
    <t>RATIOS</t>
  </si>
  <si>
    <t>ФІНАНСОВІ КОЕФІЦІЄНТИ</t>
  </si>
  <si>
    <t>Коефіцієнти ліквідності</t>
  </si>
  <si>
    <t>Операційні коефіцієнти</t>
  </si>
  <si>
    <t>Коефіцієнти прибутковості</t>
  </si>
  <si>
    <t>Боргові коефіцієнти</t>
  </si>
  <si>
    <t>(Current Assets - Inventory)/Current Liabilities</t>
  </si>
  <si>
    <t>Сьогодні 1 січня 2017 року. Рівно рік тому, Іван Якович заснував фірму, яка займається виготовленням дверей, запросивши тещу отримати</t>
  </si>
  <si>
    <t xml:space="preserve">компанії, вкладаючи </t>
  </si>
  <si>
    <t xml:space="preserve">в статутний капітал, а решту вкладаючи самому. Компанія виготовляє двері одного типу, які на ринку продавались за ціною </t>
  </si>
  <si>
    <t xml:space="preserve">грн  за штуку. В перший квартал Іван Якович виготовив і продав </t>
  </si>
  <si>
    <t xml:space="preserve">дверей, в другий </t>
  </si>
  <si>
    <t xml:space="preserve">в третій </t>
  </si>
  <si>
    <t xml:space="preserve">і в четвертий  </t>
  </si>
  <si>
    <t>дверей.</t>
  </si>
  <si>
    <t>Для купівлі станків, необхідних для виготовлення дверей, Петро Іванович позичив в кума</t>
  </si>
  <si>
    <t xml:space="preserve">гривень на початку року, терміном на 5 років, під </t>
  </si>
  <si>
    <t xml:space="preserve">грн, а старий </t>
  </si>
  <si>
    <t>Іван Якович купив в Тараса Григоровича матеріали для виготовлення дверей, на які отримав наступний чек</t>
  </si>
  <si>
    <t>Позиція</t>
  </si>
  <si>
    <t>Ціна за одиницю</t>
  </si>
  <si>
    <t>Кількість</t>
  </si>
  <si>
    <t>Вартість</t>
  </si>
  <si>
    <t>Полотно дверне</t>
  </si>
  <si>
    <t>Лак по дереву</t>
  </si>
  <si>
    <t>Ручки дверні</t>
  </si>
  <si>
    <t>Замки дверні</t>
  </si>
  <si>
    <t>грн за шт</t>
  </si>
  <si>
    <t>грн за л</t>
  </si>
  <si>
    <t xml:space="preserve">грн за л </t>
  </si>
  <si>
    <t>штук</t>
  </si>
  <si>
    <t>л</t>
  </si>
  <si>
    <t>Іван Якович найняв столяра – Григорія Савича, який працював в нього на повну ставку та отримував</t>
  </si>
  <si>
    <t xml:space="preserve">грн в місяць, а також </t>
  </si>
  <si>
    <t xml:space="preserve">за кожні виготовлені двері. Також, Іван Якович найняв Ларису Петрівну на посаду бухгалтера, з окладом в </t>
  </si>
  <si>
    <t xml:space="preserve">грн. Як директор, Іван Якович отримував мінімальну заробітну плату, </t>
  </si>
  <si>
    <t xml:space="preserve">грн. </t>
  </si>
  <si>
    <t>чистого прибутку розподілялися між власниками у вигляді дивідендів. Рішення щодо нерозподіленого прибутку станом на сьогодні не було прийнято.</t>
  </si>
  <si>
    <t>Іван Якович встановив, що для виготовлення одних дверей йому потрібно:</t>
  </si>
  <si>
    <t>дверне полотно</t>
  </si>
  <si>
    <t>літра фарби</t>
  </si>
  <si>
    <t>літра лаку</t>
  </si>
  <si>
    <t>комплект дверних ручок</t>
  </si>
  <si>
    <t>дверний замок</t>
  </si>
  <si>
    <t xml:space="preserve">Окрім того, Іван Якович орендував виробниче приміщення вартістю </t>
  </si>
  <si>
    <t>гривень в місяць. При цьому, йому доводилось сплачувати</t>
  </si>
  <si>
    <t xml:space="preserve">гривень кожного місяця за комунальні послуги. Також, Іван Якович рекламувався в місцевій газеті і це йому коштувало </t>
  </si>
  <si>
    <t>грн в місяць. Банківські витрати Івана Яковича становили</t>
  </si>
  <si>
    <t>від доходу. Додатково, Івану Яковичу довелося застрахувати свої станки (на вимогу Тараса Григоровича), і це йому коштувало</t>
  </si>
  <si>
    <t xml:space="preserve">від вартості нового станка та </t>
  </si>
  <si>
    <t xml:space="preserve">від вартості старого (річних). Податок на прибуток протягом цього року становив </t>
  </si>
  <si>
    <t>Іван Якович прийняв за основу політику, що клієнти можуть розраховуватися частинами за товар, але не пізніше, ніж два місяці від моменту продажу.</t>
  </si>
  <si>
    <t>Середня кількість днів щоб отримати гроші від клієнтів становила</t>
  </si>
  <si>
    <t xml:space="preserve">днів а в році було </t>
  </si>
  <si>
    <t>днів. Також, як прийнято у нас, Іван Якович заплатив за перший і останній день оренди за виробниче приміщення.</t>
  </si>
  <si>
    <t>Побоюючись конкурентів та маючи унікальний дизайн дверей, Іван Якович вирішив отримати патенти, які йому коштували</t>
  </si>
  <si>
    <t xml:space="preserve">На кінець року, бухгалтер та власник ще не отримали заробітну плату на руки. Також, на кінець року в Івана Яковича залишалось </t>
  </si>
  <si>
    <t xml:space="preserve">грн готівки. Для фінансування операційних витрат, в середині року було взято короткостроковий кредит в банку на суму </t>
  </si>
  <si>
    <t>проте державна програма підтримки малого бізнесу погодилась оплатити відсотки по цій позиці.</t>
  </si>
  <si>
    <t>ЗАВДАННЯ</t>
  </si>
  <si>
    <t>РІШЕННЯ</t>
  </si>
  <si>
    <t>Income Statement</t>
  </si>
  <si>
    <t>OpEx</t>
  </si>
  <si>
    <t>Фарба по дереву</t>
  </si>
  <si>
    <t>Полотно</t>
  </si>
  <si>
    <t>Фарба</t>
  </si>
  <si>
    <t>Лак</t>
  </si>
  <si>
    <t>Ручки</t>
  </si>
  <si>
    <t>Замки</t>
  </si>
  <si>
    <t>Робота</t>
  </si>
  <si>
    <t>Ціна</t>
  </si>
  <si>
    <t>ЗП невиробничого персоналу</t>
  </si>
  <si>
    <t>Оренда</t>
  </si>
  <si>
    <t>Комунальні</t>
  </si>
  <si>
    <t>Маркетинг</t>
  </si>
  <si>
    <t>Банківські витрати</t>
  </si>
  <si>
    <t>Страхування</t>
  </si>
  <si>
    <t>Станок 1</t>
  </si>
  <si>
    <t>Залишкова Вартість</t>
  </si>
  <si>
    <t>Станок 2</t>
  </si>
  <si>
    <t>Корисний період</t>
  </si>
  <si>
    <t>річних, з погашенням в кінці терміну та виплатою відсотків в останній день року. За ці гроші він купив два станки, один новий, який він планує тримати наступні</t>
  </si>
  <si>
    <t xml:space="preserve">роки та продати за </t>
  </si>
  <si>
    <t>від початкової вартості, та один вживаний, якій він використовуватиме тільки</t>
  </si>
  <si>
    <t xml:space="preserve">рік, і далі викине, в зв’язку з повним зношенням. Новий станок коштував </t>
  </si>
  <si>
    <t>Річна амортизація</t>
  </si>
  <si>
    <t>TAXES</t>
  </si>
  <si>
    <t>NET INCOME</t>
  </si>
  <si>
    <t>DIVIDENDS</t>
  </si>
  <si>
    <t>RETAINED EARNINGS</t>
  </si>
  <si>
    <t>DEPRECIATION SCHEDULE</t>
  </si>
  <si>
    <t>Balance Sheet</t>
  </si>
  <si>
    <t>Current Assets</t>
  </si>
  <si>
    <t>PPE, net</t>
  </si>
  <si>
    <t>Notes</t>
  </si>
  <si>
    <t>Total Current Liabilities</t>
  </si>
  <si>
    <t>TOTAL LIABILITITES</t>
  </si>
  <si>
    <t>Shareholders' equity</t>
  </si>
  <si>
    <t>TOTAL L+E</t>
  </si>
  <si>
    <t>Cash Flow Statement</t>
  </si>
  <si>
    <t>Operations</t>
  </si>
  <si>
    <t>Change in working capital</t>
  </si>
  <si>
    <t>CF from Operations</t>
  </si>
  <si>
    <t>Investing</t>
  </si>
  <si>
    <t>Capex</t>
  </si>
  <si>
    <t>Proceeds from disposal</t>
  </si>
  <si>
    <t>CF from investing</t>
  </si>
  <si>
    <t>Financing</t>
  </si>
  <si>
    <t>Change in debt</t>
  </si>
  <si>
    <t>CF from financing</t>
  </si>
  <si>
    <t>Free CF</t>
  </si>
  <si>
    <t>Financial Ratios</t>
  </si>
  <si>
    <t>TOTAL EQUITY</t>
  </si>
  <si>
    <t>CHANGE IN WORKING CAPITAL</t>
  </si>
  <si>
    <t>Accounts receivable</t>
  </si>
  <si>
    <t>BOY</t>
  </si>
  <si>
    <t>EOY</t>
  </si>
  <si>
    <t>CHANGE</t>
  </si>
  <si>
    <t>As per your request, in this template you will find all materials that we have touched in the class, helping you better understand topics covered.</t>
  </si>
  <si>
    <t>Second, in the tab Ratios you will find all financial ratios by categories.</t>
  </si>
  <si>
    <t>You can use Excel to trace dependencies and see where the numbers come from.</t>
  </si>
  <si>
    <t>By clicking Remove Arrows you will be able to get rid of blue arrows.</t>
  </si>
  <si>
    <t>In order to do that, simply click Formulas on your ribbon, then click Trace Precedents.</t>
  </si>
  <si>
    <t>Hint</t>
  </si>
  <si>
    <t>Dear students!</t>
  </si>
  <si>
    <t>First, in tabs Income Statement, Balance Sheet and Cash Flow Statement you can see those typical financial statements and how they are calculated.</t>
  </si>
  <si>
    <t>Third, I created financial dictionary for you. It contains all Ukrainian translations. However, I encourage you to use English in your practice.</t>
  </si>
  <si>
    <t>Finally, in the tab Case there is example that we covered in the class. I made it easier for you to understand by providing all calculations.</t>
  </si>
  <si>
    <t>You can print them for your use.</t>
  </si>
  <si>
    <t>CAH FLOW STATEMENT</t>
  </si>
  <si>
    <t>ENGLISH</t>
  </si>
  <si>
    <t>УКРАЇНСЬКА</t>
  </si>
  <si>
    <t>Шановні студенти!</t>
  </si>
  <si>
    <t>На ваше прохання, я створив цей шаблон, в якому ви зможете найти всі матеріали яких ми торкнулися в класі. Це допоможе вам краще засвоїти цю тему.</t>
  </si>
  <si>
    <t>По-перше, в вкладках Income Stetement, Balance Sheet та Cash Flow Statement ви побачите типові фінансові звіти та як вони розраховуються.</t>
  </si>
  <si>
    <t>Ви можете  собі їх видрукувати та використовувати.</t>
  </si>
  <si>
    <t>По-друге, у вкладці Ratios ви знайдете всі фінансові коефіцієнти які ми пройшли та формули їх розрахунку.</t>
  </si>
  <si>
    <t>По-третє, я створив фінансовий словничок для вас. В ньому є всі фінансові терміни перекладені на українську мову. Проте, я б радив послуговуватися англійськими відповідниками.</t>
  </si>
  <si>
    <t>Нарешті, у вкладці Case є великий приклад який ми розглянули в класі. Вам буде легко його зрозуміти, оскільки, я навів всі калькуляції.</t>
  </si>
  <si>
    <t>Підказка</t>
  </si>
  <si>
    <t>Ви можете використовувати Excel щоб простежити залежності між формулами.</t>
  </si>
  <si>
    <t>Для того щоб зробити це, просто натисніть Формули на вашій панелі задач. Тоді натисніть Простежити Залежності.</t>
  </si>
  <si>
    <t>Щоб забрати сині стрілки, натисніть Забрати Стрілки.</t>
  </si>
  <si>
    <t>Revenue/ Average total assets</t>
  </si>
  <si>
    <t>Revenue/ Average Receivables</t>
  </si>
  <si>
    <t>Lecture 1</t>
  </si>
  <si>
    <t>Task 1</t>
  </si>
  <si>
    <t>Дано</t>
  </si>
  <si>
    <t>Розв</t>
  </si>
  <si>
    <t>Price</t>
  </si>
  <si>
    <t>Volume</t>
  </si>
  <si>
    <t>Столи 1</t>
  </si>
  <si>
    <t>Стлои 2</t>
  </si>
  <si>
    <t>Materials</t>
  </si>
  <si>
    <t>Labor</t>
  </si>
  <si>
    <t>Worker's Wage</t>
  </si>
  <si>
    <t>Delivery</t>
  </si>
  <si>
    <t>Workers</t>
  </si>
  <si>
    <t>Packaging</t>
  </si>
  <si>
    <t xml:space="preserve">Delivery </t>
  </si>
  <si>
    <t>GROSS MARGIN</t>
  </si>
  <si>
    <t>Accountant's Wage</t>
  </si>
  <si>
    <t>Accountants</t>
  </si>
  <si>
    <t>Lecture 2</t>
  </si>
  <si>
    <t>PPE at beginning</t>
  </si>
  <si>
    <t>Patents</t>
  </si>
  <si>
    <t>Accumulated depreciation, boy</t>
  </si>
  <si>
    <t>Annual depreciation</t>
  </si>
  <si>
    <t>PPE</t>
  </si>
  <si>
    <t>Total Assets</t>
  </si>
  <si>
    <t>Task 2</t>
  </si>
  <si>
    <t>Current liabilities</t>
  </si>
  <si>
    <t>Bond</t>
  </si>
  <si>
    <t>Shareholder's equtiy</t>
  </si>
  <si>
    <t>Long-term debt</t>
  </si>
  <si>
    <t>Accumulated retained earnings, boy</t>
  </si>
  <si>
    <t>Net income</t>
  </si>
  <si>
    <t>Dividends payout ratio</t>
  </si>
  <si>
    <t>Total equity</t>
  </si>
  <si>
    <t>BALANCE</t>
  </si>
  <si>
    <t>Task 3</t>
  </si>
  <si>
    <t>Not paid to company yet</t>
  </si>
  <si>
    <t>Materials purchase, boy</t>
  </si>
  <si>
    <t>Inventory Sold</t>
  </si>
  <si>
    <t>Storage prepayment</t>
  </si>
  <si>
    <t>Not paid to suppliers yet</t>
  </si>
  <si>
    <t>Wage payable</t>
  </si>
  <si>
    <t>Current portion pf LT debt</t>
  </si>
  <si>
    <t xml:space="preserve">Debt to be paid </t>
  </si>
  <si>
    <t>WORKING CAPITAL</t>
  </si>
  <si>
    <t>Lecture 3</t>
  </si>
  <si>
    <t>OPERATIONAL CF</t>
  </si>
  <si>
    <t>PPE, boy</t>
  </si>
  <si>
    <t>PPE, eoy</t>
  </si>
  <si>
    <t>Depreaciation</t>
  </si>
  <si>
    <t>Accounts receivable, boy</t>
  </si>
  <si>
    <t>Change in WC</t>
  </si>
  <si>
    <t>Accounts receivable, eoy</t>
  </si>
  <si>
    <t>Canhge in AR</t>
  </si>
  <si>
    <t>Accounts payable, boy</t>
  </si>
  <si>
    <t>Cahnge in AP</t>
  </si>
  <si>
    <t>Accounts payable, eoy</t>
  </si>
  <si>
    <t>Cahnge in Inventory</t>
  </si>
  <si>
    <t>Inventory, boy</t>
  </si>
  <si>
    <t>Inventory, eoy</t>
  </si>
  <si>
    <t>CF FROM OPERATIONS</t>
  </si>
  <si>
    <t>Equipment bought</t>
  </si>
  <si>
    <t>INVESTING CF</t>
  </si>
  <si>
    <t>Equipment sold</t>
  </si>
  <si>
    <t>Proceeds from disposal of FA</t>
  </si>
  <si>
    <t>CF from Invetsing activities</t>
  </si>
  <si>
    <t>FINANCING CF</t>
  </si>
  <si>
    <t>Increase in debt</t>
  </si>
  <si>
    <t>CF from Financing activities</t>
  </si>
  <si>
    <t>Change in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</si>
</sst>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30">
    <xf numFmtId="0" fontId="0" fillId="0" borderId="0" xfId="0"/>
    <xf numFmtId="0" fontId="1" fillId="0" borderId="0" xfId="0" applyFont="1"/>
    <xf numFmtId="2" fontId="3" fillId="0" borderId="0" xfId="0" applyNumberFormat="1" applyFont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9" fontId="1" fillId="2" borderId="15" xfId="0" applyNumberFormat="1" applyFont="1" applyFill="1" applyBorder="1"/>
    <xf numFmtId="9" fontId="1" fillId="2" borderId="13" xfId="0" applyNumberFormat="1" applyFont="1" applyFill="1" applyBorder="1"/>
    <xf numFmtId="9" fontId="1" fillId="2" borderId="14" xfId="0" applyNumberFormat="1" applyFont="1" applyFill="1" applyBorder="1"/>
    <xf numFmtId="0" fontId="1" fillId="0" borderId="0" xfId="0" applyFont="1" applyFill="1" applyBorder="1"/>
    <xf numFmtId="0" fontId="5" fillId="0" borderId="0" xfId="0" applyFont="1"/>
    <xf numFmtId="0" fontId="1" fillId="0" borderId="8" xfId="0" applyFont="1" applyBorder="1"/>
    <xf numFmtId="0" fontId="0" fillId="0" borderId="3" xfId="0" applyBorder="1"/>
    <xf numFmtId="0" fontId="0" fillId="0" borderId="6" xfId="0" applyBorder="1"/>
    <xf numFmtId="0" fontId="1" fillId="0" borderId="16" xfId="0" applyFont="1" applyBorder="1"/>
    <xf numFmtId="0" fontId="1" fillId="0" borderId="2" xfId="0" applyFont="1" applyBorder="1"/>
    <xf numFmtId="0" fontId="1" fillId="0" borderId="7" xfId="0" applyFont="1" applyBorder="1"/>
    <xf numFmtId="0" fontId="4" fillId="0" borderId="2" xfId="0" applyFont="1" applyBorder="1"/>
    <xf numFmtId="0" fontId="1" fillId="0" borderId="9" xfId="0" applyFont="1" applyBorder="1"/>
    <xf numFmtId="0" fontId="3" fillId="0" borderId="0" xfId="0" applyFont="1" applyBorder="1"/>
    <xf numFmtId="0" fontId="1" fillId="0" borderId="17" xfId="0" applyFont="1" applyBorder="1"/>
    <xf numFmtId="0" fontId="1" fillId="0" borderId="1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4" fillId="0" borderId="10" xfId="0" applyFont="1" applyBorder="1"/>
    <xf numFmtId="0" fontId="0" fillId="0" borderId="11" xfId="0" applyBorder="1"/>
    <xf numFmtId="0" fontId="0" fillId="0" borderId="2" xfId="0" applyBorder="1"/>
    <xf numFmtId="0" fontId="1" fillId="0" borderId="5" xfId="0" applyFont="1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4" fillId="0" borderId="7" xfId="0" applyFont="1" applyBorder="1"/>
    <xf numFmtId="0" fontId="4" fillId="0" borderId="0" xfId="0" applyFont="1" applyBorder="1"/>
    <xf numFmtId="164" fontId="0" fillId="0" borderId="6" xfId="1" applyFont="1" applyBorder="1"/>
    <xf numFmtId="165" fontId="0" fillId="0" borderId="6" xfId="1" applyNumberFormat="1" applyFont="1" applyBorder="1"/>
    <xf numFmtId="164" fontId="0" fillId="0" borderId="9" xfId="1" applyFont="1" applyBorder="1"/>
    <xf numFmtId="165" fontId="0" fillId="0" borderId="18" xfId="1" applyNumberFormat="1" applyFont="1" applyBorder="1"/>
    <xf numFmtId="165" fontId="0" fillId="0" borderId="9" xfId="1" applyNumberFormat="1" applyFont="1" applyBorder="1"/>
    <xf numFmtId="165" fontId="0" fillId="0" borderId="4" xfId="1" applyNumberFormat="1" applyFont="1" applyBorder="1"/>
    <xf numFmtId="165" fontId="1" fillId="0" borderId="9" xfId="1" applyNumberFormat="1" applyFont="1" applyBorder="1"/>
    <xf numFmtId="165" fontId="0" fillId="0" borderId="0" xfId="1" applyNumberFormat="1" applyFont="1"/>
    <xf numFmtId="164" fontId="0" fillId="0" borderId="6" xfId="1" applyNumberFormat="1" applyFont="1" applyBorder="1"/>
    <xf numFmtId="0" fontId="1" fillId="0" borderId="5" xfId="0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165" fontId="1" fillId="0" borderId="8" xfId="1" applyNumberFormat="1" applyFont="1" applyBorder="1"/>
    <xf numFmtId="165" fontId="3" fillId="0" borderId="0" xfId="1" applyNumberFormat="1" applyFont="1" applyBorder="1"/>
    <xf numFmtId="165" fontId="0" fillId="0" borderId="0" xfId="1" applyNumberFormat="1" applyFont="1" applyBorder="1"/>
    <xf numFmtId="165" fontId="1" fillId="0" borderId="16" xfId="1" applyNumberFormat="1" applyFont="1" applyBorder="1"/>
    <xf numFmtId="165" fontId="1" fillId="0" borderId="18" xfId="1" applyNumberFormat="1" applyFont="1" applyBorder="1"/>
    <xf numFmtId="165" fontId="0" fillId="0" borderId="3" xfId="1" applyNumberFormat="1" applyFont="1" applyBorder="1"/>
    <xf numFmtId="165" fontId="1" fillId="0" borderId="4" xfId="1" applyNumberFormat="1" applyFont="1" applyBorder="1"/>
    <xf numFmtId="165" fontId="0" fillId="0" borderId="8" xfId="1" applyNumberFormat="1" applyFont="1" applyBorder="1"/>
    <xf numFmtId="165" fontId="0" fillId="0" borderId="16" xfId="1" applyNumberFormat="1" applyFont="1" applyBorder="1"/>
    <xf numFmtId="165" fontId="1" fillId="2" borderId="13" xfId="1" applyNumberFormat="1" applyFont="1" applyFill="1" applyBorder="1"/>
    <xf numFmtId="165" fontId="1" fillId="2" borderId="14" xfId="1" applyNumberFormat="1" applyFont="1" applyFill="1" applyBorder="1"/>
    <xf numFmtId="165" fontId="1" fillId="2" borderId="15" xfId="1" applyNumberFormat="1" applyFont="1" applyFill="1" applyBorder="1"/>
    <xf numFmtId="165" fontId="1" fillId="2" borderId="5" xfId="1" applyNumberFormat="1" applyFont="1" applyFill="1" applyBorder="1"/>
    <xf numFmtId="165" fontId="1" fillId="2" borderId="7" xfId="1" applyNumberFormat="1" applyFont="1" applyFill="1" applyBorder="1"/>
    <xf numFmtId="165" fontId="1" fillId="2" borderId="4" xfId="1" applyNumberFormat="1" applyFont="1" applyFill="1" applyBorder="1"/>
    <xf numFmtId="165" fontId="1" fillId="2" borderId="6" xfId="1" applyNumberFormat="1" applyFont="1" applyFill="1" applyBorder="1"/>
    <xf numFmtId="165" fontId="1" fillId="2" borderId="9" xfId="1" applyNumberFormat="1" applyFont="1" applyFill="1" applyBorder="1"/>
    <xf numFmtId="165" fontId="0" fillId="0" borderId="0" xfId="1" applyNumberFormat="1" applyFon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165" fontId="0" fillId="0" borderId="14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0" xfId="0" applyFont="1"/>
    <xf numFmtId="0" fontId="7" fillId="0" borderId="2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2" xfId="0" applyFont="1" applyBorder="1"/>
    <xf numFmtId="0" fontId="3" fillId="0" borderId="7" xfId="0" applyFont="1" applyBorder="1"/>
    <xf numFmtId="0" fontId="8" fillId="0" borderId="17" xfId="0" applyFont="1" applyBorder="1"/>
    <xf numFmtId="0" fontId="8" fillId="0" borderId="0" xfId="0" applyFont="1" applyBorder="1"/>
    <xf numFmtId="0" fontId="0" fillId="0" borderId="10" xfId="0" applyBorder="1"/>
    <xf numFmtId="0" fontId="4" fillId="0" borderId="11" xfId="0" applyFont="1" applyBorder="1"/>
    <xf numFmtId="0" fontId="4" fillId="0" borderId="8" xfId="0" applyFont="1" applyBorder="1"/>
    <xf numFmtId="0" fontId="9" fillId="0" borderId="8" xfId="0" applyFont="1" applyBorder="1"/>
    <xf numFmtId="0" fontId="1" fillId="0" borderId="4" xfId="0" applyFont="1" applyBorder="1"/>
    <xf numFmtId="2" fontId="3" fillId="0" borderId="6" xfId="0" applyNumberFormat="1" applyFont="1" applyBorder="1"/>
    <xf numFmtId="2" fontId="3" fillId="0" borderId="9" xfId="0" applyNumberFormat="1" applyFont="1" applyBorder="1"/>
    <xf numFmtId="2" fontId="3" fillId="0" borderId="4" xfId="0" applyNumberFormat="1" applyFont="1" applyBorder="1"/>
    <xf numFmtId="0" fontId="3" fillId="0" borderId="13" xfId="0" applyFont="1" applyBorder="1"/>
    <xf numFmtId="0" fontId="3" fillId="0" borderId="14" xfId="0" applyFont="1" applyBorder="1"/>
    <xf numFmtId="0" fontId="10" fillId="0" borderId="0" xfId="0" applyFont="1"/>
    <xf numFmtId="0" fontId="1" fillId="0" borderId="1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5" xfId="0" applyFont="1" applyBorder="1"/>
    <xf numFmtId="0" fontId="2" fillId="0" borderId="4" xfId="0" applyFont="1" applyBorder="1"/>
    <xf numFmtId="0" fontId="0" fillId="0" borderId="15" xfId="0" applyFont="1" applyFill="1" applyBorder="1"/>
    <xf numFmtId="0" fontId="3" fillId="0" borderId="13" xfId="0" applyFont="1" applyFill="1" applyBorder="1"/>
    <xf numFmtId="0" fontId="3" fillId="0" borderId="14" xfId="0" applyFont="1" applyFill="1" applyBorder="1"/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3" xfId="0" applyBorder="1" applyAlignment="1">
      <alignment wrapText="1"/>
    </xf>
    <xf numFmtId="0" fontId="0" fillId="0" borderId="6" xfId="0" applyBorder="1" applyAlignment="1">
      <alignment vertical="center"/>
    </xf>
    <xf numFmtId="0" fontId="11" fillId="2" borderId="8" xfId="0" applyFont="1" applyFill="1" applyBorder="1"/>
    <xf numFmtId="0" fontId="0" fillId="2" borderId="8" xfId="0" applyFill="1" applyBorder="1"/>
    <xf numFmtId="0" fontId="2" fillId="0" borderId="0" xfId="0" applyFont="1"/>
    <xf numFmtId="165" fontId="1" fillId="0" borderId="0" xfId="1" applyNumberFormat="1" applyFont="1"/>
    <xf numFmtId="0" fontId="3" fillId="0" borderId="0" xfId="0" applyFont="1"/>
    <xf numFmtId="165" fontId="3" fillId="0" borderId="0" xfId="1" applyNumberFormat="1" applyFont="1"/>
    <xf numFmtId="166" fontId="0" fillId="0" borderId="0" xfId="1" applyNumberFormat="1" applyFont="1"/>
    <xf numFmtId="165" fontId="11" fillId="0" borderId="0" xfId="0" applyNumberFormat="1" applyFont="1"/>
    <xf numFmtId="165" fontId="0" fillId="0" borderId="0" xfId="0" applyNumberFormat="1"/>
    <xf numFmtId="9" fontId="0" fillId="0" borderId="0" xfId="0" applyNumberFormat="1"/>
    <xf numFmtId="165" fontId="11" fillId="0" borderId="0" xfId="1" applyNumberFormat="1" applyFont="1"/>
    <xf numFmtId="165" fontId="11" fillId="0" borderId="8" xfId="1" applyNumberFormat="1" applyFont="1" applyBorder="1"/>
    <xf numFmtId="0" fontId="11" fillId="0" borderId="0" xfId="0" applyFont="1"/>
    <xf numFmtId="0" fontId="0" fillId="0" borderId="0" xfId="0" applyNumberFormat="1"/>
    <xf numFmtId="0" fontId="11" fillId="0" borderId="8" xfId="0" applyFont="1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166" fontId="1" fillId="2" borderId="15" xfId="1" applyNumberFormat="1" applyFont="1" applyFill="1" applyBorder="1"/>
    <xf numFmtId="166" fontId="1" fillId="2" borderId="13" xfId="1" applyNumberFormat="1" applyFont="1" applyFill="1" applyBorder="1"/>
    <xf numFmtId="166" fontId="1" fillId="2" borderId="14" xfId="1" applyNumberFormat="1" applyFont="1" applyFill="1" applyBorder="1"/>
  </cellXfs>
  <cellStyles count="2">
    <cellStyle name="Звичайний" xfId="0" builtinId="0"/>
    <cellStyle name="Фінансови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C3:C28"/>
  <sheetViews>
    <sheetView showGridLines="0" zoomScale="90" zoomScaleNormal="90" workbookViewId="0">
      <selection activeCell="E7" sqref="E7"/>
    </sheetView>
  </sheetViews>
  <sheetFormatPr defaultRowHeight="15" x14ac:dyDescent="0.25"/>
  <cols>
    <col min="3" max="3" width="177.140625" bestFit="1" customWidth="1"/>
  </cols>
  <sheetData>
    <row r="3" spans="3:3" x14ac:dyDescent="0.25">
      <c r="C3" s="11" t="s">
        <v>296</v>
      </c>
    </row>
    <row r="4" spans="3:3" x14ac:dyDescent="0.25">
      <c r="C4" s="9"/>
    </row>
    <row r="5" spans="3:3" x14ac:dyDescent="0.25">
      <c r="C5" s="9" t="s">
        <v>290</v>
      </c>
    </row>
    <row r="6" spans="3:3" x14ac:dyDescent="0.25">
      <c r="C6" s="9" t="s">
        <v>297</v>
      </c>
    </row>
    <row r="7" spans="3:3" x14ac:dyDescent="0.25">
      <c r="C7" s="9" t="s">
        <v>300</v>
      </c>
    </row>
    <row r="8" spans="3:3" x14ac:dyDescent="0.25">
      <c r="C8" s="9" t="s">
        <v>291</v>
      </c>
    </row>
    <row r="9" spans="3:3" x14ac:dyDescent="0.25">
      <c r="C9" s="9" t="s">
        <v>298</v>
      </c>
    </row>
    <row r="10" spans="3:3" x14ac:dyDescent="0.25">
      <c r="C10" s="9" t="s">
        <v>299</v>
      </c>
    </row>
    <row r="11" spans="3:3" x14ac:dyDescent="0.25">
      <c r="C11" s="9"/>
    </row>
    <row r="12" spans="3:3" x14ac:dyDescent="0.25">
      <c r="C12" s="95" t="s">
        <v>295</v>
      </c>
    </row>
    <row r="13" spans="3:3" x14ac:dyDescent="0.25">
      <c r="C13" s="95" t="s">
        <v>292</v>
      </c>
    </row>
    <row r="14" spans="3:3" x14ac:dyDescent="0.25">
      <c r="C14" s="95" t="s">
        <v>294</v>
      </c>
    </row>
    <row r="15" spans="3:3" x14ac:dyDescent="0.25">
      <c r="C15" s="96" t="s">
        <v>293</v>
      </c>
    </row>
    <row r="17" spans="3:3" x14ac:dyDescent="0.25">
      <c r="C17" s="102" t="s">
        <v>304</v>
      </c>
    </row>
    <row r="18" spans="3:3" x14ac:dyDescent="0.25">
      <c r="C18" s="103" t="s">
        <v>305</v>
      </c>
    </row>
    <row r="19" spans="3:3" x14ac:dyDescent="0.25">
      <c r="C19" s="103" t="s">
        <v>306</v>
      </c>
    </row>
    <row r="20" spans="3:3" x14ac:dyDescent="0.25">
      <c r="C20" s="103" t="s">
        <v>307</v>
      </c>
    </row>
    <row r="21" spans="3:3" x14ac:dyDescent="0.25">
      <c r="C21" s="103" t="s">
        <v>308</v>
      </c>
    </row>
    <row r="22" spans="3:3" x14ac:dyDescent="0.25">
      <c r="C22" s="103" t="s">
        <v>309</v>
      </c>
    </row>
    <row r="23" spans="3:3" x14ac:dyDescent="0.25">
      <c r="C23" s="103" t="s">
        <v>310</v>
      </c>
    </row>
    <row r="24" spans="3:3" x14ac:dyDescent="0.25">
      <c r="C24" s="9"/>
    </row>
    <row r="25" spans="3:3" x14ac:dyDescent="0.25">
      <c r="C25" s="103" t="s">
        <v>311</v>
      </c>
    </row>
    <row r="26" spans="3:3" x14ac:dyDescent="0.25">
      <c r="C26" s="103" t="s">
        <v>312</v>
      </c>
    </row>
    <row r="27" spans="3:3" x14ac:dyDescent="0.25">
      <c r="C27" s="103" t="s">
        <v>313</v>
      </c>
    </row>
    <row r="28" spans="3:3" x14ac:dyDescent="0.25">
      <c r="C28" s="104" t="s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1:C29"/>
  <sheetViews>
    <sheetView showGridLines="0" topLeftCell="A37" workbookViewId="0">
      <selection activeCell="I10" sqref="I10"/>
    </sheetView>
  </sheetViews>
  <sheetFormatPr defaultRowHeight="15" x14ac:dyDescent="0.25"/>
  <cols>
    <col min="3" max="3" width="26" bestFit="1" customWidth="1"/>
  </cols>
  <sheetData>
    <row r="1" spans="2:3" x14ac:dyDescent="0.25">
      <c r="B1" s="97" t="s">
        <v>15</v>
      </c>
    </row>
    <row r="2" spans="2:3" x14ac:dyDescent="0.25">
      <c r="B2" s="80"/>
      <c r="C2" s="3" t="s">
        <v>0</v>
      </c>
    </row>
    <row r="3" spans="2:3" ht="11.25" customHeight="1" x14ac:dyDescent="0.25">
      <c r="B3" s="81" t="s">
        <v>3</v>
      </c>
      <c r="C3" s="19"/>
    </row>
    <row r="4" spans="2:3" x14ac:dyDescent="0.25">
      <c r="B4" s="81"/>
      <c r="C4" s="19" t="s">
        <v>1</v>
      </c>
    </row>
    <row r="5" spans="2:3" ht="11.25" customHeight="1" x14ac:dyDescent="0.25">
      <c r="B5" s="81" t="s">
        <v>2</v>
      </c>
      <c r="C5" s="19"/>
    </row>
    <row r="6" spans="2:3" x14ac:dyDescent="0.25">
      <c r="B6" s="81"/>
      <c r="C6" s="19" t="s">
        <v>5</v>
      </c>
    </row>
    <row r="7" spans="2:3" ht="11.25" customHeight="1" x14ac:dyDescent="0.25">
      <c r="B7" s="81" t="s">
        <v>3</v>
      </c>
      <c r="C7" s="19"/>
    </row>
    <row r="8" spans="2:3" x14ac:dyDescent="0.25">
      <c r="B8" s="81"/>
      <c r="C8" s="19" t="s">
        <v>4</v>
      </c>
    </row>
    <row r="9" spans="2:3" ht="11.25" customHeight="1" x14ac:dyDescent="0.25">
      <c r="B9" s="81" t="s">
        <v>2</v>
      </c>
      <c r="C9" s="19"/>
    </row>
    <row r="10" spans="2:3" x14ac:dyDescent="0.25">
      <c r="B10" s="81"/>
      <c r="C10" s="19" t="s">
        <v>6</v>
      </c>
    </row>
    <row r="11" spans="2:3" ht="11.25" customHeight="1" x14ac:dyDescent="0.25">
      <c r="B11" s="81" t="s">
        <v>3</v>
      </c>
      <c r="C11" s="19"/>
    </row>
    <row r="12" spans="2:3" x14ac:dyDescent="0.25">
      <c r="B12" s="81"/>
      <c r="C12" s="19" t="s">
        <v>7</v>
      </c>
    </row>
    <row r="13" spans="2:3" ht="11.25" customHeight="1" x14ac:dyDescent="0.25">
      <c r="B13" s="81" t="s">
        <v>2</v>
      </c>
      <c r="C13" s="19"/>
    </row>
    <row r="14" spans="2:3" x14ac:dyDescent="0.25">
      <c r="B14" s="81"/>
      <c r="C14" s="19" t="s">
        <v>8</v>
      </c>
    </row>
    <row r="15" spans="2:3" ht="11.25" customHeight="1" x14ac:dyDescent="0.25">
      <c r="B15" s="81" t="s">
        <v>3</v>
      </c>
      <c r="C15" s="19"/>
    </row>
    <row r="16" spans="2:3" x14ac:dyDescent="0.25">
      <c r="B16" s="81"/>
      <c r="C16" s="19" t="s">
        <v>9</v>
      </c>
    </row>
    <row r="17" spans="2:3" ht="11.25" customHeight="1" x14ac:dyDescent="0.25">
      <c r="B17" s="81" t="s">
        <v>2</v>
      </c>
      <c r="C17" s="19"/>
    </row>
    <row r="18" spans="2:3" x14ac:dyDescent="0.25">
      <c r="B18" s="81"/>
      <c r="C18" s="19" t="s">
        <v>10</v>
      </c>
    </row>
    <row r="19" spans="2:3" ht="11.25" customHeight="1" x14ac:dyDescent="0.25">
      <c r="B19" s="81" t="s">
        <v>3</v>
      </c>
      <c r="C19" s="19"/>
    </row>
    <row r="20" spans="2:3" ht="15.75" thickBot="1" x14ac:dyDescent="0.3">
      <c r="B20" s="85"/>
      <c r="C20" s="40" t="s">
        <v>11</v>
      </c>
    </row>
    <row r="21" spans="2:3" ht="11.25" customHeight="1" thickTop="1" x14ac:dyDescent="0.25">
      <c r="B21" s="81" t="s">
        <v>2</v>
      </c>
      <c r="C21" s="19"/>
    </row>
    <row r="22" spans="2:3" x14ac:dyDescent="0.25">
      <c r="B22" s="82"/>
      <c r="C22" s="33" t="s">
        <v>12</v>
      </c>
    </row>
    <row r="23" spans="2:3" x14ac:dyDescent="0.25">
      <c r="B23" s="79"/>
    </row>
    <row r="24" spans="2:3" x14ac:dyDescent="0.25">
      <c r="B24" s="79"/>
    </row>
    <row r="25" spans="2:3" x14ac:dyDescent="0.25">
      <c r="B25" s="83"/>
      <c r="C25" s="3" t="s">
        <v>12</v>
      </c>
    </row>
    <row r="26" spans="2:3" ht="11.25" customHeight="1" x14ac:dyDescent="0.25">
      <c r="B26" s="81" t="s">
        <v>3</v>
      </c>
      <c r="C26" s="19"/>
    </row>
    <row r="27" spans="2:3" ht="15.75" thickBot="1" x14ac:dyDescent="0.3">
      <c r="B27" s="85"/>
      <c r="C27" s="40" t="s">
        <v>13</v>
      </c>
    </row>
    <row r="28" spans="2:3" ht="11.25" customHeight="1" thickTop="1" x14ac:dyDescent="0.25">
      <c r="B28" s="81" t="s">
        <v>2</v>
      </c>
      <c r="C28" s="19"/>
    </row>
    <row r="29" spans="2:3" x14ac:dyDescent="0.25">
      <c r="B29" s="84"/>
      <c r="C29" s="33" t="s">
        <v>14</v>
      </c>
    </row>
  </sheetData>
  <pageMargins left="0.25" right="0.25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1:H32"/>
  <sheetViews>
    <sheetView showGridLines="0" workbookViewId="0">
      <selection activeCell="I6" sqref="I6"/>
    </sheetView>
  </sheetViews>
  <sheetFormatPr defaultRowHeight="15" x14ac:dyDescent="0.25"/>
  <cols>
    <col min="1" max="1" width="5" customWidth="1"/>
    <col min="2" max="2" width="4.85546875" customWidth="1"/>
    <col min="3" max="3" width="26.85546875" bestFit="1" customWidth="1"/>
    <col min="5" max="5" width="5.42578125" customWidth="1"/>
    <col min="6" max="6" width="32" bestFit="1" customWidth="1"/>
  </cols>
  <sheetData>
    <row r="1" spans="2:8" x14ac:dyDescent="0.25">
      <c r="B1" s="1" t="s">
        <v>64</v>
      </c>
    </row>
    <row r="2" spans="2:8" x14ac:dyDescent="0.25">
      <c r="B2" s="87"/>
      <c r="C2" s="88" t="s">
        <v>34</v>
      </c>
      <c r="D2" s="7"/>
      <c r="E2" s="87"/>
      <c r="F2" s="88" t="s">
        <v>49</v>
      </c>
      <c r="G2" s="35"/>
      <c r="H2" s="7"/>
    </row>
    <row r="3" spans="2:8" x14ac:dyDescent="0.25">
      <c r="B3" s="4"/>
      <c r="C3" s="5"/>
      <c r="D3" s="19"/>
      <c r="E3" s="4"/>
      <c r="F3" s="5"/>
      <c r="G3" s="5"/>
      <c r="H3" s="19"/>
    </row>
    <row r="4" spans="2:8" x14ac:dyDescent="0.25">
      <c r="B4" s="4"/>
      <c r="C4" s="5" t="s">
        <v>35</v>
      </c>
      <c r="D4" s="19"/>
      <c r="E4" s="81"/>
      <c r="F4" s="5" t="s">
        <v>50</v>
      </c>
      <c r="G4" s="5"/>
      <c r="H4" s="19"/>
    </row>
    <row r="5" spans="2:8" ht="11.25" customHeight="1" x14ac:dyDescent="0.25">
      <c r="B5" s="81" t="s">
        <v>41</v>
      </c>
      <c r="C5" s="5"/>
      <c r="D5" s="19"/>
      <c r="E5" s="81" t="s">
        <v>41</v>
      </c>
      <c r="F5" s="5"/>
      <c r="G5" s="5"/>
      <c r="H5" s="19"/>
    </row>
    <row r="6" spans="2:8" x14ac:dyDescent="0.25">
      <c r="B6" s="4"/>
      <c r="C6" s="5" t="s">
        <v>36</v>
      </c>
      <c r="D6" s="19"/>
      <c r="E6" s="81"/>
      <c r="F6" s="5" t="s">
        <v>51</v>
      </c>
      <c r="G6" s="5"/>
      <c r="H6" s="19"/>
    </row>
    <row r="7" spans="2:8" ht="11.25" customHeight="1" x14ac:dyDescent="0.25">
      <c r="B7" s="81" t="s">
        <v>41</v>
      </c>
      <c r="C7" s="5"/>
      <c r="D7" s="19"/>
      <c r="E7" s="81" t="s">
        <v>41</v>
      </c>
      <c r="F7" s="5"/>
      <c r="G7" s="5"/>
      <c r="H7" s="19"/>
    </row>
    <row r="8" spans="2:8" x14ac:dyDescent="0.25">
      <c r="B8" s="4"/>
      <c r="C8" s="5" t="s">
        <v>37</v>
      </c>
      <c r="D8" s="19"/>
      <c r="E8" s="81"/>
      <c r="F8" s="5" t="s">
        <v>52</v>
      </c>
      <c r="G8" s="5"/>
      <c r="H8" s="19"/>
    </row>
    <row r="9" spans="2:8" ht="11.25" customHeight="1" x14ac:dyDescent="0.25">
      <c r="B9" s="81" t="s">
        <v>41</v>
      </c>
      <c r="C9" s="5"/>
      <c r="D9" s="19"/>
      <c r="E9" s="81" t="s">
        <v>41</v>
      </c>
      <c r="F9" s="5"/>
      <c r="G9" s="5"/>
      <c r="H9" s="19"/>
    </row>
    <row r="10" spans="2:8" x14ac:dyDescent="0.25">
      <c r="B10" s="4"/>
      <c r="C10" s="5" t="s">
        <v>38</v>
      </c>
      <c r="D10" s="19"/>
      <c r="E10" s="82"/>
      <c r="F10" s="6" t="s">
        <v>53</v>
      </c>
      <c r="G10" s="6"/>
      <c r="H10" s="33"/>
    </row>
    <row r="11" spans="2:8" ht="11.25" customHeight="1" x14ac:dyDescent="0.25">
      <c r="B11" s="81" t="s">
        <v>41</v>
      </c>
      <c r="C11" s="5"/>
      <c r="D11" s="19"/>
      <c r="E11" s="81" t="s">
        <v>2</v>
      </c>
      <c r="F11" s="5"/>
      <c r="G11" s="5"/>
      <c r="H11" s="19"/>
    </row>
    <row r="12" spans="2:8" x14ac:dyDescent="0.25">
      <c r="B12" s="32"/>
      <c r="C12" s="6" t="s">
        <v>39</v>
      </c>
      <c r="D12" s="33"/>
      <c r="E12" s="81"/>
      <c r="F12" s="5" t="s">
        <v>54</v>
      </c>
      <c r="G12" s="5"/>
      <c r="H12" s="19"/>
    </row>
    <row r="13" spans="2:8" ht="11.25" customHeight="1" x14ac:dyDescent="0.25">
      <c r="B13" s="81" t="s">
        <v>2</v>
      </c>
      <c r="C13" s="5"/>
      <c r="D13" s="19"/>
      <c r="E13" s="81" t="s">
        <v>41</v>
      </c>
      <c r="F13" s="5"/>
      <c r="G13" s="5"/>
      <c r="H13" s="19"/>
    </row>
    <row r="14" spans="2:8" ht="15.75" thickBot="1" x14ac:dyDescent="0.3">
      <c r="B14" s="4"/>
      <c r="C14" s="5" t="s">
        <v>40</v>
      </c>
      <c r="D14" s="19"/>
      <c r="E14" s="85"/>
      <c r="F14" s="39" t="s">
        <v>55</v>
      </c>
      <c r="G14" s="39"/>
      <c r="H14" s="40"/>
    </row>
    <row r="15" spans="2:8" ht="15.75" thickTop="1" x14ac:dyDescent="0.25">
      <c r="B15" s="4"/>
      <c r="C15" s="5"/>
      <c r="D15" s="19"/>
      <c r="E15" s="81" t="s">
        <v>2</v>
      </c>
      <c r="F15" s="5"/>
      <c r="G15" s="5"/>
      <c r="H15" s="19"/>
    </row>
    <row r="16" spans="2:8" x14ac:dyDescent="0.25">
      <c r="B16" s="4"/>
      <c r="C16" s="5" t="s">
        <v>42</v>
      </c>
      <c r="D16" s="19"/>
      <c r="E16" s="82"/>
      <c r="F16" s="6" t="s">
        <v>56</v>
      </c>
      <c r="G16" s="6"/>
      <c r="H16" s="33"/>
    </row>
    <row r="17" spans="2:8" ht="11.25" customHeight="1" x14ac:dyDescent="0.25">
      <c r="B17" s="81" t="s">
        <v>3</v>
      </c>
      <c r="C17" s="5"/>
      <c r="D17" s="19"/>
      <c r="E17" s="86"/>
      <c r="F17" s="5"/>
      <c r="G17" s="5"/>
      <c r="H17" s="19"/>
    </row>
    <row r="18" spans="2:8" x14ac:dyDescent="0.25">
      <c r="B18" s="4"/>
      <c r="C18" s="5" t="s">
        <v>43</v>
      </c>
      <c r="D18" s="19"/>
      <c r="E18" s="86"/>
      <c r="F18" s="5"/>
      <c r="G18" s="5"/>
      <c r="H18" s="19"/>
    </row>
    <row r="19" spans="2:8" ht="11.25" customHeight="1" x14ac:dyDescent="0.25">
      <c r="B19" s="81" t="s">
        <v>41</v>
      </c>
      <c r="C19" s="5"/>
      <c r="D19" s="19"/>
      <c r="E19" s="82"/>
      <c r="F19" s="89" t="s">
        <v>57</v>
      </c>
      <c r="G19" s="6"/>
      <c r="H19" s="33"/>
    </row>
    <row r="20" spans="2:8" x14ac:dyDescent="0.25">
      <c r="B20" s="4"/>
      <c r="C20" s="5" t="s">
        <v>44</v>
      </c>
      <c r="D20" s="19"/>
      <c r="E20" s="86"/>
      <c r="F20" s="5" t="s">
        <v>58</v>
      </c>
      <c r="G20" s="5"/>
      <c r="H20" s="19"/>
    </row>
    <row r="21" spans="2:8" ht="11.25" customHeight="1" x14ac:dyDescent="0.25">
      <c r="B21" s="81" t="s">
        <v>41</v>
      </c>
      <c r="C21" s="5"/>
      <c r="D21" s="19"/>
      <c r="E21" s="86" t="s">
        <v>41</v>
      </c>
      <c r="F21" s="5"/>
      <c r="G21" s="5"/>
      <c r="H21" s="19"/>
    </row>
    <row r="22" spans="2:8" ht="15.75" thickBot="1" x14ac:dyDescent="0.3">
      <c r="B22" s="4"/>
      <c r="C22" s="5" t="s">
        <v>45</v>
      </c>
      <c r="D22" s="19"/>
      <c r="E22" s="85"/>
      <c r="F22" s="39" t="s">
        <v>59</v>
      </c>
      <c r="G22" s="39"/>
      <c r="H22" s="40"/>
    </row>
    <row r="23" spans="2:8" ht="11.25" customHeight="1" thickTop="1" x14ac:dyDescent="0.25">
      <c r="B23" s="81" t="s">
        <v>41</v>
      </c>
      <c r="C23" s="5"/>
      <c r="D23" s="19"/>
      <c r="E23" s="86" t="s">
        <v>2</v>
      </c>
      <c r="F23" s="5"/>
      <c r="G23" s="5"/>
      <c r="H23" s="19"/>
    </row>
    <row r="24" spans="2:8" x14ac:dyDescent="0.25">
      <c r="B24" s="32"/>
      <c r="C24" s="6" t="s">
        <v>46</v>
      </c>
      <c r="D24" s="33"/>
      <c r="E24" s="86"/>
      <c r="F24" s="5" t="s">
        <v>60</v>
      </c>
      <c r="G24" s="5"/>
      <c r="H24" s="19"/>
    </row>
    <row r="25" spans="2:8" ht="11.25" customHeight="1" x14ac:dyDescent="0.25">
      <c r="B25" s="81" t="s">
        <v>2</v>
      </c>
      <c r="C25" s="5"/>
      <c r="D25" s="19"/>
      <c r="E25" s="86"/>
      <c r="F25" s="5"/>
      <c r="G25" s="5"/>
      <c r="H25" s="19"/>
    </row>
    <row r="26" spans="2:8" x14ac:dyDescent="0.25">
      <c r="B26" s="32"/>
      <c r="C26" s="6" t="s">
        <v>47</v>
      </c>
      <c r="D26" s="33"/>
      <c r="E26" s="82"/>
      <c r="F26" s="6"/>
      <c r="G26" s="6"/>
      <c r="H26" s="33"/>
    </row>
    <row r="27" spans="2:8" x14ac:dyDescent="0.25">
      <c r="B27" s="4"/>
      <c r="C27" s="5"/>
      <c r="D27" s="19"/>
      <c r="E27" s="86"/>
      <c r="F27" s="5"/>
      <c r="G27" s="5"/>
      <c r="H27" s="19"/>
    </row>
    <row r="28" spans="2:8" x14ac:dyDescent="0.25">
      <c r="B28" s="4"/>
      <c r="C28" s="5" t="s">
        <v>40</v>
      </c>
      <c r="D28" s="19"/>
      <c r="E28" s="86"/>
      <c r="F28" s="5" t="s">
        <v>61</v>
      </c>
      <c r="G28" s="5"/>
      <c r="H28" s="19"/>
    </row>
    <row r="29" spans="2:8" ht="11.25" customHeight="1" x14ac:dyDescent="0.25">
      <c r="B29" s="81" t="s">
        <v>41</v>
      </c>
      <c r="C29" s="5"/>
      <c r="D29" s="19"/>
      <c r="E29" s="86" t="s">
        <v>41</v>
      </c>
      <c r="F29" s="5"/>
      <c r="G29" s="5"/>
      <c r="H29" s="19"/>
    </row>
    <row r="30" spans="2:8" ht="15.75" thickBot="1" x14ac:dyDescent="0.3">
      <c r="B30" s="38"/>
      <c r="C30" s="39" t="s">
        <v>47</v>
      </c>
      <c r="D30" s="40"/>
      <c r="E30" s="85"/>
      <c r="F30" s="39" t="s">
        <v>62</v>
      </c>
      <c r="G30" s="39"/>
      <c r="H30" s="40"/>
    </row>
    <row r="31" spans="2:8" ht="11.25" customHeight="1" thickTop="1" x14ac:dyDescent="0.25">
      <c r="B31" s="81" t="s">
        <v>2</v>
      </c>
      <c r="C31" s="5"/>
      <c r="D31" s="19"/>
      <c r="E31" s="86" t="s">
        <v>2</v>
      </c>
      <c r="F31" s="5"/>
      <c r="G31" s="5"/>
      <c r="H31" s="19"/>
    </row>
    <row r="32" spans="2:8" x14ac:dyDescent="0.25">
      <c r="B32" s="32"/>
      <c r="C32" s="17" t="s">
        <v>48</v>
      </c>
      <c r="D32" s="24"/>
      <c r="E32" s="90"/>
      <c r="F32" s="17" t="s">
        <v>63</v>
      </c>
      <c r="G32" s="6"/>
      <c r="H32" s="33"/>
    </row>
  </sheetData>
  <pageMargins left="0.25" right="0.25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B1:C40"/>
  <sheetViews>
    <sheetView showGridLines="0" topLeftCell="A26" workbookViewId="0">
      <selection activeCell="C40" sqref="C40"/>
    </sheetView>
  </sheetViews>
  <sheetFormatPr defaultRowHeight="15" x14ac:dyDescent="0.25"/>
  <cols>
    <col min="2" max="2" width="3.28515625" customWidth="1"/>
    <col min="3" max="3" width="38.42578125" bestFit="1" customWidth="1"/>
  </cols>
  <sheetData>
    <row r="1" spans="2:3" x14ac:dyDescent="0.25">
      <c r="B1" s="1" t="s">
        <v>301</v>
      </c>
    </row>
    <row r="2" spans="2:3" x14ac:dyDescent="0.25">
      <c r="B2" s="21" t="s">
        <v>106</v>
      </c>
      <c r="C2" s="91"/>
    </row>
    <row r="3" spans="2:3" x14ac:dyDescent="0.25">
      <c r="B3" s="4"/>
      <c r="C3" s="19" t="s">
        <v>12</v>
      </c>
    </row>
    <row r="4" spans="2:3" ht="11.25" customHeight="1" x14ac:dyDescent="0.25">
      <c r="B4" s="81" t="s">
        <v>41</v>
      </c>
      <c r="C4" s="19"/>
    </row>
    <row r="5" spans="2:3" x14ac:dyDescent="0.25">
      <c r="B5" s="4"/>
      <c r="C5" s="19" t="s">
        <v>7</v>
      </c>
    </row>
    <row r="6" spans="2:3" ht="11.25" customHeight="1" x14ac:dyDescent="0.25">
      <c r="B6" s="81" t="s">
        <v>41</v>
      </c>
      <c r="C6" s="19"/>
    </row>
    <row r="7" spans="2:3" x14ac:dyDescent="0.25">
      <c r="B7" s="4"/>
      <c r="C7" s="19" t="s">
        <v>124</v>
      </c>
    </row>
    <row r="8" spans="2:3" ht="11.25" customHeight="1" x14ac:dyDescent="0.25">
      <c r="B8" s="81" t="s">
        <v>41</v>
      </c>
      <c r="C8" s="19"/>
    </row>
    <row r="9" spans="2:3" x14ac:dyDescent="0.25">
      <c r="B9" s="4"/>
      <c r="C9" s="19" t="s">
        <v>122</v>
      </c>
    </row>
    <row r="10" spans="2:3" ht="11.25" customHeight="1" x14ac:dyDescent="0.25">
      <c r="B10" s="81" t="s">
        <v>3</v>
      </c>
      <c r="C10" s="19"/>
    </row>
    <row r="11" spans="2:3" ht="15.75" thickBot="1" x14ac:dyDescent="0.3">
      <c r="B11" s="38"/>
      <c r="C11" s="40" t="s">
        <v>123</v>
      </c>
    </row>
    <row r="12" spans="2:3" ht="11.25" customHeight="1" thickTop="1" x14ac:dyDescent="0.25">
      <c r="B12" s="81" t="s">
        <v>2</v>
      </c>
      <c r="C12" s="19"/>
    </row>
    <row r="13" spans="2:3" x14ac:dyDescent="0.25">
      <c r="B13" s="4"/>
      <c r="C13" s="19" t="s">
        <v>107</v>
      </c>
    </row>
    <row r="14" spans="2:3" x14ac:dyDescent="0.25">
      <c r="B14" s="4"/>
      <c r="C14" s="19"/>
    </row>
    <row r="15" spans="2:3" x14ac:dyDescent="0.25">
      <c r="B15" s="4"/>
      <c r="C15" s="19"/>
    </row>
    <row r="16" spans="2:3" x14ac:dyDescent="0.25">
      <c r="B16" s="21" t="s">
        <v>108</v>
      </c>
      <c r="C16" s="3"/>
    </row>
    <row r="17" spans="2:3" x14ac:dyDescent="0.25">
      <c r="B17" s="4"/>
      <c r="C17" s="19" t="s">
        <v>109</v>
      </c>
    </row>
    <row r="18" spans="2:3" ht="11.25" customHeight="1" x14ac:dyDescent="0.25">
      <c r="B18" s="81" t="s">
        <v>41</v>
      </c>
      <c r="C18" s="19"/>
    </row>
    <row r="19" spans="2:3" ht="15.75" thickBot="1" x14ac:dyDescent="0.3">
      <c r="B19" s="38"/>
      <c r="C19" s="40" t="s">
        <v>110</v>
      </c>
    </row>
    <row r="20" spans="2:3" ht="11.25" customHeight="1" thickTop="1" x14ac:dyDescent="0.25">
      <c r="B20" s="81" t="s">
        <v>2</v>
      </c>
      <c r="C20" s="19"/>
    </row>
    <row r="21" spans="2:3" x14ac:dyDescent="0.25">
      <c r="B21" s="4"/>
      <c r="C21" s="19" t="s">
        <v>111</v>
      </c>
    </row>
    <row r="22" spans="2:3" x14ac:dyDescent="0.25">
      <c r="B22" s="4"/>
      <c r="C22" s="19"/>
    </row>
    <row r="23" spans="2:3" x14ac:dyDescent="0.25">
      <c r="B23" s="32"/>
      <c r="C23" s="33"/>
    </row>
    <row r="24" spans="2:3" x14ac:dyDescent="0.25">
      <c r="B24" s="21" t="s">
        <v>112</v>
      </c>
      <c r="C24" s="3"/>
    </row>
    <row r="25" spans="2:3" x14ac:dyDescent="0.25">
      <c r="B25" s="4"/>
      <c r="C25" s="19" t="s">
        <v>280</v>
      </c>
    </row>
    <row r="26" spans="2:3" ht="11.25" customHeight="1" x14ac:dyDescent="0.25">
      <c r="B26" s="81" t="s">
        <v>41</v>
      </c>
      <c r="C26" s="19"/>
    </row>
    <row r="27" spans="2:3" x14ac:dyDescent="0.25">
      <c r="B27" s="4"/>
      <c r="C27" s="19" t="s">
        <v>386</v>
      </c>
    </row>
    <row r="28" spans="2:3" ht="11.25" customHeight="1" x14ac:dyDescent="0.25">
      <c r="B28" s="81" t="s">
        <v>3</v>
      </c>
      <c r="C28" s="19"/>
    </row>
    <row r="29" spans="2:3" ht="15.75" thickBot="1" x14ac:dyDescent="0.3">
      <c r="B29" s="38"/>
      <c r="C29" s="40" t="s">
        <v>13</v>
      </c>
    </row>
    <row r="30" spans="2:3" ht="11.25" customHeight="1" thickTop="1" x14ac:dyDescent="0.25">
      <c r="B30" s="81" t="s">
        <v>2</v>
      </c>
      <c r="C30" s="19"/>
    </row>
    <row r="31" spans="2:3" x14ac:dyDescent="0.25">
      <c r="B31" s="4"/>
      <c r="C31" s="19" t="s">
        <v>115</v>
      </c>
    </row>
    <row r="32" spans="2:3" x14ac:dyDescent="0.25">
      <c r="B32" s="32"/>
      <c r="C32" s="33"/>
    </row>
    <row r="33" spans="2:3" x14ac:dyDescent="0.25">
      <c r="B33" s="4"/>
      <c r="C33" s="19"/>
    </row>
    <row r="34" spans="2:3" x14ac:dyDescent="0.25">
      <c r="B34" s="4"/>
      <c r="C34" s="19" t="s">
        <v>116</v>
      </c>
    </row>
    <row r="35" spans="2:3" ht="11.25" customHeight="1" x14ac:dyDescent="0.25">
      <c r="B35" s="81" t="s">
        <v>41</v>
      </c>
      <c r="C35" s="19"/>
    </row>
    <row r="36" spans="2:3" x14ac:dyDescent="0.25">
      <c r="B36" s="4"/>
      <c r="C36" s="19" t="s">
        <v>117</v>
      </c>
    </row>
    <row r="37" spans="2:3" ht="11.25" customHeight="1" x14ac:dyDescent="0.25">
      <c r="B37" s="81" t="s">
        <v>41</v>
      </c>
      <c r="C37" s="19"/>
    </row>
    <row r="38" spans="2:3" ht="15.75" thickBot="1" x14ac:dyDescent="0.3">
      <c r="B38" s="38"/>
      <c r="C38" s="40" t="s">
        <v>118</v>
      </c>
    </row>
    <row r="39" spans="2:3" ht="11.25" customHeight="1" thickTop="1" x14ac:dyDescent="0.25">
      <c r="B39" s="81" t="s">
        <v>2</v>
      </c>
      <c r="C39" s="19"/>
    </row>
    <row r="40" spans="2:3" x14ac:dyDescent="0.25">
      <c r="B40" s="32"/>
      <c r="C40" s="33" t="s">
        <v>119</v>
      </c>
    </row>
  </sheetData>
  <pageMargins left="0.25" right="0.25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2:C21"/>
  <sheetViews>
    <sheetView showGridLines="0" topLeftCell="A10" workbookViewId="0">
      <selection activeCell="J9" sqref="J9"/>
    </sheetView>
  </sheetViews>
  <sheetFormatPr defaultRowHeight="15" x14ac:dyDescent="0.25"/>
  <cols>
    <col min="2" max="2" width="24.140625" bestFit="1" customWidth="1"/>
    <col min="3" max="3" width="43.42578125" bestFit="1" customWidth="1"/>
  </cols>
  <sheetData>
    <row r="2" spans="1:3" x14ac:dyDescent="0.25">
      <c r="A2" s="21" t="s">
        <v>139</v>
      </c>
      <c r="B2" s="18"/>
      <c r="C2" s="3"/>
    </row>
    <row r="3" spans="1:3" x14ac:dyDescent="0.25">
      <c r="A3" s="4"/>
      <c r="B3" s="5" t="s">
        <v>140</v>
      </c>
      <c r="C3" s="92" t="s">
        <v>141</v>
      </c>
    </row>
    <row r="4" spans="1:3" x14ac:dyDescent="0.25">
      <c r="A4" s="4"/>
      <c r="B4" s="5" t="s">
        <v>142</v>
      </c>
      <c r="C4" s="92" t="s">
        <v>178</v>
      </c>
    </row>
    <row r="5" spans="1:3" x14ac:dyDescent="0.25">
      <c r="A5" s="32"/>
      <c r="B5" s="6" t="s">
        <v>143</v>
      </c>
      <c r="C5" s="93" t="s">
        <v>144</v>
      </c>
    </row>
    <row r="6" spans="1:3" x14ac:dyDescent="0.25">
      <c r="A6" s="21" t="s">
        <v>145</v>
      </c>
      <c r="B6" s="18"/>
      <c r="C6" s="94"/>
    </row>
    <row r="7" spans="1:3" x14ac:dyDescent="0.25">
      <c r="A7" s="4"/>
      <c r="B7" s="5" t="s">
        <v>146</v>
      </c>
      <c r="C7" s="92" t="s">
        <v>315</v>
      </c>
    </row>
    <row r="8" spans="1:3" x14ac:dyDescent="0.25">
      <c r="A8" s="4"/>
      <c r="B8" s="5" t="s">
        <v>147</v>
      </c>
      <c r="C8" s="92" t="s">
        <v>316</v>
      </c>
    </row>
    <row r="9" spans="1:3" x14ac:dyDescent="0.25">
      <c r="A9" s="4"/>
      <c r="B9" s="5" t="s">
        <v>148</v>
      </c>
      <c r="C9" s="92" t="s">
        <v>149</v>
      </c>
    </row>
    <row r="10" spans="1:3" x14ac:dyDescent="0.25">
      <c r="A10" s="4"/>
      <c r="B10" s="5" t="s">
        <v>150</v>
      </c>
      <c r="C10" s="92" t="s">
        <v>151</v>
      </c>
    </row>
    <row r="11" spans="1:3" x14ac:dyDescent="0.25">
      <c r="A11" s="32"/>
      <c r="B11" s="6" t="s">
        <v>152</v>
      </c>
      <c r="C11" s="93" t="s">
        <v>153</v>
      </c>
    </row>
    <row r="12" spans="1:3" x14ac:dyDescent="0.25">
      <c r="A12" s="21" t="s">
        <v>154</v>
      </c>
      <c r="B12" s="18"/>
      <c r="C12" s="94"/>
    </row>
    <row r="13" spans="1:3" x14ac:dyDescent="0.25">
      <c r="A13" s="4"/>
      <c r="B13" s="5" t="s">
        <v>155</v>
      </c>
      <c r="C13" s="92" t="s">
        <v>156</v>
      </c>
    </row>
    <row r="14" spans="1:3" x14ac:dyDescent="0.25">
      <c r="A14" s="4"/>
      <c r="B14" s="5" t="s">
        <v>157</v>
      </c>
      <c r="C14" s="92" t="s">
        <v>158</v>
      </c>
    </row>
    <row r="15" spans="1:3" x14ac:dyDescent="0.25">
      <c r="A15" s="4"/>
      <c r="B15" s="5" t="s">
        <v>159</v>
      </c>
      <c r="C15" s="92" t="s">
        <v>160</v>
      </c>
    </row>
    <row r="16" spans="1:3" x14ac:dyDescent="0.25">
      <c r="A16" s="4"/>
      <c r="B16" s="5" t="s">
        <v>161</v>
      </c>
      <c r="C16" s="92" t="s">
        <v>162</v>
      </c>
    </row>
    <row r="17" spans="1:3" x14ac:dyDescent="0.25">
      <c r="A17" s="32"/>
      <c r="B17" s="6" t="s">
        <v>163</v>
      </c>
      <c r="C17" s="93" t="s">
        <v>164</v>
      </c>
    </row>
    <row r="18" spans="1:3" x14ac:dyDescent="0.25">
      <c r="A18" s="21" t="s">
        <v>165</v>
      </c>
      <c r="B18" s="18"/>
      <c r="C18" s="94"/>
    </row>
    <row r="19" spans="1:3" x14ac:dyDescent="0.25">
      <c r="A19" s="4"/>
      <c r="B19" s="5" t="s">
        <v>166</v>
      </c>
      <c r="C19" s="92" t="s">
        <v>167</v>
      </c>
    </row>
    <row r="20" spans="1:3" x14ac:dyDescent="0.25">
      <c r="A20" s="4"/>
      <c r="B20" s="5" t="s">
        <v>168</v>
      </c>
      <c r="C20" s="92" t="s">
        <v>169</v>
      </c>
    </row>
    <row r="21" spans="1:3" x14ac:dyDescent="0.25">
      <c r="A21" s="32"/>
      <c r="B21" s="6" t="s">
        <v>170</v>
      </c>
      <c r="C21" s="93" t="s">
        <v>171</v>
      </c>
    </row>
  </sheetData>
  <pageMargins left="0.25" right="0.25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B59"/>
  <sheetViews>
    <sheetView showGridLines="0" workbookViewId="0">
      <selection activeCell="E41" sqref="E41"/>
    </sheetView>
  </sheetViews>
  <sheetFormatPr defaultRowHeight="15" x14ac:dyDescent="0.25"/>
  <cols>
    <col min="1" max="1" width="45" customWidth="1"/>
    <col min="2" max="2" width="55.5703125" bestFit="1" customWidth="1"/>
  </cols>
  <sheetData>
    <row r="1" spans="1:2" x14ac:dyDescent="0.25">
      <c r="A1" s="98" t="s">
        <v>302</v>
      </c>
      <c r="B1" s="99" t="s">
        <v>303</v>
      </c>
    </row>
    <row r="2" spans="1:2" x14ac:dyDescent="0.25">
      <c r="A2" s="100" t="s">
        <v>15</v>
      </c>
      <c r="B2" s="101" t="s">
        <v>21</v>
      </c>
    </row>
    <row r="3" spans="1:2" x14ac:dyDescent="0.25">
      <c r="A3" s="9" t="s">
        <v>0</v>
      </c>
      <c r="B3" s="19" t="s">
        <v>22</v>
      </c>
    </row>
    <row r="4" spans="1:2" x14ac:dyDescent="0.25">
      <c r="A4" s="9" t="s">
        <v>16</v>
      </c>
      <c r="B4" s="19" t="s">
        <v>23</v>
      </c>
    </row>
    <row r="5" spans="1:2" x14ac:dyDescent="0.25">
      <c r="A5" s="9" t="s">
        <v>5</v>
      </c>
      <c r="B5" s="19" t="s">
        <v>24</v>
      </c>
    </row>
    <row r="6" spans="1:2" x14ac:dyDescent="0.25">
      <c r="A6" s="9" t="s">
        <v>4</v>
      </c>
      <c r="B6" s="19" t="s">
        <v>25</v>
      </c>
    </row>
    <row r="7" spans="1:2" ht="30" x14ac:dyDescent="0.25">
      <c r="A7" s="108" t="s">
        <v>17</v>
      </c>
      <c r="B7" s="109" t="s">
        <v>26</v>
      </c>
    </row>
    <row r="8" spans="1:2" x14ac:dyDescent="0.25">
      <c r="A8" s="9" t="s">
        <v>18</v>
      </c>
      <c r="B8" s="19" t="s">
        <v>27</v>
      </c>
    </row>
    <row r="9" spans="1:2" x14ac:dyDescent="0.25">
      <c r="A9" s="9" t="s">
        <v>19</v>
      </c>
      <c r="B9" s="19" t="s">
        <v>28</v>
      </c>
    </row>
    <row r="10" spans="1:2" x14ac:dyDescent="0.25">
      <c r="A10" s="9" t="s">
        <v>9</v>
      </c>
      <c r="B10" s="19" t="s">
        <v>29</v>
      </c>
    </row>
    <row r="11" spans="1:2" x14ac:dyDescent="0.25">
      <c r="A11" s="9" t="s">
        <v>11</v>
      </c>
      <c r="B11" s="19" t="s">
        <v>30</v>
      </c>
    </row>
    <row r="12" spans="1:2" x14ac:dyDescent="0.25">
      <c r="A12" s="9" t="s">
        <v>12</v>
      </c>
      <c r="B12" s="19" t="s">
        <v>31</v>
      </c>
    </row>
    <row r="13" spans="1:2" x14ac:dyDescent="0.25">
      <c r="A13" s="9" t="s">
        <v>20</v>
      </c>
      <c r="B13" s="19" t="s">
        <v>32</v>
      </c>
    </row>
    <row r="14" spans="1:2" x14ac:dyDescent="0.25">
      <c r="A14" s="10" t="s">
        <v>14</v>
      </c>
      <c r="B14" s="33" t="s">
        <v>33</v>
      </c>
    </row>
    <row r="15" spans="1:2" x14ac:dyDescent="0.25">
      <c r="A15" s="9"/>
      <c r="B15" s="19"/>
    </row>
    <row r="16" spans="1:2" x14ac:dyDescent="0.25">
      <c r="A16" s="100" t="s">
        <v>64</v>
      </c>
      <c r="B16" s="101" t="s">
        <v>121</v>
      </c>
    </row>
    <row r="17" spans="1:2" x14ac:dyDescent="0.25">
      <c r="A17" s="9" t="s">
        <v>65</v>
      </c>
      <c r="B17" s="19" t="s">
        <v>82</v>
      </c>
    </row>
    <row r="18" spans="1:2" x14ac:dyDescent="0.25">
      <c r="A18" s="9" t="s">
        <v>35</v>
      </c>
      <c r="B18" s="19" t="s">
        <v>83</v>
      </c>
    </row>
    <row r="19" spans="1:2" x14ac:dyDescent="0.25">
      <c r="A19" s="9" t="s">
        <v>36</v>
      </c>
      <c r="B19" s="19" t="s">
        <v>84</v>
      </c>
    </row>
    <row r="20" spans="1:2" x14ac:dyDescent="0.25">
      <c r="A20" s="9" t="s">
        <v>37</v>
      </c>
      <c r="B20" s="19" t="s">
        <v>85</v>
      </c>
    </row>
    <row r="21" spans="1:2" x14ac:dyDescent="0.25">
      <c r="A21" s="9" t="s">
        <v>66</v>
      </c>
      <c r="B21" s="19" t="s">
        <v>86</v>
      </c>
    </row>
    <row r="22" spans="1:2" x14ac:dyDescent="0.25">
      <c r="A22" s="9" t="s">
        <v>67</v>
      </c>
      <c r="B22" s="19" t="s">
        <v>87</v>
      </c>
    </row>
    <row r="23" spans="1:2" x14ac:dyDescent="0.25">
      <c r="A23" s="9" t="s">
        <v>68</v>
      </c>
      <c r="B23" s="19" t="s">
        <v>88</v>
      </c>
    </row>
    <row r="24" spans="1:2" x14ac:dyDescent="0.25">
      <c r="A24" s="9" t="s">
        <v>69</v>
      </c>
      <c r="B24" s="19" t="s">
        <v>89</v>
      </c>
    </row>
    <row r="25" spans="1:2" x14ac:dyDescent="0.25">
      <c r="A25" s="9" t="s">
        <v>70</v>
      </c>
      <c r="B25" s="19" t="s">
        <v>90</v>
      </c>
    </row>
    <row r="26" spans="1:2" x14ac:dyDescent="0.25">
      <c r="A26" s="9" t="s">
        <v>44</v>
      </c>
      <c r="B26" s="19" t="s">
        <v>91</v>
      </c>
    </row>
    <row r="27" spans="1:2" x14ac:dyDescent="0.25">
      <c r="A27" s="9" t="s">
        <v>71</v>
      </c>
      <c r="B27" s="19" t="s">
        <v>92</v>
      </c>
    </row>
    <row r="28" spans="1:2" x14ac:dyDescent="0.25">
      <c r="A28" s="9" t="s">
        <v>72</v>
      </c>
      <c r="B28" s="19" t="s">
        <v>93</v>
      </c>
    </row>
    <row r="29" spans="1:2" x14ac:dyDescent="0.25">
      <c r="A29" s="9" t="s">
        <v>94</v>
      </c>
      <c r="B29" s="19" t="s">
        <v>95</v>
      </c>
    </row>
    <row r="30" spans="1:2" x14ac:dyDescent="0.25">
      <c r="A30" s="9"/>
      <c r="B30" s="19"/>
    </row>
    <row r="31" spans="1:2" x14ac:dyDescent="0.25">
      <c r="A31" s="9" t="s">
        <v>73</v>
      </c>
      <c r="B31" s="19" t="s">
        <v>96</v>
      </c>
    </row>
    <row r="32" spans="1:2" x14ac:dyDescent="0.25">
      <c r="A32" s="9" t="s">
        <v>74</v>
      </c>
      <c r="B32" s="19" t="s">
        <v>97</v>
      </c>
    </row>
    <row r="33" spans="1:2" x14ac:dyDescent="0.25">
      <c r="A33" s="9" t="s">
        <v>75</v>
      </c>
      <c r="B33" s="19" t="s">
        <v>98</v>
      </c>
    </row>
    <row r="34" spans="1:2" x14ac:dyDescent="0.25">
      <c r="A34" s="9" t="s">
        <v>76</v>
      </c>
      <c r="B34" s="19" t="s">
        <v>99</v>
      </c>
    </row>
    <row r="35" spans="1:2" x14ac:dyDescent="0.25">
      <c r="A35" s="9" t="s">
        <v>77</v>
      </c>
      <c r="B35" s="19" t="s">
        <v>100</v>
      </c>
    </row>
    <row r="36" spans="1:2" x14ac:dyDescent="0.25">
      <c r="A36" s="9" t="s">
        <v>78</v>
      </c>
      <c r="B36" s="19" t="s">
        <v>101</v>
      </c>
    </row>
    <row r="37" spans="1:2" x14ac:dyDescent="0.25">
      <c r="A37" s="9" t="s">
        <v>79</v>
      </c>
      <c r="B37" s="19" t="s">
        <v>102</v>
      </c>
    </row>
    <row r="38" spans="1:2" x14ac:dyDescent="0.25">
      <c r="A38" s="9" t="s">
        <v>80</v>
      </c>
      <c r="B38" s="19" t="s">
        <v>103</v>
      </c>
    </row>
    <row r="39" spans="1:2" x14ac:dyDescent="0.25">
      <c r="A39" s="9" t="s">
        <v>81</v>
      </c>
      <c r="B39" s="19" t="s">
        <v>104</v>
      </c>
    </row>
    <row r="40" spans="1:2" x14ac:dyDescent="0.25">
      <c r="A40" s="10" t="s">
        <v>59</v>
      </c>
      <c r="B40" s="33" t="s">
        <v>105</v>
      </c>
    </row>
    <row r="41" spans="1:2" ht="83.25" customHeight="1" x14ac:dyDescent="0.25">
      <c r="A41" s="9"/>
      <c r="B41" s="19"/>
    </row>
    <row r="42" spans="1:2" x14ac:dyDescent="0.25">
      <c r="A42" s="100" t="s">
        <v>120</v>
      </c>
      <c r="B42" s="101" t="s">
        <v>127</v>
      </c>
    </row>
    <row r="43" spans="1:2" x14ac:dyDescent="0.25">
      <c r="A43" s="9" t="s">
        <v>107</v>
      </c>
      <c r="B43" s="19" t="s">
        <v>128</v>
      </c>
    </row>
    <row r="44" spans="1:2" x14ac:dyDescent="0.25">
      <c r="A44" s="9" t="s">
        <v>124</v>
      </c>
      <c r="B44" s="19" t="s">
        <v>129</v>
      </c>
    </row>
    <row r="45" spans="1:2" x14ac:dyDescent="0.25">
      <c r="A45" s="9" t="s">
        <v>122</v>
      </c>
      <c r="B45" s="19" t="s">
        <v>130</v>
      </c>
    </row>
    <row r="46" spans="1:2" x14ac:dyDescent="0.25">
      <c r="A46" s="9" t="s">
        <v>123</v>
      </c>
      <c r="B46" s="19" t="s">
        <v>131</v>
      </c>
    </row>
    <row r="47" spans="1:2" x14ac:dyDescent="0.25">
      <c r="A47" s="9" t="s">
        <v>125</v>
      </c>
      <c r="B47" s="19" t="s">
        <v>132</v>
      </c>
    </row>
    <row r="48" spans="1:2" x14ac:dyDescent="0.25">
      <c r="A48" s="9" t="s">
        <v>126</v>
      </c>
      <c r="B48" s="19" t="s">
        <v>133</v>
      </c>
    </row>
    <row r="49" spans="1:2" x14ac:dyDescent="0.25">
      <c r="A49" s="9" t="s">
        <v>110</v>
      </c>
      <c r="B49" s="19" t="s">
        <v>134</v>
      </c>
    </row>
    <row r="50" spans="1:2" x14ac:dyDescent="0.25">
      <c r="A50" s="9" t="s">
        <v>113</v>
      </c>
      <c r="B50" s="19" t="s">
        <v>135</v>
      </c>
    </row>
    <row r="51" spans="1:2" x14ac:dyDescent="0.25">
      <c r="A51" s="9" t="s">
        <v>114</v>
      </c>
      <c r="B51" s="19" t="s">
        <v>136</v>
      </c>
    </row>
    <row r="52" spans="1:2" x14ac:dyDescent="0.25">
      <c r="A52" s="9" t="s">
        <v>115</v>
      </c>
      <c r="B52" s="19" t="s">
        <v>137</v>
      </c>
    </row>
    <row r="53" spans="1:2" x14ac:dyDescent="0.25">
      <c r="A53" s="10" t="s">
        <v>119</v>
      </c>
      <c r="B53" s="33" t="s">
        <v>138</v>
      </c>
    </row>
    <row r="54" spans="1:2" x14ac:dyDescent="0.25">
      <c r="A54" s="9"/>
      <c r="B54" s="19"/>
    </row>
    <row r="55" spans="1:2" x14ac:dyDescent="0.25">
      <c r="A55" s="100" t="s">
        <v>172</v>
      </c>
      <c r="B55" s="101" t="s">
        <v>173</v>
      </c>
    </row>
    <row r="56" spans="1:2" x14ac:dyDescent="0.25">
      <c r="A56" s="9" t="s">
        <v>139</v>
      </c>
      <c r="B56" s="19" t="s">
        <v>174</v>
      </c>
    </row>
    <row r="57" spans="1:2" x14ac:dyDescent="0.25">
      <c r="A57" s="9" t="s">
        <v>145</v>
      </c>
      <c r="B57" s="19" t="s">
        <v>175</v>
      </c>
    </row>
    <row r="58" spans="1:2" x14ac:dyDescent="0.25">
      <c r="A58" s="9" t="s">
        <v>154</v>
      </c>
      <c r="B58" s="19" t="s">
        <v>176</v>
      </c>
    </row>
    <row r="59" spans="1:2" x14ac:dyDescent="0.25">
      <c r="A59" s="10" t="s">
        <v>165</v>
      </c>
      <c r="B59" s="33" t="s">
        <v>177</v>
      </c>
    </row>
  </sheetData>
  <pageMargins left="0.25" right="0.25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B1:U101"/>
  <sheetViews>
    <sheetView showGridLines="0" tabSelected="1" topLeftCell="B30" zoomScaleNormal="100" workbookViewId="0">
      <selection activeCell="E58" sqref="E58"/>
    </sheetView>
  </sheetViews>
  <sheetFormatPr defaultRowHeight="15" x14ac:dyDescent="0.25"/>
  <cols>
    <col min="1" max="1" width="3.28515625" customWidth="1"/>
    <col min="2" max="2" width="23" customWidth="1"/>
    <col min="3" max="3" width="29.85546875" customWidth="1"/>
    <col min="4" max="4" width="18.28515625" customWidth="1"/>
    <col min="5" max="5" width="19.28515625" customWidth="1"/>
    <col min="6" max="6" width="9.5703125" bestFit="1" customWidth="1"/>
    <col min="7" max="7" width="11.5703125" bestFit="1" customWidth="1"/>
    <col min="8" max="8" width="11.7109375" customWidth="1"/>
    <col min="9" max="9" width="13.28515625" bestFit="1" customWidth="1"/>
    <col min="10" max="10" width="3.140625" customWidth="1"/>
    <col min="11" max="11" width="27.7109375" customWidth="1"/>
    <col min="12" max="12" width="13.28515625" bestFit="1" customWidth="1"/>
    <col min="13" max="13" width="17.85546875" customWidth="1"/>
    <col min="14" max="14" width="23.5703125" customWidth="1"/>
    <col min="15" max="15" width="9.140625" customWidth="1"/>
    <col min="16" max="16" width="14" bestFit="1" customWidth="1"/>
    <col min="19" max="19" width="24.140625" bestFit="1" customWidth="1"/>
    <col min="20" max="20" width="14.42578125" bestFit="1" customWidth="1"/>
  </cols>
  <sheetData>
    <row r="1" spans="2:13" x14ac:dyDescent="0.25">
      <c r="B1" s="16" t="s">
        <v>231</v>
      </c>
    </row>
    <row r="2" spans="2:13" x14ac:dyDescent="0.25">
      <c r="C2" s="36" t="s">
        <v>179</v>
      </c>
      <c r="D2" s="18"/>
      <c r="E2" s="18"/>
      <c r="F2" s="18"/>
      <c r="G2" s="18"/>
      <c r="H2" s="18"/>
      <c r="I2" s="18"/>
      <c r="J2" s="18"/>
      <c r="K2" s="18"/>
      <c r="L2" s="18"/>
      <c r="M2" s="3"/>
    </row>
    <row r="3" spans="2:13" x14ac:dyDescent="0.25">
      <c r="C3" s="12">
        <v>0.5</v>
      </c>
      <c r="D3" s="5" t="s">
        <v>180</v>
      </c>
      <c r="E3" s="5"/>
      <c r="F3" s="5"/>
      <c r="G3" s="5"/>
      <c r="H3" s="5"/>
      <c r="I3" s="5"/>
      <c r="J3" s="5"/>
      <c r="K3" s="5"/>
      <c r="L3" s="5"/>
      <c r="M3" s="19"/>
    </row>
    <row r="4" spans="2:13" x14ac:dyDescent="0.25">
      <c r="C4" s="64">
        <v>94318.81</v>
      </c>
      <c r="D4" s="5" t="s">
        <v>181</v>
      </c>
      <c r="E4" s="5"/>
      <c r="F4" s="5"/>
      <c r="G4" s="5"/>
      <c r="H4" s="5"/>
      <c r="I4" s="5"/>
      <c r="J4" s="5"/>
      <c r="K4" s="5"/>
      <c r="L4" s="5"/>
      <c r="M4" s="19"/>
    </row>
    <row r="5" spans="2:13" x14ac:dyDescent="0.25">
      <c r="C5" s="64">
        <v>3000</v>
      </c>
      <c r="D5" s="5" t="s">
        <v>182</v>
      </c>
      <c r="E5" s="5"/>
      <c r="F5" s="5"/>
      <c r="G5" s="5"/>
      <c r="H5" s="5"/>
      <c r="I5" s="5"/>
      <c r="J5" s="5"/>
      <c r="K5" s="5"/>
      <c r="L5" s="5"/>
      <c r="M5" s="19"/>
    </row>
    <row r="6" spans="2:13" x14ac:dyDescent="0.25">
      <c r="C6" s="64">
        <v>400</v>
      </c>
      <c r="D6" s="5" t="s">
        <v>183</v>
      </c>
      <c r="E6" s="5"/>
      <c r="F6" s="5"/>
      <c r="G6" s="5"/>
      <c r="H6" s="5"/>
      <c r="I6" s="5"/>
      <c r="J6" s="5"/>
      <c r="K6" s="5"/>
      <c r="L6" s="5"/>
      <c r="M6" s="19"/>
    </row>
    <row r="7" spans="2:13" x14ac:dyDescent="0.25">
      <c r="C7" s="64">
        <v>500</v>
      </c>
      <c r="D7" s="5" t="s">
        <v>184</v>
      </c>
      <c r="E7" s="5"/>
      <c r="F7" s="5"/>
      <c r="G7" s="5"/>
      <c r="H7" s="5"/>
      <c r="I7" s="5"/>
      <c r="J7" s="5"/>
      <c r="K7" s="5"/>
      <c r="L7" s="5"/>
      <c r="M7" s="19"/>
    </row>
    <row r="8" spans="2:13" x14ac:dyDescent="0.25">
      <c r="C8" s="64">
        <v>700</v>
      </c>
      <c r="D8" s="5" t="s">
        <v>185</v>
      </c>
      <c r="E8" s="5"/>
      <c r="F8" s="5"/>
      <c r="G8" s="5"/>
      <c r="H8" s="5"/>
      <c r="I8" s="5"/>
      <c r="J8" s="5"/>
      <c r="K8" s="5"/>
      <c r="L8" s="5"/>
      <c r="M8" s="19"/>
    </row>
    <row r="9" spans="2:13" x14ac:dyDescent="0.25">
      <c r="C9" s="65">
        <v>800</v>
      </c>
      <c r="D9" s="5" t="s">
        <v>186</v>
      </c>
      <c r="E9" s="5"/>
      <c r="F9" s="5"/>
      <c r="G9" s="5"/>
      <c r="H9" s="5"/>
      <c r="I9" s="5"/>
      <c r="J9" s="5"/>
      <c r="K9" s="5"/>
      <c r="L9" s="5"/>
      <c r="M9" s="19"/>
    </row>
    <row r="10" spans="2:13" x14ac:dyDescent="0.25">
      <c r="C10" s="52"/>
      <c r="D10" s="5"/>
      <c r="E10" s="5"/>
      <c r="F10" s="5"/>
      <c r="G10" s="5"/>
      <c r="H10" s="5"/>
      <c r="I10" s="5"/>
      <c r="J10" s="5"/>
      <c r="K10" s="5"/>
      <c r="L10" s="5"/>
      <c r="M10" s="19"/>
    </row>
    <row r="11" spans="2:13" x14ac:dyDescent="0.25">
      <c r="C11" s="4" t="s">
        <v>187</v>
      </c>
      <c r="D11" s="5"/>
      <c r="E11" s="5"/>
      <c r="F11" s="5"/>
      <c r="G11" s="5"/>
      <c r="H11" s="5"/>
      <c r="I11" s="5"/>
      <c r="J11" s="5"/>
      <c r="K11" s="5"/>
      <c r="L11" s="5"/>
      <c r="M11" s="19"/>
    </row>
    <row r="12" spans="2:13" x14ac:dyDescent="0.25">
      <c r="C12" s="66">
        <v>500000</v>
      </c>
      <c r="D12" s="5" t="s">
        <v>188</v>
      </c>
      <c r="E12" s="5"/>
      <c r="F12" s="5"/>
      <c r="G12" s="5"/>
      <c r="H12" s="5"/>
      <c r="I12" s="5"/>
      <c r="J12" s="5"/>
      <c r="K12" s="5"/>
      <c r="L12" s="5"/>
      <c r="M12" s="19"/>
    </row>
    <row r="13" spans="2:13" x14ac:dyDescent="0.25">
      <c r="C13" s="13">
        <v>0.1</v>
      </c>
      <c r="D13" s="5" t="s">
        <v>253</v>
      </c>
      <c r="E13" s="5"/>
      <c r="F13" s="5"/>
      <c r="G13" s="5"/>
      <c r="H13" s="5"/>
      <c r="I13" s="5"/>
      <c r="J13" s="5"/>
      <c r="K13" s="5"/>
      <c r="L13" s="5"/>
      <c r="M13" s="19"/>
    </row>
    <row r="14" spans="2:13" x14ac:dyDescent="0.25">
      <c r="C14" s="64">
        <v>3</v>
      </c>
      <c r="D14" s="5" t="s">
        <v>254</v>
      </c>
      <c r="E14" s="5"/>
      <c r="F14" s="5"/>
      <c r="G14" s="5"/>
      <c r="H14" s="5"/>
      <c r="I14" s="5"/>
      <c r="J14" s="5"/>
      <c r="K14" s="5"/>
      <c r="L14" s="5"/>
      <c r="M14" s="19"/>
    </row>
    <row r="15" spans="2:13" x14ac:dyDescent="0.25">
      <c r="C15" s="13">
        <v>0.4</v>
      </c>
      <c r="D15" s="5" t="s">
        <v>255</v>
      </c>
      <c r="E15" s="5"/>
      <c r="F15" s="5"/>
      <c r="G15" s="5"/>
      <c r="H15" s="5"/>
      <c r="I15" s="5"/>
      <c r="J15" s="5"/>
      <c r="K15" s="5"/>
      <c r="L15" s="5"/>
      <c r="M15" s="19"/>
    </row>
    <row r="16" spans="2:13" x14ac:dyDescent="0.25">
      <c r="C16" s="64">
        <v>1</v>
      </c>
      <c r="D16" s="5" t="s">
        <v>256</v>
      </c>
      <c r="E16" s="5"/>
      <c r="F16" s="5"/>
      <c r="G16" s="5"/>
      <c r="H16" s="5"/>
      <c r="I16" s="5"/>
      <c r="J16" s="5"/>
      <c r="K16" s="5"/>
      <c r="L16" s="5"/>
      <c r="M16" s="19"/>
    </row>
    <row r="17" spans="3:13" x14ac:dyDescent="0.25">
      <c r="C17" s="64">
        <v>400000</v>
      </c>
      <c r="D17" s="5" t="s">
        <v>189</v>
      </c>
      <c r="E17" s="5"/>
      <c r="F17" s="5"/>
      <c r="G17" s="5"/>
      <c r="H17" s="5"/>
      <c r="I17" s="5"/>
      <c r="J17" s="5"/>
      <c r="K17" s="5"/>
      <c r="L17" s="5"/>
      <c r="M17" s="19"/>
    </row>
    <row r="18" spans="3:13" x14ac:dyDescent="0.25">
      <c r="C18" s="65">
        <v>100000</v>
      </c>
      <c r="D18" s="5"/>
      <c r="E18" s="5"/>
      <c r="F18" s="5"/>
      <c r="G18" s="5"/>
      <c r="H18" s="5"/>
      <c r="I18" s="5"/>
      <c r="J18" s="5"/>
      <c r="K18" s="5"/>
      <c r="L18" s="5"/>
      <c r="M18" s="19"/>
    </row>
    <row r="19" spans="3:13" x14ac:dyDescent="0.25">
      <c r="C19" s="52"/>
      <c r="D19" s="5"/>
      <c r="E19" s="5"/>
      <c r="F19" s="5"/>
      <c r="G19" s="5"/>
      <c r="H19" s="5"/>
      <c r="I19" s="5"/>
      <c r="J19" s="5"/>
      <c r="K19" s="5"/>
      <c r="L19" s="5"/>
      <c r="M19" s="19"/>
    </row>
    <row r="20" spans="3:13" x14ac:dyDescent="0.25">
      <c r="C20" s="4" t="s">
        <v>190</v>
      </c>
      <c r="D20" s="5"/>
      <c r="E20" s="5"/>
      <c r="F20" s="5"/>
      <c r="G20" s="5"/>
      <c r="H20" s="5"/>
      <c r="I20" s="5"/>
      <c r="J20" s="5"/>
      <c r="K20" s="5"/>
      <c r="L20" s="5"/>
      <c r="M20" s="19"/>
    </row>
    <row r="21" spans="3:13" x14ac:dyDescent="0.25">
      <c r="C21" s="8" t="s">
        <v>191</v>
      </c>
      <c r="D21" s="125" t="s">
        <v>192</v>
      </c>
      <c r="E21" s="126"/>
      <c r="F21" s="125" t="s">
        <v>193</v>
      </c>
      <c r="G21" s="126"/>
      <c r="H21" s="7" t="s">
        <v>194</v>
      </c>
      <c r="I21" s="5"/>
      <c r="J21" s="5"/>
      <c r="K21" s="5"/>
      <c r="L21" s="5"/>
      <c r="M21" s="19"/>
    </row>
    <row r="22" spans="3:13" x14ac:dyDescent="0.25">
      <c r="C22" s="9" t="s">
        <v>195</v>
      </c>
      <c r="D22" s="67">
        <v>500</v>
      </c>
      <c r="E22" s="11" t="s">
        <v>199</v>
      </c>
      <c r="F22" s="67">
        <v>3000</v>
      </c>
      <c r="G22" s="11" t="s">
        <v>202</v>
      </c>
      <c r="H22" s="69">
        <v>1500000</v>
      </c>
      <c r="I22" s="5"/>
      <c r="J22" s="5"/>
      <c r="K22" s="5"/>
      <c r="L22" s="5"/>
      <c r="M22" s="19"/>
    </row>
    <row r="23" spans="3:13" x14ac:dyDescent="0.25">
      <c r="C23" s="9" t="s">
        <v>235</v>
      </c>
      <c r="D23" s="67">
        <v>10</v>
      </c>
      <c r="E23" s="9" t="s">
        <v>200</v>
      </c>
      <c r="F23" s="67">
        <v>3000</v>
      </c>
      <c r="G23" s="9" t="s">
        <v>203</v>
      </c>
      <c r="H23" s="70">
        <v>30000</v>
      </c>
      <c r="I23" s="5"/>
      <c r="J23" s="5"/>
      <c r="K23" s="5"/>
      <c r="L23" s="5"/>
      <c r="M23" s="19"/>
    </row>
    <row r="24" spans="3:13" x14ac:dyDescent="0.25">
      <c r="C24" s="9" t="s">
        <v>196</v>
      </c>
      <c r="D24" s="67">
        <v>20</v>
      </c>
      <c r="E24" s="9" t="s">
        <v>201</v>
      </c>
      <c r="F24" s="67">
        <v>2000</v>
      </c>
      <c r="G24" s="9" t="s">
        <v>203</v>
      </c>
      <c r="H24" s="70">
        <v>40000</v>
      </c>
      <c r="I24" s="5"/>
      <c r="J24" s="5"/>
      <c r="K24" s="5"/>
      <c r="L24" s="5"/>
      <c r="M24" s="19"/>
    </row>
    <row r="25" spans="3:13" x14ac:dyDescent="0.25">
      <c r="C25" s="9" t="s">
        <v>197</v>
      </c>
      <c r="D25" s="67">
        <v>250</v>
      </c>
      <c r="E25" s="9" t="s">
        <v>199</v>
      </c>
      <c r="F25" s="67">
        <v>3000</v>
      </c>
      <c r="G25" s="9" t="s">
        <v>202</v>
      </c>
      <c r="H25" s="70">
        <v>750000</v>
      </c>
      <c r="I25" s="5"/>
      <c r="J25" s="5"/>
      <c r="K25" s="5"/>
      <c r="L25" s="5"/>
      <c r="M25" s="19"/>
    </row>
    <row r="26" spans="3:13" x14ac:dyDescent="0.25">
      <c r="C26" s="10" t="s">
        <v>198</v>
      </c>
      <c r="D26" s="68">
        <v>450</v>
      </c>
      <c r="E26" s="10" t="s">
        <v>199</v>
      </c>
      <c r="F26" s="68">
        <v>4000</v>
      </c>
      <c r="G26" s="10" t="s">
        <v>202</v>
      </c>
      <c r="H26" s="71">
        <v>1800000</v>
      </c>
      <c r="I26" s="5"/>
      <c r="J26" s="5"/>
      <c r="K26" s="5"/>
      <c r="L26" s="5"/>
      <c r="M26" s="19"/>
    </row>
    <row r="27" spans="3:13" x14ac:dyDescent="0.25">
      <c r="C27" s="4"/>
      <c r="D27" s="5"/>
      <c r="E27" s="5"/>
      <c r="F27" s="5"/>
      <c r="G27" s="5"/>
      <c r="H27" s="5"/>
      <c r="I27" s="5"/>
      <c r="J27" s="5"/>
      <c r="K27" s="5"/>
      <c r="L27" s="5"/>
      <c r="M27" s="19"/>
    </row>
    <row r="28" spans="3:13" x14ac:dyDescent="0.25">
      <c r="C28" s="4" t="s">
        <v>204</v>
      </c>
      <c r="D28" s="5"/>
      <c r="E28" s="5"/>
      <c r="F28" s="5"/>
      <c r="G28" s="5"/>
      <c r="H28" s="5"/>
      <c r="I28" s="5"/>
      <c r="J28" s="5"/>
      <c r="K28" s="5"/>
      <c r="L28" s="5"/>
      <c r="M28" s="19"/>
    </row>
    <row r="29" spans="3:13" x14ac:dyDescent="0.25">
      <c r="C29" s="66">
        <v>5000</v>
      </c>
      <c r="D29" s="5" t="s">
        <v>205</v>
      </c>
      <c r="E29" s="5"/>
      <c r="F29" s="5"/>
      <c r="G29" s="5"/>
      <c r="H29" s="5"/>
      <c r="I29" s="5"/>
      <c r="J29" s="5"/>
      <c r="K29" s="5"/>
      <c r="L29" s="5"/>
      <c r="M29" s="19"/>
    </row>
    <row r="30" spans="3:13" x14ac:dyDescent="0.25">
      <c r="C30" s="64">
        <v>250</v>
      </c>
      <c r="D30" s="5" t="s">
        <v>206</v>
      </c>
      <c r="E30" s="5"/>
      <c r="F30" s="5"/>
      <c r="G30" s="5"/>
      <c r="H30" s="5"/>
      <c r="I30" s="5"/>
      <c r="J30" s="5"/>
      <c r="K30" s="5"/>
      <c r="L30" s="5"/>
      <c r="M30" s="19"/>
    </row>
    <row r="31" spans="3:13" x14ac:dyDescent="0.25">
      <c r="C31" s="64">
        <v>4000</v>
      </c>
      <c r="D31" s="5" t="s">
        <v>207</v>
      </c>
      <c r="E31" s="5"/>
      <c r="F31" s="5"/>
      <c r="G31" s="5"/>
      <c r="H31" s="5"/>
      <c r="I31" s="5"/>
      <c r="J31" s="5"/>
      <c r="K31" s="5"/>
      <c r="L31" s="5"/>
      <c r="M31" s="19"/>
    </row>
    <row r="32" spans="3:13" x14ac:dyDescent="0.25">
      <c r="C32" s="64">
        <v>3200</v>
      </c>
      <c r="D32" s="5" t="s">
        <v>208</v>
      </c>
      <c r="E32" s="5"/>
      <c r="F32" s="5"/>
      <c r="G32" s="5"/>
      <c r="H32" s="5"/>
      <c r="I32" s="5"/>
      <c r="J32" s="5"/>
      <c r="K32" s="5"/>
      <c r="L32" s="5"/>
      <c r="M32" s="19"/>
    </row>
    <row r="33" spans="3:13" x14ac:dyDescent="0.25">
      <c r="C33" s="14">
        <v>0.2</v>
      </c>
      <c r="D33" s="105" t="s">
        <v>209</v>
      </c>
      <c r="E33" s="5"/>
      <c r="F33" s="5"/>
      <c r="G33" s="5"/>
      <c r="H33" s="5"/>
      <c r="I33" s="5"/>
      <c r="J33" s="5"/>
      <c r="K33" s="5"/>
      <c r="L33" s="5"/>
      <c r="M33" s="19"/>
    </row>
    <row r="34" spans="3:13" x14ac:dyDescent="0.25">
      <c r="C34" s="106" t="s">
        <v>210</v>
      </c>
      <c r="D34" s="5"/>
      <c r="E34" s="5"/>
      <c r="F34" s="5"/>
      <c r="G34" s="5"/>
      <c r="H34" s="5"/>
      <c r="I34" s="5"/>
      <c r="J34" s="5"/>
      <c r="K34" s="5"/>
      <c r="L34" s="5"/>
      <c r="M34" s="19"/>
    </row>
    <row r="35" spans="3:13" x14ac:dyDescent="0.25">
      <c r="C35" s="127">
        <v>1</v>
      </c>
      <c r="D35" s="5" t="s">
        <v>211</v>
      </c>
      <c r="E35" s="5"/>
      <c r="F35" s="5"/>
      <c r="G35" s="5"/>
      <c r="H35" s="5"/>
      <c r="I35" s="5"/>
      <c r="J35" s="5"/>
      <c r="K35" s="5"/>
      <c r="L35" s="5"/>
      <c r="M35" s="19"/>
    </row>
    <row r="36" spans="3:13" x14ac:dyDescent="0.25">
      <c r="C36" s="128">
        <v>1</v>
      </c>
      <c r="D36" s="5" t="s">
        <v>212</v>
      </c>
      <c r="E36" s="5"/>
      <c r="F36" s="5"/>
      <c r="G36" s="5"/>
      <c r="H36" s="5"/>
      <c r="I36" s="5"/>
      <c r="J36" s="5"/>
      <c r="K36" s="5"/>
      <c r="L36" s="5"/>
      <c r="M36" s="19"/>
    </row>
    <row r="37" spans="3:13" x14ac:dyDescent="0.25">
      <c r="C37" s="128">
        <v>0.5</v>
      </c>
      <c r="D37" s="5" t="s">
        <v>213</v>
      </c>
      <c r="E37" s="5"/>
      <c r="F37" s="5"/>
      <c r="G37" s="5"/>
      <c r="H37" s="5"/>
      <c r="I37" s="5"/>
      <c r="J37" s="5"/>
      <c r="K37" s="5"/>
      <c r="L37" s="5"/>
      <c r="M37" s="19"/>
    </row>
    <row r="38" spans="3:13" x14ac:dyDescent="0.25">
      <c r="C38" s="128">
        <v>1</v>
      </c>
      <c r="D38" s="5" t="s">
        <v>214</v>
      </c>
      <c r="E38" s="5"/>
      <c r="F38" s="5"/>
      <c r="G38" s="5"/>
      <c r="H38" s="5"/>
      <c r="I38" s="5"/>
      <c r="J38" s="5"/>
      <c r="K38" s="5"/>
      <c r="L38" s="5"/>
      <c r="M38" s="19"/>
    </row>
    <row r="39" spans="3:13" x14ac:dyDescent="0.25">
      <c r="C39" s="129">
        <v>1</v>
      </c>
      <c r="D39" s="5" t="s">
        <v>215</v>
      </c>
      <c r="E39" s="5"/>
      <c r="F39" s="5"/>
      <c r="G39" s="5"/>
      <c r="H39" s="5"/>
      <c r="I39" s="5"/>
      <c r="J39" s="5"/>
      <c r="K39" s="5"/>
      <c r="L39" s="5"/>
      <c r="M39" s="19"/>
    </row>
    <row r="40" spans="3:13" x14ac:dyDescent="0.25">
      <c r="C40" s="4" t="s">
        <v>216</v>
      </c>
      <c r="D40" s="5"/>
      <c r="E40" s="5"/>
      <c r="F40" s="5"/>
      <c r="G40" s="5"/>
      <c r="H40" s="5"/>
      <c r="I40" s="5"/>
      <c r="J40" s="5"/>
      <c r="K40" s="5"/>
      <c r="L40" s="5"/>
      <c r="M40" s="19"/>
    </row>
    <row r="41" spans="3:13" x14ac:dyDescent="0.25">
      <c r="C41" s="66">
        <v>10000</v>
      </c>
      <c r="D41" s="5" t="s">
        <v>217</v>
      </c>
      <c r="E41" s="5"/>
      <c r="F41" s="5"/>
      <c r="G41" s="5"/>
      <c r="H41" s="5"/>
      <c r="I41" s="5"/>
      <c r="J41" s="5"/>
      <c r="K41" s="5"/>
      <c r="L41" s="5"/>
      <c r="M41" s="19"/>
    </row>
    <row r="42" spans="3:13" x14ac:dyDescent="0.25">
      <c r="C42" s="64">
        <v>5000</v>
      </c>
      <c r="D42" s="5" t="s">
        <v>218</v>
      </c>
      <c r="E42" s="5"/>
      <c r="F42" s="5"/>
      <c r="G42" s="5"/>
      <c r="H42" s="5"/>
      <c r="I42" s="5"/>
      <c r="J42" s="5"/>
      <c r="K42" s="5"/>
      <c r="L42" s="5"/>
      <c r="M42" s="19"/>
    </row>
    <row r="43" spans="3:13" x14ac:dyDescent="0.25">
      <c r="C43" s="64">
        <v>6000</v>
      </c>
      <c r="D43" s="5" t="s">
        <v>219</v>
      </c>
      <c r="E43" s="5"/>
      <c r="F43" s="5"/>
      <c r="G43" s="5"/>
      <c r="H43" s="5"/>
      <c r="I43" s="5"/>
      <c r="J43" s="5"/>
      <c r="K43" s="5"/>
      <c r="L43" s="5"/>
      <c r="M43" s="19"/>
    </row>
    <row r="44" spans="3:13" x14ac:dyDescent="0.25">
      <c r="C44" s="13">
        <v>0.01</v>
      </c>
      <c r="D44" s="5" t="s">
        <v>220</v>
      </c>
      <c r="E44" s="5"/>
      <c r="F44" s="5"/>
      <c r="G44" s="5"/>
      <c r="H44" s="5"/>
      <c r="I44" s="5"/>
      <c r="J44" s="5"/>
      <c r="K44" s="5"/>
      <c r="L44" s="5"/>
      <c r="M44" s="19"/>
    </row>
    <row r="45" spans="3:13" x14ac:dyDescent="0.25">
      <c r="C45" s="13">
        <v>0.02</v>
      </c>
      <c r="D45" s="5" t="s">
        <v>221</v>
      </c>
      <c r="E45" s="5"/>
      <c r="F45" s="5"/>
      <c r="G45" s="5"/>
      <c r="H45" s="5"/>
      <c r="I45" s="5"/>
      <c r="J45" s="5"/>
      <c r="K45" s="5"/>
      <c r="L45" s="5"/>
      <c r="M45" s="19"/>
    </row>
    <row r="46" spans="3:13" x14ac:dyDescent="0.25">
      <c r="C46" s="13">
        <v>0.05</v>
      </c>
      <c r="D46" s="5" t="s">
        <v>222</v>
      </c>
      <c r="E46" s="5"/>
      <c r="F46" s="5"/>
      <c r="G46" s="5"/>
      <c r="H46" s="5"/>
      <c r="I46" s="5"/>
      <c r="J46" s="5"/>
      <c r="K46" s="5"/>
      <c r="L46" s="5"/>
      <c r="M46" s="19"/>
    </row>
    <row r="47" spans="3:13" x14ac:dyDescent="0.25">
      <c r="C47" s="14">
        <v>0.38</v>
      </c>
      <c r="D47" s="5" t="s">
        <v>223</v>
      </c>
      <c r="E47" s="5"/>
      <c r="F47" s="5"/>
      <c r="G47" s="5"/>
      <c r="H47" s="5"/>
      <c r="I47" s="5"/>
      <c r="J47" s="5"/>
      <c r="K47" s="5"/>
      <c r="L47" s="5"/>
      <c r="M47" s="19"/>
    </row>
    <row r="48" spans="3:13" x14ac:dyDescent="0.25">
      <c r="C48" s="4" t="s">
        <v>224</v>
      </c>
      <c r="D48" s="5"/>
      <c r="E48" s="5"/>
      <c r="F48" s="5"/>
      <c r="G48" s="5"/>
      <c r="H48" s="5"/>
      <c r="I48" s="5"/>
      <c r="J48" s="5"/>
      <c r="K48" s="5"/>
      <c r="L48" s="5"/>
      <c r="M48" s="19"/>
    </row>
    <row r="49" spans="2:21" x14ac:dyDescent="0.25">
      <c r="C49" s="66">
        <v>15</v>
      </c>
      <c r="D49" s="5" t="s">
        <v>225</v>
      </c>
      <c r="E49" s="5"/>
      <c r="F49" s="5"/>
      <c r="G49" s="5"/>
      <c r="H49" s="5"/>
      <c r="I49" s="5"/>
      <c r="J49" s="5"/>
      <c r="K49" s="5"/>
      <c r="L49" s="5"/>
      <c r="M49" s="19"/>
    </row>
    <row r="50" spans="2:21" x14ac:dyDescent="0.25">
      <c r="C50" s="65">
        <v>365</v>
      </c>
      <c r="D50" s="105" t="s">
        <v>226</v>
      </c>
      <c r="E50" s="5"/>
      <c r="F50" s="5"/>
      <c r="G50" s="5"/>
      <c r="H50" s="5"/>
      <c r="I50" s="5"/>
      <c r="J50" s="5"/>
      <c r="K50" s="5"/>
      <c r="L50" s="5"/>
      <c r="M50" s="19"/>
    </row>
    <row r="51" spans="2:21" x14ac:dyDescent="0.25">
      <c r="C51" s="4" t="s">
        <v>227</v>
      </c>
      <c r="D51" s="105"/>
      <c r="E51" s="5"/>
      <c r="F51" s="5"/>
      <c r="G51" s="5"/>
      <c r="H51" s="5"/>
      <c r="I51" s="5"/>
      <c r="J51" s="5"/>
      <c r="K51" s="5"/>
      <c r="L51" s="5"/>
      <c r="M51" s="19"/>
    </row>
    <row r="52" spans="2:21" x14ac:dyDescent="0.25">
      <c r="C52" s="66">
        <v>500000</v>
      </c>
      <c r="D52" s="5" t="s">
        <v>228</v>
      </c>
      <c r="E52" s="5"/>
      <c r="F52" s="5"/>
      <c r="G52" s="5"/>
      <c r="H52" s="5"/>
      <c r="I52" s="5"/>
      <c r="J52" s="5"/>
      <c r="K52" s="5"/>
      <c r="L52" s="5"/>
      <c r="M52" s="19"/>
    </row>
    <row r="53" spans="2:21" x14ac:dyDescent="0.25">
      <c r="C53" s="64">
        <v>5413</v>
      </c>
      <c r="D53" s="5" t="s">
        <v>229</v>
      </c>
      <c r="E53" s="5"/>
      <c r="F53" s="5"/>
      <c r="G53" s="5"/>
      <c r="H53" s="5"/>
      <c r="I53" s="5"/>
      <c r="J53" s="5"/>
      <c r="K53" s="5"/>
      <c r="L53" s="5"/>
      <c r="M53" s="19"/>
    </row>
    <row r="54" spans="2:21" x14ac:dyDescent="0.25">
      <c r="C54" s="65">
        <v>160000</v>
      </c>
      <c r="D54" s="107" t="s">
        <v>230</v>
      </c>
      <c r="E54" s="6"/>
      <c r="F54" s="6"/>
      <c r="G54" s="6"/>
      <c r="H54" s="6"/>
      <c r="I54" s="6"/>
      <c r="J54" s="6"/>
      <c r="K54" s="6"/>
      <c r="L54" s="6"/>
      <c r="M54" s="33"/>
    </row>
    <row r="56" spans="2:21" x14ac:dyDescent="0.25">
      <c r="B56" s="16" t="s">
        <v>232</v>
      </c>
    </row>
    <row r="57" spans="2:21" x14ac:dyDescent="0.25">
      <c r="B57" s="34" t="s">
        <v>233</v>
      </c>
      <c r="C57" s="35"/>
      <c r="D57" s="35"/>
      <c r="E57" s="7"/>
      <c r="G57" s="34" t="s">
        <v>263</v>
      </c>
      <c r="H57" s="35"/>
      <c r="I57" s="35"/>
      <c r="J57" s="35"/>
      <c r="K57" s="35"/>
      <c r="L57" s="7"/>
      <c r="N57" s="34" t="s">
        <v>271</v>
      </c>
      <c r="O57" s="35"/>
      <c r="P57" s="7"/>
      <c r="R57" s="23" t="s">
        <v>283</v>
      </c>
      <c r="S57" s="18"/>
      <c r="T57" s="3"/>
    </row>
    <row r="58" spans="2:21" x14ac:dyDescent="0.25">
      <c r="B58" s="22" t="s">
        <v>0</v>
      </c>
      <c r="C58" s="17"/>
      <c r="D58" s="55"/>
      <c r="E58" s="49">
        <f>E59*E60</f>
        <v>7200000</v>
      </c>
      <c r="G58" s="23" t="s">
        <v>34</v>
      </c>
      <c r="H58" s="18"/>
      <c r="I58" s="18"/>
      <c r="J58" s="3"/>
      <c r="K58" s="23" t="s">
        <v>49</v>
      </c>
      <c r="L58" s="3"/>
      <c r="N58" s="34" t="s">
        <v>272</v>
      </c>
      <c r="O58" s="35"/>
      <c r="P58" s="7"/>
      <c r="R58" s="37" t="s">
        <v>139</v>
      </c>
      <c r="S58" s="5"/>
      <c r="T58" s="19"/>
    </row>
    <row r="59" spans="2:21" x14ac:dyDescent="0.25">
      <c r="B59" s="4"/>
      <c r="C59" s="25" t="s">
        <v>193</v>
      </c>
      <c r="D59" s="56"/>
      <c r="E59" s="44">
        <f>SUM(C6:C9)</f>
        <v>2400</v>
      </c>
      <c r="G59" s="4" t="s">
        <v>35</v>
      </c>
      <c r="H59" s="5"/>
      <c r="I59" s="57">
        <f>C53</f>
        <v>5413</v>
      </c>
      <c r="J59" s="19"/>
      <c r="K59" s="4" t="s">
        <v>50</v>
      </c>
      <c r="L59" s="44">
        <f>C31+C32</f>
        <v>7200</v>
      </c>
      <c r="N59" s="4" t="s">
        <v>12</v>
      </c>
      <c r="O59" s="5"/>
      <c r="P59" s="44">
        <f>E87</f>
        <v>1834332</v>
      </c>
      <c r="R59" s="4"/>
      <c r="S59" s="5" t="s">
        <v>140</v>
      </c>
      <c r="T59" s="51">
        <f>I63/L61</f>
        <v>8.9910491086058855</v>
      </c>
      <c r="U59" s="2"/>
    </row>
    <row r="60" spans="2:21" x14ac:dyDescent="0.25">
      <c r="B60" s="4"/>
      <c r="C60" s="25" t="s">
        <v>242</v>
      </c>
      <c r="D60" s="56"/>
      <c r="E60" s="44">
        <f>C5</f>
        <v>3000</v>
      </c>
      <c r="G60" s="4" t="s">
        <v>36</v>
      </c>
      <c r="H60" s="5"/>
      <c r="I60" s="57">
        <f>E58/(C50/C49)</f>
        <v>295890.41095890413</v>
      </c>
      <c r="J60" s="19"/>
      <c r="K60" s="32" t="s">
        <v>266</v>
      </c>
      <c r="L60" s="47">
        <f>C54</f>
        <v>160000</v>
      </c>
      <c r="N60" s="4" t="s">
        <v>18</v>
      </c>
      <c r="O60" s="5"/>
      <c r="P60" s="44">
        <f>E82</f>
        <v>180000</v>
      </c>
      <c r="R60" s="4"/>
      <c r="S60" s="5" t="s">
        <v>142</v>
      </c>
      <c r="T60" s="43">
        <f>(I63-I61)/L61</f>
        <v>1.8618625057350722</v>
      </c>
      <c r="U60" s="2"/>
    </row>
    <row r="61" spans="2:21" ht="15.75" thickBot="1" x14ac:dyDescent="0.3">
      <c r="B61" s="4"/>
      <c r="C61" s="5"/>
      <c r="D61" s="57"/>
      <c r="E61" s="44"/>
      <c r="G61" s="4" t="s">
        <v>37</v>
      </c>
      <c r="H61" s="5"/>
      <c r="I61" s="57">
        <f>SUM(H22:H26)-SUM(E63:E67)</f>
        <v>1192000</v>
      </c>
      <c r="J61" s="19"/>
      <c r="K61" s="4" t="s">
        <v>267</v>
      </c>
      <c r="L61" s="44">
        <f>SUM(L59:L60)</f>
        <v>167200</v>
      </c>
      <c r="N61" s="38" t="s">
        <v>273</v>
      </c>
      <c r="O61" s="39"/>
      <c r="P61" s="46">
        <f>E99+E100-E101</f>
        <v>-1480690.4109589041</v>
      </c>
      <c r="R61" s="4"/>
      <c r="S61" s="5" t="s">
        <v>143</v>
      </c>
      <c r="T61" s="43">
        <f>I59/L61</f>
        <v>3.2374401913875597E-2</v>
      </c>
      <c r="U61" s="2"/>
    </row>
    <row r="62" spans="2:21" ht="15.75" thickTop="1" x14ac:dyDescent="0.25">
      <c r="B62" s="22" t="s">
        <v>1</v>
      </c>
      <c r="C62" s="17"/>
      <c r="D62" s="55"/>
      <c r="E62" s="49">
        <f>SUM(E63:E68)</f>
        <v>3588000</v>
      </c>
      <c r="G62" s="32" t="s">
        <v>38</v>
      </c>
      <c r="H62" s="6"/>
      <c r="I62" s="62">
        <f>C41</f>
        <v>10000</v>
      </c>
      <c r="J62" s="19"/>
      <c r="K62" s="4" t="s">
        <v>79</v>
      </c>
      <c r="L62" s="44">
        <f>C12</f>
        <v>500000</v>
      </c>
      <c r="N62" s="4" t="s">
        <v>274</v>
      </c>
      <c r="O62" s="5"/>
      <c r="P62" s="44">
        <f>SUM(P59:P61)</f>
        <v>533641.58904109593</v>
      </c>
      <c r="R62" s="37" t="s">
        <v>145</v>
      </c>
      <c r="S62" s="5"/>
      <c r="T62" s="19"/>
      <c r="U62" s="2"/>
    </row>
    <row r="63" spans="2:21" x14ac:dyDescent="0.25">
      <c r="B63" s="4"/>
      <c r="C63" s="25" t="s">
        <v>236</v>
      </c>
      <c r="D63" s="56"/>
      <c r="E63" s="44">
        <f>$E$59*C35*D22</f>
        <v>1200000</v>
      </c>
      <c r="G63" s="4" t="s">
        <v>264</v>
      </c>
      <c r="H63" s="5"/>
      <c r="I63" s="57">
        <f>SUM(I59:I62)</f>
        <v>1503303.4109589041</v>
      </c>
      <c r="J63" s="19"/>
      <c r="K63" s="22" t="s">
        <v>268</v>
      </c>
      <c r="L63" s="49">
        <f>L61+L62</f>
        <v>667200</v>
      </c>
      <c r="N63" s="4"/>
      <c r="O63" s="5"/>
      <c r="P63" s="44"/>
      <c r="R63" s="4"/>
      <c r="S63" s="5" t="s">
        <v>146</v>
      </c>
      <c r="T63" s="43">
        <f>E58/((0+I68)/2)</f>
        <v>6.1980712170764845</v>
      </c>
      <c r="U63" s="2"/>
    </row>
    <row r="64" spans="2:21" x14ac:dyDescent="0.25">
      <c r="B64" s="4"/>
      <c r="C64" s="25" t="s">
        <v>237</v>
      </c>
      <c r="D64" s="56"/>
      <c r="E64" s="44">
        <f t="shared" ref="E64:E67" si="0">$E$59*C36*D23</f>
        <v>24000</v>
      </c>
      <c r="G64" s="4"/>
      <c r="H64" s="5"/>
      <c r="I64" s="57"/>
      <c r="J64" s="19"/>
      <c r="K64" s="42" t="s">
        <v>57</v>
      </c>
      <c r="L64" s="44"/>
      <c r="N64" s="41" t="s">
        <v>275</v>
      </c>
      <c r="O64" s="6"/>
      <c r="P64" s="47"/>
      <c r="R64" s="4"/>
      <c r="S64" s="5" t="s">
        <v>147</v>
      </c>
      <c r="T64" s="43">
        <f>E58/((0+I60))</f>
        <v>24.333333333333332</v>
      </c>
      <c r="U64" s="2"/>
    </row>
    <row r="65" spans="2:21" x14ac:dyDescent="0.25">
      <c r="B65" s="4"/>
      <c r="C65" s="25" t="s">
        <v>238</v>
      </c>
      <c r="D65" s="56"/>
      <c r="E65" s="44">
        <f t="shared" si="0"/>
        <v>24000</v>
      </c>
      <c r="G65" s="4" t="s">
        <v>265</v>
      </c>
      <c r="H65" s="5"/>
      <c r="I65" s="57">
        <f>(C94+C95)-(H94+H95)</f>
        <v>320000</v>
      </c>
      <c r="J65" s="19"/>
      <c r="K65" s="5" t="s">
        <v>269</v>
      </c>
      <c r="L65" s="44">
        <f>C4*2</f>
        <v>188637.62</v>
      </c>
      <c r="N65" s="4" t="s">
        <v>276</v>
      </c>
      <c r="O65" s="5"/>
      <c r="P65" s="44">
        <f>-(C17+C18)</f>
        <v>-500000</v>
      </c>
      <c r="R65" s="4"/>
      <c r="S65" s="5" t="s">
        <v>148</v>
      </c>
      <c r="T65" s="43">
        <f>C50/T64</f>
        <v>15</v>
      </c>
      <c r="U65" s="2"/>
    </row>
    <row r="66" spans="2:21" ht="15.75" thickBot="1" x14ac:dyDescent="0.3">
      <c r="B66" s="4"/>
      <c r="C66" s="25" t="s">
        <v>239</v>
      </c>
      <c r="D66" s="56"/>
      <c r="E66" s="44">
        <f t="shared" si="0"/>
        <v>600000</v>
      </c>
      <c r="G66" s="4" t="s">
        <v>44</v>
      </c>
      <c r="H66" s="5"/>
      <c r="I66" s="57">
        <f>C52</f>
        <v>500000</v>
      </c>
      <c r="J66" s="19"/>
      <c r="K66" s="32" t="s">
        <v>59</v>
      </c>
      <c r="L66" s="47">
        <f>E90</f>
        <v>1467465.6</v>
      </c>
      <c r="N66" s="38" t="s">
        <v>277</v>
      </c>
      <c r="O66" s="39"/>
      <c r="P66" s="46">
        <v>0</v>
      </c>
      <c r="R66" s="4"/>
      <c r="S66" s="5" t="s">
        <v>150</v>
      </c>
      <c r="T66" s="43">
        <f>E62/((0+I61/2))</f>
        <v>6.0201342281879198</v>
      </c>
      <c r="U66" s="2"/>
    </row>
    <row r="67" spans="2:21" ht="16.5" thickTop="1" thickBot="1" x14ac:dyDescent="0.3">
      <c r="B67" s="4"/>
      <c r="C67" s="25" t="s">
        <v>240</v>
      </c>
      <c r="D67" s="56"/>
      <c r="E67" s="44">
        <f t="shared" si="0"/>
        <v>1080000</v>
      </c>
      <c r="G67" s="38"/>
      <c r="H67" s="39"/>
      <c r="I67" s="63"/>
      <c r="J67" s="40"/>
      <c r="K67" s="26" t="s">
        <v>284</v>
      </c>
      <c r="L67" s="59">
        <f>SUM(L65:L66)</f>
        <v>1656103.2200000002</v>
      </c>
      <c r="N67" s="4" t="s">
        <v>278</v>
      </c>
      <c r="O67" s="5"/>
      <c r="P67" s="44">
        <f>SUM(P65:P66)</f>
        <v>-500000</v>
      </c>
      <c r="R67" s="4"/>
      <c r="S67" s="5" t="s">
        <v>152</v>
      </c>
      <c r="T67" s="44">
        <f>365/T66</f>
        <v>60.629877369007801</v>
      </c>
      <c r="U67" s="2"/>
    </row>
    <row r="68" spans="2:21" ht="15.75" thickTop="1" x14ac:dyDescent="0.25">
      <c r="B68" s="4"/>
      <c r="C68" s="25" t="s">
        <v>241</v>
      </c>
      <c r="D68" s="56"/>
      <c r="E68" s="44">
        <f>C30*E59+12*C29</f>
        <v>660000</v>
      </c>
      <c r="G68" s="22" t="s">
        <v>48</v>
      </c>
      <c r="H68" s="17"/>
      <c r="I68" s="55">
        <f>I63+I65+I66</f>
        <v>2323303.4109589038</v>
      </c>
      <c r="J68" s="33"/>
      <c r="K68" s="17" t="s">
        <v>270</v>
      </c>
      <c r="L68" s="49">
        <f>L67+L63</f>
        <v>2323303.2200000002</v>
      </c>
      <c r="N68" s="4"/>
      <c r="O68" s="5"/>
      <c r="P68" s="44"/>
      <c r="R68" s="37" t="s">
        <v>154</v>
      </c>
      <c r="S68" s="5"/>
      <c r="T68" s="19"/>
      <c r="U68" s="2"/>
    </row>
    <row r="69" spans="2:21" x14ac:dyDescent="0.25">
      <c r="B69" s="4"/>
      <c r="C69" s="5"/>
      <c r="D69" s="57"/>
      <c r="E69" s="44"/>
      <c r="N69" s="41" t="s">
        <v>279</v>
      </c>
      <c r="O69" s="6"/>
      <c r="P69" s="47"/>
      <c r="R69" s="4"/>
      <c r="S69" s="5" t="s">
        <v>155</v>
      </c>
      <c r="T69" s="43">
        <f>E87/E58</f>
        <v>0.25476833333333332</v>
      </c>
      <c r="U69" s="2"/>
    </row>
    <row r="70" spans="2:21" x14ac:dyDescent="0.25">
      <c r="B70" s="4"/>
      <c r="C70" s="5"/>
      <c r="D70" s="57"/>
      <c r="E70" s="44"/>
      <c r="N70" s="4" t="s">
        <v>280</v>
      </c>
      <c r="O70" s="5"/>
      <c r="P70" s="44">
        <f>C12+L60</f>
        <v>660000</v>
      </c>
      <c r="R70" s="4"/>
      <c r="S70" s="5" t="s">
        <v>157</v>
      </c>
      <c r="T70" s="43">
        <f>E81/E58</f>
        <v>0.44286111111111109</v>
      </c>
      <c r="U70" s="2"/>
    </row>
    <row r="71" spans="2:21" x14ac:dyDescent="0.25">
      <c r="B71" s="22" t="s">
        <v>5</v>
      </c>
      <c r="C71" s="17"/>
      <c r="D71" s="55"/>
      <c r="E71" s="49">
        <f>E58-E62</f>
        <v>3612000</v>
      </c>
      <c r="N71" s="4" t="s">
        <v>386</v>
      </c>
      <c r="O71" s="5"/>
      <c r="P71" s="44">
        <f>L65</f>
        <v>188637.62</v>
      </c>
      <c r="R71" s="4"/>
      <c r="S71" s="5" t="s">
        <v>159</v>
      </c>
      <c r="T71" s="43">
        <f>E71/E58</f>
        <v>0.50166666666666671</v>
      </c>
      <c r="U71" s="2"/>
    </row>
    <row r="72" spans="2:21" ht="15.75" thickBot="1" x14ac:dyDescent="0.3">
      <c r="B72" s="4"/>
      <c r="C72" s="5"/>
      <c r="D72" s="57"/>
      <c r="E72" s="44"/>
      <c r="N72" s="38" t="s">
        <v>13</v>
      </c>
      <c r="O72" s="39"/>
      <c r="P72" s="46">
        <f>-E89</f>
        <v>-366866.4</v>
      </c>
      <c r="R72" s="4"/>
      <c r="S72" s="5" t="s">
        <v>161</v>
      </c>
      <c r="T72" s="43">
        <f>E87/I68</f>
        <v>0.78953613692794034</v>
      </c>
      <c r="U72" s="2"/>
    </row>
    <row r="73" spans="2:21" ht="15.75" thickTop="1" x14ac:dyDescent="0.25">
      <c r="B73" s="22" t="s">
        <v>234</v>
      </c>
      <c r="C73" s="17"/>
      <c r="D73" s="55"/>
      <c r="E73" s="49">
        <f>SUM(E74:E79)</f>
        <v>423400</v>
      </c>
      <c r="N73" s="32" t="s">
        <v>281</v>
      </c>
      <c r="O73" s="6"/>
      <c r="P73" s="47">
        <f>SUM(P70:P72)</f>
        <v>481771.22</v>
      </c>
      <c r="R73" s="4"/>
      <c r="S73" s="5" t="s">
        <v>163</v>
      </c>
      <c r="T73" s="43">
        <f>E87/L67</f>
        <v>1.1076193668653092</v>
      </c>
      <c r="U73" s="2"/>
    </row>
    <row r="74" spans="2:21" x14ac:dyDescent="0.25">
      <c r="B74" s="4"/>
      <c r="C74" s="25" t="s">
        <v>243</v>
      </c>
      <c r="D74" s="56"/>
      <c r="E74" s="44">
        <f>C31*12+C32*12</f>
        <v>86400</v>
      </c>
      <c r="N74" s="36"/>
      <c r="O74" s="18"/>
      <c r="P74" s="48"/>
      <c r="R74" s="37" t="s">
        <v>165</v>
      </c>
      <c r="S74" s="5"/>
      <c r="T74" s="43"/>
      <c r="U74" s="2"/>
    </row>
    <row r="75" spans="2:21" x14ac:dyDescent="0.25">
      <c r="B75" s="4"/>
      <c r="C75" s="25" t="s">
        <v>244</v>
      </c>
      <c r="D75" s="56"/>
      <c r="E75" s="44">
        <f>C41*12</f>
        <v>120000</v>
      </c>
      <c r="N75" s="22" t="s">
        <v>282</v>
      </c>
      <c r="O75" s="17"/>
      <c r="P75" s="49">
        <f>P62+P67+P73</f>
        <v>515412.8090410959</v>
      </c>
      <c r="R75" s="4"/>
      <c r="S75" s="5" t="s">
        <v>166</v>
      </c>
      <c r="T75" s="43">
        <f>L63/L68</f>
        <v>0.2871773233284633</v>
      </c>
      <c r="U75" s="2"/>
    </row>
    <row r="76" spans="2:21" x14ac:dyDescent="0.25">
      <c r="B76" s="4"/>
      <c r="C76" s="25" t="s">
        <v>245</v>
      </c>
      <c r="D76" s="56"/>
      <c r="E76" s="44">
        <f>C42*12</f>
        <v>60000</v>
      </c>
      <c r="R76" s="4"/>
      <c r="S76" s="5" t="s">
        <v>168</v>
      </c>
      <c r="T76" s="43">
        <f>L63/L67</f>
        <v>0.40287343925338176</v>
      </c>
      <c r="U76" s="2"/>
    </row>
    <row r="77" spans="2:21" x14ac:dyDescent="0.25">
      <c r="B77" s="4"/>
      <c r="C77" s="25" t="s">
        <v>246</v>
      </c>
      <c r="D77" s="56"/>
      <c r="E77" s="44">
        <f>C43*12</f>
        <v>72000</v>
      </c>
      <c r="R77" s="32"/>
      <c r="S77" s="6" t="s">
        <v>170</v>
      </c>
      <c r="T77" s="45"/>
      <c r="U77" s="2"/>
    </row>
    <row r="78" spans="2:21" x14ac:dyDescent="0.25">
      <c r="B78" s="4"/>
      <c r="C78" s="25" t="s">
        <v>247</v>
      </c>
      <c r="D78" s="56"/>
      <c r="E78" s="44">
        <f>C44*E58</f>
        <v>72000</v>
      </c>
    </row>
    <row r="79" spans="2:21" x14ac:dyDescent="0.25">
      <c r="B79" s="4"/>
      <c r="C79" s="25" t="s">
        <v>248</v>
      </c>
      <c r="D79" s="56"/>
      <c r="E79" s="44">
        <f>C45*C17+C46*C18</f>
        <v>13000</v>
      </c>
    </row>
    <row r="80" spans="2:21" x14ac:dyDescent="0.25">
      <c r="B80" s="4"/>
      <c r="C80" s="5"/>
      <c r="D80" s="57"/>
      <c r="E80" s="44"/>
    </row>
    <row r="81" spans="2:8" x14ac:dyDescent="0.25">
      <c r="B81" s="22" t="s">
        <v>6</v>
      </c>
      <c r="C81" s="17"/>
      <c r="D81" s="55"/>
      <c r="E81" s="49">
        <f>E71-E73</f>
        <v>3188600</v>
      </c>
    </row>
    <row r="82" spans="2:8" x14ac:dyDescent="0.25">
      <c r="B82" s="22" t="s">
        <v>18</v>
      </c>
      <c r="C82" s="17"/>
      <c r="D82" s="55"/>
      <c r="E82" s="49">
        <f>H94+H95</f>
        <v>180000</v>
      </c>
    </row>
    <row r="83" spans="2:8" x14ac:dyDescent="0.25">
      <c r="B83" s="22" t="s">
        <v>8</v>
      </c>
      <c r="C83" s="17"/>
      <c r="D83" s="55"/>
      <c r="E83" s="49">
        <f>E81-E82</f>
        <v>3008600</v>
      </c>
    </row>
    <row r="84" spans="2:8" x14ac:dyDescent="0.25">
      <c r="B84" s="22" t="s">
        <v>9</v>
      </c>
      <c r="C84" s="17"/>
      <c r="D84" s="55"/>
      <c r="E84" s="49">
        <f>C12*C13</f>
        <v>50000</v>
      </c>
    </row>
    <row r="85" spans="2:8" x14ac:dyDescent="0.25">
      <c r="B85" s="22" t="s">
        <v>10</v>
      </c>
      <c r="C85" s="17"/>
      <c r="D85" s="55"/>
      <c r="E85" s="49">
        <f>E83-E84</f>
        <v>2958600</v>
      </c>
    </row>
    <row r="86" spans="2:8" ht="15.75" thickBot="1" x14ac:dyDescent="0.3">
      <c r="B86" s="26" t="s">
        <v>258</v>
      </c>
      <c r="C86" s="20"/>
      <c r="D86" s="58"/>
      <c r="E86" s="59">
        <f>C47*E85</f>
        <v>1124268</v>
      </c>
    </row>
    <row r="87" spans="2:8" ht="15.75" thickTop="1" x14ac:dyDescent="0.25">
      <c r="B87" s="22" t="s">
        <v>259</v>
      </c>
      <c r="C87" s="17"/>
      <c r="D87" s="55"/>
      <c r="E87" s="49">
        <f>E85-E86</f>
        <v>1834332</v>
      </c>
    </row>
    <row r="88" spans="2:8" x14ac:dyDescent="0.25">
      <c r="D88" s="50"/>
      <c r="E88" s="50"/>
    </row>
    <row r="89" spans="2:8" x14ac:dyDescent="0.25">
      <c r="B89" s="21" t="s">
        <v>260</v>
      </c>
      <c r="C89" s="18"/>
      <c r="D89" s="60"/>
      <c r="E89" s="61">
        <f>C33*E87</f>
        <v>366866.4</v>
      </c>
    </row>
    <row r="90" spans="2:8" x14ac:dyDescent="0.25">
      <c r="B90" s="22" t="s">
        <v>261</v>
      </c>
      <c r="C90" s="6"/>
      <c r="D90" s="62"/>
      <c r="E90" s="49">
        <f>E87-E89</f>
        <v>1467465.6</v>
      </c>
    </row>
    <row r="92" spans="2:8" x14ac:dyDescent="0.25">
      <c r="B92" s="1" t="s">
        <v>262</v>
      </c>
    </row>
    <row r="93" spans="2:8" x14ac:dyDescent="0.25">
      <c r="B93" s="27"/>
      <c r="C93" s="30" t="s">
        <v>194</v>
      </c>
      <c r="D93" s="30" t="s">
        <v>250</v>
      </c>
      <c r="E93" s="30" t="s">
        <v>252</v>
      </c>
      <c r="F93" s="30"/>
      <c r="G93" s="30" t="s">
        <v>257</v>
      </c>
      <c r="H93" s="31"/>
    </row>
    <row r="94" spans="2:8" x14ac:dyDescent="0.25">
      <c r="B94" s="28" t="s">
        <v>249</v>
      </c>
      <c r="C94" s="72">
        <f>C17</f>
        <v>400000</v>
      </c>
      <c r="D94" s="72">
        <f>C15*C17</f>
        <v>160000</v>
      </c>
      <c r="E94" s="72">
        <v>3</v>
      </c>
      <c r="F94" s="72"/>
      <c r="G94" s="72"/>
      <c r="H94" s="73">
        <f>(C94-D94)/E94</f>
        <v>80000</v>
      </c>
    </row>
    <row r="95" spans="2:8" x14ac:dyDescent="0.25">
      <c r="B95" s="29" t="s">
        <v>251</v>
      </c>
      <c r="C95" s="74">
        <f>C18</f>
        <v>100000</v>
      </c>
      <c r="D95" s="74">
        <v>0</v>
      </c>
      <c r="E95" s="74">
        <v>1</v>
      </c>
      <c r="F95" s="74"/>
      <c r="G95" s="74"/>
      <c r="H95" s="75">
        <f>(C95-D95)/E95</f>
        <v>100000</v>
      </c>
    </row>
    <row r="97" spans="2:5" x14ac:dyDescent="0.25">
      <c r="B97" s="15" t="s">
        <v>285</v>
      </c>
    </row>
    <row r="98" spans="2:5" x14ac:dyDescent="0.25">
      <c r="B98" s="8"/>
      <c r="C98" s="78" t="s">
        <v>287</v>
      </c>
      <c r="D98" s="78" t="s">
        <v>288</v>
      </c>
      <c r="E98" s="31" t="s">
        <v>289</v>
      </c>
    </row>
    <row r="99" spans="2:5" x14ac:dyDescent="0.25">
      <c r="B99" s="53" t="s">
        <v>286</v>
      </c>
      <c r="C99" s="76">
        <v>0</v>
      </c>
      <c r="D99" s="76">
        <f>I60</f>
        <v>295890.41095890413</v>
      </c>
      <c r="E99" s="73">
        <f>C99-D99</f>
        <v>-295890.41095890413</v>
      </c>
    </row>
    <row r="100" spans="2:5" x14ac:dyDescent="0.25">
      <c r="B100" s="53" t="s">
        <v>37</v>
      </c>
      <c r="C100" s="76">
        <v>0</v>
      </c>
      <c r="D100" s="76">
        <f>I61</f>
        <v>1192000</v>
      </c>
      <c r="E100" s="73">
        <f t="shared" ref="E100:E101" si="1">C100-D100</f>
        <v>-1192000</v>
      </c>
    </row>
    <row r="101" spans="2:5" x14ac:dyDescent="0.25">
      <c r="B101" s="54" t="s">
        <v>74</v>
      </c>
      <c r="C101" s="77">
        <v>0</v>
      </c>
      <c r="D101" s="77">
        <f>L59</f>
        <v>7200</v>
      </c>
      <c r="E101" s="75">
        <f t="shared" si="1"/>
        <v>-7200</v>
      </c>
    </row>
  </sheetData>
  <mergeCells count="2">
    <mergeCell ref="D21:E21"/>
    <mergeCell ref="F21:G21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H83"/>
  <sheetViews>
    <sheetView showGridLines="0" topLeftCell="A46" workbookViewId="0"/>
  </sheetViews>
  <sheetFormatPr defaultRowHeight="15" x14ac:dyDescent="0.25"/>
  <cols>
    <col min="1" max="1" width="32.7109375" customWidth="1"/>
    <col min="2" max="2" width="14.28515625" bestFit="1" customWidth="1"/>
    <col min="6" max="6" width="20.140625" customWidth="1"/>
    <col min="7" max="7" width="14.42578125" bestFit="1" customWidth="1"/>
    <col min="8" max="8" width="13.28515625" bestFit="1" customWidth="1"/>
  </cols>
  <sheetData>
    <row r="1" spans="1:8" x14ac:dyDescent="0.25">
      <c r="A1" s="110" t="s">
        <v>317</v>
      </c>
      <c r="B1" s="111"/>
      <c r="C1" s="111"/>
      <c r="D1" s="111"/>
      <c r="E1" s="111"/>
      <c r="F1" s="111"/>
      <c r="G1" s="111"/>
      <c r="H1" s="111"/>
    </row>
    <row r="2" spans="1:8" x14ac:dyDescent="0.25">
      <c r="A2" s="1" t="s">
        <v>318</v>
      </c>
    </row>
    <row r="3" spans="1:8" x14ac:dyDescent="0.25">
      <c r="A3" s="112" t="s">
        <v>319</v>
      </c>
      <c r="F3" s="112" t="s">
        <v>320</v>
      </c>
    </row>
    <row r="4" spans="1:8" x14ac:dyDescent="0.25">
      <c r="B4" t="s">
        <v>321</v>
      </c>
      <c r="C4" t="s">
        <v>322</v>
      </c>
      <c r="F4" s="1" t="s">
        <v>0</v>
      </c>
      <c r="G4" s="1"/>
      <c r="H4" s="113">
        <f>SUMPRODUCT(B5:B6,C5:C6)</f>
        <v>620000</v>
      </c>
    </row>
    <row r="5" spans="1:8" x14ac:dyDescent="0.25">
      <c r="A5" t="s">
        <v>323</v>
      </c>
      <c r="B5">
        <v>600</v>
      </c>
      <c r="C5">
        <v>500</v>
      </c>
    </row>
    <row r="6" spans="1:8" x14ac:dyDescent="0.25">
      <c r="A6" t="s">
        <v>324</v>
      </c>
      <c r="B6">
        <v>800</v>
      </c>
      <c r="C6">
        <v>400</v>
      </c>
      <c r="F6" s="1" t="s">
        <v>1</v>
      </c>
      <c r="G6" s="1"/>
      <c r="H6" s="113">
        <f>SUM(G7:G10)</f>
        <v>159000</v>
      </c>
    </row>
    <row r="7" spans="1:8" x14ac:dyDescent="0.25">
      <c r="F7" s="114" t="s">
        <v>325</v>
      </c>
      <c r="G7" s="115">
        <f>B8</f>
        <v>3000</v>
      </c>
    </row>
    <row r="8" spans="1:8" x14ac:dyDescent="0.25">
      <c r="A8" t="s">
        <v>325</v>
      </c>
      <c r="B8">
        <v>3000</v>
      </c>
      <c r="F8" s="114" t="s">
        <v>326</v>
      </c>
      <c r="G8" s="115">
        <f>B9*B10*12</f>
        <v>120000</v>
      </c>
    </row>
    <row r="9" spans="1:8" x14ac:dyDescent="0.25">
      <c r="A9" t="s">
        <v>327</v>
      </c>
      <c r="B9">
        <v>5000</v>
      </c>
      <c r="F9" s="114" t="s">
        <v>328</v>
      </c>
      <c r="G9" s="115">
        <f>B11*(C5+C6)</f>
        <v>27000</v>
      </c>
    </row>
    <row r="10" spans="1:8" x14ac:dyDescent="0.25">
      <c r="A10" t="s">
        <v>329</v>
      </c>
      <c r="B10">
        <v>2</v>
      </c>
      <c r="F10" s="114" t="s">
        <v>330</v>
      </c>
      <c r="G10" s="115">
        <f>B12*(C5+C6)</f>
        <v>9000</v>
      </c>
    </row>
    <row r="11" spans="1:8" x14ac:dyDescent="0.25">
      <c r="A11" t="s">
        <v>331</v>
      </c>
      <c r="B11">
        <v>30</v>
      </c>
      <c r="G11" s="116"/>
    </row>
    <row r="12" spans="1:8" x14ac:dyDescent="0.25">
      <c r="A12" t="s">
        <v>330</v>
      </c>
      <c r="B12">
        <v>10</v>
      </c>
      <c r="F12" s="1" t="s">
        <v>332</v>
      </c>
      <c r="G12" s="1"/>
      <c r="H12" s="117">
        <f>H4-H6</f>
        <v>461000</v>
      </c>
    </row>
    <row r="13" spans="1:8" x14ac:dyDescent="0.25">
      <c r="A13" t="s">
        <v>333</v>
      </c>
      <c r="B13">
        <v>6000</v>
      </c>
    </row>
    <row r="14" spans="1:8" x14ac:dyDescent="0.25">
      <c r="A14" s="6" t="s">
        <v>334</v>
      </c>
      <c r="B14" s="6">
        <v>1</v>
      </c>
      <c r="C14" s="6"/>
      <c r="D14" s="6"/>
      <c r="E14" s="6"/>
      <c r="F14" s="6"/>
      <c r="G14" s="6"/>
      <c r="H14" s="6"/>
    </row>
    <row r="16" spans="1:8" x14ac:dyDescent="0.25">
      <c r="A16" s="110" t="s">
        <v>335</v>
      </c>
      <c r="B16" s="111"/>
      <c r="C16" s="111"/>
      <c r="D16" s="111"/>
      <c r="E16" s="111"/>
      <c r="F16" s="111"/>
      <c r="G16" s="111"/>
      <c r="H16" s="111"/>
    </row>
    <row r="17" spans="1:8" x14ac:dyDescent="0.25">
      <c r="A17" s="1" t="s">
        <v>318</v>
      </c>
    </row>
    <row r="18" spans="1:8" x14ac:dyDescent="0.25">
      <c r="A18" s="112" t="s">
        <v>319</v>
      </c>
      <c r="F18" s="112" t="s">
        <v>320</v>
      </c>
    </row>
    <row r="19" spans="1:8" x14ac:dyDescent="0.25">
      <c r="A19" t="s">
        <v>336</v>
      </c>
      <c r="B19" s="50">
        <v>20000000</v>
      </c>
      <c r="F19" t="s">
        <v>34</v>
      </c>
    </row>
    <row r="20" spans="1:8" x14ac:dyDescent="0.25">
      <c r="A20" t="s">
        <v>276</v>
      </c>
      <c r="B20" s="50">
        <v>10000000</v>
      </c>
      <c r="F20" t="s">
        <v>35</v>
      </c>
      <c r="G20" s="118">
        <f>B24</f>
        <v>250000</v>
      </c>
    </row>
    <row r="21" spans="1:8" x14ac:dyDescent="0.25">
      <c r="A21" t="s">
        <v>337</v>
      </c>
      <c r="B21" s="50">
        <v>2000000</v>
      </c>
      <c r="F21" t="s">
        <v>36</v>
      </c>
      <c r="G21" s="118">
        <f>B25</f>
        <v>150000</v>
      </c>
    </row>
    <row r="22" spans="1:8" x14ac:dyDescent="0.25">
      <c r="A22" t="s">
        <v>338</v>
      </c>
      <c r="B22" s="50">
        <v>1000000</v>
      </c>
      <c r="F22" t="s">
        <v>37</v>
      </c>
      <c r="G22" s="118">
        <f>B26</f>
        <v>1000000</v>
      </c>
    </row>
    <row r="23" spans="1:8" x14ac:dyDescent="0.25">
      <c r="A23" t="s">
        <v>339</v>
      </c>
      <c r="B23" s="50">
        <v>200000</v>
      </c>
      <c r="F23" t="s">
        <v>40</v>
      </c>
      <c r="G23" s="118">
        <f>SUM(G20:G22)</f>
        <v>1400000</v>
      </c>
    </row>
    <row r="24" spans="1:8" x14ac:dyDescent="0.25">
      <c r="A24" t="s">
        <v>35</v>
      </c>
      <c r="B24" s="50">
        <v>250000</v>
      </c>
    </row>
    <row r="25" spans="1:8" x14ac:dyDescent="0.25">
      <c r="A25" t="s">
        <v>36</v>
      </c>
      <c r="B25" s="50">
        <v>150000</v>
      </c>
      <c r="F25" t="s">
        <v>340</v>
      </c>
      <c r="G25" s="118">
        <f>B19+B20</f>
        <v>30000000</v>
      </c>
    </row>
    <row r="26" spans="1:8" x14ac:dyDescent="0.25">
      <c r="A26" t="s">
        <v>37</v>
      </c>
      <c r="B26" s="50">
        <v>1000000</v>
      </c>
      <c r="F26" t="s">
        <v>70</v>
      </c>
      <c r="G26" s="118">
        <f>B22+B23</f>
        <v>1200000</v>
      </c>
    </row>
    <row r="27" spans="1:8" x14ac:dyDescent="0.25">
      <c r="F27" t="s">
        <v>44</v>
      </c>
      <c r="G27" s="118">
        <f>B21</f>
        <v>2000000</v>
      </c>
    </row>
    <row r="28" spans="1:8" x14ac:dyDescent="0.25">
      <c r="F28" t="s">
        <v>47</v>
      </c>
      <c r="G28" s="118">
        <f>G25-G26+G27</f>
        <v>30800000</v>
      </c>
    </row>
    <row r="30" spans="1:8" x14ac:dyDescent="0.25">
      <c r="F30" s="1" t="s">
        <v>341</v>
      </c>
      <c r="G30" s="117">
        <f>G23+G28</f>
        <v>32200000</v>
      </c>
    </row>
    <row r="31" spans="1:8" x14ac:dyDescent="0.25">
      <c r="A31" s="6"/>
      <c r="B31" s="6"/>
      <c r="C31" s="6"/>
      <c r="D31" s="6"/>
      <c r="E31" s="6"/>
      <c r="F31" s="6"/>
      <c r="G31" s="6"/>
      <c r="H31" s="6"/>
    </row>
    <row r="32" spans="1:8" x14ac:dyDescent="0.25">
      <c r="A32" s="1" t="s">
        <v>342</v>
      </c>
    </row>
    <row r="33" spans="1:8" x14ac:dyDescent="0.25">
      <c r="A33" s="112" t="s">
        <v>319</v>
      </c>
      <c r="F33" s="112" t="s">
        <v>320</v>
      </c>
    </row>
    <row r="34" spans="1:8" x14ac:dyDescent="0.25">
      <c r="A34" t="s">
        <v>343</v>
      </c>
      <c r="B34" s="50">
        <v>300000</v>
      </c>
      <c r="F34" t="s">
        <v>49</v>
      </c>
    </row>
    <row r="35" spans="1:8" x14ac:dyDescent="0.25">
      <c r="A35" t="s">
        <v>344</v>
      </c>
      <c r="B35" s="50">
        <v>5000000</v>
      </c>
      <c r="F35" t="s">
        <v>343</v>
      </c>
      <c r="G35" s="50">
        <f>B34</f>
        <v>300000</v>
      </c>
    </row>
    <row r="36" spans="1:8" x14ac:dyDescent="0.25">
      <c r="A36" t="s">
        <v>345</v>
      </c>
      <c r="B36" s="50">
        <v>12000000</v>
      </c>
      <c r="F36" t="s">
        <v>346</v>
      </c>
      <c r="G36" s="50">
        <f>B35</f>
        <v>5000000</v>
      </c>
    </row>
    <row r="37" spans="1:8" x14ac:dyDescent="0.25">
      <c r="A37" t="s">
        <v>347</v>
      </c>
      <c r="B37" s="50">
        <v>15000000</v>
      </c>
      <c r="F37" t="s">
        <v>80</v>
      </c>
      <c r="G37" s="50">
        <f>G35+G36</f>
        <v>5300000</v>
      </c>
    </row>
    <row r="38" spans="1:8" x14ac:dyDescent="0.25">
      <c r="A38" t="s">
        <v>348</v>
      </c>
      <c r="B38" s="50">
        <v>5000000</v>
      </c>
      <c r="G38" s="50"/>
    </row>
    <row r="39" spans="1:8" x14ac:dyDescent="0.25">
      <c r="A39" t="s">
        <v>349</v>
      </c>
      <c r="B39" s="119">
        <v>0.2</v>
      </c>
      <c r="F39" t="s">
        <v>57</v>
      </c>
      <c r="G39" s="50"/>
    </row>
    <row r="40" spans="1:8" x14ac:dyDescent="0.25">
      <c r="F40" t="s">
        <v>345</v>
      </c>
      <c r="G40" s="50">
        <f>B36</f>
        <v>12000000</v>
      </c>
    </row>
    <row r="41" spans="1:8" x14ac:dyDescent="0.25">
      <c r="F41" t="s">
        <v>347</v>
      </c>
      <c r="G41" s="50">
        <f>B37+B38*(1-B39)</f>
        <v>19000000</v>
      </c>
    </row>
    <row r="42" spans="1:8" x14ac:dyDescent="0.25">
      <c r="F42" t="s">
        <v>350</v>
      </c>
      <c r="G42" s="50">
        <f>G40+G41</f>
        <v>31000000</v>
      </c>
    </row>
    <row r="43" spans="1:8" x14ac:dyDescent="0.25">
      <c r="G43" s="50"/>
    </row>
    <row r="44" spans="1:8" x14ac:dyDescent="0.25">
      <c r="F44" s="1" t="s">
        <v>351</v>
      </c>
      <c r="G44" s="120">
        <f>G37+G42</f>
        <v>36300000</v>
      </c>
    </row>
    <row r="45" spans="1:8" x14ac:dyDescent="0.25">
      <c r="A45" s="6"/>
      <c r="B45" s="6"/>
      <c r="C45" s="6"/>
      <c r="D45" s="6"/>
      <c r="E45" s="6"/>
      <c r="F45" s="6"/>
      <c r="G45" s="6"/>
      <c r="H45" s="6"/>
    </row>
    <row r="46" spans="1:8" x14ac:dyDescent="0.25">
      <c r="A46" s="1" t="s">
        <v>352</v>
      </c>
    </row>
    <row r="47" spans="1:8" x14ac:dyDescent="0.25">
      <c r="A47" s="112" t="s">
        <v>319</v>
      </c>
      <c r="F47" s="112" t="s">
        <v>320</v>
      </c>
    </row>
    <row r="48" spans="1:8" x14ac:dyDescent="0.25">
      <c r="A48" t="s">
        <v>0</v>
      </c>
      <c r="B48" s="50">
        <v>3000000</v>
      </c>
      <c r="F48" t="s">
        <v>35</v>
      </c>
      <c r="G48" s="50">
        <f>B52</f>
        <v>250000</v>
      </c>
    </row>
    <row r="49" spans="1:8" x14ac:dyDescent="0.25">
      <c r="A49" t="s">
        <v>353</v>
      </c>
      <c r="B49" s="119">
        <v>0.1</v>
      </c>
      <c r="F49" t="s">
        <v>36</v>
      </c>
      <c r="G49" s="50">
        <f>B49*B48</f>
        <v>300000</v>
      </c>
    </row>
    <row r="50" spans="1:8" x14ac:dyDescent="0.25">
      <c r="A50" t="s">
        <v>354</v>
      </c>
      <c r="B50" s="50">
        <v>2000000</v>
      </c>
      <c r="F50" t="s">
        <v>37</v>
      </c>
      <c r="G50" s="50">
        <f>B50-B50*B51</f>
        <v>1000000</v>
      </c>
    </row>
    <row r="51" spans="1:8" x14ac:dyDescent="0.25">
      <c r="A51" t="s">
        <v>355</v>
      </c>
      <c r="B51" s="119">
        <v>0.5</v>
      </c>
      <c r="F51" t="s">
        <v>66</v>
      </c>
      <c r="G51" s="50">
        <f>B53</f>
        <v>50000</v>
      </c>
    </row>
    <row r="52" spans="1:8" x14ac:dyDescent="0.25">
      <c r="A52" t="s">
        <v>35</v>
      </c>
      <c r="B52" s="50">
        <v>250000</v>
      </c>
      <c r="F52" t="s">
        <v>40</v>
      </c>
      <c r="G52" s="50">
        <f>SUM(G48:G51)</f>
        <v>1600000</v>
      </c>
    </row>
    <row r="53" spans="1:8" x14ac:dyDescent="0.25">
      <c r="A53" t="s">
        <v>356</v>
      </c>
      <c r="B53" s="50">
        <v>50000</v>
      </c>
      <c r="G53" s="50"/>
    </row>
    <row r="54" spans="1:8" x14ac:dyDescent="0.25">
      <c r="A54" t="s">
        <v>357</v>
      </c>
      <c r="B54" s="119">
        <v>0.1</v>
      </c>
      <c r="F54" t="s">
        <v>50</v>
      </c>
      <c r="G54" s="50">
        <f>B54*B50+B55</f>
        <v>300000</v>
      </c>
    </row>
    <row r="55" spans="1:8" x14ac:dyDescent="0.25">
      <c r="A55" t="s">
        <v>358</v>
      </c>
      <c r="B55" s="50">
        <v>100000</v>
      </c>
      <c r="F55" t="s">
        <v>359</v>
      </c>
      <c r="G55" s="50">
        <f>B56</f>
        <v>1000000</v>
      </c>
    </row>
    <row r="56" spans="1:8" x14ac:dyDescent="0.25">
      <c r="A56" t="s">
        <v>360</v>
      </c>
      <c r="B56" s="50">
        <v>1000000</v>
      </c>
      <c r="F56" t="s">
        <v>78</v>
      </c>
      <c r="G56" s="50">
        <f>G54+G55</f>
        <v>1300000</v>
      </c>
    </row>
    <row r="57" spans="1:8" x14ac:dyDescent="0.25">
      <c r="G57" s="50"/>
    </row>
    <row r="58" spans="1:8" x14ac:dyDescent="0.25">
      <c r="A58" s="6"/>
      <c r="B58" s="6"/>
      <c r="C58" s="6"/>
      <c r="D58" s="6"/>
      <c r="E58" s="6"/>
      <c r="F58" s="17" t="s">
        <v>361</v>
      </c>
      <c r="G58" s="121">
        <f>G52-G56</f>
        <v>300000</v>
      </c>
      <c r="H58" s="6"/>
    </row>
    <row r="60" spans="1:8" x14ac:dyDescent="0.25">
      <c r="A60" s="110" t="s">
        <v>362</v>
      </c>
      <c r="B60" s="111"/>
      <c r="C60" s="111"/>
      <c r="D60" s="111"/>
      <c r="E60" s="111"/>
      <c r="F60" s="111"/>
      <c r="G60" s="111"/>
      <c r="H60" s="111"/>
    </row>
    <row r="61" spans="1:8" x14ac:dyDescent="0.25">
      <c r="A61" s="1" t="s">
        <v>318</v>
      </c>
    </row>
    <row r="62" spans="1:8" x14ac:dyDescent="0.25">
      <c r="A62" s="112" t="s">
        <v>319</v>
      </c>
      <c r="F62" s="112" t="s">
        <v>320</v>
      </c>
    </row>
    <row r="63" spans="1:8" x14ac:dyDescent="0.25">
      <c r="A63" t="s">
        <v>348</v>
      </c>
      <c r="B63" s="50">
        <v>2000000</v>
      </c>
      <c r="F63" t="s">
        <v>363</v>
      </c>
    </row>
    <row r="64" spans="1:8" x14ac:dyDescent="0.25">
      <c r="A64" t="s">
        <v>364</v>
      </c>
      <c r="B64" s="50">
        <v>5300000</v>
      </c>
      <c r="F64" t="s">
        <v>348</v>
      </c>
      <c r="G64" s="50"/>
      <c r="H64" s="50">
        <f>B63</f>
        <v>2000000</v>
      </c>
    </row>
    <row r="65" spans="1:8" x14ac:dyDescent="0.25">
      <c r="A65" t="s">
        <v>365</v>
      </c>
      <c r="B65" s="50">
        <v>5000000</v>
      </c>
      <c r="F65" t="s">
        <v>366</v>
      </c>
      <c r="G65" s="50"/>
      <c r="H65" s="50">
        <f>B64-B65</f>
        <v>300000</v>
      </c>
    </row>
    <row r="66" spans="1:8" x14ac:dyDescent="0.25">
      <c r="A66" t="s">
        <v>367</v>
      </c>
      <c r="B66" s="50">
        <v>450000</v>
      </c>
      <c r="F66" t="s">
        <v>368</v>
      </c>
      <c r="G66" s="50"/>
      <c r="H66" s="50">
        <f>G67+G69-G68</f>
        <v>-200000</v>
      </c>
    </row>
    <row r="67" spans="1:8" x14ac:dyDescent="0.25">
      <c r="A67" t="s">
        <v>369</v>
      </c>
      <c r="B67" s="50">
        <v>500000</v>
      </c>
      <c r="F67" s="114" t="s">
        <v>370</v>
      </c>
      <c r="G67" s="115">
        <f>B66-B67</f>
        <v>-50000</v>
      </c>
      <c r="H67" s="50"/>
    </row>
    <row r="68" spans="1:8" x14ac:dyDescent="0.25">
      <c r="A68" t="s">
        <v>371</v>
      </c>
      <c r="B68" s="50">
        <v>300000</v>
      </c>
      <c r="F68" s="114" t="s">
        <v>372</v>
      </c>
      <c r="G68" s="115">
        <f>B68-B69</f>
        <v>-50000</v>
      </c>
      <c r="H68" s="50"/>
    </row>
    <row r="69" spans="1:8" x14ac:dyDescent="0.25">
      <c r="A69" t="s">
        <v>373</v>
      </c>
      <c r="B69" s="50">
        <v>350000</v>
      </c>
      <c r="F69" s="114" t="s">
        <v>374</v>
      </c>
      <c r="G69" s="115">
        <f>B70-B71</f>
        <v>-200000</v>
      </c>
      <c r="H69" s="50"/>
    </row>
    <row r="70" spans="1:8" x14ac:dyDescent="0.25">
      <c r="A70" t="s">
        <v>375</v>
      </c>
      <c r="B70" s="50">
        <v>1000000</v>
      </c>
      <c r="G70" s="50"/>
      <c r="H70" s="50"/>
    </row>
    <row r="71" spans="1:8" x14ac:dyDescent="0.25">
      <c r="A71" t="s">
        <v>376</v>
      </c>
      <c r="B71" s="50">
        <v>1200000</v>
      </c>
      <c r="F71" s="1" t="s">
        <v>377</v>
      </c>
      <c r="G71" s="113"/>
      <c r="H71" s="120">
        <f>SUM(H64:H66)</f>
        <v>2100000</v>
      </c>
    </row>
    <row r="72" spans="1:8" x14ac:dyDescent="0.25">
      <c r="A72" s="6"/>
      <c r="B72" s="6"/>
      <c r="C72" s="6"/>
      <c r="D72" s="6"/>
      <c r="E72" s="6"/>
      <c r="F72" s="6"/>
      <c r="G72" s="6"/>
      <c r="H72" s="6"/>
    </row>
    <row r="73" spans="1:8" x14ac:dyDescent="0.25">
      <c r="A73" s="1" t="s">
        <v>342</v>
      </c>
    </row>
    <row r="74" spans="1:8" x14ac:dyDescent="0.25">
      <c r="A74" s="112" t="s">
        <v>319</v>
      </c>
      <c r="F74" s="112" t="s">
        <v>320</v>
      </c>
    </row>
    <row r="75" spans="1:8" x14ac:dyDescent="0.25">
      <c r="A75" t="s">
        <v>378</v>
      </c>
      <c r="B75">
        <v>2000000</v>
      </c>
      <c r="F75" t="s">
        <v>379</v>
      </c>
    </row>
    <row r="76" spans="1:8" x14ac:dyDescent="0.25">
      <c r="A76" t="s">
        <v>380</v>
      </c>
      <c r="B76">
        <v>500000</v>
      </c>
      <c r="F76" t="s">
        <v>276</v>
      </c>
      <c r="G76">
        <f>-B75</f>
        <v>-2000000</v>
      </c>
    </row>
    <row r="77" spans="1:8" x14ac:dyDescent="0.25">
      <c r="A77" t="s">
        <v>348</v>
      </c>
      <c r="B77">
        <v>1000000</v>
      </c>
      <c r="F77" t="s">
        <v>381</v>
      </c>
      <c r="G77">
        <f>B76</f>
        <v>500000</v>
      </c>
    </row>
    <row r="78" spans="1:8" x14ac:dyDescent="0.25">
      <c r="A78" t="s">
        <v>349</v>
      </c>
      <c r="B78" s="119">
        <v>0.2</v>
      </c>
      <c r="F78" s="1" t="s">
        <v>382</v>
      </c>
      <c r="G78" s="122">
        <f>G76+G77</f>
        <v>-1500000</v>
      </c>
    </row>
    <row r="80" spans="1:8" x14ac:dyDescent="0.25">
      <c r="F80" t="s">
        <v>383</v>
      </c>
    </row>
    <row r="81" spans="1:8" x14ac:dyDescent="0.25">
      <c r="F81" t="s">
        <v>384</v>
      </c>
      <c r="G81" s="123">
        <f>-G76-(1-B78)*B77</f>
        <v>1200000</v>
      </c>
    </row>
    <row r="82" spans="1:8" x14ac:dyDescent="0.25">
      <c r="F82" t="s">
        <v>13</v>
      </c>
      <c r="G82">
        <f>-B77*B78</f>
        <v>-200000</v>
      </c>
    </row>
    <row r="83" spans="1:8" x14ac:dyDescent="0.25">
      <c r="A83" s="6"/>
      <c r="B83" s="6"/>
      <c r="C83" s="6"/>
      <c r="D83" s="6"/>
      <c r="E83" s="6"/>
      <c r="F83" s="17" t="s">
        <v>385</v>
      </c>
      <c r="G83" s="124">
        <f>G81+G82</f>
        <v>1000000</v>
      </c>
      <c r="H83" s="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8</vt:i4>
      </vt:variant>
    </vt:vector>
  </HeadingPairs>
  <TitlesOfParts>
    <vt:vector size="8" baseType="lpstr">
      <vt:lpstr>Explanation --&gt;</vt:lpstr>
      <vt:lpstr>Income Statement --&gt;</vt:lpstr>
      <vt:lpstr>Balance Sheet --&gt;</vt:lpstr>
      <vt:lpstr>Cash Flow Statement --&gt;</vt:lpstr>
      <vt:lpstr>Ratios --&gt;</vt:lpstr>
      <vt:lpstr>Financial Dictionary --&gt;</vt:lpstr>
      <vt:lpstr>Case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2020-03-13T13:56:52Z</dcterms:modified>
</cp:coreProperties>
</file>