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ngayaan\PAS Banget\"/>
    </mc:Choice>
  </mc:AlternateContent>
  <bookViews>
    <workbookView xWindow="0" yWindow="0" windowWidth="20490" windowHeight="7620"/>
  </bookViews>
  <sheets>
    <sheet name="Rekap" sheetId="2" r:id="rId1"/>
    <sheet name="Indri" sheetId="11" r:id="rId2"/>
    <sheet name="Samin" sheetId="13" r:id="rId3"/>
    <sheet name="Yudi" sheetId="14" r:id="rId4"/>
    <sheet name="Andri" sheetId="15" r:id="rId5"/>
    <sheet name="Donasi Pasar" sheetId="10" r:id="rId6"/>
    <sheet name="Sheet4" sheetId="4" r:id="rId7"/>
  </sheets>
  <definedNames>
    <definedName name="_xlnm._FilterDatabase" localSheetId="4" hidden="1">Andri!$A$2:$Z$2</definedName>
    <definedName name="_xlnm._FilterDatabase" localSheetId="5" hidden="1">'Donasi Pasar'!$A$2:$B$2</definedName>
    <definedName name="_xlnm._FilterDatabase" localSheetId="1" hidden="1">Indri!$A$2:$Z$2</definedName>
    <definedName name="_xlnm._FilterDatabase" localSheetId="0" hidden="1">Rekap!$A$2:$W$2</definedName>
    <definedName name="_xlnm._FilterDatabase" localSheetId="2" hidden="1">Samin!$A$2:$Z$2</definedName>
    <definedName name="_xlnm._FilterDatabase" localSheetId="3" hidden="1">Yudi!$A$2:$Z$2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5" l="1"/>
  <c r="Z9" i="15" s="1"/>
  <c r="Z8" i="15"/>
  <c r="Y8" i="15"/>
  <c r="W9" i="15"/>
  <c r="V9" i="15"/>
  <c r="U9" i="15"/>
  <c r="T9" i="15"/>
  <c r="Q9" i="15"/>
  <c r="M9" i="15"/>
  <c r="W8" i="15"/>
  <c r="V8" i="15"/>
  <c r="U8" i="15"/>
  <c r="T8" i="15"/>
  <c r="Q8" i="15"/>
  <c r="M8" i="15"/>
  <c r="Z11" i="14"/>
  <c r="Y11" i="14"/>
  <c r="W11" i="14"/>
  <c r="V11" i="14"/>
  <c r="U11" i="14"/>
  <c r="T11" i="14"/>
  <c r="Q11" i="14"/>
  <c r="M11" i="14"/>
  <c r="R11" i="14" s="1"/>
  <c r="Z19" i="13"/>
  <c r="Y19" i="13"/>
  <c r="Y18" i="13"/>
  <c r="W19" i="13"/>
  <c r="V19" i="13"/>
  <c r="U19" i="13"/>
  <c r="T19" i="13"/>
  <c r="Q19" i="13"/>
  <c r="M19" i="13"/>
  <c r="W18" i="13"/>
  <c r="V18" i="13"/>
  <c r="U18" i="13"/>
  <c r="T18" i="13"/>
  <c r="Q18" i="13"/>
  <c r="M18" i="13"/>
  <c r="W17" i="13"/>
  <c r="V17" i="13"/>
  <c r="U17" i="13"/>
  <c r="T17" i="13"/>
  <c r="Y17" i="13" s="1"/>
  <c r="Q17" i="13"/>
  <c r="M17" i="13"/>
  <c r="R17" i="13" s="1"/>
  <c r="W16" i="13"/>
  <c r="V16" i="13"/>
  <c r="U16" i="13"/>
  <c r="T16" i="13"/>
  <c r="Q16" i="13"/>
  <c r="M16" i="13"/>
  <c r="Y37" i="11"/>
  <c r="Z37" i="11"/>
  <c r="Z36" i="11"/>
  <c r="AE33" i="11"/>
  <c r="Y32" i="11"/>
  <c r="Y30" i="11"/>
  <c r="Y29" i="11"/>
  <c r="Y28" i="11"/>
  <c r="Y36" i="11"/>
  <c r="Y35" i="11"/>
  <c r="Y33" i="11"/>
  <c r="Y31" i="11"/>
  <c r="W35" i="11"/>
  <c r="V35" i="11"/>
  <c r="U35" i="11"/>
  <c r="T35" i="11"/>
  <c r="Q35" i="11"/>
  <c r="M35" i="11"/>
  <c r="W34" i="11"/>
  <c r="V34" i="11"/>
  <c r="Y34" i="11" s="1"/>
  <c r="U34" i="11"/>
  <c r="T34" i="11"/>
  <c r="Q34" i="11"/>
  <c r="M34" i="11"/>
  <c r="W32" i="11"/>
  <c r="V32" i="11"/>
  <c r="U32" i="11"/>
  <c r="T32" i="11"/>
  <c r="Q32" i="11"/>
  <c r="M32" i="11"/>
  <c r="W30" i="11"/>
  <c r="V30" i="11"/>
  <c r="U30" i="11"/>
  <c r="T30" i="11"/>
  <c r="Q30" i="11"/>
  <c r="M30" i="11"/>
  <c r="W29" i="11"/>
  <c r="V29" i="11"/>
  <c r="U29" i="11"/>
  <c r="T29" i="11"/>
  <c r="Q29" i="11"/>
  <c r="M29" i="11"/>
  <c r="R29" i="11" s="1"/>
  <c r="W28" i="11"/>
  <c r="V28" i="11"/>
  <c r="U28" i="11"/>
  <c r="T28" i="11"/>
  <c r="Q28" i="11"/>
  <c r="M28" i="11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R43" i="2"/>
  <c r="Q43" i="2"/>
  <c r="M43" i="2"/>
  <c r="R42" i="2"/>
  <c r="R36" i="2"/>
  <c r="Q42" i="2"/>
  <c r="Q41" i="2"/>
  <c r="Q40" i="2"/>
  <c r="Q39" i="2"/>
  <c r="Q38" i="2"/>
  <c r="Q37" i="2"/>
  <c r="Q36" i="2"/>
  <c r="Q35" i="2"/>
  <c r="M42" i="2"/>
  <c r="M41" i="2"/>
  <c r="R41" i="2" s="1"/>
  <c r="M40" i="2"/>
  <c r="R40" i="2" s="1"/>
  <c r="M39" i="2"/>
  <c r="R39" i="2" s="1"/>
  <c r="M38" i="2"/>
  <c r="R38" i="2" s="1"/>
  <c r="M37" i="2"/>
  <c r="R37" i="2" s="1"/>
  <c r="M35" i="2"/>
  <c r="M36" i="2"/>
  <c r="R8" i="15" l="1"/>
  <c r="R9" i="15"/>
  <c r="R18" i="13"/>
  <c r="R19" i="13"/>
  <c r="R16" i="13"/>
  <c r="R28" i="11"/>
  <c r="R35" i="11"/>
  <c r="R32" i="11"/>
  <c r="R30" i="11"/>
  <c r="R34" i="11"/>
  <c r="R35" i="2"/>
  <c r="Y6" i="15"/>
  <c r="P14" i="15"/>
  <c r="O14" i="15"/>
  <c r="N14" i="15"/>
  <c r="L14" i="15"/>
  <c r="O27" i="15" s="1"/>
  <c r="J14" i="15"/>
  <c r="O25" i="15" s="1"/>
  <c r="I14" i="15"/>
  <c r="H14" i="15"/>
  <c r="G14" i="15"/>
  <c r="W7" i="15"/>
  <c r="V7" i="15"/>
  <c r="U7" i="15"/>
  <c r="T7" i="15"/>
  <c r="Y7" i="15" s="1"/>
  <c r="Q7" i="15"/>
  <c r="M7" i="15"/>
  <c r="W6" i="15"/>
  <c r="V6" i="15"/>
  <c r="U6" i="15"/>
  <c r="T6" i="15"/>
  <c r="Q6" i="15"/>
  <c r="M6" i="15"/>
  <c r="W5" i="15"/>
  <c r="V5" i="15"/>
  <c r="Y5" i="15" s="1"/>
  <c r="U5" i="15"/>
  <c r="T5" i="15"/>
  <c r="Q5" i="15"/>
  <c r="M5" i="15"/>
  <c r="W4" i="15"/>
  <c r="V4" i="15"/>
  <c r="Y4" i="15" s="1"/>
  <c r="U4" i="15"/>
  <c r="T4" i="15"/>
  <c r="Q4" i="15"/>
  <c r="M4" i="15"/>
  <c r="W3" i="15"/>
  <c r="V3" i="15"/>
  <c r="Y3" i="15" s="1"/>
  <c r="Z3" i="15" s="1"/>
  <c r="U3" i="15"/>
  <c r="T3" i="15"/>
  <c r="Q3" i="15"/>
  <c r="M3" i="15"/>
  <c r="K14" i="15"/>
  <c r="O26" i="15" s="1"/>
  <c r="Z10" i="14"/>
  <c r="Z9" i="14"/>
  <c r="Z8" i="14"/>
  <c r="Y8" i="14"/>
  <c r="Y6" i="14"/>
  <c r="Y5" i="14"/>
  <c r="Y4" i="14"/>
  <c r="Z4" i="14" s="1"/>
  <c r="Z5" i="14" s="1"/>
  <c r="Z6" i="14" s="1"/>
  <c r="Z7" i="14" s="1"/>
  <c r="Z3" i="14"/>
  <c r="Y3" i="14"/>
  <c r="P15" i="14"/>
  <c r="O15" i="14"/>
  <c r="N15" i="14"/>
  <c r="L15" i="14"/>
  <c r="O28" i="14" s="1"/>
  <c r="J15" i="14"/>
  <c r="O26" i="14" s="1"/>
  <c r="I15" i="14"/>
  <c r="H15" i="14"/>
  <c r="G15" i="14"/>
  <c r="W10" i="14"/>
  <c r="V10" i="14"/>
  <c r="U10" i="14"/>
  <c r="T10" i="14"/>
  <c r="Q10" i="14"/>
  <c r="M10" i="14"/>
  <c r="W9" i="14"/>
  <c r="V9" i="14"/>
  <c r="U9" i="14"/>
  <c r="T9" i="14"/>
  <c r="Q9" i="14"/>
  <c r="R9" i="14" s="1"/>
  <c r="W8" i="14"/>
  <c r="V8" i="14"/>
  <c r="U8" i="14"/>
  <c r="T8" i="14"/>
  <c r="Q8" i="14"/>
  <c r="M8" i="14"/>
  <c r="W7" i="14"/>
  <c r="V7" i="14"/>
  <c r="U7" i="14"/>
  <c r="T7" i="14"/>
  <c r="Q7" i="14"/>
  <c r="M7" i="14"/>
  <c r="R7" i="14" s="1"/>
  <c r="W6" i="14"/>
  <c r="V6" i="14"/>
  <c r="U6" i="14"/>
  <c r="T6" i="14"/>
  <c r="Q6" i="14"/>
  <c r="M6" i="14"/>
  <c r="W5" i="14"/>
  <c r="V5" i="14"/>
  <c r="U5" i="14"/>
  <c r="T5" i="14"/>
  <c r="Q5" i="14"/>
  <c r="M5" i="14"/>
  <c r="R5" i="14" s="1"/>
  <c r="K15" i="14"/>
  <c r="O27" i="14" s="1"/>
  <c r="W4" i="14"/>
  <c r="V4" i="14"/>
  <c r="U4" i="14"/>
  <c r="T4" i="14"/>
  <c r="Q4" i="14"/>
  <c r="M4" i="14"/>
  <c r="R4" i="14" s="1"/>
  <c r="W3" i="14"/>
  <c r="V3" i="14"/>
  <c r="U3" i="14"/>
  <c r="T3" i="14"/>
  <c r="Q3" i="14"/>
  <c r="M3" i="14"/>
  <c r="S15" i="14"/>
  <c r="V4" i="13"/>
  <c r="V5" i="13"/>
  <c r="V6" i="13"/>
  <c r="V7" i="13"/>
  <c r="V8" i="13"/>
  <c r="V9" i="13"/>
  <c r="V10" i="13"/>
  <c r="Y10" i="13" s="1"/>
  <c r="V11" i="13"/>
  <c r="V12" i="13"/>
  <c r="Y12" i="13" s="1"/>
  <c r="V13" i="13"/>
  <c r="Y13" i="13" s="1"/>
  <c r="V14" i="13"/>
  <c r="V15" i="13"/>
  <c r="Y15" i="13" s="1"/>
  <c r="V3" i="1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" i="2"/>
  <c r="T4" i="13"/>
  <c r="T5" i="13"/>
  <c r="T6" i="13"/>
  <c r="T7" i="13"/>
  <c r="T8" i="13"/>
  <c r="T9" i="13"/>
  <c r="Y9" i="13" s="1"/>
  <c r="T10" i="13"/>
  <c r="T11" i="13"/>
  <c r="T12" i="13"/>
  <c r="T13" i="13"/>
  <c r="T14" i="13"/>
  <c r="Y14" i="13" s="1"/>
  <c r="T15" i="13"/>
  <c r="T3" i="13"/>
  <c r="T3" i="11"/>
  <c r="T4" i="11"/>
  <c r="T5" i="11"/>
  <c r="T6" i="11"/>
  <c r="T7" i="1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" i="2"/>
  <c r="Y11" i="13"/>
  <c r="Y8" i="13"/>
  <c r="K7" i="13"/>
  <c r="M7" i="13" s="1"/>
  <c r="Q7" i="13"/>
  <c r="U7" i="13"/>
  <c r="W7" i="13"/>
  <c r="Z3" i="13"/>
  <c r="Z4" i="13" s="1"/>
  <c r="Z5" i="13" s="1"/>
  <c r="Z6" i="13" s="1"/>
  <c r="P25" i="13"/>
  <c r="O25" i="13"/>
  <c r="N25" i="13"/>
  <c r="L25" i="13"/>
  <c r="O38" i="13" s="1"/>
  <c r="J25" i="13"/>
  <c r="O36" i="13" s="1"/>
  <c r="I25" i="13"/>
  <c r="H25" i="13"/>
  <c r="G25" i="13"/>
  <c r="Q15" i="13"/>
  <c r="M15" i="13"/>
  <c r="W14" i="13"/>
  <c r="U14" i="13"/>
  <c r="Q14" i="13"/>
  <c r="M14" i="13"/>
  <c r="W13" i="13"/>
  <c r="U13" i="13"/>
  <c r="Q13" i="13"/>
  <c r="M13" i="13"/>
  <c r="W12" i="13"/>
  <c r="U12" i="13"/>
  <c r="Q12" i="13"/>
  <c r="M12" i="13"/>
  <c r="W11" i="13"/>
  <c r="U11" i="13"/>
  <c r="Q11" i="13"/>
  <c r="M11" i="13"/>
  <c r="W10" i="13"/>
  <c r="U10" i="13"/>
  <c r="Q10" i="13"/>
  <c r="M10" i="13"/>
  <c r="W9" i="13"/>
  <c r="U9" i="13"/>
  <c r="Y7" i="13"/>
  <c r="Q9" i="13"/>
  <c r="M9" i="13"/>
  <c r="W8" i="13"/>
  <c r="U8" i="13"/>
  <c r="Q8" i="13"/>
  <c r="M8" i="13"/>
  <c r="W5" i="13"/>
  <c r="U5" i="13"/>
  <c r="Q5" i="13"/>
  <c r="M5" i="13"/>
  <c r="S25" i="13"/>
  <c r="W4" i="13"/>
  <c r="U4" i="13"/>
  <c r="Q4" i="13"/>
  <c r="M4" i="13"/>
  <c r="V27" i="11"/>
  <c r="Y27" i="11" s="1"/>
  <c r="T27" i="11"/>
  <c r="Q27" i="11"/>
  <c r="M27" i="11"/>
  <c r="Q34" i="2"/>
  <c r="M34" i="2"/>
  <c r="R34" i="2" s="1"/>
  <c r="Q33" i="2"/>
  <c r="M33" i="2"/>
  <c r="U26" i="2"/>
  <c r="W26" i="2"/>
  <c r="U27" i="2"/>
  <c r="W27" i="2"/>
  <c r="U28" i="2"/>
  <c r="W28" i="2"/>
  <c r="U29" i="2"/>
  <c r="W29" i="2"/>
  <c r="U30" i="2"/>
  <c r="W30" i="2"/>
  <c r="U31" i="2"/>
  <c r="W31" i="2"/>
  <c r="U32" i="2"/>
  <c r="W32" i="2"/>
  <c r="Y26" i="11"/>
  <c r="U22" i="11"/>
  <c r="Y22" i="11" s="1"/>
  <c r="V22" i="11"/>
  <c r="W22" i="11"/>
  <c r="U23" i="11"/>
  <c r="V23" i="11"/>
  <c r="W23" i="11"/>
  <c r="Y23" i="11" s="1"/>
  <c r="U24" i="11"/>
  <c r="Y24" i="11" s="1"/>
  <c r="V24" i="11"/>
  <c r="W24" i="11"/>
  <c r="U25" i="11"/>
  <c r="Y25" i="11" s="1"/>
  <c r="V25" i="11"/>
  <c r="W25" i="11"/>
  <c r="Y18" i="11"/>
  <c r="Y20" i="11"/>
  <c r="Z3" i="11"/>
  <c r="P40" i="11"/>
  <c r="O40" i="11"/>
  <c r="N40" i="11"/>
  <c r="L40" i="11"/>
  <c r="O53" i="11" s="1"/>
  <c r="J40" i="11"/>
  <c r="O51" i="11" s="1"/>
  <c r="I40" i="11"/>
  <c r="H40" i="11"/>
  <c r="G40" i="11"/>
  <c r="Q25" i="11"/>
  <c r="M25" i="11"/>
  <c r="Q24" i="11"/>
  <c r="M24" i="11"/>
  <c r="Q23" i="11"/>
  <c r="M23" i="11"/>
  <c r="Q22" i="11"/>
  <c r="M22" i="11"/>
  <c r="W21" i="11"/>
  <c r="Y21" i="11" s="1"/>
  <c r="V21" i="11"/>
  <c r="U21" i="11"/>
  <c r="Q21" i="11"/>
  <c r="M21" i="11"/>
  <c r="W19" i="11"/>
  <c r="V19" i="11"/>
  <c r="Y19" i="11" s="1"/>
  <c r="U19" i="11"/>
  <c r="T19" i="11"/>
  <c r="Q19" i="11"/>
  <c r="M19" i="11"/>
  <c r="W17" i="11"/>
  <c r="V17" i="11"/>
  <c r="U17" i="11"/>
  <c r="Y17" i="11" s="1"/>
  <c r="Q17" i="11"/>
  <c r="M17" i="11"/>
  <c r="W16" i="11"/>
  <c r="Y16" i="11" s="1"/>
  <c r="V16" i="11"/>
  <c r="U16" i="11"/>
  <c r="Q16" i="11"/>
  <c r="M16" i="11"/>
  <c r="W14" i="11"/>
  <c r="V14" i="11"/>
  <c r="U14" i="11"/>
  <c r="Y14" i="11" s="1"/>
  <c r="Q14" i="11"/>
  <c r="M14" i="11"/>
  <c r="Y15" i="11" s="1"/>
  <c r="W13" i="11"/>
  <c r="V13" i="11"/>
  <c r="U13" i="11"/>
  <c r="T13" i="11"/>
  <c r="Q13" i="11"/>
  <c r="M13" i="11"/>
  <c r="W12" i="11"/>
  <c r="Y12" i="11" s="1"/>
  <c r="V12" i="11"/>
  <c r="U12" i="11"/>
  <c r="Q12" i="11"/>
  <c r="M12" i="11"/>
  <c r="W11" i="11"/>
  <c r="V11" i="11"/>
  <c r="U11" i="11"/>
  <c r="Q11" i="11"/>
  <c r="K11" i="11"/>
  <c r="M11" i="11" s="1"/>
  <c r="W9" i="11"/>
  <c r="V9" i="11"/>
  <c r="U9" i="11"/>
  <c r="Y9" i="11" s="1"/>
  <c r="Q9" i="11"/>
  <c r="M9" i="11"/>
  <c r="W8" i="11"/>
  <c r="Y8" i="11" s="1"/>
  <c r="V8" i="11"/>
  <c r="U8" i="11"/>
  <c r="Q8" i="11"/>
  <c r="M8" i="11"/>
  <c r="W7" i="11"/>
  <c r="V7" i="11"/>
  <c r="Y7" i="11" s="1"/>
  <c r="U7" i="11"/>
  <c r="Q7" i="11"/>
  <c r="M7" i="11"/>
  <c r="W6" i="11"/>
  <c r="V6" i="11"/>
  <c r="U6" i="11"/>
  <c r="Q6" i="11"/>
  <c r="M6" i="11"/>
  <c r="W5" i="11"/>
  <c r="V5" i="11"/>
  <c r="U5" i="11"/>
  <c r="Q5" i="11"/>
  <c r="M5" i="11"/>
  <c r="W4" i="11"/>
  <c r="V4" i="11"/>
  <c r="U4" i="11"/>
  <c r="Q4" i="11"/>
  <c r="M4" i="11"/>
  <c r="W3" i="11"/>
  <c r="V3" i="11"/>
  <c r="U3" i="11"/>
  <c r="Q3" i="11"/>
  <c r="M3" i="11"/>
  <c r="U25" i="2"/>
  <c r="W25" i="2"/>
  <c r="Q27" i="2"/>
  <c r="M29" i="2"/>
  <c r="Q4" i="2"/>
  <c r="Q5" i="2"/>
  <c r="Q6" i="2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8" i="2"/>
  <c r="Q29" i="2"/>
  <c r="Q30" i="2"/>
  <c r="Q31" i="2"/>
  <c r="Q32" i="2"/>
  <c r="Q3" i="2"/>
  <c r="P50" i="2"/>
  <c r="L50" i="2"/>
  <c r="O64" i="2" s="1"/>
  <c r="M4" i="2"/>
  <c r="M5" i="2"/>
  <c r="M6" i="2"/>
  <c r="M7" i="2"/>
  <c r="M8" i="2"/>
  <c r="M9" i="2"/>
  <c r="M10" i="2"/>
  <c r="M1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0" i="2"/>
  <c r="M32" i="2"/>
  <c r="M3" i="2"/>
  <c r="R6" i="15" l="1"/>
  <c r="W14" i="15"/>
  <c r="R3" i="15"/>
  <c r="Z4" i="15"/>
  <c r="Z5" i="15" s="1"/>
  <c r="Z6" i="15" s="1"/>
  <c r="Z7" i="15" s="1"/>
  <c r="R5" i="15"/>
  <c r="O69" i="2"/>
  <c r="R9" i="13"/>
  <c r="O68" i="2"/>
  <c r="R7" i="13"/>
  <c r="R10" i="13"/>
  <c r="R13" i="13"/>
  <c r="R3" i="11"/>
  <c r="R7" i="11"/>
  <c r="R27" i="11"/>
  <c r="Y5" i="11"/>
  <c r="Y13" i="11"/>
  <c r="R33" i="2"/>
  <c r="R10" i="2"/>
  <c r="R6" i="2"/>
  <c r="R26" i="2"/>
  <c r="R22" i="2"/>
  <c r="R18" i="2"/>
  <c r="R14" i="2"/>
  <c r="R7" i="15"/>
  <c r="V14" i="15"/>
  <c r="R4" i="15"/>
  <c r="U14" i="15"/>
  <c r="U16" i="15" s="1"/>
  <c r="Q14" i="15"/>
  <c r="T14" i="15"/>
  <c r="S14" i="15"/>
  <c r="R3" i="14"/>
  <c r="R8" i="14"/>
  <c r="Q15" i="14"/>
  <c r="U15" i="14"/>
  <c r="U17" i="14" s="1"/>
  <c r="W15" i="14"/>
  <c r="T15" i="14"/>
  <c r="S17" i="14" s="1"/>
  <c r="R6" i="14"/>
  <c r="R10" i="14"/>
  <c r="V15" i="14"/>
  <c r="W17" i="14" s="1"/>
  <c r="O17" i="14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R8" i="13"/>
  <c r="Q25" i="13"/>
  <c r="W25" i="13"/>
  <c r="T25" i="13"/>
  <c r="S27" i="13" s="1"/>
  <c r="R14" i="13"/>
  <c r="R5" i="13"/>
  <c r="R11" i="13"/>
  <c r="K25" i="13"/>
  <c r="O37" i="13" s="1"/>
  <c r="R15" i="13"/>
  <c r="U25" i="13"/>
  <c r="U27" i="13" s="1"/>
  <c r="M25" i="13"/>
  <c r="O30" i="13" s="1"/>
  <c r="P36" i="13" s="1"/>
  <c r="V25" i="13"/>
  <c r="R12" i="13"/>
  <c r="O27" i="13"/>
  <c r="R4" i="13"/>
  <c r="Y6" i="11"/>
  <c r="R16" i="11"/>
  <c r="R19" i="11"/>
  <c r="R23" i="11"/>
  <c r="U40" i="11"/>
  <c r="U42" i="11" s="1"/>
  <c r="R9" i="11"/>
  <c r="R12" i="11"/>
  <c r="R21" i="11"/>
  <c r="V40" i="11"/>
  <c r="R4" i="11"/>
  <c r="S4" i="11" s="1"/>
  <c r="R6" i="11"/>
  <c r="R14" i="11"/>
  <c r="T40" i="11"/>
  <c r="K40" i="11"/>
  <c r="O52" i="11" s="1"/>
  <c r="R17" i="11"/>
  <c r="R24" i="11"/>
  <c r="Q40" i="11"/>
  <c r="W40" i="11"/>
  <c r="R22" i="11"/>
  <c r="R5" i="11"/>
  <c r="R8" i="11"/>
  <c r="R11" i="11"/>
  <c r="R13" i="11"/>
  <c r="R25" i="11"/>
  <c r="M40" i="11"/>
  <c r="O45" i="11" s="1"/>
  <c r="R9" i="2"/>
  <c r="R5" i="2"/>
  <c r="R30" i="2"/>
  <c r="R21" i="2"/>
  <c r="R17" i="2"/>
  <c r="R13" i="2"/>
  <c r="R8" i="2"/>
  <c r="R4" i="2"/>
  <c r="R32" i="2"/>
  <c r="R23" i="2"/>
  <c r="R19" i="2"/>
  <c r="R15" i="2"/>
  <c r="R29" i="2"/>
  <c r="R24" i="2"/>
  <c r="R20" i="2"/>
  <c r="R31" i="2"/>
  <c r="R28" i="2"/>
  <c r="R16" i="2"/>
  <c r="R25" i="2"/>
  <c r="R27" i="2"/>
  <c r="Q50" i="2"/>
  <c r="R3" i="2"/>
  <c r="W16" i="15" l="1"/>
  <c r="R14" i="15"/>
  <c r="O70" i="2"/>
  <c r="W42" i="11"/>
  <c r="O21" i="15"/>
  <c r="O16" i="15"/>
  <c r="S16" i="15"/>
  <c r="M14" i="15"/>
  <c r="O19" i="15" s="1"/>
  <c r="O22" i="14"/>
  <c r="R15" i="14"/>
  <c r="M15" i="14"/>
  <c r="O20" i="14" s="1"/>
  <c r="O32" i="13"/>
  <c r="P32" i="13" s="1"/>
  <c r="W27" i="13"/>
  <c r="R25" i="13"/>
  <c r="P37" i="13"/>
  <c r="P38" i="13"/>
  <c r="S40" i="11"/>
  <c r="Y4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R40" i="11"/>
  <c r="P52" i="11"/>
  <c r="P53" i="11"/>
  <c r="P51" i="11"/>
  <c r="I50" i="2"/>
  <c r="B13" i="10"/>
  <c r="O22" i="15" l="1"/>
  <c r="P22" i="15" s="1"/>
  <c r="O48" i="11"/>
  <c r="P48" i="11" s="1"/>
  <c r="W53" i="2"/>
  <c r="W17" i="15"/>
  <c r="O20" i="15" s="1"/>
  <c r="W43" i="11"/>
  <c r="W18" i="14"/>
  <c r="W28" i="13"/>
  <c r="O31" i="13" s="1"/>
  <c r="P31" i="13" s="1"/>
  <c r="O46" i="11"/>
  <c r="P46" i="11" s="1"/>
  <c r="O67" i="2"/>
  <c r="P25" i="15"/>
  <c r="P20" i="15"/>
  <c r="P26" i="15"/>
  <c r="P27" i="15"/>
  <c r="P21" i="15"/>
  <c r="P26" i="14"/>
  <c r="P27" i="14"/>
  <c r="P28" i="14"/>
  <c r="P22" i="14"/>
  <c r="S42" i="11"/>
  <c r="O42" i="11"/>
  <c r="O47" i="11"/>
  <c r="P47" i="11" s="1"/>
  <c r="O23" i="14" l="1"/>
  <c r="P23" i="14" s="1"/>
  <c r="O21" i="14"/>
  <c r="P21" i="14" s="1"/>
  <c r="O33" i="13"/>
  <c r="P33" i="13" s="1"/>
  <c r="U24" i="2"/>
  <c r="W24" i="2"/>
  <c r="U23" i="2"/>
  <c r="W23" i="2"/>
  <c r="W22" i="2"/>
  <c r="U22" i="2"/>
  <c r="W21" i="2"/>
  <c r="U21" i="2"/>
  <c r="W20" i="2"/>
  <c r="U20" i="2"/>
  <c r="W19" i="2"/>
  <c r="U19" i="2"/>
  <c r="W18" i="2" l="1"/>
  <c r="U18" i="2"/>
  <c r="W17" i="2"/>
  <c r="U17" i="2"/>
  <c r="U16" i="2"/>
  <c r="W16" i="2"/>
  <c r="H50" i="2" l="1"/>
  <c r="G50" i="2"/>
  <c r="N50" i="2"/>
  <c r="O50" i="2"/>
  <c r="W8" i="2"/>
  <c r="U8" i="2"/>
  <c r="W7" i="2"/>
  <c r="U7" i="2"/>
  <c r="W6" i="2"/>
  <c r="U6" i="2"/>
  <c r="W5" i="2"/>
  <c r="U5" i="2"/>
  <c r="W4" i="2"/>
  <c r="U4" i="2"/>
  <c r="W3" i="2"/>
  <c r="U3" i="2"/>
  <c r="S5" i="2"/>
  <c r="S50" i="2" s="1"/>
  <c r="O57" i="2" s="1"/>
  <c r="K12" i="2"/>
  <c r="W10" i="2"/>
  <c r="W11" i="2"/>
  <c r="W12" i="2"/>
  <c r="W13" i="2"/>
  <c r="W14" i="2"/>
  <c r="W15" i="2"/>
  <c r="W9" i="2"/>
  <c r="U15" i="2"/>
  <c r="U10" i="2"/>
  <c r="U14" i="2"/>
  <c r="U13" i="2"/>
  <c r="U12" i="2"/>
  <c r="U11" i="2"/>
  <c r="U9" i="2"/>
  <c r="M12" i="2" l="1"/>
  <c r="K50" i="2"/>
  <c r="O63" i="2" s="1"/>
  <c r="W50" i="2"/>
  <c r="U50" i="2"/>
  <c r="U52" i="2" s="1"/>
  <c r="V50" i="2"/>
  <c r="T50" i="2"/>
  <c r="J50" i="2"/>
  <c r="O62" i="2" s="1"/>
  <c r="O52" i="2"/>
  <c r="O58" i="2" l="1"/>
  <c r="R12" i="2"/>
  <c r="R50" i="2" s="1"/>
  <c r="O56" i="2" s="1"/>
  <c r="M50" i="2"/>
  <c r="O55" i="2" s="1"/>
  <c r="W52" i="2"/>
  <c r="O59" i="2" s="1"/>
  <c r="S52" i="2"/>
  <c r="P59" i="2" l="1"/>
  <c r="P58" i="2"/>
  <c r="P56" i="2"/>
  <c r="P57" i="2"/>
  <c r="P62" i="2"/>
  <c r="P63" i="2"/>
  <c r="P64" i="2"/>
</calcChain>
</file>

<file path=xl/sharedStrings.xml><?xml version="1.0" encoding="utf-8"?>
<sst xmlns="http://schemas.openxmlformats.org/spreadsheetml/2006/main" count="584" uniqueCount="91">
  <si>
    <t>No. Pesanan</t>
  </si>
  <si>
    <t>Nama Pelanggan</t>
  </si>
  <si>
    <t>212 Mart</t>
  </si>
  <si>
    <t>Tarif Ojek</t>
  </si>
  <si>
    <t>Eka</t>
  </si>
  <si>
    <t>Total Belanja</t>
  </si>
  <si>
    <t>Irna</t>
  </si>
  <si>
    <t>Samin</t>
  </si>
  <si>
    <t>Indri</t>
  </si>
  <si>
    <t>Triesnia</t>
  </si>
  <si>
    <t>Afia</t>
  </si>
  <si>
    <t>Lucy</t>
  </si>
  <si>
    <t>Yuli</t>
  </si>
  <si>
    <t>Transfer/ Cash</t>
  </si>
  <si>
    <t>Cash</t>
  </si>
  <si>
    <t>Transfer</t>
  </si>
  <si>
    <t>Niniek (Bu Sundari)</t>
  </si>
  <si>
    <t>Yudi</t>
  </si>
  <si>
    <t>Novri</t>
  </si>
  <si>
    <t>Meliyanti</t>
  </si>
  <si>
    <t>Ira</t>
  </si>
  <si>
    <t>Amy</t>
  </si>
  <si>
    <t>Henny</t>
  </si>
  <si>
    <t>Total Bayar</t>
  </si>
  <si>
    <t>Donasi Pelanggan</t>
  </si>
  <si>
    <t>Bagi Hasil Ojek
(80%)</t>
  </si>
  <si>
    <t>Bagi Hasil Koord. Pasar
(80%)</t>
  </si>
  <si>
    <t>Bagi Hasil PAS dari Ojek (20%)</t>
  </si>
  <si>
    <t>Bagi Hasil PAS dari Koord. Pasar (20%)</t>
  </si>
  <si>
    <t>Tanggal</t>
  </si>
  <si>
    <t>Pasar Nusantara</t>
  </si>
  <si>
    <t>Total Pendapatan Usaha</t>
  </si>
  <si>
    <t>Total Pendapatan Ojek</t>
  </si>
  <si>
    <t>Total Pendapatan Koord. Pasar</t>
  </si>
  <si>
    <t>Ojek</t>
  </si>
  <si>
    <t>TOTAL</t>
  </si>
  <si>
    <t>Posisi Uang</t>
  </si>
  <si>
    <t>Saldo Samin</t>
  </si>
  <si>
    <t>Tambah/Kurang</t>
  </si>
  <si>
    <t>Modal awal</t>
  </si>
  <si>
    <t>Nalangin Belanjaan Lucy</t>
  </si>
  <si>
    <t>Perusahaan</t>
  </si>
  <si>
    <t>Lebihan belanjaan Lucy</t>
  </si>
  <si>
    <t>Saldo Indri</t>
  </si>
  <si>
    <t>Bunda Nara</t>
  </si>
  <si>
    <t>Andri</t>
  </si>
  <si>
    <t>No. Per Hari</t>
  </si>
  <si>
    <t>Sinta</t>
  </si>
  <si>
    <t>Cholifah</t>
  </si>
  <si>
    <t>Anisa/ Zahra</t>
  </si>
  <si>
    <t>Other</t>
  </si>
  <si>
    <t>Saldo Andri</t>
  </si>
  <si>
    <t>Talangin Bunda Nahra</t>
  </si>
  <si>
    <t>Talangin Cholifah</t>
  </si>
  <si>
    <t>Total Pendapatan Bagi Hasil Perusahaan</t>
  </si>
  <si>
    <t>Penyelesaian</t>
  </si>
  <si>
    <t>Jumlah</t>
  </si>
  <si>
    <t>Total Donasi Pasar</t>
  </si>
  <si>
    <t>Total Pendapatan Ojek &amp; Koord. Pasar</t>
  </si>
  <si>
    <t>Total Profit Perusahaan (belum dikurangi komisi Admin)</t>
  </si>
  <si>
    <t>Total Pendapatan Jasa</t>
  </si>
  <si>
    <t>%</t>
  </si>
  <si>
    <t>Pasar</t>
  </si>
  <si>
    <t>Donasi 212 Mart 17 Apr</t>
  </si>
  <si>
    <t>Saldo Yudi</t>
  </si>
  <si>
    <t>Total Belanja
212 Mart</t>
  </si>
  <si>
    <t>Total Belanja
Pasar Nusantara</t>
  </si>
  <si>
    <t>Total Belanja
Others</t>
  </si>
  <si>
    <t>Total Belanja Semua</t>
  </si>
  <si>
    <t>Tarif Market Tambahan</t>
  </si>
  <si>
    <t>Total Tarif Layanan</t>
  </si>
  <si>
    <t>Elly</t>
  </si>
  <si>
    <t>Fella</t>
  </si>
  <si>
    <t>Sunirah</t>
  </si>
  <si>
    <t>Tarif Tambahan Kios Pasar</t>
  </si>
  <si>
    <t>Atiek</t>
  </si>
  <si>
    <t>Pilihan Belanja</t>
  </si>
  <si>
    <t>Penghasilan Ojek &amp; Koord Pasar</t>
  </si>
  <si>
    <t>Total Pembayaran</t>
  </si>
  <si>
    <t>Melly, Dahlia 3</t>
  </si>
  <si>
    <t>Yaya, Kecapi 7</t>
  </si>
  <si>
    <t>Budiyanto, Deltamas</t>
  </si>
  <si>
    <t>Bunda Fira, Anyelir Barat</t>
  </si>
  <si>
    <t>Bunda Dzaki, Cendana 2</t>
  </si>
  <si>
    <t>Sinta Kelana, Taman Nirwana</t>
  </si>
  <si>
    <t>Atiek, Melati Ujung 1</t>
  </si>
  <si>
    <t>Eka, Cemara Baru 5</t>
  </si>
  <si>
    <t>Dyta, Dahlia 2</t>
  </si>
  <si>
    <t>Nalangin Bunda Dzaki, Cendana 2</t>
  </si>
  <si>
    <t>Nalangin Atiek, Melati Ujung 1</t>
  </si>
  <si>
    <t>Donasi pedagang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</si>
</sst>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0" fillId="0" borderId="0" xfId="0" applyNumberFormat="1"/>
    <xf numFmtId="41" fontId="3" fillId="0" borderId="0" xfId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15" fontId="0" fillId="0" borderId="0" xfId="0" applyNumberFormat="1"/>
    <xf numFmtId="41" fontId="0" fillId="0" borderId="0" xfId="1" applyFont="1" applyAlignment="1">
      <alignment horizontal="center"/>
    </xf>
    <xf numFmtId="41" fontId="3" fillId="0" borderId="0" xfId="1" applyFont="1" applyAlignment="1">
      <alignment horizontal="center" vertical="center" wrapText="1"/>
    </xf>
    <xf numFmtId="41" fontId="5" fillId="0" borderId="0" xfId="0" applyNumberFormat="1" applyFont="1" applyAlignment="1">
      <alignment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/>
    </xf>
    <xf numFmtId="41" fontId="5" fillId="0" borderId="0" xfId="0" applyNumberFormat="1" applyFont="1"/>
    <xf numFmtId="41" fontId="6" fillId="0" borderId="0" xfId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6" fillId="0" borderId="0" xfId="1" applyFont="1" applyAlignment="1">
      <alignment horizontal="center" vertical="center" wrapText="1"/>
    </xf>
    <xf numFmtId="41" fontId="7" fillId="0" borderId="0" xfId="1" applyFont="1" applyAlignment="1">
      <alignment horizontal="center" vertical="center"/>
    </xf>
    <xf numFmtId="41" fontId="8" fillId="0" borderId="0" xfId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1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0" fillId="0" borderId="0" xfId="1" applyFon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0" fillId="0" borderId="0" xfId="1" applyFont="1" applyAlignment="1">
      <alignment horizontal="center" wrapText="1"/>
    </xf>
    <xf numFmtId="41" fontId="9" fillId="0" borderId="0" xfId="1" applyFont="1" applyAlignment="1">
      <alignment horizontal="center" vertical="center"/>
    </xf>
    <xf numFmtId="41" fontId="8" fillId="0" borderId="0" xfId="1" applyFont="1" applyBorder="1" applyAlignment="1">
      <alignment vertical="center" wrapText="1"/>
    </xf>
    <xf numFmtId="41" fontId="8" fillId="0" borderId="1" xfId="1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1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59" sqref="J59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</cols>
  <sheetData>
    <row r="2" spans="1:23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65</v>
      </c>
      <c r="K2" s="4" t="s">
        <v>66</v>
      </c>
      <c r="L2" s="4" t="s">
        <v>67</v>
      </c>
      <c r="M2" s="29" t="s">
        <v>68</v>
      </c>
      <c r="N2" s="4" t="s">
        <v>3</v>
      </c>
      <c r="O2" s="4" t="s">
        <v>74</v>
      </c>
      <c r="P2" s="4" t="s">
        <v>69</v>
      </c>
      <c r="Q2" s="29" t="s">
        <v>70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</row>
    <row r="3" spans="1:23" s="5" customFormat="1" x14ac:dyDescent="0.25">
      <c r="A3" s="11">
        <v>43936</v>
      </c>
      <c r="B3" s="3">
        <v>1</v>
      </c>
      <c r="C3" s="3">
        <v>1</v>
      </c>
      <c r="D3" s="1" t="s">
        <v>4</v>
      </c>
      <c r="E3" s="6" t="s">
        <v>7</v>
      </c>
      <c r="F3" s="6" t="s">
        <v>14</v>
      </c>
      <c r="G3" s="2"/>
      <c r="H3" s="2">
        <v>2</v>
      </c>
      <c r="I3" s="2"/>
      <c r="J3" s="6"/>
      <c r="K3" s="6">
        <v>210000</v>
      </c>
      <c r="L3" s="6"/>
      <c r="M3" s="6">
        <f>J3+K3+L3</f>
        <v>210000</v>
      </c>
      <c r="N3" s="6">
        <v>10000</v>
      </c>
      <c r="O3" s="6">
        <v>2000</v>
      </c>
      <c r="P3" s="6"/>
      <c r="Q3" s="6">
        <f>N3+O3+P3</f>
        <v>12000</v>
      </c>
      <c r="R3" s="6">
        <f>M3+Q3</f>
        <v>222000</v>
      </c>
      <c r="S3" s="6">
        <v>0</v>
      </c>
      <c r="T3" s="6">
        <f>(N3+P3)*80%</f>
        <v>8000</v>
      </c>
      <c r="U3" s="6">
        <f t="shared" ref="U3:U8" si="0">O3*80%</f>
        <v>1600</v>
      </c>
      <c r="V3" s="6">
        <f>(N3+P3)*20%</f>
        <v>2000</v>
      </c>
      <c r="W3" s="8">
        <f t="shared" ref="W3:W8" si="1">O3*20%</f>
        <v>400</v>
      </c>
    </row>
    <row r="4" spans="1:23" s="5" customFormat="1" x14ac:dyDescent="0.25">
      <c r="A4" s="11">
        <v>43936</v>
      </c>
      <c r="B4" s="1">
        <v>2</v>
      </c>
      <c r="C4" s="1">
        <v>2</v>
      </c>
      <c r="D4" s="1" t="s">
        <v>6</v>
      </c>
      <c r="E4" s="6" t="s">
        <v>8</v>
      </c>
      <c r="F4" s="6" t="s">
        <v>15</v>
      </c>
      <c r="G4" s="2"/>
      <c r="H4" s="2">
        <v>6</v>
      </c>
      <c r="I4" s="2"/>
      <c r="J4" s="6"/>
      <c r="K4" s="6">
        <v>325000</v>
      </c>
      <c r="L4" s="6"/>
      <c r="M4" s="6">
        <f t="shared" ref="M4:M43" si="2">J4+K4+L4</f>
        <v>325000</v>
      </c>
      <c r="N4" s="6">
        <v>10000</v>
      </c>
      <c r="O4" s="6">
        <v>10000</v>
      </c>
      <c r="P4" s="6"/>
      <c r="Q4" s="6">
        <f t="shared" ref="Q4:Q43" si="3">N4+O4+P4</f>
        <v>20000</v>
      </c>
      <c r="R4" s="6">
        <f t="shared" ref="R4:R43" si="4">M4+Q4</f>
        <v>345000</v>
      </c>
      <c r="S4" s="6">
        <v>5000</v>
      </c>
      <c r="T4" s="6">
        <f t="shared" ref="T4:T32" si="5">(N4+P4)*80%</f>
        <v>8000</v>
      </c>
      <c r="U4" s="6">
        <f t="shared" si="0"/>
        <v>8000</v>
      </c>
      <c r="V4" s="6">
        <f t="shared" ref="V4:V32" si="6">(N4+P4)*20%</f>
        <v>2000</v>
      </c>
      <c r="W4" s="8">
        <f t="shared" si="1"/>
        <v>2000</v>
      </c>
    </row>
    <row r="5" spans="1:23" s="5" customFormat="1" x14ac:dyDescent="0.25">
      <c r="A5" s="11">
        <v>43936</v>
      </c>
      <c r="B5" s="1">
        <v>3</v>
      </c>
      <c r="C5" s="1">
        <v>3</v>
      </c>
      <c r="D5" s="1" t="s">
        <v>9</v>
      </c>
      <c r="E5" s="6" t="s">
        <v>8</v>
      </c>
      <c r="F5" s="6" t="s">
        <v>15</v>
      </c>
      <c r="G5" s="2">
        <v>1</v>
      </c>
      <c r="H5" s="2"/>
      <c r="I5" s="2"/>
      <c r="J5" s="6">
        <v>316200</v>
      </c>
      <c r="K5" s="6"/>
      <c r="L5" s="6"/>
      <c r="M5" s="6">
        <f t="shared" si="2"/>
        <v>316200</v>
      </c>
      <c r="N5" s="6">
        <v>10000</v>
      </c>
      <c r="O5" s="6">
        <v>0</v>
      </c>
      <c r="P5" s="6"/>
      <c r="Q5" s="6">
        <f t="shared" si="3"/>
        <v>10000</v>
      </c>
      <c r="R5" s="6">
        <f t="shared" si="4"/>
        <v>326200</v>
      </c>
      <c r="S5" s="6">
        <f>340000-O5-R5</f>
        <v>13800</v>
      </c>
      <c r="T5" s="6">
        <f t="shared" si="5"/>
        <v>8000</v>
      </c>
      <c r="U5" s="6">
        <f t="shared" si="0"/>
        <v>0</v>
      </c>
      <c r="V5" s="6">
        <f t="shared" si="6"/>
        <v>2000</v>
      </c>
      <c r="W5" s="8">
        <f t="shared" si="1"/>
        <v>0</v>
      </c>
    </row>
    <row r="6" spans="1:23" s="5" customFormat="1" x14ac:dyDescent="0.25">
      <c r="A6" s="11">
        <v>43936</v>
      </c>
      <c r="B6" s="1">
        <v>4</v>
      </c>
      <c r="C6" s="1">
        <v>4</v>
      </c>
      <c r="D6" s="1" t="s">
        <v>10</v>
      </c>
      <c r="E6" s="6" t="s">
        <v>8</v>
      </c>
      <c r="F6" s="6" t="s">
        <v>14</v>
      </c>
      <c r="G6" s="2"/>
      <c r="H6" s="2">
        <v>3</v>
      </c>
      <c r="I6" s="2"/>
      <c r="K6" s="6">
        <v>191000</v>
      </c>
      <c r="L6" s="6"/>
      <c r="M6" s="6">
        <f t="shared" si="2"/>
        <v>191000</v>
      </c>
      <c r="N6" s="6">
        <v>10000</v>
      </c>
      <c r="O6" s="6">
        <v>4000</v>
      </c>
      <c r="P6" s="6"/>
      <c r="Q6" s="6">
        <f t="shared" si="3"/>
        <v>14000</v>
      </c>
      <c r="R6" s="6">
        <f t="shared" si="4"/>
        <v>205000</v>
      </c>
      <c r="S6" s="6">
        <v>0</v>
      </c>
      <c r="T6" s="6">
        <f t="shared" si="5"/>
        <v>8000</v>
      </c>
      <c r="U6" s="6">
        <f t="shared" si="0"/>
        <v>3200</v>
      </c>
      <c r="V6" s="6">
        <f t="shared" si="6"/>
        <v>2000</v>
      </c>
      <c r="W6" s="8">
        <f t="shared" si="1"/>
        <v>800</v>
      </c>
    </row>
    <row r="7" spans="1:23" s="5" customFormat="1" x14ac:dyDescent="0.25">
      <c r="A7" s="11">
        <v>43936</v>
      </c>
      <c r="B7" s="1">
        <v>5</v>
      </c>
      <c r="C7" s="1">
        <v>5</v>
      </c>
      <c r="D7" s="1" t="s">
        <v>11</v>
      </c>
      <c r="E7" s="6" t="s">
        <v>8</v>
      </c>
      <c r="F7" s="6" t="s">
        <v>14</v>
      </c>
      <c r="G7" s="2"/>
      <c r="H7" s="2">
        <v>3</v>
      </c>
      <c r="I7" s="2"/>
      <c r="K7" s="6">
        <v>58000</v>
      </c>
      <c r="L7" s="6"/>
      <c r="M7" s="6">
        <f t="shared" si="2"/>
        <v>58000</v>
      </c>
      <c r="N7" s="6">
        <v>10000</v>
      </c>
      <c r="O7" s="6">
        <v>4000</v>
      </c>
      <c r="P7" s="6"/>
      <c r="Q7" s="6">
        <f t="shared" si="3"/>
        <v>14000</v>
      </c>
      <c r="R7" s="6">
        <f t="shared" si="4"/>
        <v>72000</v>
      </c>
      <c r="S7" s="6">
        <v>4000</v>
      </c>
      <c r="T7" s="6">
        <f t="shared" si="5"/>
        <v>8000</v>
      </c>
      <c r="U7" s="6">
        <f t="shared" si="0"/>
        <v>3200</v>
      </c>
      <c r="V7" s="6">
        <f t="shared" si="6"/>
        <v>2000</v>
      </c>
      <c r="W7" s="8">
        <f t="shared" si="1"/>
        <v>800</v>
      </c>
    </row>
    <row r="8" spans="1:23" s="5" customFormat="1" x14ac:dyDescent="0.25">
      <c r="A8" s="11">
        <v>43936</v>
      </c>
      <c r="B8" s="3">
        <v>6</v>
      </c>
      <c r="C8" s="3">
        <v>6</v>
      </c>
      <c r="D8" s="1" t="s">
        <v>12</v>
      </c>
      <c r="E8" s="6" t="s">
        <v>8</v>
      </c>
      <c r="F8" s="6" t="s">
        <v>14</v>
      </c>
      <c r="G8" s="2">
        <v>1</v>
      </c>
      <c r="H8" s="2"/>
      <c r="I8" s="2"/>
      <c r="J8" s="6">
        <v>377600</v>
      </c>
      <c r="K8" s="6"/>
      <c r="L8" s="6"/>
      <c r="M8" s="6">
        <f t="shared" si="2"/>
        <v>377600</v>
      </c>
      <c r="N8" s="6">
        <v>10000</v>
      </c>
      <c r="O8" s="6">
        <v>0</v>
      </c>
      <c r="P8" s="6"/>
      <c r="Q8" s="6">
        <f t="shared" si="3"/>
        <v>10000</v>
      </c>
      <c r="R8" s="6">
        <f t="shared" si="4"/>
        <v>387600</v>
      </c>
      <c r="S8" s="6">
        <v>10000</v>
      </c>
      <c r="T8" s="6">
        <f t="shared" si="5"/>
        <v>8000</v>
      </c>
      <c r="U8" s="6">
        <f t="shared" si="0"/>
        <v>0</v>
      </c>
      <c r="V8" s="6">
        <f t="shared" si="6"/>
        <v>2000</v>
      </c>
      <c r="W8" s="8">
        <f t="shared" si="1"/>
        <v>0</v>
      </c>
    </row>
    <row r="9" spans="1:23" x14ac:dyDescent="0.25">
      <c r="A9" s="11">
        <v>43937</v>
      </c>
      <c r="B9" s="1">
        <v>7</v>
      </c>
      <c r="C9" s="1">
        <v>1</v>
      </c>
      <c r="D9" s="1" t="s">
        <v>16</v>
      </c>
      <c r="E9" s="6" t="s">
        <v>17</v>
      </c>
      <c r="F9" s="6" t="s">
        <v>14</v>
      </c>
      <c r="H9" s="2">
        <v>1</v>
      </c>
      <c r="K9" s="6">
        <v>46000</v>
      </c>
      <c r="L9" s="6"/>
      <c r="M9" s="6">
        <f t="shared" si="2"/>
        <v>46000</v>
      </c>
      <c r="N9" s="6">
        <v>10000</v>
      </c>
      <c r="O9" s="6">
        <v>0</v>
      </c>
      <c r="P9" s="6"/>
      <c r="Q9" s="6">
        <f t="shared" si="3"/>
        <v>10000</v>
      </c>
      <c r="R9" s="6">
        <f t="shared" si="4"/>
        <v>56000</v>
      </c>
      <c r="S9" s="6">
        <v>1000</v>
      </c>
      <c r="T9" s="6">
        <f t="shared" si="5"/>
        <v>8000</v>
      </c>
      <c r="U9" s="6">
        <f t="shared" ref="U9:U25" si="7">O9*80%</f>
        <v>0</v>
      </c>
      <c r="V9" s="6">
        <f t="shared" si="6"/>
        <v>2000</v>
      </c>
      <c r="W9" s="8">
        <f>O9*20%</f>
        <v>0</v>
      </c>
    </row>
    <row r="10" spans="1:23" x14ac:dyDescent="0.25">
      <c r="A10" s="11">
        <v>43937</v>
      </c>
      <c r="B10" s="1">
        <v>8</v>
      </c>
      <c r="C10" s="1">
        <v>2</v>
      </c>
      <c r="D10" s="1" t="s">
        <v>22</v>
      </c>
      <c r="E10" s="6" t="s">
        <v>7</v>
      </c>
      <c r="F10" s="6" t="s">
        <v>14</v>
      </c>
      <c r="H10" s="2">
        <v>4</v>
      </c>
      <c r="K10" s="6">
        <v>189000</v>
      </c>
      <c r="L10" s="6"/>
      <c r="M10" s="6">
        <f t="shared" si="2"/>
        <v>189000</v>
      </c>
      <c r="N10" s="6">
        <v>20000</v>
      </c>
      <c r="O10" s="6">
        <v>6000</v>
      </c>
      <c r="P10" s="6"/>
      <c r="Q10" s="6">
        <f t="shared" si="3"/>
        <v>26000</v>
      </c>
      <c r="R10" s="6">
        <f t="shared" si="4"/>
        <v>215000</v>
      </c>
      <c r="S10" s="6">
        <v>0</v>
      </c>
      <c r="T10" s="6">
        <f t="shared" si="5"/>
        <v>16000</v>
      </c>
      <c r="U10" s="6">
        <f t="shared" si="7"/>
        <v>4800</v>
      </c>
      <c r="V10" s="6">
        <f t="shared" si="6"/>
        <v>4000</v>
      </c>
      <c r="W10" s="8">
        <f t="shared" ref="W10:W16" si="8">O10*20%</f>
        <v>1200</v>
      </c>
    </row>
    <row r="11" spans="1:23" x14ac:dyDescent="0.25">
      <c r="A11" s="11">
        <v>43937</v>
      </c>
      <c r="B11" s="1">
        <v>9</v>
      </c>
      <c r="C11" s="1">
        <v>3</v>
      </c>
      <c r="D11" s="1" t="s">
        <v>18</v>
      </c>
      <c r="E11" s="6" t="s">
        <v>17</v>
      </c>
      <c r="F11" s="6" t="s">
        <v>14</v>
      </c>
      <c r="H11" s="2">
        <v>7</v>
      </c>
      <c r="K11" s="6">
        <v>156000</v>
      </c>
      <c r="L11" s="6"/>
      <c r="M11" s="6">
        <f t="shared" si="2"/>
        <v>156000</v>
      </c>
      <c r="N11" s="6">
        <v>10000</v>
      </c>
      <c r="O11" s="6">
        <v>12000</v>
      </c>
      <c r="P11" s="6"/>
      <c r="Q11" s="6">
        <f t="shared" si="3"/>
        <v>22000</v>
      </c>
      <c r="R11" s="6">
        <f t="shared" si="4"/>
        <v>178000</v>
      </c>
      <c r="S11" s="6">
        <v>2000</v>
      </c>
      <c r="T11" s="6">
        <f t="shared" si="5"/>
        <v>8000</v>
      </c>
      <c r="U11" s="6">
        <f t="shared" si="7"/>
        <v>9600</v>
      </c>
      <c r="V11" s="6">
        <f t="shared" si="6"/>
        <v>2000</v>
      </c>
      <c r="W11" s="8">
        <f t="shared" si="8"/>
        <v>2400</v>
      </c>
    </row>
    <row r="12" spans="1:23" x14ac:dyDescent="0.25">
      <c r="A12" s="11">
        <v>43937</v>
      </c>
      <c r="B12" s="1">
        <v>10</v>
      </c>
      <c r="C12" s="1">
        <v>4</v>
      </c>
      <c r="D12" s="1" t="s">
        <v>11</v>
      </c>
      <c r="E12" s="6" t="s">
        <v>7</v>
      </c>
      <c r="F12" s="6" t="s">
        <v>15</v>
      </c>
      <c r="H12" s="2">
        <v>7</v>
      </c>
      <c r="K12" s="6">
        <f>138000+57500</f>
        <v>195500</v>
      </c>
      <c r="L12" s="6"/>
      <c r="M12" s="6">
        <f t="shared" si="2"/>
        <v>195500</v>
      </c>
      <c r="N12" s="6">
        <v>10000</v>
      </c>
      <c r="O12" s="6">
        <v>12000</v>
      </c>
      <c r="P12" s="6"/>
      <c r="Q12" s="6">
        <f t="shared" si="3"/>
        <v>22000</v>
      </c>
      <c r="R12" s="6">
        <f t="shared" si="4"/>
        <v>217500</v>
      </c>
      <c r="S12" s="6">
        <v>22500</v>
      </c>
      <c r="T12" s="6">
        <f t="shared" si="5"/>
        <v>8000</v>
      </c>
      <c r="U12" s="6">
        <f t="shared" si="7"/>
        <v>9600</v>
      </c>
      <c r="V12" s="6">
        <f t="shared" si="6"/>
        <v>2000</v>
      </c>
      <c r="W12" s="8">
        <f t="shared" si="8"/>
        <v>2400</v>
      </c>
    </row>
    <row r="13" spans="1:23" x14ac:dyDescent="0.25">
      <c r="A13" s="11">
        <v>43937</v>
      </c>
      <c r="B13" s="3">
        <v>11</v>
      </c>
      <c r="C13" s="3">
        <v>5</v>
      </c>
      <c r="D13" s="1" t="s">
        <v>19</v>
      </c>
      <c r="E13" s="6" t="s">
        <v>7</v>
      </c>
      <c r="F13" s="6" t="s">
        <v>14</v>
      </c>
      <c r="H13" s="2">
        <v>3</v>
      </c>
      <c r="K13" s="6">
        <v>175000</v>
      </c>
      <c r="L13" s="6"/>
      <c r="M13" s="6">
        <f t="shared" si="2"/>
        <v>175000</v>
      </c>
      <c r="N13" s="6">
        <v>10000</v>
      </c>
      <c r="O13" s="6">
        <v>4000</v>
      </c>
      <c r="P13" s="6"/>
      <c r="Q13" s="6">
        <f t="shared" si="3"/>
        <v>14000</v>
      </c>
      <c r="R13" s="6">
        <f t="shared" si="4"/>
        <v>189000</v>
      </c>
      <c r="S13" s="6">
        <v>11000</v>
      </c>
      <c r="T13" s="6">
        <f t="shared" si="5"/>
        <v>8000</v>
      </c>
      <c r="U13" s="6">
        <f t="shared" si="7"/>
        <v>3200</v>
      </c>
      <c r="V13" s="6">
        <f t="shared" si="6"/>
        <v>2000</v>
      </c>
      <c r="W13" s="8">
        <f t="shared" si="8"/>
        <v>800</v>
      </c>
    </row>
    <row r="14" spans="1:23" x14ac:dyDescent="0.25">
      <c r="A14" s="11">
        <v>43937</v>
      </c>
      <c r="B14" s="1">
        <v>12</v>
      </c>
      <c r="C14" s="1">
        <v>6</v>
      </c>
      <c r="D14" s="1" t="s">
        <v>21</v>
      </c>
      <c r="E14" s="6" t="s">
        <v>8</v>
      </c>
      <c r="F14" s="6" t="s">
        <v>14</v>
      </c>
      <c r="H14" s="2">
        <v>2</v>
      </c>
      <c r="K14" s="6">
        <v>60000</v>
      </c>
      <c r="L14" s="6"/>
      <c r="M14" s="6">
        <f t="shared" si="2"/>
        <v>60000</v>
      </c>
      <c r="N14" s="6">
        <v>10000</v>
      </c>
      <c r="O14" s="6">
        <v>2000</v>
      </c>
      <c r="P14" s="6"/>
      <c r="Q14" s="6">
        <f t="shared" si="3"/>
        <v>12000</v>
      </c>
      <c r="R14" s="6">
        <f t="shared" si="4"/>
        <v>72000</v>
      </c>
      <c r="S14" s="6">
        <v>10000</v>
      </c>
      <c r="T14" s="6">
        <f t="shared" si="5"/>
        <v>8000</v>
      </c>
      <c r="U14" s="6">
        <f t="shared" si="7"/>
        <v>1600</v>
      </c>
      <c r="V14" s="6">
        <f t="shared" si="6"/>
        <v>2000</v>
      </c>
      <c r="W14" s="8">
        <f t="shared" si="8"/>
        <v>400</v>
      </c>
    </row>
    <row r="15" spans="1:23" x14ac:dyDescent="0.25">
      <c r="A15" s="11">
        <v>43937</v>
      </c>
      <c r="B15" s="1">
        <v>13</v>
      </c>
      <c r="C15" s="1">
        <v>7</v>
      </c>
      <c r="D15" s="1" t="s">
        <v>20</v>
      </c>
      <c r="E15" s="6" t="s">
        <v>17</v>
      </c>
      <c r="F15" s="6" t="s">
        <v>14</v>
      </c>
      <c r="G15" s="2">
        <v>1</v>
      </c>
      <c r="J15" s="6">
        <v>165300</v>
      </c>
      <c r="K15" s="6"/>
      <c r="L15" s="6"/>
      <c r="M15" s="6">
        <f t="shared" si="2"/>
        <v>165300</v>
      </c>
      <c r="N15" s="6">
        <v>20000</v>
      </c>
      <c r="O15" s="6">
        <v>0</v>
      </c>
      <c r="P15" s="6"/>
      <c r="Q15" s="6">
        <f t="shared" si="3"/>
        <v>20000</v>
      </c>
      <c r="R15" s="6">
        <f t="shared" si="4"/>
        <v>185300</v>
      </c>
      <c r="S15" s="6">
        <v>4700</v>
      </c>
      <c r="T15" s="6">
        <f t="shared" si="5"/>
        <v>16000</v>
      </c>
      <c r="U15" s="6">
        <f t="shared" si="7"/>
        <v>0</v>
      </c>
      <c r="V15" s="6">
        <f t="shared" si="6"/>
        <v>4000</v>
      </c>
      <c r="W15" s="8">
        <f t="shared" si="8"/>
        <v>0</v>
      </c>
    </row>
    <row r="16" spans="1:23" x14ac:dyDescent="0.25">
      <c r="A16" s="11">
        <v>43938</v>
      </c>
      <c r="B16" s="1">
        <v>14</v>
      </c>
      <c r="C16" s="1">
        <v>1</v>
      </c>
      <c r="D16" s="1" t="s">
        <v>44</v>
      </c>
      <c r="E16" s="6" t="s">
        <v>7</v>
      </c>
      <c r="F16" s="6" t="s">
        <v>15</v>
      </c>
      <c r="H16" s="2">
        <v>9</v>
      </c>
      <c r="K16" s="6">
        <v>344000</v>
      </c>
      <c r="L16" s="6"/>
      <c r="M16" s="6">
        <f t="shared" si="2"/>
        <v>344000</v>
      </c>
      <c r="N16" s="6">
        <v>10000</v>
      </c>
      <c r="O16" s="6">
        <v>16000</v>
      </c>
      <c r="P16" s="6"/>
      <c r="Q16" s="6">
        <f t="shared" si="3"/>
        <v>26000</v>
      </c>
      <c r="R16" s="6">
        <f t="shared" si="4"/>
        <v>370000</v>
      </c>
      <c r="S16" s="6">
        <v>20000</v>
      </c>
      <c r="T16" s="6">
        <f t="shared" si="5"/>
        <v>8000</v>
      </c>
      <c r="U16" s="6">
        <f t="shared" si="7"/>
        <v>12800</v>
      </c>
      <c r="V16" s="6">
        <f t="shared" si="6"/>
        <v>2000</v>
      </c>
      <c r="W16" s="8">
        <f t="shared" si="8"/>
        <v>3200</v>
      </c>
    </row>
    <row r="17" spans="1:23" x14ac:dyDescent="0.25">
      <c r="A17" s="11">
        <v>43938</v>
      </c>
      <c r="B17" s="1">
        <v>15</v>
      </c>
      <c r="C17" s="1">
        <v>2</v>
      </c>
      <c r="D17" s="1" t="s">
        <v>49</v>
      </c>
      <c r="E17" s="6" t="s">
        <v>45</v>
      </c>
      <c r="F17" s="6" t="s">
        <v>14</v>
      </c>
      <c r="H17" s="2">
        <v>3</v>
      </c>
      <c r="K17" s="6">
        <v>86500</v>
      </c>
      <c r="L17" s="6"/>
      <c r="M17" s="6">
        <f t="shared" si="2"/>
        <v>86500</v>
      </c>
      <c r="N17" s="6">
        <v>10000</v>
      </c>
      <c r="O17" s="6">
        <v>4000</v>
      </c>
      <c r="P17" s="6"/>
      <c r="Q17" s="6">
        <f t="shared" si="3"/>
        <v>14000</v>
      </c>
      <c r="R17" s="6">
        <f t="shared" si="4"/>
        <v>100500</v>
      </c>
      <c r="S17" s="6">
        <v>0</v>
      </c>
      <c r="T17" s="6">
        <f t="shared" si="5"/>
        <v>8000</v>
      </c>
      <c r="U17" s="6">
        <f t="shared" si="7"/>
        <v>3200</v>
      </c>
      <c r="V17" s="6">
        <f t="shared" si="6"/>
        <v>2000</v>
      </c>
      <c r="W17" s="8">
        <f t="shared" ref="W17:W18" si="9">O17*20%</f>
        <v>800</v>
      </c>
    </row>
    <row r="18" spans="1:23" x14ac:dyDescent="0.25">
      <c r="A18" s="11">
        <v>43938</v>
      </c>
      <c r="B18" s="1">
        <v>16</v>
      </c>
      <c r="C18" s="1">
        <v>3</v>
      </c>
      <c r="D18" s="1" t="s">
        <v>47</v>
      </c>
      <c r="E18" s="6" t="s">
        <v>7</v>
      </c>
      <c r="F18" s="6" t="s">
        <v>14</v>
      </c>
      <c r="G18" s="2">
        <v>1</v>
      </c>
      <c r="J18" s="6">
        <v>669000</v>
      </c>
      <c r="K18" s="6"/>
      <c r="L18" s="6"/>
      <c r="M18" s="6">
        <f t="shared" si="2"/>
        <v>669000</v>
      </c>
      <c r="N18" s="6">
        <v>15000</v>
      </c>
      <c r="O18" s="6">
        <v>0</v>
      </c>
      <c r="P18" s="6"/>
      <c r="Q18" s="6">
        <f t="shared" si="3"/>
        <v>15000</v>
      </c>
      <c r="R18" s="6">
        <f t="shared" si="4"/>
        <v>684000</v>
      </c>
      <c r="S18" s="6">
        <v>5000</v>
      </c>
      <c r="T18" s="6">
        <f t="shared" si="5"/>
        <v>12000</v>
      </c>
      <c r="U18" s="6">
        <f t="shared" si="7"/>
        <v>0</v>
      </c>
      <c r="V18" s="6">
        <f t="shared" si="6"/>
        <v>3000</v>
      </c>
      <c r="W18" s="8">
        <f t="shared" si="9"/>
        <v>0</v>
      </c>
    </row>
    <row r="19" spans="1:23" x14ac:dyDescent="0.25">
      <c r="A19" s="11">
        <v>43938</v>
      </c>
      <c r="B19" s="1">
        <v>16</v>
      </c>
      <c r="C19" s="1">
        <v>3</v>
      </c>
      <c r="D19" s="1" t="s">
        <v>47</v>
      </c>
      <c r="E19" s="6" t="s">
        <v>7</v>
      </c>
      <c r="F19" s="6" t="s">
        <v>14</v>
      </c>
      <c r="G19" s="2">
        <v>1</v>
      </c>
      <c r="J19" s="6">
        <v>669000</v>
      </c>
      <c r="K19" s="6"/>
      <c r="L19" s="6"/>
      <c r="M19" s="6">
        <f t="shared" si="2"/>
        <v>669000</v>
      </c>
      <c r="N19" s="6">
        <v>15000</v>
      </c>
      <c r="O19" s="6">
        <v>0</v>
      </c>
      <c r="P19" s="6"/>
      <c r="Q19" s="6">
        <f t="shared" si="3"/>
        <v>15000</v>
      </c>
      <c r="R19" s="6">
        <f t="shared" si="4"/>
        <v>684000</v>
      </c>
      <c r="S19" s="6">
        <v>0</v>
      </c>
      <c r="T19" s="6">
        <f t="shared" si="5"/>
        <v>12000</v>
      </c>
      <c r="U19" s="6">
        <f t="shared" si="7"/>
        <v>0</v>
      </c>
      <c r="V19" s="6">
        <f t="shared" si="6"/>
        <v>3000</v>
      </c>
      <c r="W19" s="8">
        <f t="shared" ref="W19:W25" si="10">O19*20%</f>
        <v>0</v>
      </c>
    </row>
    <row r="20" spans="1:23" x14ac:dyDescent="0.25">
      <c r="A20" s="11">
        <v>43938</v>
      </c>
      <c r="B20" s="1">
        <v>16</v>
      </c>
      <c r="C20" s="1">
        <v>3</v>
      </c>
      <c r="D20" s="1" t="s">
        <v>47</v>
      </c>
      <c r="E20" s="6" t="s">
        <v>45</v>
      </c>
      <c r="F20" s="6" t="s">
        <v>14</v>
      </c>
      <c r="G20" s="2">
        <v>1</v>
      </c>
      <c r="J20" s="6">
        <v>669000</v>
      </c>
      <c r="K20" s="6"/>
      <c r="L20" s="6"/>
      <c r="M20" s="6">
        <f t="shared" si="2"/>
        <v>669000</v>
      </c>
      <c r="N20" s="6">
        <v>15000</v>
      </c>
      <c r="O20" s="6">
        <v>0</v>
      </c>
      <c r="P20" s="6"/>
      <c r="Q20" s="6">
        <f t="shared" si="3"/>
        <v>15000</v>
      </c>
      <c r="R20" s="6">
        <f t="shared" si="4"/>
        <v>684000</v>
      </c>
      <c r="S20" s="6">
        <v>0</v>
      </c>
      <c r="T20" s="6">
        <f t="shared" si="5"/>
        <v>12000</v>
      </c>
      <c r="U20" s="6">
        <f t="shared" si="7"/>
        <v>0</v>
      </c>
      <c r="V20" s="6">
        <f t="shared" si="6"/>
        <v>3000</v>
      </c>
      <c r="W20" s="8">
        <f t="shared" si="10"/>
        <v>0</v>
      </c>
    </row>
    <row r="21" spans="1:23" x14ac:dyDescent="0.25">
      <c r="A21" s="11">
        <v>43938</v>
      </c>
      <c r="B21" s="1">
        <v>16</v>
      </c>
      <c r="C21" s="1">
        <v>3</v>
      </c>
      <c r="D21" s="1" t="s">
        <v>47</v>
      </c>
      <c r="E21" s="6" t="s">
        <v>45</v>
      </c>
      <c r="F21" s="6" t="s">
        <v>14</v>
      </c>
      <c r="G21" s="2">
        <v>1</v>
      </c>
      <c r="J21" s="6">
        <v>669000</v>
      </c>
      <c r="K21" s="6"/>
      <c r="L21" s="6"/>
      <c r="M21" s="6">
        <f t="shared" si="2"/>
        <v>669000</v>
      </c>
      <c r="N21" s="6">
        <v>15000</v>
      </c>
      <c r="O21" s="6">
        <v>0</v>
      </c>
      <c r="P21" s="6"/>
      <c r="Q21" s="6">
        <f t="shared" si="3"/>
        <v>15000</v>
      </c>
      <c r="R21" s="6">
        <f t="shared" si="4"/>
        <v>684000</v>
      </c>
      <c r="S21" s="6">
        <v>0</v>
      </c>
      <c r="T21" s="6">
        <f t="shared" si="5"/>
        <v>12000</v>
      </c>
      <c r="U21" s="6">
        <f t="shared" si="7"/>
        <v>0</v>
      </c>
      <c r="V21" s="6">
        <f t="shared" si="6"/>
        <v>3000</v>
      </c>
      <c r="W21" s="8">
        <f t="shared" si="10"/>
        <v>0</v>
      </c>
    </row>
    <row r="22" spans="1:23" x14ac:dyDescent="0.25">
      <c r="A22" s="11">
        <v>43938</v>
      </c>
      <c r="B22" s="1">
        <v>16</v>
      </c>
      <c r="C22" s="1">
        <v>3</v>
      </c>
      <c r="D22" s="1" t="s">
        <v>47</v>
      </c>
      <c r="E22" s="6" t="s">
        <v>17</v>
      </c>
      <c r="F22" s="6" t="s">
        <v>14</v>
      </c>
      <c r="G22" s="2">
        <v>1</v>
      </c>
      <c r="J22" s="6">
        <v>669000</v>
      </c>
      <c r="K22" s="6"/>
      <c r="L22" s="6"/>
      <c r="M22" s="6">
        <f t="shared" si="2"/>
        <v>669000</v>
      </c>
      <c r="N22" s="6">
        <v>15000</v>
      </c>
      <c r="O22" s="6">
        <v>0</v>
      </c>
      <c r="P22" s="6"/>
      <c r="Q22" s="6">
        <f t="shared" si="3"/>
        <v>15000</v>
      </c>
      <c r="R22" s="6">
        <f t="shared" si="4"/>
        <v>684000</v>
      </c>
      <c r="S22" s="6">
        <v>0</v>
      </c>
      <c r="T22" s="6">
        <f t="shared" si="5"/>
        <v>12000</v>
      </c>
      <c r="U22" s="6">
        <f t="shared" si="7"/>
        <v>0</v>
      </c>
      <c r="V22" s="6">
        <f t="shared" si="6"/>
        <v>3000</v>
      </c>
      <c r="W22" s="8">
        <f t="shared" si="10"/>
        <v>0</v>
      </c>
    </row>
    <row r="23" spans="1:23" x14ac:dyDescent="0.25">
      <c r="A23" s="11">
        <v>43938</v>
      </c>
      <c r="B23" s="1">
        <v>17</v>
      </c>
      <c r="C23" s="1">
        <v>4</v>
      </c>
      <c r="D23" s="1" t="s">
        <v>48</v>
      </c>
      <c r="E23" s="6" t="s">
        <v>17</v>
      </c>
      <c r="F23" s="6" t="s">
        <v>15</v>
      </c>
      <c r="H23" s="2">
        <v>4</v>
      </c>
      <c r="K23" s="6">
        <v>304000</v>
      </c>
      <c r="L23" s="6"/>
      <c r="M23" s="6">
        <f t="shared" si="2"/>
        <v>304000</v>
      </c>
      <c r="N23" s="6">
        <v>10000</v>
      </c>
      <c r="O23" s="6">
        <v>6000</v>
      </c>
      <c r="P23" s="6"/>
      <c r="Q23" s="6">
        <f t="shared" si="3"/>
        <v>16000</v>
      </c>
      <c r="R23" s="6">
        <f t="shared" si="4"/>
        <v>320000</v>
      </c>
      <c r="S23" s="6">
        <v>4000</v>
      </c>
      <c r="T23" s="6">
        <f t="shared" si="5"/>
        <v>8000</v>
      </c>
      <c r="U23" s="6">
        <f t="shared" si="7"/>
        <v>4800</v>
      </c>
      <c r="V23" s="6">
        <f t="shared" si="6"/>
        <v>2000</v>
      </c>
      <c r="W23" s="8">
        <f t="shared" si="10"/>
        <v>1200</v>
      </c>
    </row>
    <row r="24" spans="1:23" x14ac:dyDescent="0.25">
      <c r="A24" s="11">
        <v>43938</v>
      </c>
      <c r="B24" s="1">
        <v>18</v>
      </c>
      <c r="C24" s="1">
        <v>5</v>
      </c>
      <c r="D24" s="1" t="s">
        <v>4</v>
      </c>
      <c r="E24" s="6" t="s">
        <v>8</v>
      </c>
      <c r="F24" s="6" t="s">
        <v>14</v>
      </c>
      <c r="I24" s="2">
        <v>1</v>
      </c>
      <c r="K24" s="6"/>
      <c r="L24" s="6">
        <v>20000</v>
      </c>
      <c r="M24" s="6">
        <f t="shared" si="2"/>
        <v>20000</v>
      </c>
      <c r="N24" s="6">
        <v>10000</v>
      </c>
      <c r="O24" s="6">
        <v>0</v>
      </c>
      <c r="P24" s="6"/>
      <c r="Q24" s="6">
        <f t="shared" si="3"/>
        <v>10000</v>
      </c>
      <c r="R24" s="6">
        <f t="shared" si="4"/>
        <v>30000</v>
      </c>
      <c r="S24" s="6">
        <v>7000</v>
      </c>
      <c r="T24" s="6">
        <f t="shared" si="5"/>
        <v>8000</v>
      </c>
      <c r="U24" s="6">
        <f t="shared" si="7"/>
        <v>0</v>
      </c>
      <c r="V24" s="6">
        <f t="shared" si="6"/>
        <v>2000</v>
      </c>
      <c r="W24" s="8">
        <f t="shared" si="10"/>
        <v>0</v>
      </c>
    </row>
    <row r="25" spans="1:23" x14ac:dyDescent="0.25">
      <c r="A25" s="11">
        <v>43939</v>
      </c>
      <c r="B25" s="1">
        <v>19</v>
      </c>
      <c r="C25" s="1">
        <v>1</v>
      </c>
      <c r="D25" s="1" t="s">
        <v>22</v>
      </c>
      <c r="E25" s="6" t="s">
        <v>7</v>
      </c>
      <c r="F25" s="6" t="s">
        <v>14</v>
      </c>
      <c r="G25" s="2">
        <v>1</v>
      </c>
      <c r="H25" s="2">
        <v>1</v>
      </c>
      <c r="J25" s="6">
        <v>149700</v>
      </c>
      <c r="K25" s="6">
        <v>185000</v>
      </c>
      <c r="L25" s="6"/>
      <c r="M25" s="6">
        <f t="shared" si="2"/>
        <v>334700</v>
      </c>
      <c r="N25" s="6">
        <v>20000</v>
      </c>
      <c r="O25" s="6">
        <v>6000</v>
      </c>
      <c r="P25" s="6">
        <v>5000</v>
      </c>
      <c r="Q25" s="6">
        <f t="shared" si="3"/>
        <v>31000</v>
      </c>
      <c r="R25" s="6">
        <f t="shared" si="4"/>
        <v>365700</v>
      </c>
      <c r="S25" s="6">
        <v>1300</v>
      </c>
      <c r="T25" s="6">
        <f t="shared" si="5"/>
        <v>20000</v>
      </c>
      <c r="U25" s="6">
        <f t="shared" si="7"/>
        <v>4800</v>
      </c>
      <c r="V25" s="6">
        <f t="shared" si="6"/>
        <v>5000</v>
      </c>
      <c r="W25" s="8">
        <f t="shared" si="10"/>
        <v>1200</v>
      </c>
    </row>
    <row r="26" spans="1:23" x14ac:dyDescent="0.25">
      <c r="A26" s="11">
        <v>43939</v>
      </c>
      <c r="B26" s="1">
        <v>20</v>
      </c>
      <c r="C26" s="1">
        <v>2</v>
      </c>
      <c r="D26" s="1" t="s">
        <v>73</v>
      </c>
      <c r="E26" s="6" t="s">
        <v>17</v>
      </c>
      <c r="F26" s="6" t="s">
        <v>15</v>
      </c>
      <c r="G26" s="2">
        <v>1</v>
      </c>
      <c r="J26" s="6">
        <v>836000</v>
      </c>
      <c r="K26" s="6"/>
      <c r="L26" s="6"/>
      <c r="M26" s="6">
        <f t="shared" si="2"/>
        <v>836000</v>
      </c>
      <c r="N26" s="6">
        <v>10000</v>
      </c>
      <c r="O26" s="6"/>
      <c r="P26" s="6"/>
      <c r="Q26" s="6">
        <f t="shared" si="3"/>
        <v>10000</v>
      </c>
      <c r="R26" s="6">
        <f t="shared" si="4"/>
        <v>846000</v>
      </c>
      <c r="S26" s="6">
        <v>10000</v>
      </c>
      <c r="T26" s="6">
        <f t="shared" si="5"/>
        <v>8000</v>
      </c>
      <c r="U26" s="6">
        <f t="shared" ref="U26:U32" si="11">O26*80%</f>
        <v>0</v>
      </c>
      <c r="V26" s="6">
        <f t="shared" si="6"/>
        <v>2000</v>
      </c>
      <c r="W26" s="8">
        <f t="shared" ref="W26:W32" si="12">O26*20%</f>
        <v>0</v>
      </c>
    </row>
    <row r="27" spans="1:23" x14ac:dyDescent="0.25">
      <c r="A27" s="11">
        <v>43939</v>
      </c>
      <c r="B27" s="1">
        <v>21</v>
      </c>
      <c r="C27" s="1">
        <v>3</v>
      </c>
      <c r="D27" s="1" t="s">
        <v>20</v>
      </c>
      <c r="E27" s="6" t="s">
        <v>45</v>
      </c>
      <c r="F27" s="6" t="s">
        <v>15</v>
      </c>
      <c r="H27" s="2">
        <v>1</v>
      </c>
      <c r="J27" s="6"/>
      <c r="K27" s="6">
        <v>215500</v>
      </c>
      <c r="L27" s="6">
        <v>84000</v>
      </c>
      <c r="M27" s="6">
        <f t="shared" si="2"/>
        <v>299500</v>
      </c>
      <c r="N27" s="6">
        <v>20000</v>
      </c>
      <c r="P27" s="6">
        <v>5000</v>
      </c>
      <c r="Q27" s="6">
        <f t="shared" si="3"/>
        <v>25000</v>
      </c>
      <c r="R27" s="6">
        <f t="shared" si="4"/>
        <v>324500</v>
      </c>
      <c r="S27" s="6">
        <v>5000</v>
      </c>
      <c r="T27" s="6">
        <f t="shared" si="5"/>
        <v>20000</v>
      </c>
      <c r="U27" s="6">
        <f t="shared" si="11"/>
        <v>0</v>
      </c>
      <c r="V27" s="6">
        <f t="shared" si="6"/>
        <v>5000</v>
      </c>
      <c r="W27" s="8">
        <f t="shared" si="12"/>
        <v>0</v>
      </c>
    </row>
    <row r="28" spans="1:23" x14ac:dyDescent="0.25">
      <c r="A28" s="11">
        <v>43939</v>
      </c>
      <c r="B28" s="1">
        <v>22</v>
      </c>
      <c r="C28" s="1">
        <v>4</v>
      </c>
      <c r="D28" s="1" t="s">
        <v>47</v>
      </c>
      <c r="E28" s="6" t="s">
        <v>7</v>
      </c>
      <c r="F28" s="6" t="s">
        <v>14</v>
      </c>
      <c r="H28" s="2">
        <v>1</v>
      </c>
      <c r="I28" s="2">
        <v>1</v>
      </c>
      <c r="J28" s="6"/>
      <c r="K28" s="6">
        <v>331000</v>
      </c>
      <c r="L28" s="6">
        <v>35000</v>
      </c>
      <c r="M28" s="6">
        <f t="shared" si="2"/>
        <v>366000</v>
      </c>
      <c r="N28" s="6">
        <v>20000</v>
      </c>
      <c r="O28" s="6">
        <v>8000</v>
      </c>
      <c r="P28" s="6">
        <v>5000</v>
      </c>
      <c r="Q28" s="6">
        <f t="shared" si="3"/>
        <v>33000</v>
      </c>
      <c r="R28" s="6">
        <f t="shared" si="4"/>
        <v>399000</v>
      </c>
      <c r="S28" s="6">
        <v>1000</v>
      </c>
      <c r="T28" s="6">
        <f t="shared" si="5"/>
        <v>20000</v>
      </c>
      <c r="U28" s="6">
        <f t="shared" si="11"/>
        <v>6400</v>
      </c>
      <c r="V28" s="6">
        <f t="shared" si="6"/>
        <v>5000</v>
      </c>
      <c r="W28" s="8">
        <f t="shared" si="12"/>
        <v>1600</v>
      </c>
    </row>
    <row r="29" spans="1:23" x14ac:dyDescent="0.25">
      <c r="A29" s="11">
        <v>43939</v>
      </c>
      <c r="B29" s="1">
        <v>23</v>
      </c>
      <c r="C29" s="1">
        <v>5</v>
      </c>
      <c r="D29" s="1" t="s">
        <v>9</v>
      </c>
      <c r="E29" s="6" t="s">
        <v>45</v>
      </c>
      <c r="F29" s="6" t="s">
        <v>15</v>
      </c>
      <c r="H29" s="2">
        <v>1</v>
      </c>
      <c r="J29" s="6">
        <v>0</v>
      </c>
      <c r="K29" s="6">
        <v>235000</v>
      </c>
      <c r="L29" s="6">
        <v>0</v>
      </c>
      <c r="M29" s="6">
        <f t="shared" si="2"/>
        <v>235000</v>
      </c>
      <c r="N29" s="6">
        <v>10000</v>
      </c>
      <c r="O29" s="6">
        <v>8000</v>
      </c>
      <c r="P29" s="6"/>
      <c r="Q29" s="6">
        <f t="shared" si="3"/>
        <v>18000</v>
      </c>
      <c r="R29" s="6">
        <f t="shared" si="4"/>
        <v>253000</v>
      </c>
      <c r="S29" s="6">
        <v>12000</v>
      </c>
      <c r="T29" s="6">
        <f t="shared" si="5"/>
        <v>8000</v>
      </c>
      <c r="U29" s="6">
        <f t="shared" si="11"/>
        <v>6400</v>
      </c>
      <c r="V29" s="6">
        <f t="shared" si="6"/>
        <v>2000</v>
      </c>
      <c r="W29" s="8">
        <f t="shared" si="12"/>
        <v>1600</v>
      </c>
    </row>
    <row r="30" spans="1:23" x14ac:dyDescent="0.25">
      <c r="A30" s="11">
        <v>43939</v>
      </c>
      <c r="B30" s="1">
        <v>24</v>
      </c>
      <c r="C30" s="1">
        <v>6</v>
      </c>
      <c r="D30" s="1" t="s">
        <v>72</v>
      </c>
      <c r="E30" s="6" t="s">
        <v>7</v>
      </c>
      <c r="F30" s="6" t="s">
        <v>15</v>
      </c>
      <c r="H30" s="2">
        <v>1</v>
      </c>
      <c r="J30" s="6"/>
      <c r="K30" s="6">
        <v>161000</v>
      </c>
      <c r="L30" s="6"/>
      <c r="M30" s="6">
        <f t="shared" si="2"/>
        <v>161000</v>
      </c>
      <c r="N30" s="6">
        <v>10000</v>
      </c>
      <c r="O30" s="6">
        <v>8000</v>
      </c>
      <c r="P30" s="6"/>
      <c r="Q30" s="6">
        <f t="shared" si="3"/>
        <v>18000</v>
      </c>
      <c r="R30" s="6">
        <f t="shared" si="4"/>
        <v>179000</v>
      </c>
      <c r="S30" s="6">
        <v>10000</v>
      </c>
      <c r="T30" s="6">
        <f t="shared" si="5"/>
        <v>8000</v>
      </c>
      <c r="U30" s="6">
        <f t="shared" si="11"/>
        <v>6400</v>
      </c>
      <c r="V30" s="6">
        <f t="shared" si="6"/>
        <v>2000</v>
      </c>
      <c r="W30" s="8">
        <f t="shared" si="12"/>
        <v>1600</v>
      </c>
    </row>
    <row r="31" spans="1:23" x14ac:dyDescent="0.25">
      <c r="A31" s="11">
        <v>43939</v>
      </c>
      <c r="B31" s="1">
        <v>25</v>
      </c>
      <c r="C31" s="1">
        <v>7</v>
      </c>
      <c r="D31" s="1" t="s">
        <v>6</v>
      </c>
      <c r="E31" s="6" t="s">
        <v>17</v>
      </c>
      <c r="F31" s="6" t="s">
        <v>14</v>
      </c>
      <c r="G31" s="2">
        <v>1</v>
      </c>
      <c r="J31" s="6">
        <v>519100</v>
      </c>
      <c r="K31" s="6"/>
      <c r="L31" s="6"/>
      <c r="M31" s="6">
        <v>538000</v>
      </c>
      <c r="N31" s="6">
        <v>10000</v>
      </c>
      <c r="O31" s="6"/>
      <c r="P31" s="6"/>
      <c r="Q31" s="6">
        <f t="shared" si="3"/>
        <v>10000</v>
      </c>
      <c r="R31" s="6">
        <f t="shared" si="4"/>
        <v>548000</v>
      </c>
      <c r="S31" s="6">
        <v>2000</v>
      </c>
      <c r="T31" s="6">
        <f t="shared" si="5"/>
        <v>8000</v>
      </c>
      <c r="U31" s="6">
        <f t="shared" si="11"/>
        <v>0</v>
      </c>
      <c r="V31" s="6">
        <f t="shared" si="6"/>
        <v>2000</v>
      </c>
      <c r="W31" s="8">
        <f t="shared" si="12"/>
        <v>0</v>
      </c>
    </row>
    <row r="32" spans="1:23" x14ac:dyDescent="0.25">
      <c r="A32" s="11">
        <v>43939</v>
      </c>
      <c r="B32" s="1">
        <v>26</v>
      </c>
      <c r="C32" s="1">
        <v>8</v>
      </c>
      <c r="D32" s="1" t="s">
        <v>71</v>
      </c>
      <c r="E32" s="6" t="s">
        <v>17</v>
      </c>
      <c r="F32" s="6" t="s">
        <v>14</v>
      </c>
      <c r="G32" s="2">
        <v>1</v>
      </c>
      <c r="J32" s="6">
        <v>638000</v>
      </c>
      <c r="K32" s="6"/>
      <c r="L32" s="6"/>
      <c r="M32" s="6">
        <f t="shared" si="2"/>
        <v>638000</v>
      </c>
      <c r="N32" s="6">
        <v>10000</v>
      </c>
      <c r="O32" s="6"/>
      <c r="P32" s="6"/>
      <c r="Q32" s="6">
        <f t="shared" si="3"/>
        <v>10000</v>
      </c>
      <c r="R32" s="6">
        <f t="shared" si="4"/>
        <v>648000</v>
      </c>
      <c r="S32" s="6">
        <v>2000</v>
      </c>
      <c r="T32" s="6">
        <f t="shared" si="5"/>
        <v>8000</v>
      </c>
      <c r="U32" s="6">
        <f t="shared" si="11"/>
        <v>0</v>
      </c>
      <c r="V32" s="6">
        <f t="shared" si="6"/>
        <v>2000</v>
      </c>
      <c r="W32" s="8">
        <f t="shared" si="12"/>
        <v>0</v>
      </c>
    </row>
    <row r="33" spans="1:23" x14ac:dyDescent="0.25">
      <c r="A33" s="11">
        <v>43939</v>
      </c>
      <c r="B33" s="1">
        <v>27</v>
      </c>
      <c r="C33" s="1">
        <v>9</v>
      </c>
      <c r="D33" s="1" t="s">
        <v>75</v>
      </c>
      <c r="E33" s="6" t="s">
        <v>8</v>
      </c>
      <c r="F33" s="6" t="s">
        <v>14</v>
      </c>
      <c r="I33" s="2">
        <v>1</v>
      </c>
      <c r="J33" s="6"/>
      <c r="K33" s="6"/>
      <c r="L33" s="6">
        <v>60000</v>
      </c>
      <c r="M33" s="6">
        <f t="shared" si="2"/>
        <v>60000</v>
      </c>
      <c r="N33" s="6">
        <v>15000</v>
      </c>
      <c r="O33" s="6"/>
      <c r="P33" s="6"/>
      <c r="Q33" s="6">
        <f t="shared" si="3"/>
        <v>15000</v>
      </c>
      <c r="R33" s="6">
        <f t="shared" si="4"/>
        <v>75000</v>
      </c>
      <c r="S33" s="6"/>
      <c r="T33" s="6">
        <f t="shared" ref="T33:T43" si="13">(N33+P33)*80%</f>
        <v>12000</v>
      </c>
      <c r="U33" s="6">
        <f t="shared" ref="U33:U43" si="14">O33*80%</f>
        <v>0</v>
      </c>
      <c r="V33" s="6">
        <f t="shared" ref="V33:V43" si="15">(N33+P33)*20%</f>
        <v>3000</v>
      </c>
      <c r="W33" s="8">
        <f t="shared" ref="W33:W43" si="16">O33*20%</f>
        <v>0</v>
      </c>
    </row>
    <row r="34" spans="1:23" x14ac:dyDescent="0.25">
      <c r="A34" s="11">
        <v>43939</v>
      </c>
      <c r="B34" s="1">
        <v>28</v>
      </c>
      <c r="C34" s="1">
        <v>10</v>
      </c>
      <c r="D34" s="1" t="s">
        <v>19</v>
      </c>
      <c r="E34" s="6" t="s">
        <v>7</v>
      </c>
      <c r="F34" s="6" t="s">
        <v>14</v>
      </c>
      <c r="I34" s="2">
        <v>1</v>
      </c>
      <c r="J34" s="6"/>
      <c r="K34" s="6"/>
      <c r="L34" s="6">
        <v>150000</v>
      </c>
      <c r="M34" s="6">
        <f t="shared" si="2"/>
        <v>150000</v>
      </c>
      <c r="N34" s="6">
        <v>15000</v>
      </c>
      <c r="O34" s="6"/>
      <c r="P34" s="6"/>
      <c r="Q34" s="6">
        <f t="shared" si="3"/>
        <v>15000</v>
      </c>
      <c r="R34" s="6">
        <f t="shared" si="4"/>
        <v>165000</v>
      </c>
      <c r="S34" s="6"/>
      <c r="T34" s="6">
        <f t="shared" si="13"/>
        <v>12000</v>
      </c>
      <c r="U34" s="6">
        <f t="shared" si="14"/>
        <v>0</v>
      </c>
      <c r="V34" s="6">
        <f t="shared" si="15"/>
        <v>3000</v>
      </c>
      <c r="W34" s="8">
        <f t="shared" si="16"/>
        <v>0</v>
      </c>
    </row>
    <row r="35" spans="1:23" x14ac:dyDescent="0.25">
      <c r="A35" s="11">
        <v>43940</v>
      </c>
      <c r="B35" s="1">
        <v>29</v>
      </c>
      <c r="C35" s="1">
        <v>1</v>
      </c>
      <c r="D35" s="1" t="s">
        <v>87</v>
      </c>
      <c r="E35" s="6" t="s">
        <v>7</v>
      </c>
      <c r="F35" s="6" t="s">
        <v>14</v>
      </c>
      <c r="H35" s="2">
        <v>3</v>
      </c>
      <c r="I35" s="2">
        <v>1</v>
      </c>
      <c r="J35" s="6"/>
      <c r="K35" s="6">
        <v>88000</v>
      </c>
      <c r="L35" s="6">
        <v>65000</v>
      </c>
      <c r="M35" s="6">
        <f t="shared" si="2"/>
        <v>153000</v>
      </c>
      <c r="N35" s="6">
        <v>10000</v>
      </c>
      <c r="O35" s="6">
        <v>4000</v>
      </c>
      <c r="P35" s="6">
        <v>5000</v>
      </c>
      <c r="Q35" s="6">
        <f t="shared" si="3"/>
        <v>19000</v>
      </c>
      <c r="R35" s="6">
        <f t="shared" si="4"/>
        <v>172000</v>
      </c>
      <c r="S35" s="6"/>
      <c r="T35" s="6">
        <f t="shared" si="13"/>
        <v>12000</v>
      </c>
      <c r="U35" s="6">
        <f t="shared" si="14"/>
        <v>3200</v>
      </c>
      <c r="V35" s="6">
        <f t="shared" si="15"/>
        <v>3000</v>
      </c>
      <c r="W35" s="8">
        <f t="shared" si="16"/>
        <v>800</v>
      </c>
    </row>
    <row r="36" spans="1:23" x14ac:dyDescent="0.25">
      <c r="A36" s="11">
        <v>43940</v>
      </c>
      <c r="B36" s="1">
        <v>30</v>
      </c>
      <c r="C36" s="1">
        <v>2</v>
      </c>
      <c r="D36" s="1" t="s">
        <v>86</v>
      </c>
      <c r="E36" s="6" t="s">
        <v>45</v>
      </c>
      <c r="F36" s="6" t="s">
        <v>14</v>
      </c>
      <c r="H36" s="2">
        <v>5</v>
      </c>
      <c r="J36" s="6"/>
      <c r="K36" s="6">
        <v>204000</v>
      </c>
      <c r="L36" s="6"/>
      <c r="M36" s="6">
        <f t="shared" si="2"/>
        <v>204000</v>
      </c>
      <c r="N36" s="6">
        <v>10000</v>
      </c>
      <c r="O36" s="6">
        <v>8000</v>
      </c>
      <c r="P36" s="6"/>
      <c r="Q36" s="6">
        <f t="shared" si="3"/>
        <v>18000</v>
      </c>
      <c r="R36" s="6">
        <f t="shared" si="4"/>
        <v>222000</v>
      </c>
      <c r="S36" s="6">
        <v>8000</v>
      </c>
      <c r="T36" s="6">
        <f t="shared" si="13"/>
        <v>8000</v>
      </c>
      <c r="U36" s="6">
        <f t="shared" si="14"/>
        <v>6400</v>
      </c>
      <c r="V36" s="6">
        <f t="shared" si="15"/>
        <v>2000</v>
      </c>
      <c r="W36" s="8">
        <f t="shared" si="16"/>
        <v>1600</v>
      </c>
    </row>
    <row r="37" spans="1:23" x14ac:dyDescent="0.25">
      <c r="A37" s="11">
        <v>43940</v>
      </c>
      <c r="B37" s="1">
        <v>31</v>
      </c>
      <c r="C37" s="1">
        <v>3</v>
      </c>
      <c r="D37" s="1" t="s">
        <v>85</v>
      </c>
      <c r="E37" s="6" t="s">
        <v>7</v>
      </c>
      <c r="F37" s="6" t="s">
        <v>15</v>
      </c>
      <c r="G37" s="2">
        <v>1</v>
      </c>
      <c r="H37" s="2">
        <v>5</v>
      </c>
      <c r="J37" s="6">
        <v>132300</v>
      </c>
      <c r="K37" s="6">
        <v>128000</v>
      </c>
      <c r="L37" s="6"/>
      <c r="M37" s="6">
        <f t="shared" si="2"/>
        <v>260300</v>
      </c>
      <c r="N37" s="6">
        <v>10000</v>
      </c>
      <c r="O37" s="6">
        <v>8000</v>
      </c>
      <c r="P37" s="6">
        <v>5000</v>
      </c>
      <c r="Q37" s="6">
        <f t="shared" si="3"/>
        <v>23000</v>
      </c>
      <c r="R37" s="6">
        <f t="shared" si="4"/>
        <v>283300</v>
      </c>
      <c r="S37" s="6"/>
      <c r="T37" s="6">
        <f t="shared" si="13"/>
        <v>12000</v>
      </c>
      <c r="U37" s="6">
        <f t="shared" si="14"/>
        <v>6400</v>
      </c>
      <c r="V37" s="6">
        <f t="shared" si="15"/>
        <v>3000</v>
      </c>
      <c r="W37" s="8">
        <f t="shared" si="16"/>
        <v>1600</v>
      </c>
    </row>
    <row r="38" spans="1:23" x14ac:dyDescent="0.25">
      <c r="A38" s="11">
        <v>43940</v>
      </c>
      <c r="B38" s="1">
        <v>32</v>
      </c>
      <c r="C38" s="1">
        <v>4</v>
      </c>
      <c r="D38" s="1" t="s">
        <v>84</v>
      </c>
      <c r="E38" s="6" t="s">
        <v>45</v>
      </c>
      <c r="F38" s="6" t="s">
        <v>14</v>
      </c>
      <c r="G38" s="2">
        <v>1</v>
      </c>
      <c r="H38" s="2">
        <v>3</v>
      </c>
      <c r="J38" s="6">
        <v>88300</v>
      </c>
      <c r="K38" s="6">
        <v>92000</v>
      </c>
      <c r="L38" s="6"/>
      <c r="M38" s="6">
        <f t="shared" si="2"/>
        <v>180300</v>
      </c>
      <c r="N38" s="6">
        <v>20000</v>
      </c>
      <c r="O38" s="6">
        <v>4000</v>
      </c>
      <c r="P38" s="6">
        <v>5000</v>
      </c>
      <c r="Q38" s="6">
        <f t="shared" si="3"/>
        <v>29000</v>
      </c>
      <c r="R38" s="6">
        <f t="shared" si="4"/>
        <v>209300</v>
      </c>
      <c r="S38" s="6">
        <v>700</v>
      </c>
      <c r="T38" s="6">
        <f t="shared" si="13"/>
        <v>20000</v>
      </c>
      <c r="U38" s="6">
        <f t="shared" si="14"/>
        <v>3200</v>
      </c>
      <c r="V38" s="6">
        <f t="shared" si="15"/>
        <v>5000</v>
      </c>
      <c r="W38" s="8">
        <f t="shared" si="16"/>
        <v>800</v>
      </c>
    </row>
    <row r="39" spans="1:23" x14ac:dyDescent="0.25">
      <c r="A39" s="11">
        <v>43940</v>
      </c>
      <c r="B39" s="1">
        <v>33</v>
      </c>
      <c r="C39" s="1">
        <v>5</v>
      </c>
      <c r="D39" s="1" t="s">
        <v>83</v>
      </c>
      <c r="E39" s="6" t="s">
        <v>7</v>
      </c>
      <c r="F39" s="6" t="s">
        <v>15</v>
      </c>
      <c r="H39" s="2">
        <v>1</v>
      </c>
      <c r="J39" s="6"/>
      <c r="K39" s="6">
        <v>128000</v>
      </c>
      <c r="L39" s="6"/>
      <c r="M39" s="6">
        <f t="shared" si="2"/>
        <v>128000</v>
      </c>
      <c r="N39" s="6">
        <v>10000</v>
      </c>
      <c r="O39" s="6"/>
      <c r="P39" s="6"/>
      <c r="Q39" s="6">
        <f t="shared" si="3"/>
        <v>10000</v>
      </c>
      <c r="R39" s="6">
        <f t="shared" si="4"/>
        <v>138000</v>
      </c>
      <c r="S39" s="6"/>
      <c r="T39" s="6">
        <f t="shared" si="13"/>
        <v>8000</v>
      </c>
      <c r="U39" s="6">
        <f t="shared" si="14"/>
        <v>0</v>
      </c>
      <c r="V39" s="6">
        <f t="shared" si="15"/>
        <v>2000</v>
      </c>
      <c r="W39" s="8">
        <f t="shared" si="16"/>
        <v>0</v>
      </c>
    </row>
    <row r="40" spans="1:23" x14ac:dyDescent="0.25">
      <c r="A40" s="11">
        <v>43940</v>
      </c>
      <c r="B40" s="1">
        <v>34</v>
      </c>
      <c r="C40" s="1">
        <v>6</v>
      </c>
      <c r="D40" s="1" t="s">
        <v>82</v>
      </c>
      <c r="E40" s="6" t="s">
        <v>8</v>
      </c>
      <c r="F40" s="6" t="s">
        <v>14</v>
      </c>
      <c r="G40" s="2">
        <v>1</v>
      </c>
      <c r="J40" s="6">
        <v>650000</v>
      </c>
      <c r="K40" s="6"/>
      <c r="L40" s="6"/>
      <c r="M40" s="6">
        <f t="shared" si="2"/>
        <v>650000</v>
      </c>
      <c r="N40" s="6">
        <v>40000</v>
      </c>
      <c r="O40" s="6"/>
      <c r="P40" s="6"/>
      <c r="Q40" s="6">
        <f t="shared" si="3"/>
        <v>40000</v>
      </c>
      <c r="R40" s="6">
        <f t="shared" si="4"/>
        <v>690000</v>
      </c>
      <c r="S40" s="6">
        <v>9000</v>
      </c>
      <c r="T40" s="6">
        <f t="shared" si="13"/>
        <v>32000</v>
      </c>
      <c r="U40" s="6">
        <f t="shared" si="14"/>
        <v>0</v>
      </c>
      <c r="V40" s="6">
        <f t="shared" si="15"/>
        <v>8000</v>
      </c>
      <c r="W40" s="8">
        <f t="shared" si="16"/>
        <v>0</v>
      </c>
    </row>
    <row r="41" spans="1:23" x14ac:dyDescent="0.25">
      <c r="A41" s="11">
        <v>43940</v>
      </c>
      <c r="B41" s="1">
        <v>35</v>
      </c>
      <c r="C41" s="1">
        <v>7</v>
      </c>
      <c r="D41" s="1" t="s">
        <v>81</v>
      </c>
      <c r="E41" s="6" t="s">
        <v>17</v>
      </c>
      <c r="F41" s="6" t="s">
        <v>14</v>
      </c>
      <c r="I41" s="2">
        <v>1</v>
      </c>
      <c r="J41" s="6"/>
      <c r="K41" s="6"/>
      <c r="L41" s="34">
        <v>500000</v>
      </c>
      <c r="M41" s="6">
        <f t="shared" si="2"/>
        <v>500000</v>
      </c>
      <c r="N41" s="6">
        <v>90000</v>
      </c>
      <c r="O41" s="6"/>
      <c r="P41" s="6"/>
      <c r="Q41" s="6">
        <f t="shared" si="3"/>
        <v>90000</v>
      </c>
      <c r="R41" s="6">
        <f t="shared" si="4"/>
        <v>590000</v>
      </c>
      <c r="S41" s="6"/>
      <c r="T41" s="6">
        <f t="shared" si="13"/>
        <v>72000</v>
      </c>
      <c r="U41" s="6">
        <f t="shared" si="14"/>
        <v>0</v>
      </c>
      <c r="V41" s="6">
        <f t="shared" si="15"/>
        <v>18000</v>
      </c>
      <c r="W41" s="8">
        <f t="shared" si="16"/>
        <v>0</v>
      </c>
    </row>
    <row r="42" spans="1:23" x14ac:dyDescent="0.25">
      <c r="A42" s="11">
        <v>43940</v>
      </c>
      <c r="B42" s="1">
        <v>36</v>
      </c>
      <c r="C42" s="1">
        <v>8</v>
      </c>
      <c r="D42" s="1" t="s">
        <v>79</v>
      </c>
      <c r="E42" s="6" t="s">
        <v>8</v>
      </c>
      <c r="F42" s="6" t="s">
        <v>14</v>
      </c>
      <c r="I42" s="2">
        <v>1</v>
      </c>
      <c r="J42" s="6"/>
      <c r="K42" s="6"/>
      <c r="L42" s="6">
        <v>94000</v>
      </c>
      <c r="M42" s="6">
        <f t="shared" si="2"/>
        <v>94000</v>
      </c>
      <c r="N42" s="6">
        <v>15000</v>
      </c>
      <c r="O42" s="6"/>
      <c r="P42" s="6"/>
      <c r="Q42" s="6">
        <f t="shared" si="3"/>
        <v>15000</v>
      </c>
      <c r="R42" s="6">
        <f t="shared" si="4"/>
        <v>109000</v>
      </c>
      <c r="S42" s="6">
        <v>6000</v>
      </c>
      <c r="T42" s="6">
        <f t="shared" si="13"/>
        <v>12000</v>
      </c>
      <c r="U42" s="6">
        <f t="shared" si="14"/>
        <v>0</v>
      </c>
      <c r="V42" s="6">
        <f t="shared" si="15"/>
        <v>3000</v>
      </c>
      <c r="W42" s="8">
        <f t="shared" si="16"/>
        <v>0</v>
      </c>
    </row>
    <row r="43" spans="1:23" x14ac:dyDescent="0.25">
      <c r="A43" s="11">
        <v>43940</v>
      </c>
      <c r="B43" s="1">
        <v>37</v>
      </c>
      <c r="C43" s="1">
        <v>9</v>
      </c>
      <c r="D43" s="1" t="s">
        <v>80</v>
      </c>
      <c r="E43" s="6" t="s">
        <v>7</v>
      </c>
      <c r="F43" s="6" t="s">
        <v>14</v>
      </c>
      <c r="I43" s="2">
        <v>1</v>
      </c>
      <c r="J43" s="6"/>
      <c r="K43" s="6"/>
      <c r="L43" s="34">
        <v>200000</v>
      </c>
      <c r="M43" s="6">
        <f t="shared" si="2"/>
        <v>200000</v>
      </c>
      <c r="N43" s="6">
        <v>15000</v>
      </c>
      <c r="O43" s="6"/>
      <c r="P43" s="6"/>
      <c r="Q43" s="6">
        <f t="shared" si="3"/>
        <v>15000</v>
      </c>
      <c r="R43" s="6">
        <f t="shared" si="4"/>
        <v>215000</v>
      </c>
      <c r="S43" s="6"/>
      <c r="T43" s="6">
        <f t="shared" si="13"/>
        <v>12000</v>
      </c>
      <c r="U43" s="6">
        <f t="shared" si="14"/>
        <v>0</v>
      </c>
      <c r="V43" s="6">
        <f t="shared" si="15"/>
        <v>3000</v>
      </c>
      <c r="W43" s="8">
        <f t="shared" si="16"/>
        <v>0</v>
      </c>
    </row>
    <row r="44" spans="1:23" x14ac:dyDescent="0.25">
      <c r="A44" s="11">
        <v>43940</v>
      </c>
      <c r="B44" s="1">
        <v>38</v>
      </c>
      <c r="C44" s="1">
        <v>10</v>
      </c>
      <c r="E44" s="6"/>
      <c r="F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3" x14ac:dyDescent="0.25">
      <c r="A45" s="11"/>
      <c r="E45" s="6"/>
      <c r="F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3" x14ac:dyDescent="0.25">
      <c r="A46" s="11"/>
      <c r="E46" s="6"/>
      <c r="F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3" x14ac:dyDescent="0.25">
      <c r="A47" s="11"/>
      <c r="E47" s="6"/>
      <c r="F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3" x14ac:dyDescent="0.25">
      <c r="A48" s="11"/>
      <c r="E48" s="6"/>
      <c r="F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3" x14ac:dyDescent="0.25">
      <c r="A49" s="11"/>
      <c r="E49" s="6"/>
      <c r="F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3" ht="15.75" x14ac:dyDescent="0.25">
      <c r="E50" s="10" t="s">
        <v>35</v>
      </c>
      <c r="F50" s="6"/>
      <c r="G50" s="10">
        <f>SUM(G3:G49)</f>
        <v>15</v>
      </c>
      <c r="H50" s="10">
        <f>SUM(H3:H49)</f>
        <v>76</v>
      </c>
      <c r="I50" s="10">
        <f>SUM(I3:I49)</f>
        <v>8</v>
      </c>
      <c r="J50" s="21">
        <f>SUM(J3:J49)</f>
        <v>7217500</v>
      </c>
      <c r="K50" s="21">
        <f t="shared" ref="K50:M50" si="17">SUM(K3:K49)</f>
        <v>4107500</v>
      </c>
      <c r="L50" s="21">
        <f t="shared" si="17"/>
        <v>1208000</v>
      </c>
      <c r="M50" s="21">
        <f t="shared" si="17"/>
        <v>12551900</v>
      </c>
      <c r="N50" s="10">
        <f>SUM(N3:N49)</f>
        <v>625000</v>
      </c>
      <c r="O50" s="10">
        <f>SUM(O3:O49)</f>
        <v>136000</v>
      </c>
      <c r="P50" s="10">
        <f t="shared" ref="P50:Q50" si="18">SUM(P3:P49)</f>
        <v>30000</v>
      </c>
      <c r="Q50" s="10">
        <f t="shared" si="18"/>
        <v>791000</v>
      </c>
      <c r="R50" s="10">
        <f t="shared" ref="R50:W50" si="19">SUM(R3:R49)</f>
        <v>13342900</v>
      </c>
      <c r="S50" s="10">
        <f t="shared" si="19"/>
        <v>187000</v>
      </c>
      <c r="T50" s="10">
        <f t="shared" si="19"/>
        <v>524000</v>
      </c>
      <c r="U50" s="10">
        <f t="shared" si="19"/>
        <v>108800</v>
      </c>
      <c r="V50" s="10">
        <f t="shared" si="19"/>
        <v>131000</v>
      </c>
      <c r="W50" s="10">
        <f t="shared" si="19"/>
        <v>27200</v>
      </c>
    </row>
    <row r="51" spans="1:23" ht="30" x14ac:dyDescent="0.25">
      <c r="E51" s="6"/>
      <c r="F51" s="6"/>
      <c r="J51" s="6"/>
      <c r="K51" s="6"/>
      <c r="L51" s="6"/>
      <c r="M51" s="6"/>
      <c r="N51" s="6"/>
      <c r="O51" s="6"/>
      <c r="P51" s="6"/>
      <c r="Q51" s="6"/>
      <c r="R51" s="30" t="s">
        <v>63</v>
      </c>
      <c r="S51" s="9">
        <v>240000</v>
      </c>
      <c r="T51" s="6"/>
      <c r="U51" s="6"/>
      <c r="V51" s="6"/>
    </row>
    <row r="52" spans="1:23" ht="45" x14ac:dyDescent="0.25">
      <c r="D52" s="12"/>
      <c r="E52" s="6"/>
      <c r="F52" s="6"/>
      <c r="J52" s="6"/>
      <c r="K52" s="6"/>
      <c r="L52" s="6"/>
      <c r="M52" s="6"/>
      <c r="N52" s="13" t="s">
        <v>31</v>
      </c>
      <c r="O52" s="18">
        <f>N50+O50+S50</f>
        <v>948000</v>
      </c>
      <c r="P52" s="18"/>
      <c r="Q52" s="18"/>
      <c r="R52" s="13" t="s">
        <v>32</v>
      </c>
      <c r="S52" s="18">
        <f>T50+S50+S51</f>
        <v>951000</v>
      </c>
      <c r="T52" s="13" t="s">
        <v>33</v>
      </c>
      <c r="U52" s="18">
        <f>U50</f>
        <v>108800</v>
      </c>
      <c r="V52" s="13" t="s">
        <v>54</v>
      </c>
      <c r="W52" s="14">
        <f>V50+W50</f>
        <v>158200</v>
      </c>
    </row>
    <row r="53" spans="1:23" ht="18.75" x14ac:dyDescent="0.3">
      <c r="E53" s="6"/>
      <c r="F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9" t="s">
        <v>57</v>
      </c>
      <c r="W53" s="17">
        <f>'Donasi Pasar'!B13</f>
        <v>67000</v>
      </c>
    </row>
    <row r="54" spans="1:23" x14ac:dyDescent="0.25">
      <c r="E54" s="6"/>
      <c r="F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3" ht="18.75" x14ac:dyDescent="0.25">
      <c r="E55" s="6"/>
      <c r="F55" s="6"/>
      <c r="J55" s="35"/>
      <c r="K55" s="35"/>
      <c r="L55" s="35"/>
      <c r="M55" s="36" t="s">
        <v>5</v>
      </c>
      <c r="N55" s="36"/>
      <c r="O55" s="24">
        <f>M50</f>
        <v>12551900</v>
      </c>
      <c r="P55" s="25" t="s">
        <v>61</v>
      </c>
      <c r="Q55" s="20"/>
      <c r="S55" s="18"/>
      <c r="T55" s="22"/>
      <c r="U55" s="19"/>
      <c r="V55"/>
    </row>
    <row r="56" spans="1:23" ht="18.75" customHeight="1" x14ac:dyDescent="0.25">
      <c r="E56" s="6"/>
      <c r="F56" s="6"/>
      <c r="J56" s="35"/>
      <c r="K56" s="35"/>
      <c r="L56" s="35"/>
      <c r="M56" s="36" t="s">
        <v>78</v>
      </c>
      <c r="N56" s="36"/>
      <c r="O56" s="24">
        <f>R50+S50</f>
        <v>13529900</v>
      </c>
      <c r="P56" s="32">
        <f>O56/$O$56</f>
        <v>1</v>
      </c>
      <c r="Q56" s="20"/>
      <c r="S56" s="18"/>
      <c r="T56" s="22"/>
      <c r="U56" s="19"/>
      <c r="V56"/>
    </row>
    <row r="57" spans="1:23" ht="18.75" customHeight="1" x14ac:dyDescent="0.25">
      <c r="E57" s="6"/>
      <c r="F57" s="6"/>
      <c r="J57" s="35"/>
      <c r="K57" s="35"/>
      <c r="L57" s="35"/>
      <c r="M57" s="36" t="s">
        <v>60</v>
      </c>
      <c r="N57" s="36"/>
      <c r="O57" s="26">
        <f>Q50+S50+S51+W53</f>
        <v>1285000</v>
      </c>
      <c r="P57" s="27">
        <f>O57/$O$56</f>
        <v>9.4974833516877438E-2</v>
      </c>
      <c r="Q57" s="6"/>
      <c r="R57" s="6"/>
      <c r="S57" s="6"/>
      <c r="T57" s="6"/>
      <c r="U57"/>
      <c r="V57"/>
    </row>
    <row r="58" spans="1:23" ht="18.75" customHeight="1" x14ac:dyDescent="0.25">
      <c r="E58" s="6"/>
      <c r="F58" s="6"/>
      <c r="J58" s="35"/>
      <c r="K58" s="35"/>
      <c r="L58" s="35"/>
      <c r="M58" s="36" t="s">
        <v>58</v>
      </c>
      <c r="N58" s="36"/>
      <c r="O58" s="26">
        <f>S50+S51+T50+U50</f>
        <v>1059800</v>
      </c>
      <c r="P58" s="27">
        <f>O58/$O$56</f>
        <v>7.8330216779133627E-2</v>
      </c>
      <c r="Q58" s="6"/>
      <c r="R58" s="6"/>
      <c r="S58" s="6"/>
      <c r="T58" s="6"/>
      <c r="U58"/>
      <c r="V58"/>
    </row>
    <row r="59" spans="1:23" ht="33.75" customHeight="1" x14ac:dyDescent="0.25">
      <c r="E59" s="6"/>
      <c r="F59" s="6"/>
      <c r="J59" s="35"/>
      <c r="K59" s="35"/>
      <c r="L59" s="35"/>
      <c r="M59" s="36" t="s">
        <v>59</v>
      </c>
      <c r="N59" s="36"/>
      <c r="O59" s="26">
        <f>W52+W53</f>
        <v>225200</v>
      </c>
      <c r="P59" s="27">
        <f>O59/$O$56</f>
        <v>1.6644616737743811E-2</v>
      </c>
      <c r="Q59" s="6"/>
      <c r="R59" s="6"/>
      <c r="S59" s="6"/>
      <c r="T59" s="6"/>
      <c r="U59"/>
      <c r="V59"/>
    </row>
    <row r="60" spans="1:23" x14ac:dyDescent="0.25">
      <c r="E60" s="6"/>
      <c r="F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3" x14ac:dyDescent="0.25">
      <c r="E61" s="6"/>
      <c r="F61" s="6"/>
      <c r="J61" s="6"/>
      <c r="K61" s="6"/>
      <c r="L61" s="6"/>
      <c r="M61" s="6"/>
      <c r="N61" s="6" t="s">
        <v>76</v>
      </c>
      <c r="O61" s="6"/>
      <c r="P61" s="6"/>
      <c r="Q61" s="6"/>
      <c r="R61" s="6"/>
      <c r="S61" s="6"/>
      <c r="T61" s="6"/>
      <c r="U61" s="6"/>
      <c r="V61" s="6"/>
    </row>
    <row r="62" spans="1:23" x14ac:dyDescent="0.25">
      <c r="E62" s="6"/>
      <c r="F62" s="6"/>
      <c r="J62" s="6"/>
      <c r="K62" s="6"/>
      <c r="L62" s="6"/>
      <c r="M62" s="6"/>
      <c r="N62" s="6" t="s">
        <v>2</v>
      </c>
      <c r="O62" s="28">
        <f>J50</f>
        <v>7217500</v>
      </c>
      <c r="P62" s="23">
        <f>O62/$O$55</f>
        <v>0.57501254790111456</v>
      </c>
      <c r="Q62" s="6"/>
      <c r="R62" s="6"/>
      <c r="S62" s="6"/>
      <c r="T62" s="6"/>
      <c r="U62"/>
      <c r="V62"/>
    </row>
    <row r="63" spans="1:23" x14ac:dyDescent="0.25">
      <c r="E63" s="6"/>
      <c r="F63" s="6"/>
      <c r="J63" s="6"/>
      <c r="K63" s="6"/>
      <c r="L63" s="6"/>
      <c r="M63" s="6"/>
      <c r="N63" s="6" t="s">
        <v>62</v>
      </c>
      <c r="O63" s="6">
        <f>K50</f>
        <v>4107500</v>
      </c>
      <c r="P63" s="23">
        <f>O63/$O$55</f>
        <v>0.32724129414670289</v>
      </c>
      <c r="Q63" s="6"/>
      <c r="R63" s="6"/>
      <c r="S63" s="6"/>
      <c r="T63" s="6"/>
      <c r="U63"/>
      <c r="V63"/>
    </row>
    <row r="64" spans="1:23" x14ac:dyDescent="0.25">
      <c r="E64" s="6"/>
      <c r="F64" s="6"/>
      <c r="J64" s="6"/>
      <c r="K64" s="6"/>
      <c r="L64" s="6"/>
      <c r="M64" s="6"/>
      <c r="N64" s="6" t="s">
        <v>50</v>
      </c>
      <c r="O64" s="6">
        <f>L50</f>
        <v>1208000</v>
      </c>
      <c r="P64" s="23">
        <f>O64/$O$55</f>
        <v>9.6240409818433861E-2</v>
      </c>
      <c r="Q64" s="6"/>
      <c r="R64" s="6"/>
      <c r="S64" s="6"/>
      <c r="T64" s="6"/>
      <c r="U64"/>
      <c r="V64"/>
    </row>
    <row r="66" spans="12:15" x14ac:dyDescent="0.25">
      <c r="N66" s="3" t="s">
        <v>77</v>
      </c>
    </row>
    <row r="67" spans="12:15" x14ac:dyDescent="0.25">
      <c r="N67" s="3" t="s">
        <v>8</v>
      </c>
      <c r="O67" s="31">
        <f>Indri!S40+Indri!T40+Indri!U40+Indri!S41</f>
        <v>408800</v>
      </c>
    </row>
    <row r="68" spans="12:15" x14ac:dyDescent="0.25">
      <c r="N68" s="3" t="s">
        <v>7</v>
      </c>
      <c r="O68" s="31">
        <f>Samin!S25+Samin!T25+Samin!S26</f>
        <v>311800</v>
      </c>
    </row>
    <row r="69" spans="12:15" x14ac:dyDescent="0.25">
      <c r="N69" s="3" t="s">
        <v>17</v>
      </c>
      <c r="O69" s="31">
        <f>Yudi!S15+Yudi!T15+Yudi!S16</f>
        <v>243700</v>
      </c>
    </row>
    <row r="70" spans="12:15" x14ac:dyDescent="0.25">
      <c r="L70" s="31"/>
      <c r="N70" s="3" t="s">
        <v>45</v>
      </c>
      <c r="O70" s="31">
        <f>Andri!S14+Andri!T14+Andri!S15</f>
        <v>173000</v>
      </c>
    </row>
    <row r="71" spans="12:15" x14ac:dyDescent="0.25">
      <c r="L71" s="31"/>
    </row>
  </sheetData>
  <autoFilter ref="A2:W2"/>
  <mergeCells count="5">
    <mergeCell ref="M55:N55"/>
    <mergeCell ref="M56:N56"/>
    <mergeCell ref="M57:N57"/>
    <mergeCell ref="M58:N58"/>
    <mergeCell ref="M59:N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zoomScale="80" zoomScaleNormal="80" workbookViewId="0">
      <pane xSplit="8" ySplit="2" topLeftCell="S29" activePane="bottomRight" state="frozen"/>
      <selection pane="topRight" activeCell="I1" sqref="I1"/>
      <selection pane="bottomLeft" activeCell="A3" sqref="A3"/>
      <selection pane="bottomRight" activeCell="S41" activeCellId="1" sqref="S40:U40 S41"/>
    </sheetView>
  </sheetViews>
  <sheetFormatPr defaultRowHeight="15" x14ac:dyDescent="0.25"/>
  <cols>
    <col min="1" max="1" width="10.7109375" customWidth="1"/>
    <col min="2" max="3" width="6.140625" style="1" customWidth="1"/>
    <col min="4" max="4" width="23.7109375" style="2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65</v>
      </c>
      <c r="K2" s="4" t="s">
        <v>66</v>
      </c>
      <c r="L2" s="4" t="s">
        <v>67</v>
      </c>
      <c r="M2" s="29" t="s">
        <v>68</v>
      </c>
      <c r="N2" s="4" t="s">
        <v>3</v>
      </c>
      <c r="O2" s="4" t="s">
        <v>74</v>
      </c>
      <c r="P2" s="4" t="s">
        <v>69</v>
      </c>
      <c r="Q2" s="29" t="s">
        <v>70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43</v>
      </c>
    </row>
    <row r="3" spans="1:26" s="5" customFormat="1" x14ac:dyDescent="0.25">
      <c r="A3" s="11">
        <v>43936</v>
      </c>
      <c r="B3" s="1">
        <v>2</v>
      </c>
      <c r="C3" s="1">
        <v>2</v>
      </c>
      <c r="D3" s="2" t="s">
        <v>6</v>
      </c>
      <c r="E3" s="6" t="s">
        <v>8</v>
      </c>
      <c r="F3" s="6" t="s">
        <v>15</v>
      </c>
      <c r="G3" s="2"/>
      <c r="H3" s="2">
        <v>6</v>
      </c>
      <c r="I3" s="2"/>
      <c r="J3" s="6"/>
      <c r="K3" s="6">
        <v>325000</v>
      </c>
      <c r="L3" s="6"/>
      <c r="M3" s="6">
        <f t="shared" ref="M3:M25" si="0">J3+K3+L3</f>
        <v>325000</v>
      </c>
      <c r="N3" s="6">
        <v>10000</v>
      </c>
      <c r="O3" s="6">
        <v>10000</v>
      </c>
      <c r="P3" s="6"/>
      <c r="Q3" s="6">
        <f t="shared" ref="Q3:Q25" si="1">N3+O3+P3</f>
        <v>20000</v>
      </c>
      <c r="R3" s="6">
        <f t="shared" ref="R3:R25" si="2">M3+Q3</f>
        <v>345000</v>
      </c>
      <c r="S3" s="6">
        <v>5000</v>
      </c>
      <c r="T3" s="6">
        <f t="shared" ref="T3:U16" si="3">N3*80%</f>
        <v>8000</v>
      </c>
      <c r="U3" s="6">
        <f t="shared" si="3"/>
        <v>8000</v>
      </c>
      <c r="V3" s="6">
        <f t="shared" ref="V3:W7" si="4">N3*20%</f>
        <v>2000</v>
      </c>
      <c r="W3" s="8">
        <f t="shared" si="4"/>
        <v>2000</v>
      </c>
      <c r="X3" s="4" t="s">
        <v>8</v>
      </c>
      <c r="Y3" s="8">
        <v>-4000</v>
      </c>
      <c r="Z3" s="15">
        <f>Y3</f>
        <v>-4000</v>
      </c>
    </row>
    <row r="4" spans="1:26" s="5" customFormat="1" x14ac:dyDescent="0.25">
      <c r="A4" s="11">
        <v>43936</v>
      </c>
      <c r="B4" s="1">
        <v>3</v>
      </c>
      <c r="C4" s="1">
        <v>3</v>
      </c>
      <c r="D4" s="2" t="s">
        <v>9</v>
      </c>
      <c r="E4" s="6" t="s">
        <v>8</v>
      </c>
      <c r="F4" s="6" t="s">
        <v>15</v>
      </c>
      <c r="G4" s="2">
        <v>1</v>
      </c>
      <c r="H4" s="2"/>
      <c r="I4" s="2"/>
      <c r="J4" s="6">
        <v>316200</v>
      </c>
      <c r="K4" s="6"/>
      <c r="L4" s="6"/>
      <c r="M4" s="6">
        <f t="shared" si="0"/>
        <v>316200</v>
      </c>
      <c r="N4" s="6">
        <v>10000</v>
      </c>
      <c r="O4" s="6">
        <v>0</v>
      </c>
      <c r="P4" s="6"/>
      <c r="Q4" s="6">
        <f t="shared" si="1"/>
        <v>10000</v>
      </c>
      <c r="R4" s="6">
        <f t="shared" si="2"/>
        <v>326200</v>
      </c>
      <c r="S4" s="6">
        <f>340000-O4-R4</f>
        <v>13800</v>
      </c>
      <c r="T4" s="6">
        <f t="shared" si="3"/>
        <v>8000</v>
      </c>
      <c r="U4" s="6">
        <f t="shared" si="3"/>
        <v>0</v>
      </c>
      <c r="V4" s="6">
        <f t="shared" si="4"/>
        <v>2000</v>
      </c>
      <c r="W4" s="8">
        <f t="shared" si="4"/>
        <v>0</v>
      </c>
      <c r="X4" s="1" t="s">
        <v>41</v>
      </c>
      <c r="Y4" s="8">
        <f>S4+T4</f>
        <v>21800</v>
      </c>
      <c r="Z4" s="8">
        <f>Z3+Y4</f>
        <v>17800</v>
      </c>
    </row>
    <row r="5" spans="1:26" s="5" customFormat="1" x14ac:dyDescent="0.25">
      <c r="A5" s="11">
        <v>43936</v>
      </c>
      <c r="B5" s="1">
        <v>4</v>
      </c>
      <c r="C5" s="1">
        <v>4</v>
      </c>
      <c r="D5" s="2" t="s">
        <v>10</v>
      </c>
      <c r="E5" s="6" t="s">
        <v>8</v>
      </c>
      <c r="F5" s="6" t="s">
        <v>14</v>
      </c>
      <c r="G5" s="2"/>
      <c r="H5" s="2">
        <v>3</v>
      </c>
      <c r="I5" s="2"/>
      <c r="K5" s="6">
        <v>191000</v>
      </c>
      <c r="L5" s="6"/>
      <c r="M5" s="6">
        <f t="shared" si="0"/>
        <v>191000</v>
      </c>
      <c r="N5" s="6">
        <v>10000</v>
      </c>
      <c r="O5" s="6">
        <v>4000</v>
      </c>
      <c r="P5" s="6"/>
      <c r="Q5" s="6">
        <f t="shared" si="1"/>
        <v>14000</v>
      </c>
      <c r="R5" s="6">
        <f t="shared" si="2"/>
        <v>205000</v>
      </c>
      <c r="S5" s="6">
        <v>0</v>
      </c>
      <c r="T5" s="6">
        <f t="shared" si="3"/>
        <v>8000</v>
      </c>
      <c r="U5" s="6">
        <f t="shared" si="3"/>
        <v>3200</v>
      </c>
      <c r="V5" s="6">
        <f t="shared" si="4"/>
        <v>2000</v>
      </c>
      <c r="W5" s="8">
        <f t="shared" si="4"/>
        <v>800</v>
      </c>
      <c r="X5" s="1" t="s">
        <v>8</v>
      </c>
      <c r="Y5" s="8">
        <f>-V5-W5</f>
        <v>-2800</v>
      </c>
      <c r="Z5" s="8">
        <f t="shared" ref="Z5:Z27" si="5">Z4+Y5</f>
        <v>15000</v>
      </c>
    </row>
    <row r="6" spans="1:26" s="5" customFormat="1" x14ac:dyDescent="0.25">
      <c r="A6" s="11">
        <v>43936</v>
      </c>
      <c r="B6" s="1">
        <v>5</v>
      </c>
      <c r="C6" s="1">
        <v>5</v>
      </c>
      <c r="D6" s="2" t="s">
        <v>11</v>
      </c>
      <c r="E6" s="6" t="s">
        <v>8</v>
      </c>
      <c r="F6" s="6" t="s">
        <v>14</v>
      </c>
      <c r="G6" s="2"/>
      <c r="H6" s="2">
        <v>3</v>
      </c>
      <c r="I6" s="2"/>
      <c r="K6" s="6">
        <v>58000</v>
      </c>
      <c r="L6" s="6"/>
      <c r="M6" s="6">
        <f t="shared" si="0"/>
        <v>58000</v>
      </c>
      <c r="N6" s="6">
        <v>10000</v>
      </c>
      <c r="O6" s="6">
        <v>4000</v>
      </c>
      <c r="P6" s="6"/>
      <c r="Q6" s="6">
        <f t="shared" si="1"/>
        <v>14000</v>
      </c>
      <c r="R6" s="6">
        <f t="shared" si="2"/>
        <v>72000</v>
      </c>
      <c r="S6" s="6">
        <v>4000</v>
      </c>
      <c r="T6" s="6">
        <f t="shared" si="3"/>
        <v>8000</v>
      </c>
      <c r="U6" s="6">
        <f t="shared" si="3"/>
        <v>3200</v>
      </c>
      <c r="V6" s="6">
        <f t="shared" si="4"/>
        <v>2000</v>
      </c>
      <c r="W6" s="8">
        <f t="shared" si="4"/>
        <v>800</v>
      </c>
      <c r="X6" s="1" t="s">
        <v>8</v>
      </c>
      <c r="Y6" s="8">
        <f>-V6-W6</f>
        <v>-2800</v>
      </c>
      <c r="Z6" s="8">
        <f t="shared" si="5"/>
        <v>12200</v>
      </c>
    </row>
    <row r="7" spans="1:26" s="5" customFormat="1" x14ac:dyDescent="0.25">
      <c r="A7" s="11">
        <v>43936</v>
      </c>
      <c r="B7" s="3">
        <v>6</v>
      </c>
      <c r="C7" s="3">
        <v>6</v>
      </c>
      <c r="D7" s="2" t="s">
        <v>12</v>
      </c>
      <c r="E7" s="6" t="s">
        <v>8</v>
      </c>
      <c r="F7" s="6" t="s">
        <v>14</v>
      </c>
      <c r="G7" s="2">
        <v>1</v>
      </c>
      <c r="H7" s="2"/>
      <c r="I7" s="2"/>
      <c r="J7" s="6">
        <v>377600</v>
      </c>
      <c r="K7" s="6"/>
      <c r="L7" s="6"/>
      <c r="M7" s="6">
        <f t="shared" si="0"/>
        <v>377600</v>
      </c>
      <c r="N7" s="6">
        <v>10000</v>
      </c>
      <c r="O7" s="6">
        <v>0</v>
      </c>
      <c r="P7" s="6"/>
      <c r="Q7" s="6">
        <f t="shared" si="1"/>
        <v>10000</v>
      </c>
      <c r="R7" s="6">
        <f t="shared" si="2"/>
        <v>387600</v>
      </c>
      <c r="S7" s="6">
        <v>10000</v>
      </c>
      <c r="T7" s="6">
        <f t="shared" si="3"/>
        <v>8000</v>
      </c>
      <c r="U7" s="6">
        <f t="shared" si="3"/>
        <v>0</v>
      </c>
      <c r="V7" s="6">
        <f t="shared" si="4"/>
        <v>2000</v>
      </c>
      <c r="W7" s="8">
        <f t="shared" si="4"/>
        <v>0</v>
      </c>
      <c r="X7" s="1" t="s">
        <v>8</v>
      </c>
      <c r="Y7" s="8">
        <f>-V7-W7</f>
        <v>-2000</v>
      </c>
      <c r="Z7" s="8">
        <f t="shared" si="5"/>
        <v>10200</v>
      </c>
    </row>
    <row r="8" spans="1:26" x14ac:dyDescent="0.25">
      <c r="A8" s="11">
        <v>43937</v>
      </c>
      <c r="B8" s="1">
        <v>8</v>
      </c>
      <c r="C8" s="1">
        <v>2</v>
      </c>
      <c r="D8" s="2" t="s">
        <v>22</v>
      </c>
      <c r="E8" s="6" t="s">
        <v>7</v>
      </c>
      <c r="F8" s="6" t="s">
        <v>14</v>
      </c>
      <c r="H8" s="2">
        <v>4</v>
      </c>
      <c r="K8" s="6">
        <v>189000</v>
      </c>
      <c r="L8" s="6"/>
      <c r="M8" s="6">
        <f t="shared" si="0"/>
        <v>189000</v>
      </c>
      <c r="N8" s="6">
        <v>20000</v>
      </c>
      <c r="O8" s="6">
        <v>6000</v>
      </c>
      <c r="P8" s="6"/>
      <c r="Q8" s="6">
        <f t="shared" si="1"/>
        <v>26000</v>
      </c>
      <c r="R8" s="6">
        <f t="shared" si="2"/>
        <v>215000</v>
      </c>
      <c r="S8" s="6">
        <v>0</v>
      </c>
      <c r="T8" s="6"/>
      <c r="U8" s="6">
        <f t="shared" si="3"/>
        <v>4800</v>
      </c>
      <c r="V8" s="6">
        <f t="shared" ref="V8:W21" si="6">N8*20%</f>
        <v>4000</v>
      </c>
      <c r="W8" s="8">
        <f t="shared" si="6"/>
        <v>1200</v>
      </c>
      <c r="X8" s="1" t="s">
        <v>8</v>
      </c>
      <c r="Y8" s="16">
        <f>-W8</f>
        <v>-1200</v>
      </c>
      <c r="Z8" s="8">
        <f t="shared" si="5"/>
        <v>9000</v>
      </c>
    </row>
    <row r="9" spans="1:26" x14ac:dyDescent="0.25">
      <c r="A9" s="11">
        <v>43937</v>
      </c>
      <c r="B9" s="1">
        <v>9</v>
      </c>
      <c r="C9" s="1">
        <v>3</v>
      </c>
      <c r="D9" s="2" t="s">
        <v>18</v>
      </c>
      <c r="E9" s="6" t="s">
        <v>17</v>
      </c>
      <c r="F9" s="6" t="s">
        <v>14</v>
      </c>
      <c r="H9" s="2">
        <v>7</v>
      </c>
      <c r="K9" s="6">
        <v>156000</v>
      </c>
      <c r="L9" s="6"/>
      <c r="M9" s="6">
        <f t="shared" si="0"/>
        <v>156000</v>
      </c>
      <c r="N9" s="6">
        <v>10000</v>
      </c>
      <c r="O9" s="6">
        <v>12000</v>
      </c>
      <c r="P9" s="6"/>
      <c r="Q9" s="6">
        <f t="shared" si="1"/>
        <v>22000</v>
      </c>
      <c r="R9" s="6">
        <f t="shared" si="2"/>
        <v>178000</v>
      </c>
      <c r="S9" s="6"/>
      <c r="T9" s="6"/>
      <c r="U9" s="6">
        <f t="shared" si="3"/>
        <v>9600</v>
      </c>
      <c r="V9" s="6">
        <f t="shared" si="6"/>
        <v>2000</v>
      </c>
      <c r="W9" s="8">
        <f t="shared" si="6"/>
        <v>2400</v>
      </c>
      <c r="X9" s="1" t="s">
        <v>41</v>
      </c>
      <c r="Y9" s="16">
        <f>U9-6000</f>
        <v>3600</v>
      </c>
      <c r="Z9" s="8">
        <f t="shared" si="5"/>
        <v>12600</v>
      </c>
    </row>
    <row r="10" spans="1:26" ht="30" x14ac:dyDescent="0.25">
      <c r="A10" s="11"/>
      <c r="D10" s="2" t="s">
        <v>42</v>
      </c>
      <c r="E10" s="6"/>
      <c r="F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  <c r="X10" s="1" t="s">
        <v>8</v>
      </c>
      <c r="Y10" s="16">
        <v>-2000</v>
      </c>
      <c r="Z10" s="8">
        <f t="shared" si="5"/>
        <v>10600</v>
      </c>
    </row>
    <row r="11" spans="1:26" x14ac:dyDescent="0.25">
      <c r="A11" s="11">
        <v>43937</v>
      </c>
      <c r="B11" s="1">
        <v>10</v>
      </c>
      <c r="C11" s="1">
        <v>4</v>
      </c>
      <c r="D11" s="2" t="s">
        <v>11</v>
      </c>
      <c r="E11" s="6" t="s">
        <v>7</v>
      </c>
      <c r="F11" s="6" t="s">
        <v>15</v>
      </c>
      <c r="H11" s="2">
        <v>7</v>
      </c>
      <c r="K11" s="6">
        <f>138000+57500</f>
        <v>195500</v>
      </c>
      <c r="L11" s="6"/>
      <c r="M11" s="6">
        <f t="shared" si="0"/>
        <v>195500</v>
      </c>
      <c r="N11" s="6">
        <v>10000</v>
      </c>
      <c r="O11" s="6">
        <v>12000</v>
      </c>
      <c r="P11" s="6"/>
      <c r="Q11" s="6">
        <f t="shared" si="1"/>
        <v>22000</v>
      </c>
      <c r="R11" s="6">
        <f t="shared" si="2"/>
        <v>217500</v>
      </c>
      <c r="S11" s="6"/>
      <c r="T11" s="6"/>
      <c r="U11" s="6">
        <f t="shared" si="3"/>
        <v>9600</v>
      </c>
      <c r="V11" s="6">
        <f t="shared" si="6"/>
        <v>2000</v>
      </c>
      <c r="W11" s="8">
        <f t="shared" si="6"/>
        <v>2400</v>
      </c>
      <c r="X11" s="1" t="s">
        <v>41</v>
      </c>
      <c r="Y11" s="16">
        <v>4800</v>
      </c>
      <c r="Z11" s="8">
        <f t="shared" si="5"/>
        <v>15400</v>
      </c>
    </row>
    <row r="12" spans="1:26" x14ac:dyDescent="0.25">
      <c r="A12" s="11">
        <v>43937</v>
      </c>
      <c r="B12" s="3">
        <v>11</v>
      </c>
      <c r="C12" s="3">
        <v>5</v>
      </c>
      <c r="D12" s="2" t="s">
        <v>19</v>
      </c>
      <c r="E12" s="6" t="s">
        <v>7</v>
      </c>
      <c r="F12" s="6" t="s">
        <v>14</v>
      </c>
      <c r="H12" s="2">
        <v>3</v>
      </c>
      <c r="K12" s="6">
        <v>175000</v>
      </c>
      <c r="L12" s="6"/>
      <c r="M12" s="6">
        <f t="shared" si="0"/>
        <v>175000</v>
      </c>
      <c r="N12" s="6">
        <v>10000</v>
      </c>
      <c r="O12" s="6">
        <v>4000</v>
      </c>
      <c r="P12" s="6"/>
      <c r="Q12" s="6">
        <f t="shared" si="1"/>
        <v>14000</v>
      </c>
      <c r="R12" s="6">
        <f t="shared" si="2"/>
        <v>189000</v>
      </c>
      <c r="S12" s="6"/>
      <c r="T12" s="6"/>
      <c r="U12" s="6">
        <f t="shared" si="3"/>
        <v>3200</v>
      </c>
      <c r="V12" s="6">
        <f t="shared" si="6"/>
        <v>2000</v>
      </c>
      <c r="W12" s="8">
        <f t="shared" si="6"/>
        <v>800</v>
      </c>
      <c r="X12" s="1" t="s">
        <v>8</v>
      </c>
      <c r="Y12" s="16">
        <f>-W12</f>
        <v>-800</v>
      </c>
      <c r="Z12" s="8">
        <f t="shared" si="5"/>
        <v>14600</v>
      </c>
    </row>
    <row r="13" spans="1:26" x14ac:dyDescent="0.25">
      <c r="A13" s="11">
        <v>43937</v>
      </c>
      <c r="B13" s="1">
        <v>12</v>
      </c>
      <c r="C13" s="1">
        <v>6</v>
      </c>
      <c r="D13" s="2" t="s">
        <v>21</v>
      </c>
      <c r="E13" s="6" t="s">
        <v>8</v>
      </c>
      <c r="F13" s="6" t="s">
        <v>14</v>
      </c>
      <c r="H13" s="2">
        <v>2</v>
      </c>
      <c r="K13" s="6">
        <v>60000</v>
      </c>
      <c r="L13" s="6"/>
      <c r="M13" s="6">
        <f t="shared" si="0"/>
        <v>60000</v>
      </c>
      <c r="N13" s="6">
        <v>10000</v>
      </c>
      <c r="O13" s="6">
        <v>2000</v>
      </c>
      <c r="P13" s="6"/>
      <c r="Q13" s="6">
        <f t="shared" si="1"/>
        <v>12000</v>
      </c>
      <c r="R13" s="6">
        <f t="shared" si="2"/>
        <v>72000</v>
      </c>
      <c r="S13" s="6">
        <v>10000</v>
      </c>
      <c r="T13" s="6">
        <f t="shared" si="3"/>
        <v>8000</v>
      </c>
      <c r="U13" s="6">
        <f t="shared" si="3"/>
        <v>1600</v>
      </c>
      <c r="V13" s="6">
        <f t="shared" si="6"/>
        <v>2000</v>
      </c>
      <c r="W13" s="8">
        <f t="shared" si="6"/>
        <v>400</v>
      </c>
      <c r="X13" s="1" t="s">
        <v>8</v>
      </c>
      <c r="Y13" s="8">
        <f>-V13-W13</f>
        <v>-2400</v>
      </c>
      <c r="Z13" s="8">
        <f t="shared" si="5"/>
        <v>12200</v>
      </c>
    </row>
    <row r="14" spans="1:26" x14ac:dyDescent="0.25">
      <c r="A14" s="11">
        <v>43938</v>
      </c>
      <c r="B14" s="1">
        <v>14</v>
      </c>
      <c r="C14" s="1">
        <v>1</v>
      </c>
      <c r="D14" s="2" t="s">
        <v>44</v>
      </c>
      <c r="E14" s="6" t="s">
        <v>7</v>
      </c>
      <c r="F14" s="6" t="s">
        <v>15</v>
      </c>
      <c r="H14" s="2">
        <v>9</v>
      </c>
      <c r="K14" s="6">
        <v>344000</v>
      </c>
      <c r="L14" s="6"/>
      <c r="M14" s="6">
        <f t="shared" si="0"/>
        <v>344000</v>
      </c>
      <c r="N14" s="6">
        <v>10000</v>
      </c>
      <c r="O14" s="6">
        <v>16000</v>
      </c>
      <c r="P14" s="6"/>
      <c r="Q14" s="6">
        <f t="shared" si="1"/>
        <v>26000</v>
      </c>
      <c r="R14" s="6">
        <f t="shared" si="2"/>
        <v>370000</v>
      </c>
      <c r="S14" s="6"/>
      <c r="T14" s="6"/>
      <c r="U14" s="6">
        <f t="shared" si="3"/>
        <v>12800</v>
      </c>
      <c r="V14" s="6">
        <f t="shared" si="6"/>
        <v>2000</v>
      </c>
      <c r="W14" s="8">
        <f t="shared" si="6"/>
        <v>3200</v>
      </c>
      <c r="X14" s="1" t="s">
        <v>41</v>
      </c>
      <c r="Y14" s="8">
        <f>U14</f>
        <v>12800</v>
      </c>
      <c r="Z14" s="8">
        <f t="shared" si="5"/>
        <v>25000</v>
      </c>
    </row>
    <row r="15" spans="1:26" ht="30" x14ac:dyDescent="0.25">
      <c r="A15" s="11"/>
      <c r="D15" s="2" t="s">
        <v>52</v>
      </c>
      <c r="E15" s="6"/>
      <c r="F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  <c r="X15" s="1" t="s">
        <v>41</v>
      </c>
      <c r="Y15" s="8">
        <f>M14</f>
        <v>344000</v>
      </c>
      <c r="Z15" s="8">
        <f t="shared" si="5"/>
        <v>369000</v>
      </c>
    </row>
    <row r="16" spans="1:26" x14ac:dyDescent="0.25">
      <c r="A16" s="11">
        <v>43938</v>
      </c>
      <c r="B16" s="1">
        <v>15</v>
      </c>
      <c r="C16" s="1">
        <v>2</v>
      </c>
      <c r="D16" s="2" t="s">
        <v>49</v>
      </c>
      <c r="E16" s="6" t="s">
        <v>45</v>
      </c>
      <c r="F16" s="6" t="s">
        <v>14</v>
      </c>
      <c r="H16" s="2">
        <v>3</v>
      </c>
      <c r="K16" s="6">
        <v>86500</v>
      </c>
      <c r="L16" s="6"/>
      <c r="M16" s="6">
        <f t="shared" si="0"/>
        <v>86500</v>
      </c>
      <c r="N16" s="6">
        <v>10000</v>
      </c>
      <c r="O16" s="6">
        <v>4000</v>
      </c>
      <c r="P16" s="6"/>
      <c r="Q16" s="6">
        <f t="shared" si="1"/>
        <v>14000</v>
      </c>
      <c r="R16" s="6">
        <f t="shared" si="2"/>
        <v>100500</v>
      </c>
      <c r="S16" s="6"/>
      <c r="T16" s="6"/>
      <c r="U16" s="6">
        <f t="shared" si="3"/>
        <v>3200</v>
      </c>
      <c r="V16" s="6">
        <f t="shared" si="6"/>
        <v>2000</v>
      </c>
      <c r="W16" s="8">
        <f t="shared" si="6"/>
        <v>800</v>
      </c>
      <c r="X16" s="1" t="s">
        <v>8</v>
      </c>
      <c r="Y16" s="8">
        <f>-W16</f>
        <v>-800</v>
      </c>
      <c r="Z16" s="8">
        <f t="shared" si="5"/>
        <v>368200</v>
      </c>
    </row>
    <row r="17" spans="1:26" x14ac:dyDescent="0.25">
      <c r="A17" s="11">
        <v>43938</v>
      </c>
      <c r="B17" s="1">
        <v>17</v>
      </c>
      <c r="C17" s="1">
        <v>4</v>
      </c>
      <c r="D17" s="2" t="s">
        <v>48</v>
      </c>
      <c r="E17" s="6" t="s">
        <v>17</v>
      </c>
      <c r="F17" s="6" t="s">
        <v>15</v>
      </c>
      <c r="H17" s="2">
        <v>4</v>
      </c>
      <c r="K17" s="6">
        <v>304000</v>
      </c>
      <c r="L17" s="6"/>
      <c r="M17" s="6">
        <f t="shared" si="0"/>
        <v>304000</v>
      </c>
      <c r="N17" s="6">
        <v>10000</v>
      </c>
      <c r="O17" s="6">
        <v>6000</v>
      </c>
      <c r="P17" s="6"/>
      <c r="Q17" s="6">
        <f t="shared" si="1"/>
        <v>16000</v>
      </c>
      <c r="R17" s="6">
        <f t="shared" si="2"/>
        <v>320000</v>
      </c>
      <c r="S17" s="6"/>
      <c r="T17" s="6"/>
      <c r="U17" s="6">
        <f t="shared" ref="T17:U21" si="7">O17*80%</f>
        <v>4800</v>
      </c>
      <c r="V17" s="6">
        <f t="shared" si="6"/>
        <v>2000</v>
      </c>
      <c r="W17" s="8">
        <f t="shared" si="6"/>
        <v>1200</v>
      </c>
      <c r="X17" s="1" t="s">
        <v>41</v>
      </c>
      <c r="Y17" s="8">
        <f>U17</f>
        <v>4800</v>
      </c>
      <c r="Z17" s="8">
        <f t="shared" si="5"/>
        <v>373000</v>
      </c>
    </row>
    <row r="18" spans="1:26" x14ac:dyDescent="0.25">
      <c r="A18" s="11"/>
      <c r="D18" s="2" t="s">
        <v>53</v>
      </c>
      <c r="E18" s="6"/>
      <c r="F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/>
      <c r="X18" s="1" t="s">
        <v>41</v>
      </c>
      <c r="Y18" s="8">
        <f>K17</f>
        <v>304000</v>
      </c>
      <c r="Z18" s="8">
        <f t="shared" si="5"/>
        <v>677000</v>
      </c>
    </row>
    <row r="19" spans="1:26" x14ac:dyDescent="0.25">
      <c r="A19" s="11">
        <v>43938</v>
      </c>
      <c r="B19" s="1">
        <v>18</v>
      </c>
      <c r="C19" s="1">
        <v>5</v>
      </c>
      <c r="D19" s="2" t="s">
        <v>4</v>
      </c>
      <c r="E19" s="6" t="s">
        <v>8</v>
      </c>
      <c r="F19" s="6" t="s">
        <v>14</v>
      </c>
      <c r="I19" s="2">
        <v>1</v>
      </c>
      <c r="K19" s="6"/>
      <c r="L19" s="6">
        <v>20000</v>
      </c>
      <c r="M19" s="6">
        <f t="shared" si="0"/>
        <v>20000</v>
      </c>
      <c r="N19" s="6">
        <v>10000</v>
      </c>
      <c r="O19" s="6">
        <v>0</v>
      </c>
      <c r="P19" s="6"/>
      <c r="Q19" s="6">
        <f t="shared" si="1"/>
        <v>10000</v>
      </c>
      <c r="R19" s="6">
        <f t="shared" si="2"/>
        <v>30000</v>
      </c>
      <c r="S19" s="6">
        <v>7000</v>
      </c>
      <c r="T19" s="6">
        <f t="shared" si="7"/>
        <v>8000</v>
      </c>
      <c r="U19" s="6">
        <f t="shared" si="7"/>
        <v>0</v>
      </c>
      <c r="V19" s="6">
        <f t="shared" si="6"/>
        <v>2000</v>
      </c>
      <c r="W19" s="8">
        <f t="shared" si="6"/>
        <v>0</v>
      </c>
      <c r="X19" s="1" t="s">
        <v>8</v>
      </c>
      <c r="Y19" s="8">
        <f>-V19+5000</f>
        <v>3000</v>
      </c>
      <c r="Z19" s="8">
        <f t="shared" si="5"/>
        <v>680000</v>
      </c>
    </row>
    <row r="20" spans="1:26" x14ac:dyDescent="0.25">
      <c r="A20" s="11"/>
      <c r="D20" s="2" t="s">
        <v>55</v>
      </c>
      <c r="E20" s="6"/>
      <c r="F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  <c r="X20" s="1" t="s">
        <v>8</v>
      </c>
      <c r="Y20" s="16">
        <f>-680000</f>
        <v>-680000</v>
      </c>
      <c r="Z20" s="8">
        <f t="shared" si="5"/>
        <v>0</v>
      </c>
    </row>
    <row r="21" spans="1:26" x14ac:dyDescent="0.25">
      <c r="A21" s="11">
        <v>43939</v>
      </c>
      <c r="B21" s="1">
        <v>19</v>
      </c>
      <c r="C21" s="1">
        <v>1</v>
      </c>
      <c r="D21" s="2" t="s">
        <v>22</v>
      </c>
      <c r="E21" s="6" t="s">
        <v>7</v>
      </c>
      <c r="F21" s="6" t="s">
        <v>14</v>
      </c>
      <c r="G21" s="2">
        <v>1</v>
      </c>
      <c r="H21" s="2">
        <v>1</v>
      </c>
      <c r="J21" s="6">
        <v>149700</v>
      </c>
      <c r="K21" s="6">
        <v>185000</v>
      </c>
      <c r="L21" s="6"/>
      <c r="M21" s="6">
        <f t="shared" si="0"/>
        <v>334700</v>
      </c>
      <c r="N21" s="6">
        <v>20000</v>
      </c>
      <c r="O21" s="6">
        <v>6000</v>
      </c>
      <c r="P21" s="6">
        <v>5000</v>
      </c>
      <c r="Q21" s="6">
        <f t="shared" si="1"/>
        <v>31000</v>
      </c>
      <c r="R21" s="6">
        <f t="shared" si="2"/>
        <v>365700</v>
      </c>
      <c r="S21" s="6"/>
      <c r="T21" s="6"/>
      <c r="U21" s="6">
        <f t="shared" si="7"/>
        <v>4800</v>
      </c>
      <c r="V21" s="6">
        <f t="shared" si="6"/>
        <v>4000</v>
      </c>
      <c r="W21" s="8">
        <f t="shared" si="6"/>
        <v>1200</v>
      </c>
      <c r="X21" s="1" t="s">
        <v>8</v>
      </c>
      <c r="Y21" s="16">
        <f>-W21</f>
        <v>-1200</v>
      </c>
      <c r="Z21" s="8">
        <f t="shared" si="5"/>
        <v>-1200</v>
      </c>
    </row>
    <row r="22" spans="1:26" x14ac:dyDescent="0.25">
      <c r="A22" s="11">
        <v>43939</v>
      </c>
      <c r="B22" s="1">
        <v>21</v>
      </c>
      <c r="C22" s="1">
        <v>3</v>
      </c>
      <c r="D22" s="2" t="s">
        <v>20</v>
      </c>
      <c r="E22" s="6" t="s">
        <v>45</v>
      </c>
      <c r="F22" s="6" t="s">
        <v>15</v>
      </c>
      <c r="H22" s="2">
        <v>1</v>
      </c>
      <c r="J22" s="6"/>
      <c r="K22" s="6">
        <v>215500</v>
      </c>
      <c r="L22" s="6">
        <v>84000</v>
      </c>
      <c r="M22" s="6">
        <f t="shared" si="0"/>
        <v>299500</v>
      </c>
      <c r="N22" s="6">
        <v>20000</v>
      </c>
      <c r="O22" s="6">
        <v>6000</v>
      </c>
      <c r="P22" s="6">
        <v>5000</v>
      </c>
      <c r="Q22" s="6">
        <f t="shared" si="1"/>
        <v>31000</v>
      </c>
      <c r="R22" s="6">
        <f t="shared" si="2"/>
        <v>330500</v>
      </c>
      <c r="S22" s="6"/>
      <c r="T22" s="6"/>
      <c r="U22" s="6">
        <f t="shared" ref="U22:U25" si="8">O22*80%</f>
        <v>4800</v>
      </c>
      <c r="V22" s="6">
        <f t="shared" ref="V22:V25" si="9">N22*20%</f>
        <v>4000</v>
      </c>
      <c r="W22" s="8">
        <f t="shared" ref="W22:W25" si="10">O22*20%</f>
        <v>1200</v>
      </c>
      <c r="X22" s="1" t="s">
        <v>41</v>
      </c>
      <c r="Y22" s="16">
        <f>K22+U22</f>
        <v>220300</v>
      </c>
      <c r="Z22" s="8">
        <f t="shared" si="5"/>
        <v>219100</v>
      </c>
    </row>
    <row r="23" spans="1:26" x14ac:dyDescent="0.25">
      <c r="A23" s="11">
        <v>43939</v>
      </c>
      <c r="B23" s="1">
        <v>22</v>
      </c>
      <c r="C23" s="1">
        <v>4</v>
      </c>
      <c r="D23" s="2" t="s">
        <v>47</v>
      </c>
      <c r="E23" s="6" t="s">
        <v>7</v>
      </c>
      <c r="F23" s="6" t="s">
        <v>14</v>
      </c>
      <c r="H23" s="2">
        <v>1</v>
      </c>
      <c r="I23" s="2">
        <v>1</v>
      </c>
      <c r="J23" s="6"/>
      <c r="K23" s="6">
        <v>331000</v>
      </c>
      <c r="L23" s="6">
        <v>35000</v>
      </c>
      <c r="M23" s="6">
        <f t="shared" si="0"/>
        <v>366000</v>
      </c>
      <c r="N23" s="6">
        <v>20000</v>
      </c>
      <c r="O23" s="6">
        <v>8000</v>
      </c>
      <c r="P23" s="6">
        <v>5000</v>
      </c>
      <c r="Q23" s="6">
        <f t="shared" si="1"/>
        <v>33000</v>
      </c>
      <c r="R23" s="6">
        <f t="shared" si="2"/>
        <v>399000</v>
      </c>
      <c r="S23" s="6"/>
      <c r="T23" s="6"/>
      <c r="U23" s="6">
        <f t="shared" si="8"/>
        <v>6400</v>
      </c>
      <c r="V23" s="6">
        <f t="shared" si="9"/>
        <v>4000</v>
      </c>
      <c r="W23" s="8">
        <f t="shared" si="10"/>
        <v>1600</v>
      </c>
      <c r="X23" s="1" t="s">
        <v>8</v>
      </c>
      <c r="Y23" s="16">
        <f>-W23</f>
        <v>-1600</v>
      </c>
      <c r="Z23" s="8">
        <f t="shared" si="5"/>
        <v>217500</v>
      </c>
    </row>
    <row r="24" spans="1:26" x14ac:dyDescent="0.25">
      <c r="A24" s="11">
        <v>43939</v>
      </c>
      <c r="B24" s="1">
        <v>23</v>
      </c>
      <c r="C24" s="1">
        <v>5</v>
      </c>
      <c r="D24" s="2" t="s">
        <v>9</v>
      </c>
      <c r="E24" s="6" t="s">
        <v>45</v>
      </c>
      <c r="F24" s="6" t="s">
        <v>15</v>
      </c>
      <c r="H24" s="2">
        <v>1</v>
      </c>
      <c r="J24" s="6">
        <v>0</v>
      </c>
      <c r="K24" s="6">
        <v>235000</v>
      </c>
      <c r="L24" s="6">
        <v>0</v>
      </c>
      <c r="M24" s="6">
        <f t="shared" si="0"/>
        <v>235000</v>
      </c>
      <c r="N24" s="6">
        <v>10000</v>
      </c>
      <c r="O24" s="6">
        <v>8000</v>
      </c>
      <c r="P24" s="6"/>
      <c r="Q24" s="6">
        <f t="shared" si="1"/>
        <v>18000</v>
      </c>
      <c r="R24" s="6">
        <f t="shared" si="2"/>
        <v>253000</v>
      </c>
      <c r="S24" s="6"/>
      <c r="T24" s="6"/>
      <c r="U24" s="6">
        <f t="shared" si="8"/>
        <v>6400</v>
      </c>
      <c r="V24" s="6">
        <f t="shared" si="9"/>
        <v>2000</v>
      </c>
      <c r="W24" s="8">
        <f t="shared" si="10"/>
        <v>1600</v>
      </c>
      <c r="X24" s="1" t="s">
        <v>41</v>
      </c>
      <c r="Y24" s="16">
        <f>K24+U24</f>
        <v>241400</v>
      </c>
      <c r="Z24" s="8">
        <f t="shared" si="5"/>
        <v>458900</v>
      </c>
    </row>
    <row r="25" spans="1:26" x14ac:dyDescent="0.25">
      <c r="A25" s="11">
        <v>43939</v>
      </c>
      <c r="B25" s="1">
        <v>24</v>
      </c>
      <c r="C25" s="1">
        <v>6</v>
      </c>
      <c r="D25" s="2" t="s">
        <v>72</v>
      </c>
      <c r="E25" s="6" t="s">
        <v>7</v>
      </c>
      <c r="F25" s="6" t="s">
        <v>15</v>
      </c>
      <c r="H25" s="2">
        <v>1</v>
      </c>
      <c r="J25" s="6"/>
      <c r="K25" s="6">
        <v>161000</v>
      </c>
      <c r="L25" s="6"/>
      <c r="M25" s="6">
        <f t="shared" si="0"/>
        <v>161000</v>
      </c>
      <c r="N25" s="6">
        <v>10000</v>
      </c>
      <c r="O25" s="6">
        <v>8000</v>
      </c>
      <c r="P25" s="6"/>
      <c r="Q25" s="6">
        <f t="shared" si="1"/>
        <v>18000</v>
      </c>
      <c r="R25" s="6">
        <f t="shared" si="2"/>
        <v>179000</v>
      </c>
      <c r="S25" s="6"/>
      <c r="T25" s="6"/>
      <c r="U25" s="6">
        <f t="shared" si="8"/>
        <v>6400</v>
      </c>
      <c r="V25" s="6">
        <f t="shared" si="9"/>
        <v>2000</v>
      </c>
      <c r="W25" s="8">
        <f t="shared" si="10"/>
        <v>1600</v>
      </c>
      <c r="X25" s="1" t="s">
        <v>41</v>
      </c>
      <c r="Y25" s="16">
        <f>K25+U25</f>
        <v>167400</v>
      </c>
      <c r="Z25" s="8">
        <f t="shared" si="5"/>
        <v>626300</v>
      </c>
    </row>
    <row r="26" spans="1:26" x14ac:dyDescent="0.25">
      <c r="A26" s="11"/>
      <c r="D26" s="2" t="s">
        <v>55</v>
      </c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8"/>
      <c r="X26" s="1" t="s">
        <v>8</v>
      </c>
      <c r="Y26" s="12">
        <f>-626300</f>
        <v>-626300</v>
      </c>
      <c r="Z26" s="8">
        <f t="shared" si="5"/>
        <v>0</v>
      </c>
    </row>
    <row r="27" spans="1:26" x14ac:dyDescent="0.25">
      <c r="A27" s="11">
        <v>43939</v>
      </c>
      <c r="B27" s="1">
        <v>27</v>
      </c>
      <c r="C27" s="1">
        <v>9</v>
      </c>
      <c r="D27" s="2" t="s">
        <v>75</v>
      </c>
      <c r="E27" s="6" t="s">
        <v>8</v>
      </c>
      <c r="F27" s="6" t="s">
        <v>14</v>
      </c>
      <c r="I27" s="2">
        <v>1</v>
      </c>
      <c r="J27" s="6"/>
      <c r="K27" s="6"/>
      <c r="L27" s="6">
        <v>60000</v>
      </c>
      <c r="M27" s="6">
        <f t="shared" ref="M27:M35" si="11">J27+K27+L27</f>
        <v>60000</v>
      </c>
      <c r="N27" s="6">
        <v>15000</v>
      </c>
      <c r="O27" s="6"/>
      <c r="P27" s="6"/>
      <c r="Q27" s="6">
        <f t="shared" ref="Q27:Q35" si="12">N27+O27+P27</f>
        <v>15000</v>
      </c>
      <c r="R27" s="6">
        <f t="shared" ref="R27:R35" si="13">M27+Q27</f>
        <v>75000</v>
      </c>
      <c r="S27" s="6"/>
      <c r="T27" s="6">
        <f t="shared" ref="T27" si="14">N27*80%</f>
        <v>12000</v>
      </c>
      <c r="U27" s="6"/>
      <c r="V27" s="6">
        <f t="shared" ref="V27" si="15">N27*20%</f>
        <v>3000</v>
      </c>
      <c r="W27" s="8"/>
      <c r="X27" s="1" t="s">
        <v>8</v>
      </c>
      <c r="Y27" s="8">
        <f>-V27</f>
        <v>-3000</v>
      </c>
      <c r="Z27" s="8">
        <f t="shared" si="5"/>
        <v>-3000</v>
      </c>
    </row>
    <row r="28" spans="1:26" x14ac:dyDescent="0.25">
      <c r="A28" s="11">
        <v>43939</v>
      </c>
      <c r="B28" s="1">
        <v>29</v>
      </c>
      <c r="C28" s="1">
        <v>1</v>
      </c>
      <c r="D28" s="2" t="s">
        <v>87</v>
      </c>
      <c r="E28" s="6" t="s">
        <v>7</v>
      </c>
      <c r="F28" s="6" t="s">
        <v>14</v>
      </c>
      <c r="H28" s="2">
        <v>3</v>
      </c>
      <c r="I28" s="2">
        <v>1</v>
      </c>
      <c r="J28" s="6"/>
      <c r="K28" s="6">
        <v>88000</v>
      </c>
      <c r="L28" s="6">
        <v>65000</v>
      </c>
      <c r="M28" s="6">
        <f t="shared" si="11"/>
        <v>153000</v>
      </c>
      <c r="N28" s="6">
        <v>10000</v>
      </c>
      <c r="O28" s="6">
        <v>4000</v>
      </c>
      <c r="P28" s="6">
        <v>5000</v>
      </c>
      <c r="Q28" s="6">
        <f t="shared" si="12"/>
        <v>19000</v>
      </c>
      <c r="R28" s="6">
        <f t="shared" si="13"/>
        <v>172000</v>
      </c>
      <c r="S28" s="6"/>
      <c r="T28" s="6">
        <f t="shared" ref="T28:T35" si="16">(N28+P28)*80%</f>
        <v>12000</v>
      </c>
      <c r="U28" s="6">
        <f t="shared" ref="U28:U35" si="17">O28*80%</f>
        <v>3200</v>
      </c>
      <c r="V28" s="6">
        <f t="shared" ref="V28:V35" si="18">(N28+P28)*20%</f>
        <v>3000</v>
      </c>
      <c r="W28" s="8">
        <f t="shared" ref="W28:W35" si="19">O28*20%</f>
        <v>800</v>
      </c>
      <c r="X28" s="1" t="s">
        <v>8</v>
      </c>
      <c r="Y28" s="8">
        <f>-W28</f>
        <v>-800</v>
      </c>
      <c r="Z28" s="8">
        <f t="shared" ref="Z28" si="20">Z27+Y28</f>
        <v>-3800</v>
      </c>
    </row>
    <row r="29" spans="1:26" x14ac:dyDescent="0.25">
      <c r="A29" s="11">
        <v>43939</v>
      </c>
      <c r="B29" s="1">
        <v>30</v>
      </c>
      <c r="C29" s="1">
        <v>2</v>
      </c>
      <c r="D29" s="2" t="s">
        <v>86</v>
      </c>
      <c r="E29" s="6" t="s">
        <v>45</v>
      </c>
      <c r="F29" s="6" t="s">
        <v>14</v>
      </c>
      <c r="H29" s="2">
        <v>5</v>
      </c>
      <c r="J29" s="6"/>
      <c r="K29" s="6">
        <v>204000</v>
      </c>
      <c r="L29" s="6"/>
      <c r="M29" s="6">
        <f t="shared" si="11"/>
        <v>204000</v>
      </c>
      <c r="N29" s="6">
        <v>10000</v>
      </c>
      <c r="O29" s="6">
        <v>8000</v>
      </c>
      <c r="P29" s="6"/>
      <c r="Q29" s="6">
        <f t="shared" si="12"/>
        <v>18000</v>
      </c>
      <c r="R29" s="6">
        <f t="shared" si="13"/>
        <v>222000</v>
      </c>
      <c r="S29" s="6">
        <v>8000</v>
      </c>
      <c r="T29" s="6">
        <f t="shared" si="16"/>
        <v>8000</v>
      </c>
      <c r="U29" s="6">
        <f t="shared" si="17"/>
        <v>6400</v>
      </c>
      <c r="V29" s="6">
        <f t="shared" si="18"/>
        <v>2000</v>
      </c>
      <c r="W29" s="8">
        <f t="shared" si="19"/>
        <v>1600</v>
      </c>
      <c r="X29" s="1" t="s">
        <v>8</v>
      </c>
      <c r="Y29" s="8">
        <f>-W29</f>
        <v>-1600</v>
      </c>
      <c r="Z29" s="8">
        <f t="shared" ref="Z29" si="21">Z28+Y29</f>
        <v>-5400</v>
      </c>
    </row>
    <row r="30" spans="1:26" ht="30" x14ac:dyDescent="0.25">
      <c r="A30" s="11">
        <v>43939</v>
      </c>
      <c r="B30" s="1">
        <v>31</v>
      </c>
      <c r="C30" s="1">
        <v>3</v>
      </c>
      <c r="D30" s="2" t="s">
        <v>85</v>
      </c>
      <c r="E30" s="6" t="s">
        <v>7</v>
      </c>
      <c r="F30" s="6" t="s">
        <v>15</v>
      </c>
      <c r="G30" s="2">
        <v>1</v>
      </c>
      <c r="H30" s="2">
        <v>5</v>
      </c>
      <c r="J30" s="6">
        <v>132300</v>
      </c>
      <c r="K30" s="6">
        <v>128000</v>
      </c>
      <c r="L30" s="6"/>
      <c r="M30" s="6">
        <f t="shared" si="11"/>
        <v>260300</v>
      </c>
      <c r="N30" s="6">
        <v>10000</v>
      </c>
      <c r="O30" s="6">
        <v>8000</v>
      </c>
      <c r="P30" s="6">
        <v>5000</v>
      </c>
      <c r="Q30" s="6">
        <f t="shared" si="12"/>
        <v>23000</v>
      </c>
      <c r="R30" s="6">
        <f t="shared" si="13"/>
        <v>283300</v>
      </c>
      <c r="S30" s="6"/>
      <c r="T30" s="6">
        <f t="shared" si="16"/>
        <v>12000</v>
      </c>
      <c r="U30" s="6">
        <f t="shared" si="17"/>
        <v>6400</v>
      </c>
      <c r="V30" s="6">
        <f t="shared" si="18"/>
        <v>3000</v>
      </c>
      <c r="W30" s="8">
        <f t="shared" si="19"/>
        <v>1600</v>
      </c>
      <c r="X30" s="1" t="s">
        <v>8</v>
      </c>
      <c r="Y30" s="8">
        <f>-W30</f>
        <v>-1600</v>
      </c>
      <c r="Z30" s="8">
        <f t="shared" ref="Z30:Z36" si="22">Z29+Y30</f>
        <v>-7000</v>
      </c>
    </row>
    <row r="31" spans="1:26" ht="30" x14ac:dyDescent="0.25">
      <c r="A31" s="11"/>
      <c r="D31" s="2" t="s">
        <v>89</v>
      </c>
      <c r="E31" s="6"/>
      <c r="F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X31" s="1" t="s">
        <v>41</v>
      </c>
      <c r="Y31" s="8">
        <f>K30</f>
        <v>128000</v>
      </c>
      <c r="Z31" s="8">
        <f t="shared" si="22"/>
        <v>121000</v>
      </c>
    </row>
    <row r="32" spans="1:26" ht="30" x14ac:dyDescent="0.25">
      <c r="A32" s="11">
        <v>43939</v>
      </c>
      <c r="B32" s="1">
        <v>32</v>
      </c>
      <c r="C32" s="1">
        <v>4</v>
      </c>
      <c r="D32" s="2" t="s">
        <v>84</v>
      </c>
      <c r="E32" s="6" t="s">
        <v>45</v>
      </c>
      <c r="F32" s="6" t="s">
        <v>14</v>
      </c>
      <c r="G32" s="2">
        <v>1</v>
      </c>
      <c r="H32" s="2">
        <v>3</v>
      </c>
      <c r="J32" s="6">
        <v>88300</v>
      </c>
      <c r="K32" s="6">
        <v>92000</v>
      </c>
      <c r="L32" s="6"/>
      <c r="M32" s="6">
        <f t="shared" si="11"/>
        <v>180300</v>
      </c>
      <c r="N32" s="6">
        <v>20000</v>
      </c>
      <c r="O32" s="6">
        <v>4000</v>
      </c>
      <c r="P32" s="6">
        <v>5000</v>
      </c>
      <c r="Q32" s="6">
        <f t="shared" si="12"/>
        <v>29000</v>
      </c>
      <c r="R32" s="6">
        <f t="shared" si="13"/>
        <v>209300</v>
      </c>
      <c r="S32" s="6"/>
      <c r="T32" s="6">
        <f t="shared" si="16"/>
        <v>20000</v>
      </c>
      <c r="U32" s="6">
        <f t="shared" si="17"/>
        <v>3200</v>
      </c>
      <c r="V32" s="6">
        <f t="shared" si="18"/>
        <v>5000</v>
      </c>
      <c r="W32" s="8">
        <f t="shared" si="19"/>
        <v>800</v>
      </c>
      <c r="X32" s="1" t="s">
        <v>8</v>
      </c>
      <c r="Y32" s="8">
        <f>-W32</f>
        <v>-800</v>
      </c>
      <c r="Z32" s="8">
        <f t="shared" si="22"/>
        <v>120200</v>
      </c>
    </row>
    <row r="33" spans="1:31" ht="30" x14ac:dyDescent="0.25">
      <c r="A33" s="11">
        <v>43939</v>
      </c>
      <c r="D33" s="2" t="s">
        <v>88</v>
      </c>
      <c r="E33" s="6"/>
      <c r="F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  <c r="X33" s="1" t="s">
        <v>41</v>
      </c>
      <c r="Y33" s="8">
        <f>128000</f>
        <v>128000</v>
      </c>
      <c r="Z33" s="8">
        <f t="shared" si="22"/>
        <v>248200</v>
      </c>
      <c r="AE33">
        <f>256000-47000</f>
        <v>209000</v>
      </c>
    </row>
    <row r="34" spans="1:31" ht="30" x14ac:dyDescent="0.25">
      <c r="A34" s="11">
        <v>43939</v>
      </c>
      <c r="B34" s="1">
        <v>34</v>
      </c>
      <c r="C34" s="1">
        <v>6</v>
      </c>
      <c r="D34" s="2" t="s">
        <v>82</v>
      </c>
      <c r="E34" s="6" t="s">
        <v>8</v>
      </c>
      <c r="F34" s="6" t="s">
        <v>14</v>
      </c>
      <c r="G34" s="2">
        <v>1</v>
      </c>
      <c r="J34" s="6">
        <v>650000</v>
      </c>
      <c r="K34" s="6"/>
      <c r="L34" s="6"/>
      <c r="M34" s="6">
        <f t="shared" si="11"/>
        <v>650000</v>
      </c>
      <c r="N34" s="6">
        <v>40000</v>
      </c>
      <c r="O34" s="6"/>
      <c r="P34" s="6"/>
      <c r="Q34" s="6">
        <f t="shared" si="12"/>
        <v>40000</v>
      </c>
      <c r="R34" s="6">
        <f t="shared" si="13"/>
        <v>690000</v>
      </c>
      <c r="S34" s="6">
        <v>9000</v>
      </c>
      <c r="T34" s="6">
        <f t="shared" si="16"/>
        <v>32000</v>
      </c>
      <c r="U34" s="6">
        <f t="shared" si="17"/>
        <v>0</v>
      </c>
      <c r="V34" s="6">
        <f t="shared" si="18"/>
        <v>8000</v>
      </c>
      <c r="W34" s="8">
        <f t="shared" si="19"/>
        <v>0</v>
      </c>
      <c r="X34" s="1" t="s">
        <v>8</v>
      </c>
      <c r="Y34" s="8">
        <f>-V34</f>
        <v>-8000</v>
      </c>
      <c r="Z34" s="8">
        <f t="shared" si="22"/>
        <v>240200</v>
      </c>
    </row>
    <row r="35" spans="1:31" x14ac:dyDescent="0.25">
      <c r="A35" s="11">
        <v>43939</v>
      </c>
      <c r="B35" s="1">
        <v>36</v>
      </c>
      <c r="C35" s="1">
        <v>8</v>
      </c>
      <c r="D35" s="2" t="s">
        <v>79</v>
      </c>
      <c r="E35" s="6" t="s">
        <v>8</v>
      </c>
      <c r="F35" s="6" t="s">
        <v>14</v>
      </c>
      <c r="I35" s="2">
        <v>1</v>
      </c>
      <c r="J35" s="6"/>
      <c r="K35" s="6"/>
      <c r="L35" s="6">
        <v>94000</v>
      </c>
      <c r="M35" s="6">
        <f t="shared" si="11"/>
        <v>94000</v>
      </c>
      <c r="N35" s="6">
        <v>15000</v>
      </c>
      <c r="O35" s="6"/>
      <c r="P35" s="6"/>
      <c r="Q35" s="6">
        <f t="shared" si="12"/>
        <v>15000</v>
      </c>
      <c r="R35" s="6">
        <f t="shared" si="13"/>
        <v>109000</v>
      </c>
      <c r="S35" s="6">
        <v>6000</v>
      </c>
      <c r="T35" s="6">
        <f t="shared" si="16"/>
        <v>12000</v>
      </c>
      <c r="U35" s="6">
        <f t="shared" si="17"/>
        <v>0</v>
      </c>
      <c r="V35" s="6">
        <f t="shared" si="18"/>
        <v>3000</v>
      </c>
      <c r="W35" s="8">
        <f t="shared" si="19"/>
        <v>0</v>
      </c>
      <c r="X35" s="1" t="s">
        <v>8</v>
      </c>
      <c r="Y35" s="8">
        <f>-V35</f>
        <v>-3000</v>
      </c>
      <c r="Z35" s="8">
        <f t="shared" si="22"/>
        <v>237200</v>
      </c>
    </row>
    <row r="36" spans="1:31" x14ac:dyDescent="0.25">
      <c r="A36" s="11"/>
      <c r="D36" s="2" t="s">
        <v>90</v>
      </c>
      <c r="E36" s="6"/>
      <c r="F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8"/>
      <c r="X36" s="1" t="s">
        <v>8</v>
      </c>
      <c r="Y36" s="8">
        <f>-47000</f>
        <v>-47000</v>
      </c>
      <c r="Z36" s="8">
        <f t="shared" si="22"/>
        <v>190200</v>
      </c>
    </row>
    <row r="37" spans="1:31" x14ac:dyDescent="0.25">
      <c r="A37" s="11"/>
      <c r="D37" s="2" t="s">
        <v>55</v>
      </c>
      <c r="E37" s="6"/>
      <c r="F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X37" s="1" t="s">
        <v>8</v>
      </c>
      <c r="Y37" s="8">
        <f>-190200</f>
        <v>-190200</v>
      </c>
      <c r="Z37" s="8">
        <f>Z36+Y37</f>
        <v>0</v>
      </c>
    </row>
    <row r="38" spans="1:31" x14ac:dyDescent="0.25">
      <c r="A38" s="11"/>
      <c r="E38" s="6"/>
      <c r="F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Y38" s="16"/>
      <c r="Z38" s="16"/>
    </row>
    <row r="39" spans="1:31" x14ac:dyDescent="0.25">
      <c r="A39" s="11"/>
      <c r="E39" s="6"/>
      <c r="F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Z39" s="16"/>
    </row>
    <row r="40" spans="1:31" ht="15.75" x14ac:dyDescent="0.25">
      <c r="E40" s="10" t="s">
        <v>35</v>
      </c>
      <c r="F40" s="6"/>
      <c r="G40" s="10">
        <f t="shared" ref="G40:W40" si="23">SUM(G3:G39)</f>
        <v>6</v>
      </c>
      <c r="H40" s="10">
        <f t="shared" si="23"/>
        <v>72</v>
      </c>
      <c r="I40" s="10">
        <f t="shared" si="23"/>
        <v>5</v>
      </c>
      <c r="J40" s="21">
        <f t="shared" si="23"/>
        <v>1714100</v>
      </c>
      <c r="K40" s="21">
        <f t="shared" si="23"/>
        <v>3723500</v>
      </c>
      <c r="L40" s="21">
        <f t="shared" si="23"/>
        <v>358000</v>
      </c>
      <c r="M40" s="21">
        <f t="shared" si="23"/>
        <v>5795600</v>
      </c>
      <c r="N40" s="10">
        <f t="shared" si="23"/>
        <v>350000</v>
      </c>
      <c r="O40" s="10">
        <f t="shared" si="23"/>
        <v>140000</v>
      </c>
      <c r="P40" s="10">
        <f t="shared" si="23"/>
        <v>30000</v>
      </c>
      <c r="Q40" s="10">
        <f t="shared" si="23"/>
        <v>520000</v>
      </c>
      <c r="R40" s="10">
        <f t="shared" si="23"/>
        <v>6315600</v>
      </c>
      <c r="S40" s="10">
        <f t="shared" si="23"/>
        <v>72800</v>
      </c>
      <c r="T40" s="10">
        <f t="shared" si="23"/>
        <v>164000</v>
      </c>
      <c r="U40" s="10">
        <f t="shared" si="23"/>
        <v>112000</v>
      </c>
      <c r="V40" s="10">
        <f t="shared" si="23"/>
        <v>73000</v>
      </c>
      <c r="W40" s="10">
        <f t="shared" si="23"/>
        <v>28000</v>
      </c>
    </row>
    <row r="41" spans="1:31" ht="30" x14ac:dyDescent="0.25">
      <c r="E41" s="6"/>
      <c r="F41" s="6"/>
      <c r="J41" s="6"/>
      <c r="K41" s="6"/>
      <c r="L41" s="6"/>
      <c r="M41" s="6"/>
      <c r="N41" s="6"/>
      <c r="O41" s="6"/>
      <c r="P41" s="6"/>
      <c r="Q41" s="6"/>
      <c r="R41" s="30" t="s">
        <v>63</v>
      </c>
      <c r="S41" s="9">
        <v>60000</v>
      </c>
      <c r="T41" s="6"/>
      <c r="U41" s="6"/>
      <c r="V41" s="6"/>
    </row>
    <row r="42" spans="1:31" ht="45" x14ac:dyDescent="0.25">
      <c r="D42" s="33"/>
      <c r="E42" s="6"/>
      <c r="F42" s="6"/>
      <c r="J42" s="6"/>
      <c r="K42" s="6"/>
      <c r="L42" s="6"/>
      <c r="M42" s="6"/>
      <c r="N42" s="13" t="s">
        <v>31</v>
      </c>
      <c r="O42" s="18">
        <f>N40+O40+S40</f>
        <v>562800</v>
      </c>
      <c r="P42" s="18"/>
      <c r="Q42" s="18"/>
      <c r="R42" s="13" t="s">
        <v>32</v>
      </c>
      <c r="S42" s="18">
        <f>S40+T40+S41</f>
        <v>296800</v>
      </c>
      <c r="T42" s="13" t="s">
        <v>33</v>
      </c>
      <c r="U42" s="18">
        <f>U40</f>
        <v>112000</v>
      </c>
      <c r="V42" s="13" t="s">
        <v>54</v>
      </c>
      <c r="W42" s="14">
        <f>V40+W40</f>
        <v>101000</v>
      </c>
    </row>
    <row r="43" spans="1:31" ht="18.75" x14ac:dyDescent="0.3">
      <c r="E43" s="6"/>
      <c r="F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9" t="s">
        <v>57</v>
      </c>
      <c r="W43" s="17">
        <f>'Donasi Pasar'!B13</f>
        <v>67000</v>
      </c>
    </row>
    <row r="44" spans="1:31" x14ac:dyDescent="0.25">
      <c r="E44" s="6"/>
      <c r="F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31" ht="18.75" x14ac:dyDescent="0.25">
      <c r="E45" s="6"/>
      <c r="F45" s="6"/>
      <c r="J45" s="36" t="s">
        <v>5</v>
      </c>
      <c r="K45" s="36"/>
      <c r="L45" s="36"/>
      <c r="M45" s="36"/>
      <c r="N45" s="36"/>
      <c r="O45" s="24">
        <f>M40</f>
        <v>5795600</v>
      </c>
      <c r="P45" s="25" t="s">
        <v>61</v>
      </c>
      <c r="Q45" s="20"/>
      <c r="S45" s="18"/>
      <c r="T45" s="22"/>
      <c r="U45" s="19"/>
      <c r="V45"/>
    </row>
    <row r="46" spans="1:31" ht="18.75" x14ac:dyDescent="0.25">
      <c r="E46" s="6"/>
      <c r="F46" s="6"/>
      <c r="J46" s="36" t="s">
        <v>60</v>
      </c>
      <c r="K46" s="36"/>
      <c r="L46" s="36"/>
      <c r="M46" s="36"/>
      <c r="N46" s="36"/>
      <c r="O46" s="26">
        <f>Q40+S40+S41+W43</f>
        <v>719800</v>
      </c>
      <c r="P46" s="27">
        <f>O46/$O$45</f>
        <v>0.12419766719580372</v>
      </c>
      <c r="Q46" s="6"/>
      <c r="R46" s="6"/>
      <c r="S46" s="6"/>
      <c r="T46" s="6"/>
      <c r="U46"/>
      <c r="V46"/>
    </row>
    <row r="47" spans="1:31" ht="18.75" x14ac:dyDescent="0.25">
      <c r="E47" s="6"/>
      <c r="F47" s="6"/>
      <c r="J47" s="36" t="s">
        <v>58</v>
      </c>
      <c r="K47" s="36"/>
      <c r="L47" s="36"/>
      <c r="M47" s="36"/>
      <c r="N47" s="36"/>
      <c r="O47" s="26">
        <f>S40+S41+T40+U40</f>
        <v>408800</v>
      </c>
      <c r="P47" s="27">
        <f>O47/$O$45</f>
        <v>7.053626889364345E-2</v>
      </c>
      <c r="Q47" s="6"/>
      <c r="R47" s="6"/>
      <c r="S47" s="6"/>
      <c r="T47" s="6"/>
      <c r="U47"/>
      <c r="V47"/>
    </row>
    <row r="48" spans="1:31" ht="33.75" customHeight="1" x14ac:dyDescent="0.25">
      <c r="E48" s="6"/>
      <c r="F48" s="6"/>
      <c r="J48" s="36" t="s">
        <v>59</v>
      </c>
      <c r="K48" s="36"/>
      <c r="L48" s="36"/>
      <c r="M48" s="36"/>
      <c r="N48" s="36"/>
      <c r="O48" s="26">
        <f>W42+W43</f>
        <v>168000</v>
      </c>
      <c r="P48" s="27">
        <f>O48/$O$45</f>
        <v>2.8987507764511009E-2</v>
      </c>
      <c r="Q48" s="6"/>
      <c r="R48" s="6"/>
      <c r="S48" s="6"/>
      <c r="T48" s="6"/>
      <c r="U48"/>
      <c r="V48"/>
    </row>
    <row r="49" spans="5:22" x14ac:dyDescent="0.25">
      <c r="E49" s="6"/>
      <c r="F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5:22" x14ac:dyDescent="0.25">
      <c r="E50" s="6"/>
      <c r="F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5:22" x14ac:dyDescent="0.25">
      <c r="E51" s="6"/>
      <c r="F51" s="6"/>
      <c r="J51" s="6"/>
      <c r="K51" s="6"/>
      <c r="L51" s="6"/>
      <c r="M51" s="6"/>
      <c r="N51" s="6" t="s">
        <v>2</v>
      </c>
      <c r="O51" s="28">
        <f>J40</f>
        <v>1714100</v>
      </c>
      <c r="P51" s="23">
        <f>O51/$O$45</f>
        <v>0.29575885154254949</v>
      </c>
      <c r="Q51" s="6"/>
      <c r="R51" s="6"/>
      <c r="S51" s="6"/>
      <c r="T51" s="6"/>
      <c r="U51"/>
      <c r="V51"/>
    </row>
    <row r="52" spans="5:22" x14ac:dyDescent="0.25">
      <c r="E52" s="6"/>
      <c r="F52" s="6"/>
      <c r="J52" s="6"/>
      <c r="K52" s="6"/>
      <c r="L52" s="6"/>
      <c r="M52" s="6"/>
      <c r="N52" s="6" t="s">
        <v>62</v>
      </c>
      <c r="O52" s="6">
        <f>K40</f>
        <v>3723500</v>
      </c>
      <c r="P52" s="23">
        <f>O52/$O$45</f>
        <v>0.64247014976879013</v>
      </c>
      <c r="Q52" s="6"/>
      <c r="R52" s="6"/>
      <c r="S52" s="6"/>
      <c r="T52" s="6"/>
      <c r="U52"/>
      <c r="V52"/>
    </row>
    <row r="53" spans="5:22" x14ac:dyDescent="0.25">
      <c r="E53" s="6"/>
      <c r="F53" s="6"/>
      <c r="J53" s="6"/>
      <c r="K53" s="6"/>
      <c r="L53" s="6"/>
      <c r="M53" s="6"/>
      <c r="N53" s="6" t="s">
        <v>50</v>
      </c>
      <c r="O53" s="6">
        <f>L40</f>
        <v>358000</v>
      </c>
      <c r="P53" s="23">
        <f>O53/$O$45</f>
        <v>6.1770998688660365E-2</v>
      </c>
      <c r="Q53" s="6"/>
      <c r="R53" s="6"/>
      <c r="S53" s="6"/>
      <c r="T53" s="6"/>
      <c r="U53"/>
      <c r="V53"/>
    </row>
  </sheetData>
  <autoFilter ref="A2:Z2"/>
  <mergeCells count="4">
    <mergeCell ref="J45:N45"/>
    <mergeCell ref="J46:N46"/>
    <mergeCell ref="J47:N47"/>
    <mergeCell ref="J48:N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zoomScale="80" zoomScaleNormal="80" workbookViewId="0">
      <pane xSplit="8" ySplit="2" topLeftCell="P12" activePane="bottomRight" state="frozen"/>
      <selection pane="topRight" activeCell="I1" sqref="I1"/>
      <selection pane="bottomLeft" activeCell="A3" sqref="A3"/>
      <selection pane="bottomRight" activeCell="S26" activeCellId="2" sqref="S25 T25 S2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8.28515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65</v>
      </c>
      <c r="K2" s="4" t="s">
        <v>66</v>
      </c>
      <c r="L2" s="4" t="s">
        <v>67</v>
      </c>
      <c r="M2" s="29" t="s">
        <v>68</v>
      </c>
      <c r="N2" s="4" t="s">
        <v>3</v>
      </c>
      <c r="O2" s="4" t="s">
        <v>74</v>
      </c>
      <c r="P2" s="4" t="s">
        <v>69</v>
      </c>
      <c r="Q2" s="29" t="s">
        <v>70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37</v>
      </c>
    </row>
    <row r="3" spans="1:26" s="5" customFormat="1" x14ac:dyDescent="0.25">
      <c r="B3" s="4"/>
      <c r="C3" s="4"/>
      <c r="D3" s="4" t="s">
        <v>39</v>
      </c>
      <c r="E3" s="4"/>
      <c r="F3" s="4"/>
      <c r="G3" s="7"/>
      <c r="H3" s="7"/>
      <c r="I3" s="7"/>
      <c r="J3" s="4"/>
      <c r="K3" s="4"/>
      <c r="L3" s="4"/>
      <c r="M3" s="29"/>
      <c r="N3" s="4"/>
      <c r="O3" s="4"/>
      <c r="P3" s="4"/>
      <c r="Q3" s="29"/>
      <c r="R3" s="29"/>
      <c r="S3" s="4"/>
      <c r="T3" s="6">
        <f>(N3+P3)*80%</f>
        <v>0</v>
      </c>
      <c r="U3" s="4"/>
      <c r="V3" s="6">
        <f>(N3+P3)*20%</f>
        <v>0</v>
      </c>
      <c r="W3" s="4"/>
      <c r="X3" s="4" t="s">
        <v>7</v>
      </c>
      <c r="Y3" s="8">
        <v>-200000</v>
      </c>
      <c r="Z3" s="15">
        <f>Y3</f>
        <v>-200000</v>
      </c>
    </row>
    <row r="4" spans="1:26" x14ac:dyDescent="0.25">
      <c r="A4" s="11">
        <v>43936</v>
      </c>
      <c r="B4" s="3">
        <v>1</v>
      </c>
      <c r="C4" s="3">
        <v>1</v>
      </c>
      <c r="D4" s="1" t="s">
        <v>4</v>
      </c>
      <c r="E4" s="6" t="s">
        <v>7</v>
      </c>
      <c r="F4" s="6" t="s">
        <v>14</v>
      </c>
      <c r="H4" s="2">
        <v>2</v>
      </c>
      <c r="J4" s="6"/>
      <c r="K4" s="6">
        <v>210000</v>
      </c>
      <c r="L4" s="6"/>
      <c r="M4" s="6">
        <f>J4+K4+L4</f>
        <v>210000</v>
      </c>
      <c r="N4" s="6">
        <v>10000</v>
      </c>
      <c r="O4" s="6">
        <v>2000</v>
      </c>
      <c r="P4" s="6"/>
      <c r="Q4" s="6">
        <f>N4+O4+P4</f>
        <v>12000</v>
      </c>
      <c r="R4" s="6">
        <f>M4+Q4</f>
        <v>222000</v>
      </c>
      <c r="S4" s="6">
        <v>0</v>
      </c>
      <c r="T4" s="6">
        <f t="shared" ref="T4:T19" si="0">(N4+P4)*80%</f>
        <v>8000</v>
      </c>
      <c r="U4" s="6">
        <f t="shared" ref="U4:U10" si="1">O4*80%</f>
        <v>1600</v>
      </c>
      <c r="V4" s="6">
        <f t="shared" ref="V4:V19" si="2">(N4+P4)*20%</f>
        <v>2000</v>
      </c>
      <c r="W4" s="8">
        <f t="shared" ref="W4" si="3">O4*20%</f>
        <v>400</v>
      </c>
      <c r="X4" s="1" t="s">
        <v>7</v>
      </c>
      <c r="Y4" s="8">
        <v>-2400</v>
      </c>
      <c r="Z4" s="8">
        <f>Z3+Y4</f>
        <v>-202400</v>
      </c>
    </row>
    <row r="5" spans="1:26" x14ac:dyDescent="0.25">
      <c r="A5" s="11">
        <v>43937</v>
      </c>
      <c r="B5" s="1">
        <v>8</v>
      </c>
      <c r="C5" s="1">
        <v>2</v>
      </c>
      <c r="D5" s="1" t="s">
        <v>22</v>
      </c>
      <c r="E5" s="6" t="s">
        <v>7</v>
      </c>
      <c r="F5" s="6" t="s">
        <v>14</v>
      </c>
      <c r="H5" s="2">
        <v>4</v>
      </c>
      <c r="K5" s="6">
        <v>189000</v>
      </c>
      <c r="L5" s="6"/>
      <c r="M5" s="6">
        <f t="shared" ref="M5:M19" si="4">J5+K5+L5</f>
        <v>189000</v>
      </c>
      <c r="N5" s="6">
        <v>20000</v>
      </c>
      <c r="O5" s="6">
        <v>6000</v>
      </c>
      <c r="P5" s="6"/>
      <c r="Q5" s="6">
        <f t="shared" ref="Q5:Q19" si="5">N5+O5+P5</f>
        <v>26000</v>
      </c>
      <c r="R5" s="6">
        <f t="shared" ref="R5:R19" si="6">M5+Q5</f>
        <v>215000</v>
      </c>
      <c r="S5" s="6">
        <v>0</v>
      </c>
      <c r="T5" s="6">
        <f t="shared" si="0"/>
        <v>16000</v>
      </c>
      <c r="U5" s="6">
        <f t="shared" si="1"/>
        <v>4800</v>
      </c>
      <c r="V5" s="6">
        <f t="shared" si="2"/>
        <v>4000</v>
      </c>
      <c r="W5" s="8">
        <f t="shared" ref="W5:W12" si="7">O5*20%</f>
        <v>1200</v>
      </c>
      <c r="X5" s="1" t="s">
        <v>7</v>
      </c>
      <c r="Y5" s="8">
        <v>-4000</v>
      </c>
      <c r="Z5" s="8">
        <f t="shared" ref="Z5:Z19" si="8">Z4+Y5</f>
        <v>-206400</v>
      </c>
    </row>
    <row r="6" spans="1:26" x14ac:dyDescent="0.25">
      <c r="A6" s="11"/>
      <c r="D6" s="1" t="s">
        <v>40</v>
      </c>
      <c r="E6" s="6"/>
      <c r="F6" s="6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6"/>
      <c r="V6" s="6">
        <f t="shared" si="2"/>
        <v>0</v>
      </c>
      <c r="W6" s="8"/>
      <c r="X6" s="1" t="s">
        <v>41</v>
      </c>
      <c r="Y6" s="8">
        <v>140000</v>
      </c>
      <c r="Z6" s="8">
        <f t="shared" si="8"/>
        <v>-66400</v>
      </c>
    </row>
    <row r="7" spans="1:26" x14ac:dyDescent="0.25">
      <c r="A7" s="11">
        <v>43937</v>
      </c>
      <c r="B7" s="1">
        <v>10</v>
      </c>
      <c r="C7" s="1">
        <v>4</v>
      </c>
      <c r="D7" s="1" t="s">
        <v>11</v>
      </c>
      <c r="E7" s="6" t="s">
        <v>7</v>
      </c>
      <c r="F7" s="6" t="s">
        <v>15</v>
      </c>
      <c r="H7" s="2">
        <v>7</v>
      </c>
      <c r="K7" s="6">
        <f>138000+57500</f>
        <v>195500</v>
      </c>
      <c r="L7" s="6"/>
      <c r="M7" s="6">
        <f t="shared" si="4"/>
        <v>195500</v>
      </c>
      <c r="N7" s="6">
        <v>10000</v>
      </c>
      <c r="O7" s="6">
        <v>12000</v>
      </c>
      <c r="P7" s="6"/>
      <c r="Q7" s="6">
        <f t="shared" si="5"/>
        <v>22000</v>
      </c>
      <c r="R7" s="6">
        <f t="shared" si="6"/>
        <v>217500</v>
      </c>
      <c r="S7" s="6">
        <v>22500</v>
      </c>
      <c r="T7" s="6">
        <f t="shared" si="0"/>
        <v>8000</v>
      </c>
      <c r="U7" s="6">
        <f t="shared" si="1"/>
        <v>9600</v>
      </c>
      <c r="V7" s="6">
        <f t="shared" si="2"/>
        <v>2000</v>
      </c>
      <c r="W7" s="8">
        <f t="shared" si="7"/>
        <v>2400</v>
      </c>
      <c r="X7" s="1" t="s">
        <v>41</v>
      </c>
      <c r="Y7" s="8">
        <f>20000+T9</f>
        <v>28000</v>
      </c>
      <c r="Z7" s="8">
        <f t="shared" si="8"/>
        <v>-38400</v>
      </c>
    </row>
    <row r="8" spans="1:26" x14ac:dyDescent="0.25">
      <c r="A8" s="11">
        <v>43937</v>
      </c>
      <c r="B8" s="3">
        <v>11</v>
      </c>
      <c r="C8" s="3">
        <v>5</v>
      </c>
      <c r="D8" s="1" t="s">
        <v>19</v>
      </c>
      <c r="E8" s="6" t="s">
        <v>7</v>
      </c>
      <c r="F8" s="6" t="s">
        <v>14</v>
      </c>
      <c r="H8" s="2">
        <v>3</v>
      </c>
      <c r="K8" s="6">
        <v>175000</v>
      </c>
      <c r="L8" s="6"/>
      <c r="M8" s="6">
        <f t="shared" si="4"/>
        <v>175000</v>
      </c>
      <c r="N8" s="6">
        <v>10000</v>
      </c>
      <c r="O8" s="6">
        <v>4000</v>
      </c>
      <c r="P8" s="6"/>
      <c r="Q8" s="6">
        <f t="shared" si="5"/>
        <v>14000</v>
      </c>
      <c r="R8" s="6">
        <f t="shared" si="6"/>
        <v>189000</v>
      </c>
      <c r="S8" s="6">
        <v>11000</v>
      </c>
      <c r="T8" s="6">
        <f t="shared" si="0"/>
        <v>8000</v>
      </c>
      <c r="U8" s="6">
        <f t="shared" si="1"/>
        <v>3200</v>
      </c>
      <c r="V8" s="6">
        <f t="shared" si="2"/>
        <v>2000</v>
      </c>
      <c r="W8" s="8">
        <f t="shared" si="7"/>
        <v>800</v>
      </c>
      <c r="X8" s="1" t="s">
        <v>7</v>
      </c>
      <c r="Y8" s="8">
        <f>-V8</f>
        <v>-2000</v>
      </c>
      <c r="Z8" s="8">
        <f t="shared" si="8"/>
        <v>-40400</v>
      </c>
    </row>
    <row r="9" spans="1:26" x14ac:dyDescent="0.25">
      <c r="A9" s="11">
        <v>43938</v>
      </c>
      <c r="B9" s="1">
        <v>14</v>
      </c>
      <c r="C9" s="1">
        <v>1</v>
      </c>
      <c r="D9" s="1" t="s">
        <v>44</v>
      </c>
      <c r="E9" s="6" t="s">
        <v>7</v>
      </c>
      <c r="F9" s="6" t="s">
        <v>15</v>
      </c>
      <c r="H9" s="2">
        <v>9</v>
      </c>
      <c r="K9" s="6">
        <v>344000</v>
      </c>
      <c r="L9" s="6"/>
      <c r="M9" s="6">
        <f t="shared" si="4"/>
        <v>344000</v>
      </c>
      <c r="N9" s="6">
        <v>10000</v>
      </c>
      <c r="O9" s="6">
        <v>16000</v>
      </c>
      <c r="P9" s="6"/>
      <c r="Q9" s="6">
        <f t="shared" si="5"/>
        <v>26000</v>
      </c>
      <c r="R9" s="6">
        <f t="shared" si="6"/>
        <v>370000</v>
      </c>
      <c r="S9" s="6">
        <v>20000</v>
      </c>
      <c r="T9" s="6">
        <f t="shared" si="0"/>
        <v>8000</v>
      </c>
      <c r="U9" s="6">
        <f t="shared" si="1"/>
        <v>12800</v>
      </c>
      <c r="V9" s="6">
        <f t="shared" si="2"/>
        <v>2000</v>
      </c>
      <c r="W9" s="8">
        <f t="shared" si="7"/>
        <v>3200</v>
      </c>
      <c r="X9" s="1" t="s">
        <v>41</v>
      </c>
      <c r="Y9" s="8">
        <f>20000+T9</f>
        <v>28000</v>
      </c>
      <c r="Z9" s="8">
        <f t="shared" si="8"/>
        <v>-12400</v>
      </c>
    </row>
    <row r="10" spans="1:26" x14ac:dyDescent="0.25">
      <c r="A10" s="11">
        <v>43938</v>
      </c>
      <c r="B10" s="1">
        <v>16</v>
      </c>
      <c r="C10" s="1">
        <v>3</v>
      </c>
      <c r="D10" s="1" t="s">
        <v>47</v>
      </c>
      <c r="E10" s="6" t="s">
        <v>7</v>
      </c>
      <c r="F10" s="6" t="s">
        <v>14</v>
      </c>
      <c r="G10" s="2">
        <v>1</v>
      </c>
      <c r="J10" s="6">
        <v>669000</v>
      </c>
      <c r="K10" s="6"/>
      <c r="L10" s="6"/>
      <c r="M10" s="6">
        <f t="shared" si="4"/>
        <v>669000</v>
      </c>
      <c r="N10" s="6">
        <v>15000</v>
      </c>
      <c r="O10" s="6">
        <v>0</v>
      </c>
      <c r="P10" s="6"/>
      <c r="Q10" s="6">
        <f t="shared" si="5"/>
        <v>15000</v>
      </c>
      <c r="R10" s="6">
        <f t="shared" si="6"/>
        <v>684000</v>
      </c>
      <c r="S10" s="6">
        <v>5000</v>
      </c>
      <c r="T10" s="6">
        <f t="shared" si="0"/>
        <v>12000</v>
      </c>
      <c r="U10" s="6">
        <f t="shared" si="1"/>
        <v>0</v>
      </c>
      <c r="V10" s="6">
        <f t="shared" si="2"/>
        <v>3000</v>
      </c>
      <c r="W10" s="8">
        <f t="shared" si="7"/>
        <v>0</v>
      </c>
      <c r="X10" s="1" t="s">
        <v>7</v>
      </c>
      <c r="Y10" s="8">
        <f>-V10</f>
        <v>-3000</v>
      </c>
      <c r="Z10" s="8">
        <f t="shared" si="8"/>
        <v>-15400</v>
      </c>
    </row>
    <row r="11" spans="1:26" x14ac:dyDescent="0.25">
      <c r="A11" s="11">
        <v>43938</v>
      </c>
      <c r="B11" s="1">
        <v>16</v>
      </c>
      <c r="C11" s="1">
        <v>3</v>
      </c>
      <c r="D11" s="1" t="s">
        <v>47</v>
      </c>
      <c r="E11" s="6" t="s">
        <v>7</v>
      </c>
      <c r="F11" s="6" t="s">
        <v>14</v>
      </c>
      <c r="G11" s="2">
        <v>1</v>
      </c>
      <c r="J11" s="6">
        <v>669000</v>
      </c>
      <c r="K11" s="6"/>
      <c r="L11" s="6"/>
      <c r="M11" s="6">
        <f t="shared" si="4"/>
        <v>669000</v>
      </c>
      <c r="N11" s="6">
        <v>15000</v>
      </c>
      <c r="O11" s="6">
        <v>0</v>
      </c>
      <c r="P11" s="6"/>
      <c r="Q11" s="6">
        <f t="shared" si="5"/>
        <v>15000</v>
      </c>
      <c r="R11" s="6">
        <f t="shared" si="6"/>
        <v>684000</v>
      </c>
      <c r="S11" s="6">
        <v>0</v>
      </c>
      <c r="T11" s="6">
        <f t="shared" si="0"/>
        <v>12000</v>
      </c>
      <c r="U11" s="6">
        <f t="shared" ref="U11:U14" si="9">O11*80%</f>
        <v>0</v>
      </c>
      <c r="V11" s="6">
        <f t="shared" si="2"/>
        <v>3000</v>
      </c>
      <c r="W11" s="8">
        <f t="shared" si="7"/>
        <v>0</v>
      </c>
      <c r="X11" s="1" t="s">
        <v>7</v>
      </c>
      <c r="Y11" s="8">
        <f>-V11</f>
        <v>-3000</v>
      </c>
      <c r="Z11" s="8">
        <f t="shared" si="8"/>
        <v>-18400</v>
      </c>
    </row>
    <row r="12" spans="1:26" x14ac:dyDescent="0.25">
      <c r="A12" s="11">
        <v>43939</v>
      </c>
      <c r="B12" s="1">
        <v>19</v>
      </c>
      <c r="C12" s="1">
        <v>1</v>
      </c>
      <c r="D12" s="1" t="s">
        <v>22</v>
      </c>
      <c r="E12" s="6" t="s">
        <v>7</v>
      </c>
      <c r="F12" s="6" t="s">
        <v>14</v>
      </c>
      <c r="G12" s="2">
        <v>1</v>
      </c>
      <c r="H12" s="2">
        <v>1</v>
      </c>
      <c r="J12" s="6">
        <v>149700</v>
      </c>
      <c r="K12" s="6">
        <v>185000</v>
      </c>
      <c r="L12" s="6"/>
      <c r="M12" s="6">
        <f t="shared" si="4"/>
        <v>334700</v>
      </c>
      <c r="N12" s="6">
        <v>20000</v>
      </c>
      <c r="O12" s="6">
        <v>6000</v>
      </c>
      <c r="P12" s="6">
        <v>5000</v>
      </c>
      <c r="Q12" s="6">
        <f t="shared" si="5"/>
        <v>31000</v>
      </c>
      <c r="R12" s="6">
        <f t="shared" si="6"/>
        <v>365700</v>
      </c>
      <c r="S12" s="6">
        <v>1300</v>
      </c>
      <c r="T12" s="6">
        <f t="shared" si="0"/>
        <v>20000</v>
      </c>
      <c r="U12" s="6">
        <f t="shared" si="9"/>
        <v>4800</v>
      </c>
      <c r="V12" s="6">
        <f t="shared" si="2"/>
        <v>5000</v>
      </c>
      <c r="W12" s="8">
        <f t="shared" si="7"/>
        <v>1200</v>
      </c>
      <c r="X12" s="1" t="s">
        <v>7</v>
      </c>
      <c r="Y12" s="16">
        <f>-V12</f>
        <v>-5000</v>
      </c>
      <c r="Z12" s="8">
        <f t="shared" si="8"/>
        <v>-23400</v>
      </c>
    </row>
    <row r="13" spans="1:26" x14ac:dyDescent="0.25">
      <c r="A13" s="11">
        <v>43939</v>
      </c>
      <c r="B13" s="1">
        <v>22</v>
      </c>
      <c r="C13" s="1">
        <v>4</v>
      </c>
      <c r="D13" s="1" t="s">
        <v>47</v>
      </c>
      <c r="E13" s="6" t="s">
        <v>7</v>
      </c>
      <c r="F13" s="6" t="s">
        <v>14</v>
      </c>
      <c r="H13" s="2">
        <v>1</v>
      </c>
      <c r="I13" s="2">
        <v>1</v>
      </c>
      <c r="J13" s="6"/>
      <c r="K13" s="6">
        <v>331000</v>
      </c>
      <c r="L13" s="6">
        <v>35000</v>
      </c>
      <c r="M13" s="6">
        <f t="shared" si="4"/>
        <v>366000</v>
      </c>
      <c r="N13" s="6">
        <v>20000</v>
      </c>
      <c r="O13" s="6">
        <v>8000</v>
      </c>
      <c r="P13" s="6">
        <v>5000</v>
      </c>
      <c r="Q13" s="6">
        <f t="shared" si="5"/>
        <v>33000</v>
      </c>
      <c r="R13" s="6">
        <f t="shared" si="6"/>
        <v>399000</v>
      </c>
      <c r="S13" s="6">
        <v>1000</v>
      </c>
      <c r="T13" s="6">
        <f t="shared" si="0"/>
        <v>20000</v>
      </c>
      <c r="U13" s="6">
        <f t="shared" si="9"/>
        <v>6400</v>
      </c>
      <c r="V13" s="6">
        <f t="shared" si="2"/>
        <v>5000</v>
      </c>
      <c r="W13" s="8">
        <f t="shared" ref="W13:W14" si="10">O13*20%</f>
        <v>1600</v>
      </c>
      <c r="X13" s="1" t="s">
        <v>7</v>
      </c>
      <c r="Y13" s="16">
        <f>-V13</f>
        <v>-5000</v>
      </c>
      <c r="Z13" s="8">
        <f t="shared" si="8"/>
        <v>-28400</v>
      </c>
    </row>
    <row r="14" spans="1:26" x14ac:dyDescent="0.25">
      <c r="A14" s="11">
        <v>43939</v>
      </c>
      <c r="B14" s="1">
        <v>24</v>
      </c>
      <c r="C14" s="1">
        <v>6</v>
      </c>
      <c r="D14" s="1" t="s">
        <v>72</v>
      </c>
      <c r="E14" s="6" t="s">
        <v>7</v>
      </c>
      <c r="F14" s="6" t="s">
        <v>15</v>
      </c>
      <c r="H14" s="2">
        <v>1</v>
      </c>
      <c r="J14" s="6"/>
      <c r="K14" s="6">
        <v>161000</v>
      </c>
      <c r="L14" s="6"/>
      <c r="M14" s="6">
        <f t="shared" si="4"/>
        <v>161000</v>
      </c>
      <c r="N14" s="6">
        <v>10000</v>
      </c>
      <c r="O14" s="6">
        <v>8000</v>
      </c>
      <c r="P14" s="6"/>
      <c r="Q14" s="6">
        <f t="shared" si="5"/>
        <v>18000</v>
      </c>
      <c r="R14" s="6">
        <f t="shared" si="6"/>
        <v>179000</v>
      </c>
      <c r="S14" s="6">
        <v>10000</v>
      </c>
      <c r="T14" s="6">
        <f t="shared" si="0"/>
        <v>8000</v>
      </c>
      <c r="U14" s="6">
        <f t="shared" si="9"/>
        <v>6400</v>
      </c>
      <c r="V14" s="6">
        <f t="shared" si="2"/>
        <v>2000</v>
      </c>
      <c r="W14" s="8">
        <f t="shared" si="10"/>
        <v>1600</v>
      </c>
      <c r="X14" s="1" t="s">
        <v>41</v>
      </c>
      <c r="Y14" s="16">
        <f>T14</f>
        <v>8000</v>
      </c>
      <c r="Z14" s="8">
        <f t="shared" si="8"/>
        <v>-20400</v>
      </c>
    </row>
    <row r="15" spans="1:26" x14ac:dyDescent="0.25">
      <c r="A15" s="11">
        <v>43939</v>
      </c>
      <c r="B15" s="1">
        <v>28</v>
      </c>
      <c r="C15" s="1">
        <v>10</v>
      </c>
      <c r="D15" s="1" t="s">
        <v>19</v>
      </c>
      <c r="E15" s="6" t="s">
        <v>7</v>
      </c>
      <c r="F15" s="6" t="s">
        <v>14</v>
      </c>
      <c r="I15" s="2">
        <v>1</v>
      </c>
      <c r="J15" s="6"/>
      <c r="K15" s="6"/>
      <c r="L15" s="6">
        <v>150000</v>
      </c>
      <c r="M15" s="6">
        <f t="shared" si="4"/>
        <v>150000</v>
      </c>
      <c r="N15" s="6">
        <v>15000</v>
      </c>
      <c r="O15" s="6"/>
      <c r="P15" s="6"/>
      <c r="Q15" s="6">
        <f t="shared" si="5"/>
        <v>15000</v>
      </c>
      <c r="R15" s="6">
        <f t="shared" si="6"/>
        <v>165000</v>
      </c>
      <c r="S15" s="6"/>
      <c r="T15" s="6">
        <f t="shared" si="0"/>
        <v>12000</v>
      </c>
      <c r="U15" s="6"/>
      <c r="V15" s="6">
        <f t="shared" si="2"/>
        <v>3000</v>
      </c>
      <c r="W15" s="8"/>
      <c r="X15" s="1" t="s">
        <v>7</v>
      </c>
      <c r="Y15" s="16">
        <f>-V15</f>
        <v>-3000</v>
      </c>
      <c r="Z15" s="8">
        <f t="shared" si="8"/>
        <v>-23400</v>
      </c>
    </row>
    <row r="16" spans="1:26" x14ac:dyDescent="0.25">
      <c r="A16" s="11">
        <v>43940</v>
      </c>
      <c r="B16" s="1">
        <v>29</v>
      </c>
      <c r="C16" s="1">
        <v>1</v>
      </c>
      <c r="D16" s="1" t="s">
        <v>87</v>
      </c>
      <c r="E16" s="6" t="s">
        <v>7</v>
      </c>
      <c r="F16" s="6" t="s">
        <v>14</v>
      </c>
      <c r="H16" s="2">
        <v>3</v>
      </c>
      <c r="I16" s="2">
        <v>1</v>
      </c>
      <c r="J16" s="6"/>
      <c r="K16" s="6">
        <v>88000</v>
      </c>
      <c r="L16" s="6">
        <v>65000</v>
      </c>
      <c r="M16" s="6">
        <f t="shared" si="4"/>
        <v>153000</v>
      </c>
      <c r="N16" s="6">
        <v>10000</v>
      </c>
      <c r="O16" s="6">
        <v>4000</v>
      </c>
      <c r="P16" s="6">
        <v>5000</v>
      </c>
      <c r="Q16" s="6">
        <f t="shared" si="5"/>
        <v>19000</v>
      </c>
      <c r="R16" s="6">
        <f t="shared" si="6"/>
        <v>172000</v>
      </c>
      <c r="S16" s="6"/>
      <c r="T16" s="6">
        <f t="shared" si="0"/>
        <v>12000</v>
      </c>
      <c r="U16" s="6">
        <f t="shared" ref="U16:U19" si="11">O16*80%</f>
        <v>3200</v>
      </c>
      <c r="V16" s="6">
        <f t="shared" si="2"/>
        <v>3000</v>
      </c>
      <c r="W16" s="8">
        <f t="shared" ref="W16:W19" si="12">O16*20%</f>
        <v>800</v>
      </c>
      <c r="X16" s="1" t="s">
        <v>41</v>
      </c>
      <c r="Y16" s="16">
        <v>7000</v>
      </c>
      <c r="Z16" s="8">
        <f t="shared" si="8"/>
        <v>-16400</v>
      </c>
    </row>
    <row r="17" spans="1:26" x14ac:dyDescent="0.25">
      <c r="A17" s="11">
        <v>43940</v>
      </c>
      <c r="B17" s="1">
        <v>31</v>
      </c>
      <c r="C17" s="1">
        <v>3</v>
      </c>
      <c r="D17" s="1" t="s">
        <v>85</v>
      </c>
      <c r="E17" s="6" t="s">
        <v>7</v>
      </c>
      <c r="F17" s="6" t="s">
        <v>15</v>
      </c>
      <c r="G17" s="2">
        <v>1</v>
      </c>
      <c r="H17" s="2">
        <v>5</v>
      </c>
      <c r="J17" s="6">
        <v>132300</v>
      </c>
      <c r="K17" s="6">
        <v>128000</v>
      </c>
      <c r="L17" s="6"/>
      <c r="M17" s="6">
        <f t="shared" si="4"/>
        <v>260300</v>
      </c>
      <c r="N17" s="6">
        <v>10000</v>
      </c>
      <c r="O17" s="6">
        <v>8000</v>
      </c>
      <c r="P17" s="6">
        <v>5000</v>
      </c>
      <c r="Q17" s="6">
        <f t="shared" si="5"/>
        <v>23000</v>
      </c>
      <c r="R17" s="6">
        <f t="shared" si="6"/>
        <v>283300</v>
      </c>
      <c r="S17" s="6"/>
      <c r="T17" s="6">
        <f t="shared" si="0"/>
        <v>12000</v>
      </c>
      <c r="U17" s="6">
        <f t="shared" si="11"/>
        <v>6400</v>
      </c>
      <c r="V17" s="6">
        <f t="shared" si="2"/>
        <v>3000</v>
      </c>
      <c r="W17" s="8">
        <f t="shared" si="12"/>
        <v>1600</v>
      </c>
      <c r="X17" s="1" t="s">
        <v>41</v>
      </c>
      <c r="Y17" s="8">
        <f>T17</f>
        <v>12000</v>
      </c>
      <c r="Z17" s="8">
        <f t="shared" si="8"/>
        <v>-4400</v>
      </c>
    </row>
    <row r="18" spans="1:26" x14ac:dyDescent="0.25">
      <c r="A18" s="11">
        <v>43940</v>
      </c>
      <c r="B18" s="1">
        <v>33</v>
      </c>
      <c r="C18" s="1">
        <v>5</v>
      </c>
      <c r="D18" s="1" t="s">
        <v>83</v>
      </c>
      <c r="E18" s="6" t="s">
        <v>7</v>
      </c>
      <c r="F18" s="6" t="s">
        <v>15</v>
      </c>
      <c r="H18" s="2">
        <v>1</v>
      </c>
      <c r="J18" s="6"/>
      <c r="K18" s="6">
        <v>128000</v>
      </c>
      <c r="L18" s="6"/>
      <c r="M18" s="6">
        <f t="shared" si="4"/>
        <v>128000</v>
      </c>
      <c r="N18" s="6">
        <v>10000</v>
      </c>
      <c r="O18" s="6"/>
      <c r="P18" s="6"/>
      <c r="Q18" s="6">
        <f t="shared" si="5"/>
        <v>10000</v>
      </c>
      <c r="R18" s="6">
        <f t="shared" si="6"/>
        <v>138000</v>
      </c>
      <c r="S18" s="6"/>
      <c r="T18" s="6">
        <f t="shared" si="0"/>
        <v>8000</v>
      </c>
      <c r="U18" s="6">
        <f t="shared" si="11"/>
        <v>0</v>
      </c>
      <c r="V18" s="6">
        <f t="shared" si="2"/>
        <v>2000</v>
      </c>
      <c r="W18" s="8">
        <f t="shared" si="12"/>
        <v>0</v>
      </c>
      <c r="X18" s="1" t="s">
        <v>41</v>
      </c>
      <c r="Y18" s="8">
        <f>T18</f>
        <v>8000</v>
      </c>
      <c r="Z18" s="8">
        <f t="shared" si="8"/>
        <v>3600</v>
      </c>
    </row>
    <row r="19" spans="1:26" x14ac:dyDescent="0.25">
      <c r="A19" s="11">
        <v>43940</v>
      </c>
      <c r="B19" s="1">
        <v>37</v>
      </c>
      <c r="C19" s="1">
        <v>9</v>
      </c>
      <c r="D19" s="1" t="s">
        <v>80</v>
      </c>
      <c r="E19" s="6" t="s">
        <v>7</v>
      </c>
      <c r="F19" s="6" t="s">
        <v>14</v>
      </c>
      <c r="I19" s="2">
        <v>1</v>
      </c>
      <c r="J19" s="6"/>
      <c r="K19" s="6"/>
      <c r="L19" s="6">
        <v>200000</v>
      </c>
      <c r="M19" s="6">
        <f t="shared" si="4"/>
        <v>200000</v>
      </c>
      <c r="N19" s="6">
        <v>15000</v>
      </c>
      <c r="O19" s="6"/>
      <c r="P19" s="6"/>
      <c r="Q19" s="6">
        <f t="shared" si="5"/>
        <v>15000</v>
      </c>
      <c r="R19" s="6">
        <f t="shared" si="6"/>
        <v>215000</v>
      </c>
      <c r="S19" s="6">
        <v>5000</v>
      </c>
      <c r="T19" s="6">
        <f t="shared" si="0"/>
        <v>12000</v>
      </c>
      <c r="U19" s="6">
        <f t="shared" si="11"/>
        <v>0</v>
      </c>
      <c r="V19" s="6">
        <f t="shared" si="2"/>
        <v>3000</v>
      </c>
      <c r="W19" s="8">
        <f t="shared" si="12"/>
        <v>0</v>
      </c>
      <c r="X19" s="1" t="s">
        <v>7</v>
      </c>
      <c r="Y19" s="8">
        <f>-V19</f>
        <v>-3000</v>
      </c>
      <c r="Z19" s="8">
        <f t="shared" si="8"/>
        <v>600</v>
      </c>
    </row>
    <row r="20" spans="1:26" x14ac:dyDescent="0.25">
      <c r="A20" s="11">
        <v>43940</v>
      </c>
      <c r="B20" s="1">
        <v>38</v>
      </c>
      <c r="C20" s="1">
        <v>10</v>
      </c>
      <c r="E20" s="6"/>
      <c r="F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/>
      <c r="Y20"/>
      <c r="Z20"/>
    </row>
    <row r="21" spans="1:26" x14ac:dyDescent="0.25">
      <c r="A21" s="11"/>
      <c r="E21" s="6"/>
      <c r="F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/>
    </row>
    <row r="22" spans="1:26" x14ac:dyDescent="0.25">
      <c r="A22" s="11"/>
      <c r="E22" s="6"/>
      <c r="F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6" x14ac:dyDescent="0.25">
      <c r="A23" s="11"/>
      <c r="E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25">
      <c r="A24" s="11"/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6" ht="15.75" x14ac:dyDescent="0.25">
      <c r="E25" s="10" t="s">
        <v>35</v>
      </c>
      <c r="F25" s="6"/>
      <c r="G25" s="10">
        <f t="shared" ref="G25:W25" si="13">SUM(G4:G24)</f>
        <v>4</v>
      </c>
      <c r="H25" s="10">
        <f t="shared" si="13"/>
        <v>37</v>
      </c>
      <c r="I25" s="10">
        <f t="shared" si="13"/>
        <v>4</v>
      </c>
      <c r="J25" s="21">
        <f t="shared" si="13"/>
        <v>1620000</v>
      </c>
      <c r="K25" s="21">
        <f t="shared" si="13"/>
        <v>2134500</v>
      </c>
      <c r="L25" s="21">
        <f t="shared" si="13"/>
        <v>450000</v>
      </c>
      <c r="M25" s="21">
        <f t="shared" si="13"/>
        <v>4204500</v>
      </c>
      <c r="N25" s="10">
        <f t="shared" si="13"/>
        <v>200000</v>
      </c>
      <c r="O25" s="10">
        <f t="shared" si="13"/>
        <v>74000</v>
      </c>
      <c r="P25" s="10">
        <f t="shared" si="13"/>
        <v>20000</v>
      </c>
      <c r="Q25" s="10">
        <f t="shared" si="13"/>
        <v>294000</v>
      </c>
      <c r="R25" s="10">
        <f t="shared" si="13"/>
        <v>4498500</v>
      </c>
      <c r="S25" s="10">
        <f t="shared" si="13"/>
        <v>75800</v>
      </c>
      <c r="T25" s="10">
        <f t="shared" si="13"/>
        <v>176000</v>
      </c>
      <c r="U25" s="10">
        <f t="shared" si="13"/>
        <v>59200</v>
      </c>
      <c r="V25" s="10">
        <f t="shared" si="13"/>
        <v>44000</v>
      </c>
      <c r="W25" s="10">
        <f t="shared" si="13"/>
        <v>14800</v>
      </c>
    </row>
    <row r="26" spans="1:26" ht="30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30" t="s">
        <v>63</v>
      </c>
      <c r="S26" s="9">
        <v>60000</v>
      </c>
      <c r="T26" s="6"/>
      <c r="U26" s="6"/>
      <c r="V26" s="6"/>
    </row>
    <row r="27" spans="1:26" ht="45" x14ac:dyDescent="0.25">
      <c r="D27" s="12"/>
      <c r="E27" s="6"/>
      <c r="F27" s="6"/>
      <c r="J27" s="6"/>
      <c r="K27" s="6"/>
      <c r="L27" s="6"/>
      <c r="M27" s="6"/>
      <c r="N27" s="13" t="s">
        <v>31</v>
      </c>
      <c r="O27" s="18">
        <f>N25+O25+S25</f>
        <v>349800</v>
      </c>
      <c r="P27" s="18"/>
      <c r="Q27" s="18"/>
      <c r="R27" s="13" t="s">
        <v>32</v>
      </c>
      <c r="S27" s="18">
        <f>T25+S25+S26</f>
        <v>311800</v>
      </c>
      <c r="T27" s="13" t="s">
        <v>33</v>
      </c>
      <c r="U27" s="18">
        <f>U25</f>
        <v>59200</v>
      </c>
      <c r="V27" s="13" t="s">
        <v>54</v>
      </c>
      <c r="W27" s="14">
        <f>V25+W25</f>
        <v>58800</v>
      </c>
    </row>
    <row r="28" spans="1:26" ht="18.75" x14ac:dyDescent="0.3">
      <c r="E28" s="6"/>
      <c r="F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9" t="s">
        <v>57</v>
      </c>
      <c r="W28" s="17">
        <f>'Donasi Pasar'!B13</f>
        <v>67000</v>
      </c>
    </row>
    <row r="29" spans="1:26" x14ac:dyDescent="0.25">
      <c r="E29" s="6"/>
      <c r="F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6" ht="18.75" x14ac:dyDescent="0.25">
      <c r="E30" s="6"/>
      <c r="F30" s="6"/>
      <c r="J30" s="36" t="s">
        <v>5</v>
      </c>
      <c r="K30" s="36"/>
      <c r="L30" s="36"/>
      <c r="M30" s="36"/>
      <c r="N30" s="36"/>
      <c r="O30" s="24">
        <f>M25</f>
        <v>4204500</v>
      </c>
      <c r="P30" s="25" t="s">
        <v>61</v>
      </c>
      <c r="Q30" s="20"/>
      <c r="S30" s="18"/>
      <c r="T30" s="22"/>
      <c r="U30" s="19"/>
      <c r="V30"/>
    </row>
    <row r="31" spans="1:26" ht="33.75" customHeight="1" x14ac:dyDescent="0.25">
      <c r="E31" s="6"/>
      <c r="F31" s="6"/>
      <c r="J31" s="36" t="s">
        <v>60</v>
      </c>
      <c r="K31" s="36"/>
      <c r="L31" s="36"/>
      <c r="M31" s="36"/>
      <c r="N31" s="36"/>
      <c r="O31" s="26">
        <f>Q25+S25+S26+W28</f>
        <v>496800</v>
      </c>
      <c r="P31" s="27">
        <f>O31/$O$30</f>
        <v>0.1181591152336782</v>
      </c>
      <c r="Q31" s="6"/>
      <c r="R31" s="6"/>
      <c r="S31" s="6"/>
      <c r="T31" s="6"/>
      <c r="U31"/>
      <c r="V31"/>
    </row>
    <row r="32" spans="1:26" ht="18.75" x14ac:dyDescent="0.25">
      <c r="E32" s="6"/>
      <c r="F32" s="6"/>
      <c r="J32" s="36" t="s">
        <v>58</v>
      </c>
      <c r="K32" s="36"/>
      <c r="L32" s="36"/>
      <c r="M32" s="36"/>
      <c r="N32" s="36"/>
      <c r="O32" s="26">
        <f>S25+S26+T25+U25</f>
        <v>371000</v>
      </c>
      <c r="P32" s="27">
        <f>O32/$O$30</f>
        <v>8.8238791770721844E-2</v>
      </c>
      <c r="Q32" s="6"/>
      <c r="R32" s="6"/>
      <c r="S32" s="6"/>
      <c r="T32" s="6"/>
      <c r="U32"/>
      <c r="V32"/>
    </row>
    <row r="33" spans="5:22" ht="18.75" x14ac:dyDescent="0.25">
      <c r="E33" s="6"/>
      <c r="F33" s="6"/>
      <c r="J33" s="36" t="s">
        <v>59</v>
      </c>
      <c r="K33" s="36"/>
      <c r="L33" s="36"/>
      <c r="M33" s="36"/>
      <c r="N33" s="36"/>
      <c r="O33" s="26">
        <f>W27+W28</f>
        <v>125800</v>
      </c>
      <c r="P33" s="27">
        <f>O33/$O$30</f>
        <v>2.9920323462956356E-2</v>
      </c>
      <c r="Q33" s="6"/>
      <c r="R33" s="6"/>
      <c r="S33" s="6"/>
      <c r="T33" s="6"/>
      <c r="U33"/>
      <c r="V33"/>
    </row>
    <row r="34" spans="5:22" x14ac:dyDescent="0.25">
      <c r="E34" s="6"/>
      <c r="F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5:22" x14ac:dyDescent="0.25">
      <c r="E35" s="6"/>
      <c r="F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5:22" x14ac:dyDescent="0.25">
      <c r="E36" s="6"/>
      <c r="F36" s="6"/>
      <c r="J36" s="6"/>
      <c r="K36" s="6"/>
      <c r="L36" s="6"/>
      <c r="M36" s="6"/>
      <c r="N36" s="6" t="s">
        <v>2</v>
      </c>
      <c r="O36" s="28">
        <f>J25</f>
        <v>1620000</v>
      </c>
      <c r="P36" s="23">
        <f>O36/$O$30</f>
        <v>0.3853014627185159</v>
      </c>
      <c r="Q36" s="6"/>
      <c r="R36" s="6"/>
      <c r="S36" s="6"/>
      <c r="T36" s="6"/>
      <c r="U36"/>
      <c r="V36"/>
    </row>
    <row r="37" spans="5:22" x14ac:dyDescent="0.25">
      <c r="E37" s="6"/>
      <c r="F37" s="6"/>
      <c r="J37" s="6"/>
      <c r="K37" s="6"/>
      <c r="L37" s="6"/>
      <c r="M37" s="6"/>
      <c r="N37" s="6" t="s">
        <v>62</v>
      </c>
      <c r="O37" s="6">
        <f>K25</f>
        <v>2134500</v>
      </c>
      <c r="P37" s="23">
        <f>O37/$O$30</f>
        <v>0.50767035319300746</v>
      </c>
      <c r="Q37" s="6"/>
      <c r="R37" s="6"/>
      <c r="S37" s="6"/>
      <c r="T37" s="6"/>
      <c r="U37"/>
      <c r="V37"/>
    </row>
    <row r="38" spans="5:22" x14ac:dyDescent="0.25">
      <c r="E38" s="6"/>
      <c r="F38" s="6"/>
      <c r="J38" s="6"/>
      <c r="K38" s="6"/>
      <c r="L38" s="6"/>
      <c r="M38" s="6"/>
      <c r="N38" s="6" t="s">
        <v>50</v>
      </c>
      <c r="O38" s="6">
        <f>L25</f>
        <v>450000</v>
      </c>
      <c r="P38" s="23">
        <f>O38/$O$30</f>
        <v>0.10702818408847663</v>
      </c>
      <c r="Q38" s="6"/>
      <c r="R38" s="6"/>
      <c r="S38" s="6"/>
      <c r="T38" s="6"/>
      <c r="U38"/>
      <c r="V38"/>
    </row>
  </sheetData>
  <autoFilter ref="A2:Z2"/>
  <mergeCells count="4">
    <mergeCell ref="J30:N30"/>
    <mergeCell ref="J31:N31"/>
    <mergeCell ref="J32:N32"/>
    <mergeCell ref="J33:N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Z13" sqref="Z13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65</v>
      </c>
      <c r="K2" s="4" t="s">
        <v>66</v>
      </c>
      <c r="L2" s="4" t="s">
        <v>67</v>
      </c>
      <c r="M2" s="29" t="s">
        <v>68</v>
      </c>
      <c r="N2" s="4" t="s">
        <v>3</v>
      </c>
      <c r="O2" s="4" t="s">
        <v>74</v>
      </c>
      <c r="P2" s="4" t="s">
        <v>69</v>
      </c>
      <c r="Q2" s="29" t="s">
        <v>70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64</v>
      </c>
    </row>
    <row r="3" spans="1:26" s="5" customFormat="1" x14ac:dyDescent="0.25">
      <c r="A3" s="11">
        <v>43937</v>
      </c>
      <c r="B3" s="1">
        <v>7</v>
      </c>
      <c r="C3" s="1">
        <v>1</v>
      </c>
      <c r="D3" s="1" t="s">
        <v>16</v>
      </c>
      <c r="E3" s="6" t="s">
        <v>17</v>
      </c>
      <c r="F3" s="6" t="s">
        <v>14</v>
      </c>
      <c r="G3" s="2"/>
      <c r="H3" s="2">
        <v>1</v>
      </c>
      <c r="I3" s="2"/>
      <c r="J3" s="3"/>
      <c r="K3" s="6">
        <v>46000</v>
      </c>
      <c r="L3" s="6"/>
      <c r="M3" s="6">
        <f t="shared" ref="M3:M8" si="0">J3+K3+L3</f>
        <v>46000</v>
      </c>
      <c r="N3" s="6">
        <v>10000</v>
      </c>
      <c r="O3" s="6">
        <v>0</v>
      </c>
      <c r="P3" s="6"/>
      <c r="Q3" s="6">
        <f t="shared" ref="Q3:Q11" si="1">N3+O3+P3</f>
        <v>10000</v>
      </c>
      <c r="R3" s="6">
        <f t="shared" ref="R3:R11" si="2">M3+Q3</f>
        <v>56000</v>
      </c>
      <c r="S3" s="6">
        <v>1000</v>
      </c>
      <c r="T3" s="6">
        <f t="shared" ref="T3:T11" si="3">(N3+P3)*80%</f>
        <v>8000</v>
      </c>
      <c r="U3" s="6">
        <f t="shared" ref="U3:U11" si="4">O3*80%</f>
        <v>0</v>
      </c>
      <c r="V3" s="6">
        <f t="shared" ref="V3:V11" si="5">(N3+P3)*20%</f>
        <v>2000</v>
      </c>
      <c r="W3" s="8">
        <f t="shared" ref="W3:W11" si="6">O3*20%</f>
        <v>0</v>
      </c>
      <c r="X3" s="1" t="s">
        <v>17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43937</v>
      </c>
      <c r="B4" s="1">
        <v>9</v>
      </c>
      <c r="C4" s="1">
        <v>3</v>
      </c>
      <c r="D4" s="1" t="s">
        <v>18</v>
      </c>
      <c r="E4" s="6" t="s">
        <v>17</v>
      </c>
      <c r="F4" s="6" t="s">
        <v>14</v>
      </c>
      <c r="G4" s="2"/>
      <c r="H4" s="2">
        <v>7</v>
      </c>
      <c r="I4" s="2"/>
      <c r="J4" s="3"/>
      <c r="K4" s="6">
        <v>156000</v>
      </c>
      <c r="L4" s="6"/>
      <c r="M4" s="6">
        <f t="shared" si="0"/>
        <v>156000</v>
      </c>
      <c r="N4" s="6">
        <v>10000</v>
      </c>
      <c r="O4" s="6">
        <v>12000</v>
      </c>
      <c r="P4" s="6"/>
      <c r="Q4" s="6">
        <f t="shared" si="1"/>
        <v>22000</v>
      </c>
      <c r="R4" s="6">
        <f t="shared" si="2"/>
        <v>178000</v>
      </c>
      <c r="S4" s="6">
        <v>2000</v>
      </c>
      <c r="T4" s="6">
        <f t="shared" si="3"/>
        <v>8000</v>
      </c>
      <c r="U4" s="6">
        <f t="shared" si="4"/>
        <v>9600</v>
      </c>
      <c r="V4" s="6">
        <f t="shared" si="5"/>
        <v>2000</v>
      </c>
      <c r="W4" s="8">
        <f t="shared" si="6"/>
        <v>2400</v>
      </c>
      <c r="X4" s="1" t="s">
        <v>17</v>
      </c>
      <c r="Y4" s="16">
        <f>-V4-1200</f>
        <v>-3200</v>
      </c>
      <c r="Z4" s="8">
        <f t="shared" ref="Z4:Z11" si="7">Z3+Y4</f>
        <v>-5200</v>
      </c>
    </row>
    <row r="5" spans="1:26" s="5" customFormat="1" x14ac:dyDescent="0.25">
      <c r="A5" s="11">
        <v>43937</v>
      </c>
      <c r="B5" s="1">
        <v>13</v>
      </c>
      <c r="C5" s="1">
        <v>7</v>
      </c>
      <c r="D5" s="1" t="s">
        <v>20</v>
      </c>
      <c r="E5" s="6" t="s">
        <v>17</v>
      </c>
      <c r="F5" s="6" t="s">
        <v>14</v>
      </c>
      <c r="G5" s="2">
        <v>1</v>
      </c>
      <c r="H5" s="2"/>
      <c r="I5" s="2"/>
      <c r="J5" s="6">
        <v>165300</v>
      </c>
      <c r="K5" s="6"/>
      <c r="L5" s="6"/>
      <c r="M5" s="6">
        <f t="shared" si="0"/>
        <v>165300</v>
      </c>
      <c r="N5" s="6">
        <v>20000</v>
      </c>
      <c r="O5" s="6">
        <v>0</v>
      </c>
      <c r="P5" s="6"/>
      <c r="Q5" s="6">
        <f t="shared" si="1"/>
        <v>20000</v>
      </c>
      <c r="R5" s="6">
        <f t="shared" si="2"/>
        <v>185300</v>
      </c>
      <c r="S5" s="6">
        <v>4700</v>
      </c>
      <c r="T5" s="6">
        <f t="shared" si="3"/>
        <v>16000</v>
      </c>
      <c r="U5" s="6">
        <f t="shared" si="4"/>
        <v>0</v>
      </c>
      <c r="V5" s="6">
        <f t="shared" si="5"/>
        <v>4000</v>
      </c>
      <c r="W5" s="8">
        <f t="shared" si="6"/>
        <v>0</v>
      </c>
      <c r="X5" s="1" t="s">
        <v>17</v>
      </c>
      <c r="Y5" s="8">
        <f>-V5</f>
        <v>-4000</v>
      </c>
      <c r="Z5" s="8">
        <f t="shared" si="7"/>
        <v>-9200</v>
      </c>
    </row>
    <row r="6" spans="1:26" s="5" customFormat="1" x14ac:dyDescent="0.25">
      <c r="A6" s="11">
        <v>43938</v>
      </c>
      <c r="B6" s="1">
        <v>16</v>
      </c>
      <c r="C6" s="1">
        <v>3</v>
      </c>
      <c r="D6" s="1" t="s">
        <v>47</v>
      </c>
      <c r="E6" s="6" t="s">
        <v>17</v>
      </c>
      <c r="F6" s="6" t="s">
        <v>14</v>
      </c>
      <c r="G6" s="2">
        <v>1</v>
      </c>
      <c r="H6" s="2"/>
      <c r="I6" s="2"/>
      <c r="J6" s="6">
        <v>669000</v>
      </c>
      <c r="K6" s="6"/>
      <c r="L6" s="6"/>
      <c r="M6" s="6">
        <f t="shared" si="0"/>
        <v>669000</v>
      </c>
      <c r="N6" s="6">
        <v>15000</v>
      </c>
      <c r="O6" s="6">
        <v>0</v>
      </c>
      <c r="P6" s="6"/>
      <c r="Q6" s="6">
        <f t="shared" si="1"/>
        <v>15000</v>
      </c>
      <c r="R6" s="6">
        <f t="shared" si="2"/>
        <v>684000</v>
      </c>
      <c r="S6" s="6">
        <v>0</v>
      </c>
      <c r="T6" s="6">
        <f t="shared" si="3"/>
        <v>12000</v>
      </c>
      <c r="U6" s="6">
        <f t="shared" si="4"/>
        <v>0</v>
      </c>
      <c r="V6" s="6">
        <f t="shared" si="5"/>
        <v>3000</v>
      </c>
      <c r="W6" s="8">
        <f t="shared" si="6"/>
        <v>0</v>
      </c>
      <c r="X6" s="1" t="s">
        <v>17</v>
      </c>
      <c r="Y6" s="8">
        <f>-V6</f>
        <v>-3000</v>
      </c>
      <c r="Z6" s="8">
        <f t="shared" si="7"/>
        <v>-12200</v>
      </c>
    </row>
    <row r="7" spans="1:26" s="5" customFormat="1" x14ac:dyDescent="0.25">
      <c r="A7" s="11">
        <v>43938</v>
      </c>
      <c r="B7" s="1">
        <v>17</v>
      </c>
      <c r="C7" s="1">
        <v>4</v>
      </c>
      <c r="D7" s="1" t="s">
        <v>48</v>
      </c>
      <c r="E7" s="6" t="s">
        <v>17</v>
      </c>
      <c r="F7" s="6" t="s">
        <v>15</v>
      </c>
      <c r="G7" s="2"/>
      <c r="H7" s="2">
        <v>4</v>
      </c>
      <c r="I7" s="2"/>
      <c r="J7" s="3"/>
      <c r="K7" s="6">
        <v>304000</v>
      </c>
      <c r="L7" s="6"/>
      <c r="M7" s="6">
        <f t="shared" si="0"/>
        <v>304000</v>
      </c>
      <c r="N7" s="6">
        <v>10000</v>
      </c>
      <c r="O7" s="6">
        <v>6000</v>
      </c>
      <c r="P7" s="6"/>
      <c r="Q7" s="6">
        <f t="shared" si="1"/>
        <v>16000</v>
      </c>
      <c r="R7" s="6">
        <f t="shared" si="2"/>
        <v>320000</v>
      </c>
      <c r="S7" s="6">
        <v>4000</v>
      </c>
      <c r="T7" s="6">
        <f t="shared" si="3"/>
        <v>8000</v>
      </c>
      <c r="U7" s="6">
        <f t="shared" si="4"/>
        <v>4800</v>
      </c>
      <c r="V7" s="6">
        <f t="shared" si="5"/>
        <v>2000</v>
      </c>
      <c r="W7" s="8">
        <f t="shared" si="6"/>
        <v>1200</v>
      </c>
      <c r="X7" s="1" t="s">
        <v>17</v>
      </c>
      <c r="Y7" s="8">
        <v>-2000</v>
      </c>
      <c r="Z7" s="8">
        <f t="shared" si="7"/>
        <v>-14200</v>
      </c>
    </row>
    <row r="8" spans="1:26" s="5" customFormat="1" x14ac:dyDescent="0.25">
      <c r="A8" s="11">
        <v>43939</v>
      </c>
      <c r="B8" s="1">
        <v>20</v>
      </c>
      <c r="C8" s="1">
        <v>2</v>
      </c>
      <c r="D8" s="1" t="s">
        <v>73</v>
      </c>
      <c r="E8" s="6" t="s">
        <v>17</v>
      </c>
      <c r="F8" s="6" t="s">
        <v>15</v>
      </c>
      <c r="G8" s="2">
        <v>1</v>
      </c>
      <c r="H8" s="2"/>
      <c r="I8" s="2"/>
      <c r="J8" s="6">
        <v>836000</v>
      </c>
      <c r="K8" s="6"/>
      <c r="L8" s="6"/>
      <c r="M8" s="6">
        <f t="shared" si="0"/>
        <v>836000</v>
      </c>
      <c r="N8" s="6">
        <v>10000</v>
      </c>
      <c r="O8" s="6"/>
      <c r="P8" s="6"/>
      <c r="Q8" s="6">
        <f t="shared" si="1"/>
        <v>10000</v>
      </c>
      <c r="R8" s="6">
        <f t="shared" si="2"/>
        <v>846000</v>
      </c>
      <c r="S8" s="6">
        <v>10000</v>
      </c>
      <c r="T8" s="6">
        <f t="shared" si="3"/>
        <v>8000</v>
      </c>
      <c r="U8" s="6">
        <f t="shared" si="4"/>
        <v>0</v>
      </c>
      <c r="V8" s="6">
        <f t="shared" si="5"/>
        <v>2000</v>
      </c>
      <c r="W8" s="8">
        <f t="shared" si="6"/>
        <v>0</v>
      </c>
      <c r="X8" s="1" t="s">
        <v>41</v>
      </c>
      <c r="Y8" s="16">
        <f>T8</f>
        <v>8000</v>
      </c>
      <c r="Z8" s="8">
        <f t="shared" si="7"/>
        <v>-6200</v>
      </c>
    </row>
    <row r="9" spans="1:26" x14ac:dyDescent="0.25">
      <c r="A9" s="11">
        <v>43939</v>
      </c>
      <c r="B9" s="1">
        <v>25</v>
      </c>
      <c r="C9" s="1">
        <v>7</v>
      </c>
      <c r="D9" s="1" t="s">
        <v>6</v>
      </c>
      <c r="E9" s="6" t="s">
        <v>17</v>
      </c>
      <c r="F9" s="6" t="s">
        <v>14</v>
      </c>
      <c r="G9" s="2">
        <v>1</v>
      </c>
      <c r="J9" s="6">
        <v>519100</v>
      </c>
      <c r="K9" s="6"/>
      <c r="L9" s="6"/>
      <c r="M9" s="6">
        <v>538000</v>
      </c>
      <c r="N9" s="6">
        <v>10000</v>
      </c>
      <c r="O9" s="6"/>
      <c r="P9" s="6"/>
      <c r="Q9" s="6">
        <f t="shared" si="1"/>
        <v>10000</v>
      </c>
      <c r="R9" s="6">
        <f t="shared" si="2"/>
        <v>548000</v>
      </c>
      <c r="S9" s="6">
        <v>2000</v>
      </c>
      <c r="T9" s="6">
        <f t="shared" si="3"/>
        <v>8000</v>
      </c>
      <c r="U9" s="6">
        <f t="shared" si="4"/>
        <v>0</v>
      </c>
      <c r="V9" s="6">
        <f t="shared" si="5"/>
        <v>2000</v>
      </c>
      <c r="W9" s="8">
        <f t="shared" si="6"/>
        <v>0</v>
      </c>
      <c r="X9" s="1" t="s">
        <v>17</v>
      </c>
      <c r="Y9" s="8">
        <v>-2000</v>
      </c>
      <c r="Z9" s="8">
        <f t="shared" si="7"/>
        <v>-8200</v>
      </c>
    </row>
    <row r="10" spans="1:26" x14ac:dyDescent="0.25">
      <c r="A10" s="11">
        <v>43939</v>
      </c>
      <c r="B10" s="1">
        <v>26</v>
      </c>
      <c r="C10" s="1">
        <v>8</v>
      </c>
      <c r="D10" s="1" t="s">
        <v>71</v>
      </c>
      <c r="E10" s="6" t="s">
        <v>17</v>
      </c>
      <c r="F10" s="6" t="s">
        <v>14</v>
      </c>
      <c r="G10" s="2">
        <v>1</v>
      </c>
      <c r="J10" s="6">
        <v>638000</v>
      </c>
      <c r="K10" s="6"/>
      <c r="L10" s="6"/>
      <c r="M10" s="6">
        <f>J10+K10+L10</f>
        <v>638000</v>
      </c>
      <c r="N10" s="6">
        <v>10000</v>
      </c>
      <c r="O10" s="6"/>
      <c r="P10" s="6"/>
      <c r="Q10" s="6">
        <f t="shared" si="1"/>
        <v>10000</v>
      </c>
      <c r="R10" s="6">
        <f t="shared" si="2"/>
        <v>648000</v>
      </c>
      <c r="S10" s="6">
        <v>2000</v>
      </c>
      <c r="T10" s="6">
        <f t="shared" si="3"/>
        <v>8000</v>
      </c>
      <c r="U10" s="6">
        <f t="shared" si="4"/>
        <v>0</v>
      </c>
      <c r="V10" s="6">
        <f t="shared" si="5"/>
        <v>2000</v>
      </c>
      <c r="W10" s="8">
        <f t="shared" si="6"/>
        <v>0</v>
      </c>
      <c r="X10" s="1" t="s">
        <v>17</v>
      </c>
      <c r="Y10" s="8">
        <v>-2000</v>
      </c>
      <c r="Z10" s="8">
        <f t="shared" si="7"/>
        <v>-10200</v>
      </c>
    </row>
    <row r="11" spans="1:26" x14ac:dyDescent="0.25">
      <c r="A11" s="11">
        <v>43940</v>
      </c>
      <c r="B11" s="1">
        <v>35</v>
      </c>
      <c r="C11" s="1">
        <v>7</v>
      </c>
      <c r="D11" s="1" t="s">
        <v>81</v>
      </c>
      <c r="E11" s="6" t="s">
        <v>17</v>
      </c>
      <c r="F11" s="6" t="s">
        <v>14</v>
      </c>
      <c r="I11" s="2">
        <v>1</v>
      </c>
      <c r="J11" s="6"/>
      <c r="K11" s="6"/>
      <c r="L11" s="6">
        <v>500000</v>
      </c>
      <c r="M11" s="6">
        <f t="shared" ref="M11" si="8">J11+K11+L11</f>
        <v>500000</v>
      </c>
      <c r="N11" s="6">
        <v>90000</v>
      </c>
      <c r="O11" s="6"/>
      <c r="P11" s="6"/>
      <c r="Q11" s="6">
        <f t="shared" si="1"/>
        <v>90000</v>
      </c>
      <c r="R11" s="6">
        <f t="shared" si="2"/>
        <v>590000</v>
      </c>
      <c r="S11" s="6">
        <v>10000</v>
      </c>
      <c r="T11" s="6">
        <f t="shared" si="3"/>
        <v>72000</v>
      </c>
      <c r="U11" s="6">
        <f t="shared" si="4"/>
        <v>0</v>
      </c>
      <c r="V11" s="6">
        <f t="shared" si="5"/>
        <v>18000</v>
      </c>
      <c r="W11" s="8">
        <f t="shared" si="6"/>
        <v>0</v>
      </c>
      <c r="X11" s="1" t="s">
        <v>17</v>
      </c>
      <c r="Y11" s="8">
        <f>-V11</f>
        <v>-18000</v>
      </c>
      <c r="Z11" s="8">
        <f t="shared" si="7"/>
        <v>-28200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5.75" x14ac:dyDescent="0.25">
      <c r="E15" s="10" t="s">
        <v>35</v>
      </c>
      <c r="F15" s="6"/>
      <c r="G15" s="10">
        <f t="shared" ref="G15:O15" si="9">SUM(G3:G14)</f>
        <v>5</v>
      </c>
      <c r="H15" s="10">
        <f t="shared" si="9"/>
        <v>12</v>
      </c>
      <c r="I15" s="10">
        <f t="shared" si="9"/>
        <v>1</v>
      </c>
      <c r="J15" s="21">
        <f t="shared" si="9"/>
        <v>2827400</v>
      </c>
      <c r="K15" s="21">
        <f t="shared" si="9"/>
        <v>506000</v>
      </c>
      <c r="L15" s="21">
        <f t="shared" si="9"/>
        <v>500000</v>
      </c>
      <c r="M15" s="21">
        <f t="shared" si="9"/>
        <v>3852300</v>
      </c>
      <c r="N15" s="10">
        <f t="shared" si="9"/>
        <v>185000</v>
      </c>
      <c r="O15" s="10">
        <f t="shared" si="9"/>
        <v>18000</v>
      </c>
      <c r="P15" s="10">
        <f t="shared" ref="P15:Q15" si="10">SUM(P3:P14)</f>
        <v>0</v>
      </c>
      <c r="Q15" s="10">
        <f t="shared" si="10"/>
        <v>203000</v>
      </c>
      <c r="R15" s="10">
        <f t="shared" ref="R15:W15" si="11">SUM(R3:R14)</f>
        <v>4055300</v>
      </c>
      <c r="S15" s="10">
        <f t="shared" si="11"/>
        <v>35700</v>
      </c>
      <c r="T15" s="10">
        <f t="shared" si="11"/>
        <v>148000</v>
      </c>
      <c r="U15" s="10">
        <f t="shared" si="11"/>
        <v>14400</v>
      </c>
      <c r="V15" s="10">
        <f t="shared" si="11"/>
        <v>37000</v>
      </c>
      <c r="W15" s="10">
        <f t="shared" si="11"/>
        <v>3600</v>
      </c>
    </row>
    <row r="16" spans="1:26" ht="30" x14ac:dyDescent="0.25">
      <c r="E16" s="6"/>
      <c r="F16" s="6"/>
      <c r="J16" s="6"/>
      <c r="K16" s="6"/>
      <c r="L16" s="6"/>
      <c r="M16" s="6"/>
      <c r="N16" s="6"/>
      <c r="O16" s="6"/>
      <c r="P16" s="6"/>
      <c r="Q16" s="6"/>
      <c r="R16" s="30" t="s">
        <v>63</v>
      </c>
      <c r="S16" s="9">
        <v>60000</v>
      </c>
      <c r="T16" s="6"/>
      <c r="U16" s="6"/>
      <c r="V16" s="6"/>
    </row>
    <row r="17" spans="4:23" ht="45" x14ac:dyDescent="0.25">
      <c r="D17" s="12"/>
      <c r="E17" s="6"/>
      <c r="F17" s="6"/>
      <c r="J17" s="6"/>
      <c r="K17" s="6"/>
      <c r="L17" s="6"/>
      <c r="M17" s="6"/>
      <c r="N17" s="13" t="s">
        <v>31</v>
      </c>
      <c r="O17" s="18">
        <f>N15+O15+S15</f>
        <v>238700</v>
      </c>
      <c r="P17" s="18"/>
      <c r="Q17" s="18"/>
      <c r="R17" s="13" t="s">
        <v>32</v>
      </c>
      <c r="S17" s="18">
        <f>T15+S15+S16</f>
        <v>243700</v>
      </c>
      <c r="T17" s="13" t="s">
        <v>33</v>
      </c>
      <c r="U17" s="18">
        <f>U15</f>
        <v>14400</v>
      </c>
      <c r="V17" s="13" t="s">
        <v>54</v>
      </c>
      <c r="W17" s="14">
        <f>V15+W15</f>
        <v>40600</v>
      </c>
    </row>
    <row r="18" spans="4:23" ht="18.75" x14ac:dyDescent="0.3">
      <c r="E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9" t="s">
        <v>57</v>
      </c>
      <c r="W18" s="17">
        <f>'Donasi Pasar'!B13</f>
        <v>67000</v>
      </c>
    </row>
    <row r="19" spans="4:23" x14ac:dyDescent="0.25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4:23" ht="18.75" x14ac:dyDescent="0.25">
      <c r="E20" s="6"/>
      <c r="F20" s="6"/>
      <c r="J20" s="36" t="s">
        <v>5</v>
      </c>
      <c r="K20" s="36"/>
      <c r="L20" s="36"/>
      <c r="M20" s="36"/>
      <c r="N20" s="36"/>
      <c r="O20" s="24">
        <f>M15</f>
        <v>3852300</v>
      </c>
      <c r="P20" s="25" t="s">
        <v>61</v>
      </c>
      <c r="Q20" s="20"/>
      <c r="S20" s="18"/>
      <c r="T20" s="22"/>
      <c r="U20" s="19"/>
      <c r="V20"/>
    </row>
    <row r="21" spans="4:23" ht="18.75" x14ac:dyDescent="0.25">
      <c r="E21" s="6"/>
      <c r="F21" s="6"/>
      <c r="J21" s="36" t="s">
        <v>60</v>
      </c>
      <c r="K21" s="36"/>
      <c r="L21" s="36"/>
      <c r="M21" s="36"/>
      <c r="N21" s="36"/>
      <c r="O21" s="26">
        <f>Q15+S15+S16+W18</f>
        <v>365700</v>
      </c>
      <c r="P21" s="27">
        <f>O21/$O$20</f>
        <v>9.4930301378397322E-2</v>
      </c>
      <c r="Q21" s="6"/>
      <c r="R21" s="6"/>
      <c r="S21" s="6"/>
      <c r="T21" s="6"/>
      <c r="U21"/>
      <c r="V21"/>
    </row>
    <row r="22" spans="4:23" ht="18.75" x14ac:dyDescent="0.25">
      <c r="E22" s="6"/>
      <c r="F22" s="6"/>
      <c r="J22" s="36" t="s">
        <v>58</v>
      </c>
      <c r="K22" s="36"/>
      <c r="L22" s="36"/>
      <c r="M22" s="36"/>
      <c r="N22" s="36"/>
      <c r="O22" s="26">
        <f>S15+S16+T15+U15</f>
        <v>258100</v>
      </c>
      <c r="P22" s="27">
        <f>O22/$O$20</f>
        <v>6.6998935700750203E-2</v>
      </c>
      <c r="Q22" s="6"/>
      <c r="R22" s="6"/>
      <c r="S22" s="6"/>
      <c r="T22" s="6"/>
      <c r="U22"/>
      <c r="V22"/>
    </row>
    <row r="23" spans="4:23" ht="33.75" customHeight="1" x14ac:dyDescent="0.25">
      <c r="E23" s="6"/>
      <c r="F23" s="6"/>
      <c r="J23" s="36" t="s">
        <v>59</v>
      </c>
      <c r="K23" s="36"/>
      <c r="L23" s="36"/>
      <c r="M23" s="36"/>
      <c r="N23" s="36"/>
      <c r="O23" s="26">
        <f>W17+W18</f>
        <v>107600</v>
      </c>
      <c r="P23" s="27">
        <f>O23/$O$20</f>
        <v>2.7931365677647119E-2</v>
      </c>
      <c r="Q23" s="6"/>
      <c r="R23" s="6"/>
      <c r="S23" s="6"/>
      <c r="T23" s="6"/>
      <c r="U23"/>
      <c r="V23"/>
    </row>
    <row r="24" spans="4:23" x14ac:dyDescent="0.25"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 t="s">
        <v>2</v>
      </c>
      <c r="O26" s="28">
        <f>J15</f>
        <v>2827400</v>
      </c>
      <c r="P26" s="23">
        <f>O26/$O$20</f>
        <v>0.73395114606858236</v>
      </c>
      <c r="Q26" s="6"/>
      <c r="R26" s="6"/>
      <c r="S26" s="6"/>
      <c r="T26" s="6"/>
      <c r="U26"/>
      <c r="V26"/>
    </row>
    <row r="27" spans="4:23" x14ac:dyDescent="0.25">
      <c r="E27" s="6"/>
      <c r="F27" s="6"/>
      <c r="J27" s="6"/>
      <c r="K27" s="6"/>
      <c r="L27" s="6"/>
      <c r="M27" s="6"/>
      <c r="N27" s="6" t="s">
        <v>62</v>
      </c>
      <c r="O27" s="6">
        <f>K15</f>
        <v>506000</v>
      </c>
      <c r="P27" s="23">
        <f>O27/$O$20</f>
        <v>0.13135010253614723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50</v>
      </c>
      <c r="O28" s="6">
        <f>L15</f>
        <v>500000</v>
      </c>
      <c r="P28" s="23">
        <f>O28/$O$20</f>
        <v>0.12979259143888067</v>
      </c>
      <c r="Q28" s="6"/>
      <c r="R28" s="6"/>
      <c r="S28" s="6"/>
      <c r="T28" s="6"/>
      <c r="U28"/>
      <c r="V28"/>
    </row>
  </sheetData>
  <autoFilter ref="A2:Z2"/>
  <mergeCells count="4">
    <mergeCell ref="J20:N20"/>
    <mergeCell ref="J21:N21"/>
    <mergeCell ref="J22:N22"/>
    <mergeCell ref="J23:N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zoomScale="80" zoomScaleNormal="80" workbookViewId="0">
      <pane xSplit="8" ySplit="2" topLeftCell="R3" activePane="bottomRight" state="frozen"/>
      <selection pane="topRight" activeCell="I1" sqref="I1"/>
      <selection pane="bottomLeft" activeCell="A3" sqref="A3"/>
      <selection pane="bottomRight" activeCell="F8" sqref="F8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7" width="17.42578125" style="3" customWidth="1"/>
    <col min="18" max="18" width="15.85546875" style="3" customWidth="1"/>
    <col min="19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65</v>
      </c>
      <c r="K2" s="4" t="s">
        <v>66</v>
      </c>
      <c r="L2" s="4" t="s">
        <v>67</v>
      </c>
      <c r="M2" s="29" t="s">
        <v>68</v>
      </c>
      <c r="N2" s="4" t="s">
        <v>3</v>
      </c>
      <c r="O2" s="4" t="s">
        <v>74</v>
      </c>
      <c r="P2" s="4" t="s">
        <v>69</v>
      </c>
      <c r="Q2" s="29" t="s">
        <v>70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51</v>
      </c>
    </row>
    <row r="3" spans="1:26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/>
      <c r="H3" s="2">
        <v>3</v>
      </c>
      <c r="I3" s="2"/>
      <c r="J3" s="3"/>
      <c r="K3" s="6">
        <v>86500</v>
      </c>
      <c r="L3" s="6"/>
      <c r="M3" s="6">
        <f>J3+K3+L3</f>
        <v>86500</v>
      </c>
      <c r="N3" s="6">
        <v>10000</v>
      </c>
      <c r="O3" s="6">
        <v>4000</v>
      </c>
      <c r="P3" s="6"/>
      <c r="Q3" s="6">
        <f>N3+O3+P3</f>
        <v>14000</v>
      </c>
      <c r="R3" s="6">
        <f>M3+Q3</f>
        <v>100500</v>
      </c>
      <c r="S3" s="6">
        <v>0</v>
      </c>
      <c r="T3" s="6">
        <f>(N3+P3)*80%</f>
        <v>8000</v>
      </c>
      <c r="U3" s="6">
        <f>O3*80%</f>
        <v>3200</v>
      </c>
      <c r="V3" s="6">
        <f>(N3+P3)*20%</f>
        <v>2000</v>
      </c>
      <c r="W3" s="8">
        <f>O3*20%</f>
        <v>800</v>
      </c>
      <c r="X3" s="1" t="s">
        <v>45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>
        <v>1</v>
      </c>
      <c r="H4" s="2"/>
      <c r="I4" s="2"/>
      <c r="J4" s="6">
        <v>669000</v>
      </c>
      <c r="K4" s="6"/>
      <c r="L4" s="6"/>
      <c r="M4" s="6">
        <f>J4+K4+L4</f>
        <v>669000</v>
      </c>
      <c r="N4" s="6">
        <v>15000</v>
      </c>
      <c r="O4" s="6">
        <v>0</v>
      </c>
      <c r="P4" s="6"/>
      <c r="Q4" s="6">
        <f>N4+O4+P4</f>
        <v>15000</v>
      </c>
      <c r="R4" s="6">
        <f>M4+Q4</f>
        <v>684000</v>
      </c>
      <c r="S4" s="6">
        <v>0</v>
      </c>
      <c r="T4" s="6">
        <f>(N4+P4)*80%</f>
        <v>12000</v>
      </c>
      <c r="U4" s="6">
        <f>O4*80%</f>
        <v>0</v>
      </c>
      <c r="V4" s="6">
        <f>(N4+P4)*20%</f>
        <v>3000</v>
      </c>
      <c r="W4" s="8">
        <f>O4*20%</f>
        <v>0</v>
      </c>
      <c r="X4" s="1" t="s">
        <v>45</v>
      </c>
      <c r="Y4" s="16">
        <f>-V4</f>
        <v>-3000</v>
      </c>
      <c r="Z4" s="8">
        <f t="shared" ref="Z4:Z9" si="0">Z3+Y4</f>
        <v>-5000</v>
      </c>
    </row>
    <row r="5" spans="1:26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>
        <v>1</v>
      </c>
      <c r="H5" s="2"/>
      <c r="I5" s="2"/>
      <c r="J5" s="6">
        <v>669000</v>
      </c>
      <c r="K5" s="6"/>
      <c r="L5" s="6"/>
      <c r="M5" s="6">
        <f>J5+K5+L5</f>
        <v>669000</v>
      </c>
      <c r="N5" s="6">
        <v>15000</v>
      </c>
      <c r="O5" s="6">
        <v>0</v>
      </c>
      <c r="P5" s="6"/>
      <c r="Q5" s="6">
        <f>N5+O5+P5</f>
        <v>15000</v>
      </c>
      <c r="R5" s="6">
        <f>M5+Q5</f>
        <v>684000</v>
      </c>
      <c r="S5" s="6">
        <v>0</v>
      </c>
      <c r="T5" s="6">
        <f>(N5+P5)*80%</f>
        <v>12000</v>
      </c>
      <c r="U5" s="6">
        <f>O5*80%</f>
        <v>0</v>
      </c>
      <c r="V5" s="6">
        <f>(N5+P5)*20%</f>
        <v>3000</v>
      </c>
      <c r="W5" s="8">
        <f>O5*20%</f>
        <v>0</v>
      </c>
      <c r="X5" s="1" t="s">
        <v>45</v>
      </c>
      <c r="Y5" s="8">
        <f>-V5</f>
        <v>-3000</v>
      </c>
      <c r="Z5" s="8">
        <f t="shared" si="0"/>
        <v>-8000</v>
      </c>
    </row>
    <row r="6" spans="1:26" s="5" customFormat="1" x14ac:dyDescent="0.25">
      <c r="A6" s="11">
        <v>43939</v>
      </c>
      <c r="B6" s="1">
        <v>21</v>
      </c>
      <c r="C6" s="1">
        <v>3</v>
      </c>
      <c r="D6" s="1" t="s">
        <v>20</v>
      </c>
      <c r="E6" s="6" t="s">
        <v>45</v>
      </c>
      <c r="F6" s="6" t="s">
        <v>15</v>
      </c>
      <c r="G6" s="2"/>
      <c r="H6" s="2">
        <v>1</v>
      </c>
      <c r="I6" s="2"/>
      <c r="J6" s="6"/>
      <c r="K6" s="6">
        <v>215500</v>
      </c>
      <c r="L6" s="6">
        <v>84000</v>
      </c>
      <c r="M6" s="6">
        <f>J6+K6+L6</f>
        <v>299500</v>
      </c>
      <c r="N6" s="6">
        <v>20000</v>
      </c>
      <c r="O6" s="3"/>
      <c r="P6" s="6">
        <v>5000</v>
      </c>
      <c r="Q6" s="6">
        <f>N6+O6+P6</f>
        <v>25000</v>
      </c>
      <c r="R6" s="6">
        <f>M6+Q6</f>
        <v>324500</v>
      </c>
      <c r="S6" s="6">
        <v>5000</v>
      </c>
      <c r="T6" s="6">
        <f>(N6+P6)*80%</f>
        <v>20000</v>
      </c>
      <c r="U6" s="6">
        <f>O6*80%</f>
        <v>0</v>
      </c>
      <c r="V6" s="6">
        <f>(N6+P6)*20%</f>
        <v>5000</v>
      </c>
      <c r="W6" s="8">
        <f>O6*20%</f>
        <v>0</v>
      </c>
      <c r="X6" s="1" t="s">
        <v>41</v>
      </c>
      <c r="Y6" s="8">
        <f>T6</f>
        <v>20000</v>
      </c>
      <c r="Z6" s="8">
        <f t="shared" si="0"/>
        <v>12000</v>
      </c>
    </row>
    <row r="7" spans="1:26" s="5" customFormat="1" x14ac:dyDescent="0.25">
      <c r="A7" s="11">
        <v>43939</v>
      </c>
      <c r="B7" s="1">
        <v>23</v>
      </c>
      <c r="C7" s="1">
        <v>5</v>
      </c>
      <c r="D7" s="1" t="s">
        <v>9</v>
      </c>
      <c r="E7" s="6" t="s">
        <v>45</v>
      </c>
      <c r="F7" s="6" t="s">
        <v>15</v>
      </c>
      <c r="G7" s="2"/>
      <c r="H7" s="2">
        <v>1</v>
      </c>
      <c r="I7" s="2"/>
      <c r="J7" s="6">
        <v>0</v>
      </c>
      <c r="K7" s="6">
        <v>235000</v>
      </c>
      <c r="L7" s="6">
        <v>0</v>
      </c>
      <c r="M7" s="6">
        <f>J7+K7+L7</f>
        <v>235000</v>
      </c>
      <c r="N7" s="6">
        <v>10000</v>
      </c>
      <c r="O7" s="6">
        <v>8000</v>
      </c>
      <c r="P7" s="6"/>
      <c r="Q7" s="6">
        <f>N7+O7+P7</f>
        <v>18000</v>
      </c>
      <c r="R7" s="6">
        <f>M7+Q7</f>
        <v>253000</v>
      </c>
      <c r="S7" s="6">
        <v>12000</v>
      </c>
      <c r="T7" s="6">
        <f>(N7+P7)*80%</f>
        <v>8000</v>
      </c>
      <c r="U7" s="6">
        <f>O7*80%</f>
        <v>6400</v>
      </c>
      <c r="V7" s="6">
        <f>(N7+P7)*20%</f>
        <v>2000</v>
      </c>
      <c r="W7" s="8">
        <f>O7*20%</f>
        <v>1600</v>
      </c>
      <c r="X7" s="1" t="s">
        <v>41</v>
      </c>
      <c r="Y7" s="8">
        <f>T7</f>
        <v>8000</v>
      </c>
      <c r="Z7" s="8">
        <f t="shared" si="0"/>
        <v>20000</v>
      </c>
    </row>
    <row r="8" spans="1:26" x14ac:dyDescent="0.25">
      <c r="A8" s="11">
        <v>43940</v>
      </c>
      <c r="B8" s="1">
        <v>30</v>
      </c>
      <c r="C8" s="1">
        <v>2</v>
      </c>
      <c r="D8" s="1" t="s">
        <v>86</v>
      </c>
      <c r="E8" s="6" t="s">
        <v>45</v>
      </c>
      <c r="F8" s="6" t="s">
        <v>14</v>
      </c>
      <c r="H8" s="2">
        <v>5</v>
      </c>
      <c r="J8" s="6"/>
      <c r="K8" s="6">
        <v>204000</v>
      </c>
      <c r="L8" s="6"/>
      <c r="M8" s="6">
        <f t="shared" ref="M8:M9" si="1">J8+K8+L8</f>
        <v>204000</v>
      </c>
      <c r="N8" s="6">
        <v>10000</v>
      </c>
      <c r="O8" s="6">
        <v>8000</v>
      </c>
      <c r="P8" s="6"/>
      <c r="Q8" s="6">
        <f t="shared" ref="Q8:Q9" si="2">N8+O8+P8</f>
        <v>18000</v>
      </c>
      <c r="R8" s="6">
        <f t="shared" ref="R8:R9" si="3">M8+Q8</f>
        <v>222000</v>
      </c>
      <c r="S8" s="6">
        <v>8000</v>
      </c>
      <c r="T8" s="6">
        <f t="shared" ref="T8:T9" si="4">(N8+P8)*80%</f>
        <v>8000</v>
      </c>
      <c r="U8" s="6">
        <f t="shared" ref="U8:U9" si="5">O8*80%</f>
        <v>6400</v>
      </c>
      <c r="V8" s="6">
        <f t="shared" ref="V8:V9" si="6">(N8+P8)*20%</f>
        <v>2000</v>
      </c>
      <c r="W8" s="8">
        <f t="shared" ref="W8:W9" si="7">O8*20%</f>
        <v>1600</v>
      </c>
      <c r="X8" s="1" t="s">
        <v>45</v>
      </c>
      <c r="Y8" s="8">
        <f>-V8</f>
        <v>-2000</v>
      </c>
      <c r="Z8" s="8">
        <f t="shared" si="0"/>
        <v>18000</v>
      </c>
    </row>
    <row r="9" spans="1:26" x14ac:dyDescent="0.25">
      <c r="A9" s="11">
        <v>43940</v>
      </c>
      <c r="B9" s="1">
        <v>32</v>
      </c>
      <c r="C9" s="1">
        <v>4</v>
      </c>
      <c r="D9" s="1" t="s">
        <v>84</v>
      </c>
      <c r="E9" s="6" t="s">
        <v>45</v>
      </c>
      <c r="F9" s="6" t="s">
        <v>14</v>
      </c>
      <c r="G9" s="2">
        <v>1</v>
      </c>
      <c r="H9" s="2">
        <v>3</v>
      </c>
      <c r="J9" s="6">
        <v>88300</v>
      </c>
      <c r="K9" s="6">
        <v>92000</v>
      </c>
      <c r="L9" s="6"/>
      <c r="M9" s="6">
        <f t="shared" si="1"/>
        <v>180300</v>
      </c>
      <c r="N9" s="6">
        <v>20000</v>
      </c>
      <c r="O9" s="6">
        <v>4000</v>
      </c>
      <c r="P9" s="6">
        <v>5000</v>
      </c>
      <c r="Q9" s="6">
        <f t="shared" si="2"/>
        <v>29000</v>
      </c>
      <c r="R9" s="6">
        <f t="shared" si="3"/>
        <v>209300</v>
      </c>
      <c r="S9" s="6"/>
      <c r="T9" s="6">
        <f t="shared" si="4"/>
        <v>20000</v>
      </c>
      <c r="U9" s="6">
        <f t="shared" si="5"/>
        <v>3200</v>
      </c>
      <c r="V9" s="6">
        <f t="shared" si="6"/>
        <v>5000</v>
      </c>
      <c r="W9" s="8">
        <f t="shared" si="7"/>
        <v>800</v>
      </c>
      <c r="X9" s="1" t="s">
        <v>45</v>
      </c>
      <c r="Y9" s="8">
        <f>-V9</f>
        <v>-5000</v>
      </c>
      <c r="Z9" s="8">
        <f t="shared" si="0"/>
        <v>13000</v>
      </c>
    </row>
    <row r="10" spans="1:26" x14ac:dyDescent="0.25">
      <c r="A10" s="11"/>
      <c r="E10" s="6"/>
      <c r="F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</row>
    <row r="11" spans="1:26" x14ac:dyDescent="0.25">
      <c r="A11" s="11"/>
      <c r="E11" s="6"/>
      <c r="F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5.75" x14ac:dyDescent="0.25">
      <c r="E14" s="10" t="s">
        <v>35</v>
      </c>
      <c r="F14" s="6"/>
      <c r="G14" s="10">
        <f t="shared" ref="G14:W14" si="8">SUM(G3:G13)</f>
        <v>3</v>
      </c>
      <c r="H14" s="10">
        <f t="shared" si="8"/>
        <v>13</v>
      </c>
      <c r="I14" s="10">
        <f t="shared" si="8"/>
        <v>0</v>
      </c>
      <c r="J14" s="21">
        <f t="shared" si="8"/>
        <v>1426300</v>
      </c>
      <c r="K14" s="21">
        <f t="shared" si="8"/>
        <v>833000</v>
      </c>
      <c r="L14" s="21">
        <f t="shared" si="8"/>
        <v>84000</v>
      </c>
      <c r="M14" s="21">
        <f t="shared" si="8"/>
        <v>2343300</v>
      </c>
      <c r="N14" s="10">
        <f t="shared" si="8"/>
        <v>100000</v>
      </c>
      <c r="O14" s="10">
        <f t="shared" si="8"/>
        <v>24000</v>
      </c>
      <c r="P14" s="10">
        <f t="shared" si="8"/>
        <v>10000</v>
      </c>
      <c r="Q14" s="10">
        <f t="shared" si="8"/>
        <v>134000</v>
      </c>
      <c r="R14" s="10">
        <f t="shared" si="8"/>
        <v>2477300</v>
      </c>
      <c r="S14" s="10">
        <f t="shared" si="8"/>
        <v>25000</v>
      </c>
      <c r="T14" s="10">
        <f t="shared" si="8"/>
        <v>88000</v>
      </c>
      <c r="U14" s="10">
        <f t="shared" si="8"/>
        <v>19200</v>
      </c>
      <c r="V14" s="10">
        <f t="shared" si="8"/>
        <v>22000</v>
      </c>
      <c r="W14" s="10">
        <f t="shared" si="8"/>
        <v>4800</v>
      </c>
    </row>
    <row r="15" spans="1:26" ht="30" x14ac:dyDescent="0.25">
      <c r="E15" s="6"/>
      <c r="F15" s="6"/>
      <c r="J15" s="6"/>
      <c r="K15" s="6"/>
      <c r="L15" s="6"/>
      <c r="M15" s="6"/>
      <c r="N15" s="6"/>
      <c r="O15" s="6"/>
      <c r="P15" s="6"/>
      <c r="Q15" s="6"/>
      <c r="R15" s="30" t="s">
        <v>63</v>
      </c>
      <c r="S15" s="9">
        <v>60000</v>
      </c>
      <c r="T15" s="6"/>
      <c r="U15" s="6"/>
      <c r="V15" s="6"/>
    </row>
    <row r="16" spans="1:26" ht="45" x14ac:dyDescent="0.25">
      <c r="D16" s="12"/>
      <c r="E16" s="6"/>
      <c r="F16" s="6"/>
      <c r="J16" s="6"/>
      <c r="K16" s="6"/>
      <c r="L16" s="6"/>
      <c r="M16" s="6"/>
      <c r="N16" s="13" t="s">
        <v>31</v>
      </c>
      <c r="O16" s="18">
        <f>N14+O14+S14</f>
        <v>149000</v>
      </c>
      <c r="P16" s="18"/>
      <c r="Q16" s="18"/>
      <c r="R16" s="13" t="s">
        <v>32</v>
      </c>
      <c r="S16" s="18">
        <f>T14+S14+S15</f>
        <v>173000</v>
      </c>
      <c r="T16" s="13" t="s">
        <v>33</v>
      </c>
      <c r="U16" s="18">
        <f>U14</f>
        <v>19200</v>
      </c>
      <c r="V16" s="13" t="s">
        <v>54</v>
      </c>
      <c r="W16" s="14">
        <f>V14+W14</f>
        <v>26800</v>
      </c>
    </row>
    <row r="17" spans="5:23" ht="18.75" x14ac:dyDescent="0.3">
      <c r="E17" s="6"/>
      <c r="F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9" t="s">
        <v>57</v>
      </c>
      <c r="W17" s="17">
        <f>'Donasi Pasar'!B13</f>
        <v>67000</v>
      </c>
    </row>
    <row r="18" spans="5:23" x14ac:dyDescent="0.25">
      <c r="E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5:23" ht="18.75" x14ac:dyDescent="0.25">
      <c r="E19" s="6"/>
      <c r="F19" s="6"/>
      <c r="J19" s="36" t="s">
        <v>5</v>
      </c>
      <c r="K19" s="36"/>
      <c r="L19" s="36"/>
      <c r="M19" s="36"/>
      <c r="N19" s="36"/>
      <c r="O19" s="24">
        <f>M14</f>
        <v>2343300</v>
      </c>
      <c r="P19" s="25" t="s">
        <v>61</v>
      </c>
      <c r="Q19" s="20"/>
      <c r="S19" s="18"/>
      <c r="T19" s="22"/>
      <c r="U19" s="19"/>
      <c r="V19"/>
    </row>
    <row r="20" spans="5:23" ht="18.75" x14ac:dyDescent="0.25">
      <c r="E20" s="6"/>
      <c r="F20" s="6"/>
      <c r="J20" s="36" t="s">
        <v>60</v>
      </c>
      <c r="K20" s="36"/>
      <c r="L20" s="36"/>
      <c r="M20" s="36"/>
      <c r="N20" s="36"/>
      <c r="O20" s="26">
        <f>Q14+S14+S15+W17</f>
        <v>286000</v>
      </c>
      <c r="P20" s="27">
        <f>O20/$O$19</f>
        <v>0.12205010028592156</v>
      </c>
      <c r="Q20" s="6"/>
      <c r="R20" s="6"/>
      <c r="S20" s="6"/>
      <c r="T20" s="6"/>
      <c r="U20"/>
      <c r="V20"/>
    </row>
    <row r="21" spans="5:23" ht="18.75" x14ac:dyDescent="0.25">
      <c r="E21" s="6"/>
      <c r="F21" s="6"/>
      <c r="J21" s="36" t="s">
        <v>58</v>
      </c>
      <c r="K21" s="36"/>
      <c r="L21" s="36"/>
      <c r="M21" s="36"/>
      <c r="N21" s="36"/>
      <c r="O21" s="26">
        <f>S14+S15+T14+U14</f>
        <v>192200</v>
      </c>
      <c r="P21" s="27">
        <f>O21/$O$19</f>
        <v>8.2021081380958483E-2</v>
      </c>
      <c r="Q21" s="6"/>
      <c r="R21" s="6"/>
      <c r="S21" s="6"/>
      <c r="T21" s="6"/>
      <c r="U21"/>
      <c r="V21"/>
    </row>
    <row r="22" spans="5:23" ht="33.75" customHeight="1" x14ac:dyDescent="0.25">
      <c r="E22" s="6"/>
      <c r="F22" s="6"/>
      <c r="J22" s="36" t="s">
        <v>59</v>
      </c>
      <c r="K22" s="36"/>
      <c r="L22" s="36"/>
      <c r="M22" s="36"/>
      <c r="N22" s="36"/>
      <c r="O22" s="26">
        <f>W16+W17</f>
        <v>93800</v>
      </c>
      <c r="P22" s="27">
        <f>O22/$O$19</f>
        <v>4.0029018904963083E-2</v>
      </c>
      <c r="Q22" s="6"/>
      <c r="R22" s="6"/>
      <c r="S22" s="6"/>
      <c r="T22" s="6"/>
      <c r="U22"/>
      <c r="V22"/>
    </row>
    <row r="23" spans="5:23" x14ac:dyDescent="0.25">
      <c r="E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5:23" x14ac:dyDescent="0.25"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5:23" x14ac:dyDescent="0.25">
      <c r="E25" s="6"/>
      <c r="F25" s="6"/>
      <c r="J25" s="6"/>
      <c r="K25" s="6"/>
      <c r="L25" s="6"/>
      <c r="M25" s="6"/>
      <c r="N25" s="6" t="s">
        <v>2</v>
      </c>
      <c r="O25" s="28">
        <f>J14</f>
        <v>1426300</v>
      </c>
      <c r="P25" s="23">
        <f>O25/$O$19</f>
        <v>0.60867153160073406</v>
      </c>
      <c r="Q25" s="6"/>
      <c r="R25" s="6"/>
      <c r="S25" s="6"/>
      <c r="T25" s="6"/>
      <c r="U25"/>
      <c r="V25"/>
    </row>
    <row r="26" spans="5:23" x14ac:dyDescent="0.25">
      <c r="E26" s="6"/>
      <c r="F26" s="6"/>
      <c r="J26" s="6"/>
      <c r="K26" s="6"/>
      <c r="L26" s="6"/>
      <c r="M26" s="6"/>
      <c r="N26" s="6" t="s">
        <v>62</v>
      </c>
      <c r="O26" s="6">
        <f>K14</f>
        <v>833000</v>
      </c>
      <c r="P26" s="23">
        <f>O26/$O$19</f>
        <v>0.35548158579780653</v>
      </c>
      <c r="Q26" s="6"/>
      <c r="R26" s="6"/>
      <c r="S26" s="6"/>
      <c r="T26" s="6"/>
      <c r="U26"/>
      <c r="V26"/>
    </row>
    <row r="27" spans="5:23" x14ac:dyDescent="0.25">
      <c r="E27" s="6"/>
      <c r="F27" s="6"/>
      <c r="J27" s="6"/>
      <c r="K27" s="6"/>
      <c r="L27" s="6"/>
      <c r="M27" s="6"/>
      <c r="N27" s="6" t="s">
        <v>50</v>
      </c>
      <c r="O27" s="6">
        <f>L14</f>
        <v>84000</v>
      </c>
      <c r="P27" s="23">
        <f>O27/$O$19</f>
        <v>3.5846882601459483E-2</v>
      </c>
      <c r="Q27" s="6"/>
      <c r="R27" s="6"/>
      <c r="S27" s="6"/>
      <c r="T27" s="6"/>
      <c r="U27"/>
      <c r="V27"/>
    </row>
  </sheetData>
  <autoFilter ref="A2:Z2"/>
  <mergeCells count="4">
    <mergeCell ref="J19:N19"/>
    <mergeCell ref="J20:N20"/>
    <mergeCell ref="J21:N21"/>
    <mergeCell ref="J22:N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zoomScale="85" zoomScaleNormal="85" workbookViewId="0">
      <pane xSplit="1" ySplit="2" topLeftCell="B3" activePane="bottomRight" state="frozen"/>
      <selection pane="topRight" activeCell="I1" sqref="I1"/>
      <selection pane="bottomLeft" activeCell="A3" sqref="A3"/>
      <selection pane="bottomRight" activeCell="B6" sqref="B6"/>
    </sheetView>
  </sheetViews>
  <sheetFormatPr defaultRowHeight="15" x14ac:dyDescent="0.25"/>
  <cols>
    <col min="1" max="1" width="9.5703125" bestFit="1" customWidth="1"/>
    <col min="2" max="2" width="17.42578125" style="3" customWidth="1"/>
  </cols>
  <sheetData>
    <row r="2" spans="1:2" s="5" customFormat="1" x14ac:dyDescent="0.25">
      <c r="A2" s="5" t="s">
        <v>29</v>
      </c>
      <c r="B2" s="4" t="s">
        <v>56</v>
      </c>
    </row>
    <row r="3" spans="1:2" s="5" customFormat="1" x14ac:dyDescent="0.25">
      <c r="A3" s="11">
        <v>43938</v>
      </c>
      <c r="B3" s="6">
        <v>20000</v>
      </c>
    </row>
    <row r="4" spans="1:2" s="5" customFormat="1" x14ac:dyDescent="0.25">
      <c r="A4" s="11">
        <v>43939</v>
      </c>
      <c r="B4" s="6">
        <v>25000</v>
      </c>
    </row>
    <row r="5" spans="1:2" x14ac:dyDescent="0.25">
      <c r="A5" s="11">
        <v>43940</v>
      </c>
      <c r="B5" s="6">
        <v>22000</v>
      </c>
    </row>
    <row r="6" spans="1:2" x14ac:dyDescent="0.25">
      <c r="A6" s="11"/>
      <c r="B6" s="6"/>
    </row>
    <row r="7" spans="1:2" x14ac:dyDescent="0.25">
      <c r="A7" s="11"/>
      <c r="B7" s="6"/>
    </row>
    <row r="8" spans="1:2" x14ac:dyDescent="0.25">
      <c r="A8" s="11"/>
      <c r="B8" s="6"/>
    </row>
    <row r="9" spans="1:2" x14ac:dyDescent="0.25">
      <c r="A9" s="11"/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ht="15.75" x14ac:dyDescent="0.25">
      <c r="B13" s="10">
        <f>SUM(B3:B12)</f>
        <v>67000</v>
      </c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</sheetData>
  <autoFilter ref="A2:B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</vt:lpstr>
      <vt:lpstr>Indri</vt:lpstr>
      <vt:lpstr>Samin</vt:lpstr>
      <vt:lpstr>Yudi</vt:lpstr>
      <vt:lpstr>Andri</vt:lpstr>
      <vt:lpstr>Donasi Pasar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Fiqih Santoso</dc:creator>
  <cp:lastModifiedBy>Fiqih Santoso</cp:lastModifiedBy>
  <dcterms:created xsi:type="dcterms:W3CDTF">2020-04-15T04:50:25Z</dcterms:created>
  <dcterms:modified xsi:type="dcterms:W3CDTF">2020-04-19T23:43:03Z</dcterms:modified>
</cp:coreProperties>
</file>