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user\Downloads\ビッグデータ活用データ\ビッグデータ活用データ\"/>
    </mc:Choice>
  </mc:AlternateContent>
  <xr:revisionPtr revIDLastSave="0" documentId="13_ncr:1_{982F0BFA-D16A-4D42-A9BA-17841D95FDC5}" xr6:coauthVersionLast="36" xr6:coauthVersionMax="36" xr10:uidLastSave="{00000000-0000-0000-0000-000000000000}"/>
  <bookViews>
    <workbookView xWindow="0" yWindow="0" windowWidth="20490" windowHeight="7335" xr2:uid="{00000000-000D-0000-FFFF-FFFF00000000}"/>
  </bookViews>
  <sheets>
    <sheet name="点数" sheetId="3" r:id="rId1"/>
    <sheet name="ピボット" sheetId="17" r:id="rId2"/>
    <sheet name="1章" sheetId="4" r:id="rId3"/>
    <sheet name="P.11" sheetId="5" r:id="rId4"/>
    <sheet name="ボーリング" sheetId="6" r:id="rId5"/>
    <sheet name="2章" sheetId="7" r:id="rId6"/>
    <sheet name="P.19" sheetId="8" r:id="rId7"/>
    <sheet name="3章" sheetId="2" r:id="rId8"/>
    <sheet name="P.26" sheetId="10" r:id="rId9"/>
    <sheet name="4章" sheetId="11" r:id="rId10"/>
    <sheet name="P.36" sheetId="12" r:id="rId11"/>
    <sheet name="5章(関数未使用)" sheetId="13" r:id="rId12"/>
    <sheet name="5章(関数使用)" sheetId="14" r:id="rId13"/>
    <sheet name="5章(基本統計量)" sheetId="15" r:id="rId14"/>
    <sheet name="P.56" sheetId="16" r:id="rId15"/>
  </sheets>
  <calcPr calcId="191029"/>
  <pivotCaches>
    <pivotCache cacheId="7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3" l="1"/>
  <c r="F23" i="3"/>
  <c r="G23" i="3"/>
  <c r="H23" i="3"/>
  <c r="I23" i="3"/>
  <c r="D23" i="3"/>
  <c r="I22" i="3"/>
  <c r="I21" i="3"/>
  <c r="I20" i="3"/>
  <c r="I19" i="3"/>
  <c r="I18" i="3"/>
  <c r="H19" i="3"/>
  <c r="E22" i="3"/>
  <c r="F22" i="3"/>
  <c r="G22" i="3"/>
  <c r="H22" i="3"/>
  <c r="D22" i="3"/>
  <c r="E21" i="3"/>
  <c r="F21" i="3"/>
  <c r="G21" i="3"/>
  <c r="H21" i="3"/>
  <c r="E20" i="3"/>
  <c r="F20" i="3"/>
  <c r="G20" i="3"/>
  <c r="H20" i="3"/>
  <c r="D21" i="3"/>
  <c r="D20" i="3"/>
  <c r="E19" i="3"/>
  <c r="F19" i="3"/>
  <c r="G19" i="3"/>
  <c r="D19" i="3"/>
  <c r="F18" i="3"/>
  <c r="G18" i="3"/>
  <c r="H18" i="3"/>
  <c r="E18" i="3"/>
  <c r="D18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4" i="3"/>
  <c r="K5" i="3" l="1"/>
  <c r="K6" i="3"/>
  <c r="K7" i="3"/>
  <c r="K8" i="3"/>
  <c r="K9" i="3"/>
  <c r="K10" i="3"/>
  <c r="K11" i="3"/>
  <c r="K12" i="3"/>
  <c r="K13" i="3"/>
  <c r="K14" i="3"/>
  <c r="K15" i="3"/>
  <c r="K16" i="3"/>
  <c r="K17" i="3"/>
  <c r="K4" i="3"/>
  <c r="J8" i="3"/>
  <c r="J9" i="3"/>
  <c r="J10" i="3"/>
  <c r="J11" i="3"/>
  <c r="J12" i="3"/>
  <c r="J13" i="3"/>
  <c r="J14" i="3"/>
  <c r="J15" i="3"/>
  <c r="J16" i="3"/>
  <c r="J17" i="3"/>
  <c r="J4" i="3"/>
  <c r="J5" i="3"/>
  <c r="J6" i="3"/>
  <c r="J7" i="3"/>
  <c r="I8" i="3"/>
  <c r="I9" i="3"/>
  <c r="I10" i="3"/>
  <c r="I11" i="3"/>
  <c r="I12" i="3"/>
  <c r="I13" i="3"/>
  <c r="I14" i="3"/>
  <c r="I15" i="3"/>
  <c r="I16" i="3"/>
  <c r="I17" i="3"/>
  <c r="I6" i="3"/>
  <c r="I7" i="3"/>
  <c r="I5" i="3"/>
  <c r="I4" i="3"/>
  <c r="D9" i="16" l="1"/>
  <c r="B15" i="16"/>
  <c r="B14" i="16"/>
  <c r="B12" i="16"/>
  <c r="B11" i="16"/>
  <c r="D3" i="16"/>
  <c r="D4" i="16"/>
  <c r="D5" i="16"/>
  <c r="D6" i="16"/>
  <c r="D7" i="16"/>
  <c r="D8" i="16"/>
  <c r="D2" i="16"/>
  <c r="C3" i="16"/>
  <c r="C4" i="16"/>
  <c r="C5" i="16"/>
  <c r="C6" i="16"/>
  <c r="C7" i="16"/>
  <c r="C8" i="16"/>
  <c r="C2" i="16"/>
  <c r="B10" i="16"/>
  <c r="E23" i="15"/>
  <c r="E22" i="15"/>
  <c r="B17" i="14" l="1"/>
  <c r="B16" i="14"/>
  <c r="B14" i="6"/>
  <c r="H14" i="6"/>
  <c r="E14" i="6"/>
  <c r="B18" i="13"/>
  <c r="B17" i="13"/>
  <c r="D4" i="13"/>
  <c r="D5" i="13"/>
  <c r="D6" i="13"/>
  <c r="D7" i="13"/>
  <c r="D8" i="13"/>
  <c r="D9" i="13"/>
  <c r="D10" i="13"/>
  <c r="D11" i="13"/>
  <c r="D12" i="13"/>
  <c r="D13" i="13"/>
  <c r="D14" i="13"/>
  <c r="D3" i="13"/>
  <c r="C4" i="13"/>
  <c r="C5" i="13"/>
  <c r="C6" i="13"/>
  <c r="C7" i="13"/>
  <c r="C8" i="13"/>
  <c r="C9" i="13"/>
  <c r="C10" i="13"/>
  <c r="C11" i="13"/>
  <c r="C12" i="13"/>
  <c r="C13" i="13"/>
  <c r="C14" i="13"/>
  <c r="C3" i="13"/>
  <c r="B16" i="13"/>
  <c r="H13" i="6"/>
  <c r="E13" i="6"/>
  <c r="B13" i="6"/>
  <c r="H12" i="6"/>
  <c r="E12" i="6"/>
  <c r="H11" i="6"/>
  <c r="E11" i="6"/>
  <c r="E13" i="12"/>
  <c r="E12" i="12"/>
  <c r="E11" i="12"/>
  <c r="E13" i="11"/>
  <c r="E12" i="11"/>
  <c r="E11" i="11"/>
  <c r="G2" i="5"/>
  <c r="F2" i="5"/>
  <c r="A4" i="8"/>
  <c r="A3" i="10"/>
  <c r="S24" i="2"/>
  <c r="T7" i="2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6" i="2"/>
  <c r="B10" i="4"/>
  <c r="B9" i="4"/>
  <c r="G21" i="7" a="1"/>
  <c r="G21" i="7" s="1"/>
  <c r="B12" i="6"/>
  <c r="B11" i="6"/>
  <c r="C23" i="7"/>
  <c r="O2" i="2"/>
  <c r="N2" i="2"/>
  <c r="M2" i="2"/>
  <c r="L2" i="2"/>
  <c r="C22" i="7"/>
  <c r="C21" i="7"/>
  <c r="G23" i="7" l="1"/>
  <c r="G22" i="7"/>
  <c r="C23" i="2"/>
  <c r="C21" i="2"/>
  <c r="C22" i="2"/>
</calcChain>
</file>

<file path=xl/sharedStrings.xml><?xml version="1.0" encoding="utf-8"?>
<sst xmlns="http://schemas.openxmlformats.org/spreadsheetml/2006/main" count="376" uniqueCount="233">
  <si>
    <t>氏名</t>
    <rPh sb="0" eb="2">
      <t>シメイ</t>
    </rPh>
    <phoneticPr fontId="1"/>
  </si>
  <si>
    <t>Aさん</t>
    <phoneticPr fontId="1"/>
  </si>
  <si>
    <t>Bさん</t>
    <phoneticPr fontId="1"/>
  </si>
  <si>
    <t>Cさん</t>
    <phoneticPr fontId="1"/>
  </si>
  <si>
    <t>Dさん</t>
    <phoneticPr fontId="1"/>
  </si>
  <si>
    <t>Eさん</t>
    <phoneticPr fontId="1"/>
  </si>
  <si>
    <t>Fさん</t>
    <phoneticPr fontId="1"/>
  </si>
  <si>
    <t>部署合計</t>
    <rPh sb="0" eb="2">
      <t>ブショ</t>
    </rPh>
    <rPh sb="2" eb="4">
      <t>ゴウケイ</t>
    </rPh>
    <phoneticPr fontId="1"/>
  </si>
  <si>
    <t>部署平均</t>
    <rPh sb="0" eb="2">
      <t>ブショ</t>
    </rPh>
    <rPh sb="2" eb="4">
      <t>ヘイキン</t>
    </rPh>
    <phoneticPr fontId="1"/>
  </si>
  <si>
    <t>部署中央値</t>
    <rPh sb="0" eb="2">
      <t>ブショ</t>
    </rPh>
    <rPh sb="2" eb="4">
      <t>チュウオウ</t>
    </rPh>
    <rPh sb="4" eb="5">
      <t>チ</t>
    </rPh>
    <phoneticPr fontId="1"/>
  </si>
  <si>
    <t>部署最頻値</t>
    <rPh sb="0" eb="2">
      <t>ブショ</t>
    </rPh>
    <rPh sb="2" eb="5">
      <t>サイヒンチ</t>
    </rPh>
    <rPh sb="4" eb="5">
      <t>チ</t>
    </rPh>
    <phoneticPr fontId="1"/>
  </si>
  <si>
    <t>●営業車の使用年数</t>
    <rPh sb="1" eb="4">
      <t>エイギョウシャ</t>
    </rPh>
    <rPh sb="5" eb="7">
      <t>シヨウ</t>
    </rPh>
    <rPh sb="7" eb="9">
      <t>ネンスウ</t>
    </rPh>
    <phoneticPr fontId="1"/>
  </si>
  <si>
    <t>出張回数</t>
    <rPh sb="0" eb="2">
      <t>シュッチョウ</t>
    </rPh>
    <rPh sb="2" eb="4">
      <t>カイスウ</t>
    </rPh>
    <phoneticPr fontId="1"/>
  </si>
  <si>
    <t>営業車番号</t>
    <rPh sb="0" eb="3">
      <t>エイギョウシャ</t>
    </rPh>
    <rPh sb="3" eb="5">
      <t>バンゴウ</t>
    </rPh>
    <phoneticPr fontId="1"/>
  </si>
  <si>
    <t>使用年数(年)</t>
    <rPh sb="0" eb="2">
      <t>シヨウ</t>
    </rPh>
    <rPh sb="2" eb="4">
      <t>ネンスウ</t>
    </rPh>
    <rPh sb="5" eb="6">
      <t>ネン</t>
    </rPh>
    <phoneticPr fontId="1"/>
  </si>
  <si>
    <t>階級</t>
    <rPh sb="0" eb="2">
      <t>カイキュウ</t>
    </rPh>
    <phoneticPr fontId="1"/>
  </si>
  <si>
    <t>割合(％)</t>
    <rPh sb="0" eb="2">
      <t>ワリアイ</t>
    </rPh>
    <phoneticPr fontId="1"/>
  </si>
  <si>
    <t>100万円未満</t>
    <rPh sb="3" eb="5">
      <t>マンエン</t>
    </rPh>
    <rPh sb="5" eb="7">
      <t>ミマン</t>
    </rPh>
    <phoneticPr fontId="1"/>
  </si>
  <si>
    <t>100万円～</t>
    <rPh sb="3" eb="5">
      <t>マンエン</t>
    </rPh>
    <phoneticPr fontId="1"/>
  </si>
  <si>
    <t>200万</t>
    <rPh sb="3" eb="4">
      <t>マン</t>
    </rPh>
    <phoneticPr fontId="1"/>
  </si>
  <si>
    <t>200万円～</t>
    <rPh sb="3" eb="5">
      <t>マンエン</t>
    </rPh>
    <phoneticPr fontId="1"/>
  </si>
  <si>
    <t>300万</t>
    <rPh sb="3" eb="4">
      <t>マン</t>
    </rPh>
    <phoneticPr fontId="1"/>
  </si>
  <si>
    <t>300万円～</t>
    <rPh sb="3" eb="5">
      <t>マンエン</t>
    </rPh>
    <phoneticPr fontId="1"/>
  </si>
  <si>
    <t>400万</t>
    <rPh sb="3" eb="4">
      <t>マン</t>
    </rPh>
    <phoneticPr fontId="1"/>
  </si>
  <si>
    <t>400万円～</t>
    <rPh sb="3" eb="5">
      <t>マンエン</t>
    </rPh>
    <phoneticPr fontId="1"/>
  </si>
  <si>
    <t>500万</t>
    <rPh sb="3" eb="4">
      <t>マン</t>
    </rPh>
    <phoneticPr fontId="1"/>
  </si>
  <si>
    <t>500万円～</t>
    <rPh sb="3" eb="5">
      <t>マンエン</t>
    </rPh>
    <phoneticPr fontId="1"/>
  </si>
  <si>
    <t>600万</t>
    <rPh sb="3" eb="4">
      <t>マン</t>
    </rPh>
    <phoneticPr fontId="1"/>
  </si>
  <si>
    <t>600万円～</t>
    <rPh sb="3" eb="5">
      <t>マンエン</t>
    </rPh>
    <phoneticPr fontId="1"/>
  </si>
  <si>
    <t>700万</t>
    <rPh sb="3" eb="4">
      <t>マン</t>
    </rPh>
    <phoneticPr fontId="1"/>
  </si>
  <si>
    <t>700万円～</t>
    <rPh sb="3" eb="5">
      <t>マンエン</t>
    </rPh>
    <phoneticPr fontId="1"/>
  </si>
  <si>
    <t>800万</t>
    <rPh sb="3" eb="4">
      <t>マン</t>
    </rPh>
    <phoneticPr fontId="1"/>
  </si>
  <si>
    <t>800万円～</t>
    <rPh sb="3" eb="5">
      <t>マンエン</t>
    </rPh>
    <phoneticPr fontId="1"/>
  </si>
  <si>
    <t>900万</t>
    <rPh sb="3" eb="4">
      <t>マン</t>
    </rPh>
    <phoneticPr fontId="1"/>
  </si>
  <si>
    <t>900万円～</t>
    <rPh sb="3" eb="5">
      <t>マンエン</t>
    </rPh>
    <phoneticPr fontId="1"/>
  </si>
  <si>
    <t>1000万</t>
    <rPh sb="4" eb="5">
      <t>マン</t>
    </rPh>
    <phoneticPr fontId="1"/>
  </si>
  <si>
    <t>1000万円～</t>
    <rPh sb="4" eb="6">
      <t>マンエン</t>
    </rPh>
    <phoneticPr fontId="1"/>
  </si>
  <si>
    <t>1200万</t>
    <rPh sb="4" eb="5">
      <t>マン</t>
    </rPh>
    <phoneticPr fontId="1"/>
  </si>
  <si>
    <t>1200万円～</t>
    <rPh sb="4" eb="6">
      <t>マンエン</t>
    </rPh>
    <phoneticPr fontId="1"/>
  </si>
  <si>
    <t>1400万</t>
    <rPh sb="4" eb="5">
      <t>マン</t>
    </rPh>
    <phoneticPr fontId="1"/>
  </si>
  <si>
    <t>1400万円～</t>
    <rPh sb="4" eb="6">
      <t>マンエン</t>
    </rPh>
    <phoneticPr fontId="1"/>
  </si>
  <si>
    <t>1600万</t>
    <rPh sb="4" eb="5">
      <t>マン</t>
    </rPh>
    <phoneticPr fontId="1"/>
  </si>
  <si>
    <t>1600万円～</t>
    <rPh sb="4" eb="6">
      <t>マンエン</t>
    </rPh>
    <phoneticPr fontId="1"/>
  </si>
  <si>
    <t>1800万</t>
    <rPh sb="4" eb="5">
      <t>マン</t>
    </rPh>
    <phoneticPr fontId="1"/>
  </si>
  <si>
    <t>1800万円～</t>
    <rPh sb="4" eb="6">
      <t>マンエン</t>
    </rPh>
    <phoneticPr fontId="1"/>
  </si>
  <si>
    <t>2000万</t>
    <rPh sb="4" eb="5">
      <t>マン</t>
    </rPh>
    <phoneticPr fontId="1"/>
  </si>
  <si>
    <t>2000万円～</t>
    <rPh sb="4" eb="6">
      <t>マンエン</t>
    </rPh>
    <phoneticPr fontId="1"/>
  </si>
  <si>
    <t>2500万</t>
    <rPh sb="4" eb="5">
      <t>マン</t>
    </rPh>
    <phoneticPr fontId="1"/>
  </si>
  <si>
    <t>平均値</t>
    <rPh sb="0" eb="3">
      <t>ヘイキンチ</t>
    </rPh>
    <phoneticPr fontId="1"/>
  </si>
  <si>
    <t>2500万円～</t>
    <rPh sb="4" eb="6">
      <t>マンエン</t>
    </rPh>
    <phoneticPr fontId="1"/>
  </si>
  <si>
    <t>3000万</t>
    <rPh sb="4" eb="5">
      <t>マン</t>
    </rPh>
    <phoneticPr fontId="1"/>
  </si>
  <si>
    <t>中央値</t>
    <rPh sb="0" eb="2">
      <t>チュウオウ</t>
    </rPh>
    <rPh sb="2" eb="3">
      <t>チ</t>
    </rPh>
    <phoneticPr fontId="1"/>
  </si>
  <si>
    <t>3000万円～</t>
    <rPh sb="4" eb="6">
      <t>マンエン</t>
    </rPh>
    <phoneticPr fontId="1"/>
  </si>
  <si>
    <t>4000万</t>
    <rPh sb="4" eb="5">
      <t>マン</t>
    </rPh>
    <phoneticPr fontId="1"/>
  </si>
  <si>
    <t>最頻値</t>
    <rPh sb="0" eb="1">
      <t>サイ</t>
    </rPh>
    <rPh sb="1" eb="2">
      <t>ヒン</t>
    </rPh>
    <rPh sb="2" eb="3">
      <t>チ</t>
    </rPh>
    <phoneticPr fontId="1"/>
  </si>
  <si>
    <t>4000万円以上</t>
    <rPh sb="4" eb="6">
      <t>マンエン</t>
    </rPh>
    <rPh sb="6" eb="8">
      <t>イジョウ</t>
    </rPh>
    <phoneticPr fontId="1"/>
  </si>
  <si>
    <t>合計</t>
    <rPh sb="0" eb="2">
      <t>ゴウケイ</t>
    </rPh>
    <phoneticPr fontId="1"/>
  </si>
  <si>
    <t>生徒番号</t>
    <phoneticPr fontId="2"/>
  </si>
  <si>
    <t>名前</t>
  </si>
  <si>
    <t>性別</t>
  </si>
  <si>
    <t>国語</t>
  </si>
  <si>
    <t>数学</t>
  </si>
  <si>
    <t>英語</t>
  </si>
  <si>
    <t>理科</t>
  </si>
  <si>
    <t>社会</t>
  </si>
  <si>
    <t>合計</t>
  </si>
  <si>
    <t>平均点</t>
  </si>
  <si>
    <t>小栗　旬</t>
    <rPh sb="0" eb="2">
      <t>オグリ</t>
    </rPh>
    <rPh sb="3" eb="4">
      <t>シュン</t>
    </rPh>
    <phoneticPr fontId="1"/>
  </si>
  <si>
    <t>男</t>
  </si>
  <si>
    <t>原　一樹</t>
    <rPh sb="0" eb="1">
      <t>ハラ</t>
    </rPh>
    <rPh sb="2" eb="4">
      <t>カズキ</t>
    </rPh>
    <phoneticPr fontId="1"/>
  </si>
  <si>
    <t>ムロ　ツヨシ</t>
    <phoneticPr fontId="1"/>
  </si>
  <si>
    <t>佐藤　二朗</t>
    <rPh sb="0" eb="2">
      <t>サトウ</t>
    </rPh>
    <rPh sb="3" eb="5">
      <t>ジロウ</t>
    </rPh>
    <phoneticPr fontId="1"/>
  </si>
  <si>
    <t>阿部　サダヲ</t>
    <rPh sb="0" eb="2">
      <t>アベ</t>
    </rPh>
    <phoneticPr fontId="1"/>
  </si>
  <si>
    <t>福士　蒼汰</t>
    <rPh sb="0" eb="2">
      <t>フクシ</t>
    </rPh>
    <rPh sb="3" eb="5">
      <t>ソウタ</t>
    </rPh>
    <phoneticPr fontId="1"/>
  </si>
  <si>
    <t>松坂　桃李</t>
    <rPh sb="0" eb="2">
      <t>マツザカ</t>
    </rPh>
    <rPh sb="3" eb="5">
      <t>トウリ</t>
    </rPh>
    <phoneticPr fontId="1"/>
  </si>
  <si>
    <t>綾瀬　はるか</t>
    <rPh sb="0" eb="2">
      <t>アヤセ</t>
    </rPh>
    <phoneticPr fontId="1"/>
  </si>
  <si>
    <t>女</t>
  </si>
  <si>
    <t>深田　恭子</t>
    <rPh sb="0" eb="2">
      <t>フカダ</t>
    </rPh>
    <rPh sb="3" eb="5">
      <t>キョウコ</t>
    </rPh>
    <phoneticPr fontId="1"/>
  </si>
  <si>
    <t>北川　景子</t>
    <rPh sb="0" eb="2">
      <t>キタガワ</t>
    </rPh>
    <rPh sb="3" eb="5">
      <t>ケイコ</t>
    </rPh>
    <phoneticPr fontId="1"/>
  </si>
  <si>
    <t>石原　さとみ</t>
    <rPh sb="0" eb="2">
      <t>イシハラ</t>
    </rPh>
    <phoneticPr fontId="1"/>
  </si>
  <si>
    <t>広瀬　スズ</t>
    <rPh sb="0" eb="2">
      <t>ヒロセ</t>
    </rPh>
    <phoneticPr fontId="1"/>
  </si>
  <si>
    <t>天海　祐希</t>
    <rPh sb="0" eb="2">
      <t>アマミ</t>
    </rPh>
    <rPh sb="3" eb="5">
      <t>ユウキ</t>
    </rPh>
    <phoneticPr fontId="1"/>
  </si>
  <si>
    <t>仲　里依紗</t>
    <rPh sb="0" eb="1">
      <t>ナカ</t>
    </rPh>
    <rPh sb="2" eb="5">
      <t>リイサ</t>
    </rPh>
    <phoneticPr fontId="1"/>
  </si>
  <si>
    <t>クラス合計</t>
    <rPh sb="3" eb="5">
      <t>ゴウケイ</t>
    </rPh>
    <phoneticPr fontId="2"/>
  </si>
  <si>
    <t>クラス平均</t>
    <phoneticPr fontId="2"/>
  </si>
  <si>
    <t>クラス最高</t>
  </si>
  <si>
    <t>クラス最低</t>
    <rPh sb="4" eb="5">
      <t>テイ</t>
    </rPh>
    <phoneticPr fontId="2"/>
  </si>
  <si>
    <t>受験者数</t>
    <rPh sb="0" eb="3">
      <t>ジュケンシャ</t>
    </rPh>
    <rPh sb="3" eb="4">
      <t>スウ</t>
    </rPh>
    <phoneticPr fontId="2"/>
  </si>
  <si>
    <t>部門名</t>
    <rPh sb="0" eb="2">
      <t>ブモン</t>
    </rPh>
    <rPh sb="2" eb="3">
      <t>メイ</t>
    </rPh>
    <phoneticPr fontId="1"/>
  </si>
  <si>
    <t>各部門人数</t>
    <rPh sb="0" eb="3">
      <t>カクブモン</t>
    </rPh>
    <rPh sb="3" eb="5">
      <t>ニンズウ</t>
    </rPh>
    <phoneticPr fontId="1"/>
  </si>
  <si>
    <t>繊維部門</t>
    <rPh sb="0" eb="2">
      <t>センイ</t>
    </rPh>
    <rPh sb="2" eb="4">
      <t>ブモン</t>
    </rPh>
    <phoneticPr fontId="1"/>
  </si>
  <si>
    <t>機械部門</t>
    <rPh sb="0" eb="2">
      <t>キカイ</t>
    </rPh>
    <rPh sb="2" eb="4">
      <t>ブモン</t>
    </rPh>
    <phoneticPr fontId="1"/>
  </si>
  <si>
    <t>造船部門</t>
    <rPh sb="0" eb="2">
      <t>ゾウセン</t>
    </rPh>
    <rPh sb="2" eb="4">
      <t>ブモン</t>
    </rPh>
    <phoneticPr fontId="1"/>
  </si>
  <si>
    <t>新規事業部門</t>
    <rPh sb="0" eb="2">
      <t>シンキ</t>
    </rPh>
    <rPh sb="2" eb="4">
      <t>ジギョウ</t>
    </rPh>
    <rPh sb="4" eb="6">
      <t>ブモン</t>
    </rPh>
    <phoneticPr fontId="1"/>
  </si>
  <si>
    <t>環境部門</t>
    <rPh sb="0" eb="2">
      <t>カンキョウ</t>
    </rPh>
    <rPh sb="2" eb="4">
      <t>ブモン</t>
    </rPh>
    <phoneticPr fontId="1"/>
  </si>
  <si>
    <t>デザイン部門</t>
    <rPh sb="4" eb="6">
      <t>ブモン</t>
    </rPh>
    <phoneticPr fontId="1"/>
  </si>
  <si>
    <t>広告部門</t>
    <rPh sb="0" eb="2">
      <t>コウコク</t>
    </rPh>
    <rPh sb="2" eb="4">
      <t>ブモン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</si>
  <si>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</si>
  <si>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</si>
  <si>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</si>
  <si>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</si>
  <si>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</si>
  <si>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ボーリング大会の結果</t>
    <rPh sb="5" eb="7">
      <t>タイカイ</t>
    </rPh>
    <rPh sb="8" eb="10">
      <t>ケッカ</t>
    </rPh>
    <phoneticPr fontId="1"/>
  </si>
  <si>
    <t>Aチーム</t>
    <phoneticPr fontId="1"/>
  </si>
  <si>
    <t>Bチーム</t>
    <phoneticPr fontId="1"/>
  </si>
  <si>
    <t>Cチーム</t>
    <phoneticPr fontId="1"/>
  </si>
  <si>
    <t>スコア</t>
    <phoneticPr fontId="1"/>
  </si>
  <si>
    <t>ルイルイ</t>
    <phoneticPr fontId="1"/>
  </si>
  <si>
    <t>トミー</t>
    <phoneticPr fontId="1"/>
  </si>
  <si>
    <t>しのぶ</t>
    <phoneticPr fontId="1"/>
  </si>
  <si>
    <t>じゅん</t>
    <phoneticPr fontId="1"/>
  </si>
  <si>
    <t>ハツ</t>
    <phoneticPr fontId="1"/>
  </si>
  <si>
    <t>ユキ</t>
    <phoneticPr fontId="1"/>
  </si>
  <si>
    <t>ユミ</t>
    <phoneticPr fontId="1"/>
  </si>
  <si>
    <t>はな</t>
    <phoneticPr fontId="1"/>
  </si>
  <si>
    <t>ヒトミ</t>
    <phoneticPr fontId="1"/>
  </si>
  <si>
    <t>しずか</t>
    <phoneticPr fontId="1"/>
  </si>
  <si>
    <t>メイ</t>
    <phoneticPr fontId="1"/>
  </si>
  <si>
    <t>りさこ</t>
    <phoneticPr fontId="1"/>
  </si>
  <si>
    <t>トーコ</t>
    <phoneticPr fontId="1"/>
  </si>
  <si>
    <t>カナ</t>
    <phoneticPr fontId="1"/>
  </si>
  <si>
    <t>まい</t>
    <phoneticPr fontId="1"/>
  </si>
  <si>
    <t>かえで</t>
    <phoneticPr fontId="1"/>
  </si>
  <si>
    <t>あさみ</t>
    <phoneticPr fontId="1"/>
  </si>
  <si>
    <t>こずえ</t>
    <phoneticPr fontId="1"/>
  </si>
  <si>
    <t>平均</t>
    <rPh sb="0" eb="2">
      <t>ヘイキン</t>
    </rPh>
    <phoneticPr fontId="1"/>
  </si>
  <si>
    <t>月</t>
    <rPh sb="0" eb="1">
      <t>ツキ</t>
    </rPh>
    <phoneticPr fontId="1"/>
  </si>
  <si>
    <t>受注数</t>
    <rPh sb="0" eb="3">
      <t>ジュチュウスウ</t>
    </rPh>
    <phoneticPr fontId="1"/>
  </si>
  <si>
    <t>1月</t>
    <rPh sb="1" eb="2">
      <t>ガツ</t>
    </rPh>
    <phoneticPr fontId="1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</si>
  <si>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</si>
  <si>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</si>
  <si>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</si>
  <si>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</si>
  <si>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</si>
  <si>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</si>
  <si>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</si>
  <si>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</si>
  <si>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</si>
  <si>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最大値</t>
    <rPh sb="0" eb="3">
      <t>サイダイチ</t>
    </rPh>
    <phoneticPr fontId="1"/>
  </si>
  <si>
    <t>11月</t>
  </si>
  <si>
    <t>最小値</t>
    <rPh sb="0" eb="3">
      <t>サイショウチ</t>
    </rPh>
    <phoneticPr fontId="1"/>
  </si>
  <si>
    <t>12月</t>
  </si>
  <si>
    <t>範囲</t>
    <rPh sb="0" eb="2">
      <t>ハンイ</t>
    </rPh>
    <phoneticPr fontId="1"/>
  </si>
  <si>
    <t>来客数</t>
    <rPh sb="0" eb="2">
      <t>ライキャク</t>
    </rPh>
    <rPh sb="2" eb="3">
      <t>スウ</t>
    </rPh>
    <phoneticPr fontId="1"/>
  </si>
  <si>
    <t>売上高データ(万円)</t>
    <rPh sb="0" eb="2">
      <t>ウリアゲ</t>
    </rPh>
    <rPh sb="2" eb="3">
      <t>ダカ</t>
    </rPh>
    <rPh sb="7" eb="9">
      <t>マンエン</t>
    </rPh>
    <phoneticPr fontId="1"/>
  </si>
  <si>
    <t>売上高</t>
    <rPh sb="0" eb="2">
      <t>ウリアゲ</t>
    </rPh>
    <rPh sb="2" eb="3">
      <t>ダカ</t>
    </rPh>
    <phoneticPr fontId="1"/>
  </si>
  <si>
    <t>売上高と平均売上高の差
(偏差)</t>
    <rPh sb="0" eb="2">
      <t>ウリアゲ</t>
    </rPh>
    <rPh sb="2" eb="3">
      <t>ダカ</t>
    </rPh>
    <rPh sb="4" eb="6">
      <t>ヘイキン</t>
    </rPh>
    <rPh sb="6" eb="8">
      <t>ウリアゲ</t>
    </rPh>
    <rPh sb="8" eb="9">
      <t>ダカ</t>
    </rPh>
    <rPh sb="10" eb="11">
      <t>サ</t>
    </rPh>
    <rPh sb="13" eb="15">
      <t>ヘンサ</t>
    </rPh>
    <phoneticPr fontId="1"/>
  </si>
  <si>
    <t>偏差の2乗</t>
    <rPh sb="0" eb="2">
      <t>ヘンサ</t>
    </rPh>
    <rPh sb="4" eb="5">
      <t>ジョウ</t>
    </rPh>
    <phoneticPr fontId="1"/>
  </si>
  <si>
    <t>売上高の平均</t>
    <rPh sb="0" eb="2">
      <t>ウリアゲ</t>
    </rPh>
    <rPh sb="2" eb="3">
      <t>ダカ</t>
    </rPh>
    <rPh sb="4" eb="6">
      <t>ヘイキン</t>
    </rPh>
    <phoneticPr fontId="1"/>
  </si>
  <si>
    <t>分散</t>
    <rPh sb="0" eb="2">
      <t>ブンサン</t>
    </rPh>
    <phoneticPr fontId="1"/>
  </si>
  <si>
    <t>標準偏差</t>
    <rPh sb="0" eb="2">
      <t>ヒョウジュン</t>
    </rPh>
    <rPh sb="2" eb="4">
      <t>ヘンサ</t>
    </rPh>
    <phoneticPr fontId="1"/>
  </si>
  <si>
    <t>標準偏差(STDEV.P)</t>
    <rPh sb="0" eb="2">
      <t>ヒョウジュン</t>
    </rPh>
    <rPh sb="2" eb="4">
      <t>ヘンサ</t>
    </rPh>
    <phoneticPr fontId="1"/>
  </si>
  <si>
    <t>標準偏差(STDEV.S)</t>
    <rPh sb="0" eb="2">
      <t>ヒョウジュン</t>
    </rPh>
    <rPh sb="2" eb="4">
      <t>ヘンサ</t>
    </rPh>
    <phoneticPr fontId="1"/>
  </si>
  <si>
    <t>曜日</t>
    <rPh sb="0" eb="2">
      <t>ヨウビ</t>
    </rPh>
    <phoneticPr fontId="1"/>
  </si>
  <si>
    <t>来店者数(人)</t>
    <rPh sb="0" eb="3">
      <t>ライテンシャ</t>
    </rPh>
    <rPh sb="3" eb="4">
      <t>スウ</t>
    </rPh>
    <rPh sb="5" eb="6">
      <t>ニン</t>
    </rPh>
    <phoneticPr fontId="1"/>
  </si>
  <si>
    <t>日</t>
    <rPh sb="0" eb="1">
      <t>ニチ</t>
    </rPh>
    <phoneticPr fontId="1"/>
  </si>
  <si>
    <t>月</t>
  </si>
  <si>
    <t>土</t>
  </si>
  <si>
    <t>偏差</t>
    <rPh sb="0" eb="2">
      <t>ヘンサ</t>
    </rPh>
    <phoneticPr fontId="1"/>
  </si>
  <si>
    <t>関数で</t>
    <rPh sb="0" eb="2">
      <t>カンスウ</t>
    </rPh>
    <phoneticPr fontId="1"/>
  </si>
  <si>
    <t>標準偏差
(母集団)</t>
    <rPh sb="0" eb="2">
      <t>ヒョウジュン</t>
    </rPh>
    <rPh sb="2" eb="4">
      <t>ヘンサ</t>
    </rPh>
    <rPh sb="6" eb="9">
      <t>ボシュウダン</t>
    </rPh>
    <phoneticPr fontId="1"/>
  </si>
  <si>
    <t>標準偏差
(標本)</t>
    <rPh sb="0" eb="2">
      <t>ヒョウジュン</t>
    </rPh>
    <rPh sb="2" eb="4">
      <t>ヘンサ</t>
    </rPh>
    <rPh sb="6" eb="8">
      <t>ヒョウホン</t>
    </rPh>
    <phoneticPr fontId="1"/>
  </si>
  <si>
    <t>ここに基本統計量</t>
    <rPh sb="3" eb="5">
      <t>キホン</t>
    </rPh>
    <rPh sb="5" eb="8">
      <t>トウケイリョウ</t>
    </rPh>
    <phoneticPr fontId="1"/>
  </si>
  <si>
    <t>合計</t>
    <rPh sb="0" eb="2">
      <t>ゴウケイ</t>
    </rPh>
    <phoneticPr fontId="1"/>
  </si>
  <si>
    <t>割合の累計</t>
    <rPh sb="0" eb="2">
      <t>ワリアイ</t>
    </rPh>
    <rPh sb="3" eb="5">
      <t>ルイケイ</t>
    </rPh>
    <phoneticPr fontId="1"/>
  </si>
  <si>
    <t>合計人数(関数)</t>
    <rPh sb="0" eb="2">
      <t>ゴウケイ</t>
    </rPh>
    <rPh sb="2" eb="4">
      <t>ニンズウ</t>
    </rPh>
    <rPh sb="5" eb="7">
      <t>カンスウ</t>
    </rPh>
    <phoneticPr fontId="1"/>
  </si>
  <si>
    <t>平均人数(関数)</t>
    <rPh sb="0" eb="2">
      <t>ヘイキン</t>
    </rPh>
    <rPh sb="2" eb="4">
      <t>ニンズウ</t>
    </rPh>
    <phoneticPr fontId="1"/>
  </si>
  <si>
    <t>平均気温(関数)</t>
    <rPh sb="0" eb="2">
      <t>ヘイキン</t>
    </rPh>
    <rPh sb="2" eb="4">
      <t>キオン</t>
    </rPh>
    <phoneticPr fontId="1"/>
  </si>
  <si>
    <r>
      <t>平均気温</t>
    </r>
    <r>
      <rPr>
        <sz val="8"/>
        <color theme="1"/>
        <rFont val="游ゴシック"/>
        <family val="3"/>
        <charset val="128"/>
        <scheme val="minor"/>
      </rPr>
      <t xml:space="preserve">(関数使用せず) </t>
    </r>
    <rPh sb="0" eb="2">
      <t>ヘイキン</t>
    </rPh>
    <rPh sb="2" eb="4">
      <t>キオン</t>
    </rPh>
    <rPh sb="5" eb="7">
      <t>カンスウ</t>
    </rPh>
    <rPh sb="7" eb="9">
      <t>シヨウ</t>
    </rPh>
    <phoneticPr fontId="1"/>
  </si>
  <si>
    <t>平均</t>
    <rPh sb="0" eb="2">
      <t>ヘイキン</t>
    </rPh>
    <phoneticPr fontId="6"/>
  </si>
  <si>
    <t>中央値</t>
    <rPh sb="0" eb="2">
      <t>チュウオウ</t>
    </rPh>
    <rPh sb="2" eb="3">
      <t>チ</t>
    </rPh>
    <phoneticPr fontId="6"/>
  </si>
  <si>
    <t>標準偏差</t>
    <rPh sb="0" eb="2">
      <t>ヒョウジュン</t>
    </rPh>
    <rPh sb="2" eb="4">
      <t>ヘンサ</t>
    </rPh>
    <phoneticPr fontId="6"/>
  </si>
  <si>
    <t>評価1</t>
    <rPh sb="0" eb="2">
      <t>ヒョウカ</t>
    </rPh>
    <phoneticPr fontId="1"/>
  </si>
  <si>
    <t>評価2</t>
    <rPh sb="0" eb="2">
      <t>ヒョウカ</t>
    </rPh>
    <phoneticPr fontId="1"/>
  </si>
  <si>
    <t>●営業車の使用年数(複数の最頻値の場合)</t>
    <rPh sb="1" eb="4">
      <t>エイギョウシャ</t>
    </rPh>
    <rPh sb="5" eb="7">
      <t>シヨウ</t>
    </rPh>
    <rPh sb="7" eb="9">
      <t>ネンスウ</t>
    </rPh>
    <rPh sb="10" eb="12">
      <t>フクスウ</t>
    </rPh>
    <rPh sb="13" eb="16">
      <t>サイヒンチ</t>
    </rPh>
    <rPh sb="17" eb="19">
      <t>バアイ</t>
    </rPh>
    <phoneticPr fontId="1"/>
  </si>
  <si>
    <t>Ｂ</t>
  </si>
  <si>
    <t>男</t>
    <rPh sb="0" eb="1">
      <t>オトコ</t>
    </rPh>
    <phoneticPr fontId="5"/>
  </si>
  <si>
    <t>松井龍之介</t>
    <rPh sb="0" eb="2">
      <t>マツイ</t>
    </rPh>
    <rPh sb="2" eb="5">
      <t>リュウノスケ</t>
    </rPh>
    <phoneticPr fontId="5"/>
  </si>
  <si>
    <t>Ｏ</t>
  </si>
  <si>
    <t>中山優樹</t>
    <rPh sb="0" eb="2">
      <t>ナカヤマ</t>
    </rPh>
    <rPh sb="2" eb="4">
      <t>ユウキ</t>
    </rPh>
    <phoneticPr fontId="5"/>
  </si>
  <si>
    <t>女</t>
    <rPh sb="0" eb="1">
      <t>オンナ</t>
    </rPh>
    <phoneticPr fontId="5"/>
  </si>
  <si>
    <t>泉るり</t>
    <rPh sb="0" eb="1">
      <t>イズミ</t>
    </rPh>
    <phoneticPr fontId="5"/>
  </si>
  <si>
    <t>ＡＢ</t>
  </si>
  <si>
    <t>海老沼志保</t>
    <rPh sb="0" eb="3">
      <t>エビヌマ</t>
    </rPh>
    <rPh sb="3" eb="5">
      <t>シホ</t>
    </rPh>
    <phoneticPr fontId="5"/>
  </si>
  <si>
    <t>五月女香</t>
    <rPh sb="0" eb="3">
      <t>ソウトメ</t>
    </rPh>
    <rPh sb="3" eb="4">
      <t>カオリ</t>
    </rPh>
    <phoneticPr fontId="5"/>
  </si>
  <si>
    <t>磯崎友希</t>
    <rPh sb="0" eb="1">
      <t>イソ</t>
    </rPh>
    <rPh sb="1" eb="2">
      <t>ザキ</t>
    </rPh>
    <rPh sb="2" eb="3">
      <t>トモ</t>
    </rPh>
    <rPh sb="3" eb="4">
      <t>キ</t>
    </rPh>
    <phoneticPr fontId="5"/>
  </si>
  <si>
    <t>Ａ</t>
  </si>
  <si>
    <t>関根政子</t>
    <rPh sb="0" eb="2">
      <t>セキネ</t>
    </rPh>
    <rPh sb="2" eb="4">
      <t>マサコ</t>
    </rPh>
    <phoneticPr fontId="5"/>
  </si>
  <si>
    <t>山田公仁</t>
    <rPh sb="0" eb="2">
      <t>ヤマダ</t>
    </rPh>
    <rPh sb="2" eb="3">
      <t>キミ</t>
    </rPh>
    <rPh sb="3" eb="4">
      <t>ジン</t>
    </rPh>
    <phoneticPr fontId="5"/>
  </si>
  <si>
    <t>鹿島昭人</t>
    <rPh sb="0" eb="2">
      <t>カシマ</t>
    </rPh>
    <rPh sb="2" eb="4">
      <t>アキヒト</t>
    </rPh>
    <phoneticPr fontId="5"/>
  </si>
  <si>
    <t>関戸和也</t>
    <rPh sb="0" eb="2">
      <t>セキド</t>
    </rPh>
    <rPh sb="2" eb="4">
      <t>カズヤ</t>
    </rPh>
    <phoneticPr fontId="5"/>
  </si>
  <si>
    <t>岩木トキ枝</t>
    <rPh sb="0" eb="2">
      <t>イワキ</t>
    </rPh>
    <rPh sb="4" eb="5">
      <t>エダ</t>
    </rPh>
    <phoneticPr fontId="5"/>
  </si>
  <si>
    <t>板谷和一</t>
    <rPh sb="0" eb="2">
      <t>イタヤ</t>
    </rPh>
    <rPh sb="2" eb="4">
      <t>カズイチ</t>
    </rPh>
    <rPh sb="3" eb="4">
      <t>サワ</t>
    </rPh>
    <phoneticPr fontId="5"/>
  </si>
  <si>
    <t>郷間伊織</t>
    <rPh sb="0" eb="2">
      <t>ゴウマ</t>
    </rPh>
    <rPh sb="2" eb="4">
      <t>イオリ</t>
    </rPh>
    <phoneticPr fontId="5"/>
  </si>
  <si>
    <t>桜野さくら</t>
    <rPh sb="0" eb="1">
      <t>サクラ</t>
    </rPh>
    <rPh sb="1" eb="2">
      <t>ノ</t>
    </rPh>
    <phoneticPr fontId="5"/>
  </si>
  <si>
    <t>貴野美紀子</t>
    <rPh sb="0" eb="1">
      <t>タカシ</t>
    </rPh>
    <rPh sb="1" eb="2">
      <t>ノ</t>
    </rPh>
    <rPh sb="2" eb="5">
      <t>ミキコ</t>
    </rPh>
    <phoneticPr fontId="5"/>
  </si>
  <si>
    <t>採取量</t>
    <rPh sb="0" eb="3">
      <t>サイシュリョウ</t>
    </rPh>
    <phoneticPr fontId="5"/>
  </si>
  <si>
    <t>採取日</t>
    <rPh sb="0" eb="2">
      <t>サイシュ</t>
    </rPh>
    <rPh sb="2" eb="3">
      <t>ビ</t>
    </rPh>
    <phoneticPr fontId="5"/>
  </si>
  <si>
    <t>血液型</t>
    <rPh sb="0" eb="3">
      <t>ケツエキガタ</t>
    </rPh>
    <phoneticPr fontId="5"/>
  </si>
  <si>
    <t>年齢</t>
    <rPh sb="0" eb="2">
      <t>ネンレイ</t>
    </rPh>
    <phoneticPr fontId="5"/>
  </si>
  <si>
    <t>性別</t>
    <rPh sb="0" eb="2">
      <t>セイベツ</t>
    </rPh>
    <phoneticPr fontId="5"/>
  </si>
  <si>
    <t>氏名</t>
    <rPh sb="0" eb="2">
      <t>シメイ</t>
    </rPh>
    <phoneticPr fontId="5"/>
  </si>
  <si>
    <t>番号</t>
    <rPh sb="0" eb="2">
      <t>バンゴウ</t>
    </rPh>
    <phoneticPr fontId="5"/>
  </si>
  <si>
    <t>評価3</t>
    <rPh sb="0" eb="2">
      <t>ヒョウカ</t>
    </rPh>
    <phoneticPr fontId="1"/>
  </si>
  <si>
    <t>MODE.MULTI関数</t>
    <rPh sb="10" eb="12">
      <t>カンスウ</t>
    </rPh>
    <phoneticPr fontId="1"/>
  </si>
  <si>
    <t>最頻値が何個かあるときに使う関数で、関数を入力する際に複数セルをドラッグしてから関数を入力し。Ctrl+Shift+Enterを押す</t>
    <rPh sb="0" eb="3">
      <t>サイヒンチ</t>
    </rPh>
    <rPh sb="4" eb="6">
      <t>ナンコ</t>
    </rPh>
    <rPh sb="12" eb="13">
      <t>ツカ</t>
    </rPh>
    <rPh sb="14" eb="16">
      <t>カンスウ</t>
    </rPh>
    <rPh sb="18" eb="20">
      <t>カンスウ</t>
    </rPh>
    <rPh sb="21" eb="23">
      <t>ニュウリョク</t>
    </rPh>
    <rPh sb="25" eb="26">
      <t>サイ</t>
    </rPh>
    <rPh sb="27" eb="29">
      <t>フクスウ</t>
    </rPh>
    <rPh sb="40" eb="42">
      <t>カンスウ</t>
    </rPh>
    <rPh sb="43" eb="45">
      <t>ニュウリョク</t>
    </rPh>
    <rPh sb="64" eb="65">
      <t>オ</t>
    </rPh>
    <phoneticPr fontId="1"/>
  </si>
  <si>
    <t>クラス合計の教科別構成比</t>
    <rPh sb="3" eb="5">
      <t>ゴウケイ</t>
    </rPh>
    <rPh sb="6" eb="9">
      <t>キョウカベツ</t>
    </rPh>
    <rPh sb="9" eb="12">
      <t>コウセイヒ</t>
    </rPh>
    <phoneticPr fontId="3"/>
  </si>
  <si>
    <t>SQRT関数=平方根を求める関数</t>
    <rPh sb="4" eb="6">
      <t>カンスウ</t>
    </rPh>
    <rPh sb="7" eb="10">
      <t>ヘイホウコン</t>
    </rPh>
    <rPh sb="11" eb="12">
      <t>モト</t>
    </rPh>
    <rPh sb="14" eb="16">
      <t>カンスウ</t>
    </rPh>
    <phoneticPr fontId="1"/>
  </si>
  <si>
    <t>売上高</t>
  </si>
  <si>
    <t>平均</t>
  </si>
  <si>
    <t>標準誤差</t>
  </si>
  <si>
    <t>中央値 （メジアン）</t>
  </si>
  <si>
    <t>最頻値 （モード）</t>
  </si>
  <si>
    <t>標準偏差</t>
  </si>
  <si>
    <t>分散</t>
  </si>
  <si>
    <t>尖度</t>
  </si>
  <si>
    <t>歪度</t>
  </si>
  <si>
    <t>範囲</t>
  </si>
  <si>
    <t>最小</t>
  </si>
  <si>
    <t>最大</t>
  </si>
  <si>
    <t>データの個数</t>
  </si>
  <si>
    <t>最大値(1)</t>
  </si>
  <si>
    <t>最小値(1)</t>
  </si>
  <si>
    <t>信頼度(95.0%)(95.0%)</t>
  </si>
  <si>
    <t>最小範囲</t>
    <rPh sb="0" eb="2">
      <t>サイショウ</t>
    </rPh>
    <rPh sb="2" eb="4">
      <t>ハンイ</t>
    </rPh>
    <phoneticPr fontId="1"/>
  </si>
  <si>
    <t>最大範囲</t>
    <rPh sb="0" eb="4">
      <t>サイダイハンイ</t>
    </rPh>
    <phoneticPr fontId="1"/>
  </si>
  <si>
    <t>来店者数(人)</t>
  </si>
  <si>
    <t>期末テスト結果一覧表</t>
    <rPh sb="0" eb="2">
      <t>キマツ</t>
    </rPh>
    <rPh sb="5" eb="7">
      <t>ケッカ</t>
    </rPh>
    <rPh sb="7" eb="9">
      <t>イチラン</t>
    </rPh>
    <rPh sb="9" eb="10">
      <t>ヒョウ</t>
    </rPh>
    <phoneticPr fontId="1"/>
  </si>
  <si>
    <t>行ラベル</t>
  </si>
  <si>
    <t>総計</t>
  </si>
  <si>
    <t>列ラベル</t>
  </si>
  <si>
    <t>個数 / 氏名</t>
  </si>
  <si>
    <t>合計 / 採取量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</si>
</sst>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&quot;回&quot;"/>
    <numFmt numFmtId="177" formatCode="0.0"/>
    <numFmt numFmtId="182" formatCode="0.0%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5" fillId="0" borderId="1" xfId="1" applyBorder="1"/>
    <xf numFmtId="0" fontId="0" fillId="0" borderId="5" xfId="0" applyBorder="1">
      <alignment vertical="center"/>
    </xf>
    <xf numFmtId="0" fontId="5" fillId="0" borderId="0" xfId="1"/>
    <xf numFmtId="56" fontId="5" fillId="0" borderId="1" xfId="1" applyNumberFormat="1" applyBorder="1"/>
    <xf numFmtId="0" fontId="5" fillId="0" borderId="1" xfId="1" applyBorder="1" applyAlignment="1">
      <alignment horizontal="center"/>
    </xf>
    <xf numFmtId="177" fontId="0" fillId="0" borderId="0" xfId="0" applyNumberFormat="1">
      <alignment vertical="center"/>
    </xf>
    <xf numFmtId="38" fontId="0" fillId="0" borderId="1" xfId="2" applyFont="1" applyBorder="1">
      <alignment vertical="center"/>
    </xf>
    <xf numFmtId="38" fontId="0" fillId="0" borderId="0" xfId="2" applyFont="1">
      <alignment vertical="center"/>
    </xf>
    <xf numFmtId="38" fontId="0" fillId="0" borderId="4" xfId="2" applyFont="1" applyBorder="1">
      <alignment vertical="center"/>
    </xf>
    <xf numFmtId="38" fontId="0" fillId="0" borderId="0" xfId="2" applyFont="1" applyBorder="1">
      <alignment vertical="center"/>
    </xf>
    <xf numFmtId="38" fontId="5" fillId="0" borderId="1" xfId="2" applyFont="1" applyBorder="1" applyAlignment="1"/>
    <xf numFmtId="0" fontId="0" fillId="0" borderId="0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ont="1" applyFill="1" applyBorder="1" applyAlignment="1">
      <alignment horizontal="centerContinuous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177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177" fontId="0" fillId="3" borderId="10" xfId="0" applyNumberFormat="1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4" borderId="5" xfId="0" applyFill="1" applyBorder="1" applyAlignment="1">
      <alignment vertical="center"/>
    </xf>
    <xf numFmtId="0" fontId="0" fillId="0" borderId="0" xfId="0" pivotButton="1">
      <alignment vertical="center"/>
    </xf>
    <xf numFmtId="56" fontId="0" fillId="0" borderId="0" xfId="0" applyNumberFormat="1" applyAlignment="1">
      <alignment horizontal="left" vertical="center"/>
    </xf>
    <xf numFmtId="5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177" fontId="0" fillId="4" borderId="1" xfId="0" applyNumberFormat="1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177" fontId="0" fillId="4" borderId="12" xfId="0" applyNumberFormat="1" applyFill="1" applyBorder="1">
      <alignment vertical="center"/>
    </xf>
    <xf numFmtId="182" fontId="0" fillId="4" borderId="5" xfId="3" applyNumberFormat="1" applyFont="1" applyFill="1" applyBorder="1">
      <alignment vertical="center"/>
    </xf>
  </cellXfs>
  <cellStyles count="4">
    <cellStyle name="パーセント" xfId="3" builtinId="5"/>
    <cellStyle name="桁区切り" xfId="2" builtinId="6"/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[1章から5章.xlsx]ピボット!ピボットテーブル4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ピボット!$K$15:$K$16</c:f>
              <c:strCache>
                <c:ptCount val="1"/>
                <c:pt idx="0">
                  <c:v>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ピボット!$J$17:$J$23</c:f>
              <c:strCache>
                <c:ptCount val="6"/>
                <c:pt idx="0">
                  <c:v>3月11日</c:v>
                </c:pt>
                <c:pt idx="1">
                  <c:v>3月12日</c:v>
                </c:pt>
                <c:pt idx="2">
                  <c:v>3月18日</c:v>
                </c:pt>
                <c:pt idx="3">
                  <c:v>3月21日</c:v>
                </c:pt>
                <c:pt idx="4">
                  <c:v>3月23日</c:v>
                </c:pt>
                <c:pt idx="5">
                  <c:v>3月29日</c:v>
                </c:pt>
              </c:strCache>
            </c:strRef>
          </c:cat>
          <c:val>
            <c:numRef>
              <c:f>ピボット!$K$17:$K$23</c:f>
              <c:numCache>
                <c:formatCode>General</c:formatCode>
                <c:ptCount val="6"/>
                <c:pt idx="0">
                  <c:v>600</c:v>
                </c:pt>
                <c:pt idx="1">
                  <c:v>400</c:v>
                </c:pt>
                <c:pt idx="3">
                  <c:v>600</c:v>
                </c:pt>
                <c:pt idx="5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3E-4C25-B17B-9C3A02F6063B}"/>
            </c:ext>
          </c:extLst>
        </c:ser>
        <c:ser>
          <c:idx val="1"/>
          <c:order val="1"/>
          <c:tx>
            <c:strRef>
              <c:f>ピボット!$L$15:$L$16</c:f>
              <c:strCache>
                <c:ptCount val="1"/>
                <c:pt idx="0">
                  <c:v>ＡＢ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ピボット!$J$17:$J$23</c:f>
              <c:strCache>
                <c:ptCount val="6"/>
                <c:pt idx="0">
                  <c:v>3月11日</c:v>
                </c:pt>
                <c:pt idx="1">
                  <c:v>3月12日</c:v>
                </c:pt>
                <c:pt idx="2">
                  <c:v>3月18日</c:v>
                </c:pt>
                <c:pt idx="3">
                  <c:v>3月21日</c:v>
                </c:pt>
                <c:pt idx="4">
                  <c:v>3月23日</c:v>
                </c:pt>
                <c:pt idx="5">
                  <c:v>3月29日</c:v>
                </c:pt>
              </c:strCache>
            </c:strRef>
          </c:cat>
          <c:val>
            <c:numRef>
              <c:f>ピボット!$L$17:$L$23</c:f>
              <c:numCache>
                <c:formatCode>General</c:formatCode>
                <c:ptCount val="6"/>
                <c:pt idx="0">
                  <c:v>200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A33E-4C25-B17B-9C3A02F6063B}"/>
            </c:ext>
          </c:extLst>
        </c:ser>
        <c:ser>
          <c:idx val="2"/>
          <c:order val="2"/>
          <c:tx>
            <c:strRef>
              <c:f>ピボット!$M$15:$M$16</c:f>
              <c:strCache>
                <c:ptCount val="1"/>
                <c:pt idx="0">
                  <c:v>Ｂ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ピボット!$J$17:$J$23</c:f>
              <c:strCache>
                <c:ptCount val="6"/>
                <c:pt idx="0">
                  <c:v>3月11日</c:v>
                </c:pt>
                <c:pt idx="1">
                  <c:v>3月12日</c:v>
                </c:pt>
                <c:pt idx="2">
                  <c:v>3月18日</c:v>
                </c:pt>
                <c:pt idx="3">
                  <c:v>3月21日</c:v>
                </c:pt>
                <c:pt idx="4">
                  <c:v>3月23日</c:v>
                </c:pt>
                <c:pt idx="5">
                  <c:v>3月29日</c:v>
                </c:pt>
              </c:strCache>
            </c:strRef>
          </c:cat>
          <c:val>
            <c:numRef>
              <c:f>ピボット!$M$17:$M$23</c:f>
              <c:numCache>
                <c:formatCode>General</c:formatCode>
                <c:ptCount val="6"/>
                <c:pt idx="1">
                  <c:v>200</c:v>
                </c:pt>
                <c:pt idx="2">
                  <c:v>400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A33E-4C25-B17B-9C3A02F6063B}"/>
            </c:ext>
          </c:extLst>
        </c:ser>
        <c:ser>
          <c:idx val="3"/>
          <c:order val="3"/>
          <c:tx>
            <c:strRef>
              <c:f>ピボット!$N$15:$N$16</c:f>
              <c:strCache>
                <c:ptCount val="1"/>
                <c:pt idx="0">
                  <c:v>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ピボット!$J$17:$J$23</c:f>
              <c:strCache>
                <c:ptCount val="6"/>
                <c:pt idx="0">
                  <c:v>3月11日</c:v>
                </c:pt>
                <c:pt idx="1">
                  <c:v>3月12日</c:v>
                </c:pt>
                <c:pt idx="2">
                  <c:v>3月18日</c:v>
                </c:pt>
                <c:pt idx="3">
                  <c:v>3月21日</c:v>
                </c:pt>
                <c:pt idx="4">
                  <c:v>3月23日</c:v>
                </c:pt>
                <c:pt idx="5">
                  <c:v>3月29日</c:v>
                </c:pt>
              </c:strCache>
            </c:strRef>
          </c:cat>
          <c:val>
            <c:numRef>
              <c:f>ピボット!$N$17:$N$23</c:f>
              <c:numCache>
                <c:formatCode>General</c:formatCode>
                <c:ptCount val="6"/>
                <c:pt idx="2">
                  <c:v>400</c:v>
                </c:pt>
                <c:pt idx="4">
                  <c:v>400</c:v>
                </c:pt>
                <c:pt idx="5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A33E-4C25-B17B-9C3A02F60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866111871"/>
        <c:axId val="1670697279"/>
        <c:axId val="0"/>
      </c:bar3DChart>
      <c:catAx>
        <c:axId val="18661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0697279"/>
        <c:crosses val="autoZero"/>
        <c:auto val="1"/>
        <c:lblAlgn val="ctr"/>
        <c:lblOffset val="100"/>
        <c:noMultiLvlLbl val="0"/>
      </c:catAx>
      <c:valAx>
        <c:axId val="167069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611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53340</xdr:colOff>
      <xdr:row>2</xdr:row>
      <xdr:rowOff>99060</xdr:rowOff>
    </xdr:from>
    <xdr:to>
      <xdr:col>17</xdr:col>
      <xdr:colOff>419100</xdr:colOff>
      <xdr:row>6</xdr:row>
      <xdr:rowOff>91440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441180" y="99060"/>
          <a:ext cx="2377440" cy="906780"/>
        </a:xfrm>
        <a:prstGeom prst="wedgeRoundRectCallout">
          <a:avLst>
            <a:gd name="adj1" fmla="val -72074"/>
            <a:gd name="adj2" fmla="val 2331"/>
            <a:gd name="adj3" fmla="val 16667"/>
          </a:avLst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評価１</a:t>
          </a:r>
          <a:endParaRPr kumimoji="1" lang="en-US" altLang="ja-JP" sz="1400" b="1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平均点が</a:t>
          </a:r>
          <a:r>
            <a:rPr kumimoji="1" lang="en-US" altLang="ja-JP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70</a:t>
          </a:r>
          <a:r>
            <a:rPr kumimoji="1" lang="ja-JP" altLang="en-US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点以上なら合格</a:t>
          </a:r>
          <a:endParaRPr kumimoji="1" lang="en-US" altLang="ja-JP" sz="1400" b="1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en-US" altLang="ja-JP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70</a:t>
          </a:r>
          <a:r>
            <a:rPr kumimoji="1" lang="ja-JP" altLang="en-US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点未満なら不合格</a:t>
          </a:r>
        </a:p>
      </xdr:txBody>
    </xdr:sp>
    <xdr:clientData/>
  </xdr:twoCellAnchor>
  <xdr:twoCellAnchor>
    <xdr:from>
      <xdr:col>14</xdr:col>
      <xdr:colOff>16193</xdr:colOff>
      <xdr:row>7</xdr:row>
      <xdr:rowOff>79056</xdr:rowOff>
    </xdr:from>
    <xdr:to>
      <xdr:col>18</xdr:col>
      <xdr:colOff>53340</xdr:colOff>
      <xdr:row>12</xdr:row>
      <xdr:rowOff>79057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404033" y="1222056"/>
          <a:ext cx="2719387" cy="1143001"/>
        </a:xfrm>
        <a:prstGeom prst="wedgeRoundRectCallout">
          <a:avLst>
            <a:gd name="adj1" fmla="val -70129"/>
            <a:gd name="adj2" fmla="val -14953"/>
            <a:gd name="adj3" fmla="val 16667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評価２</a:t>
          </a:r>
          <a:endParaRPr kumimoji="1" lang="en-US" altLang="ja-JP" sz="1400" b="1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平均点が</a:t>
          </a:r>
          <a:r>
            <a:rPr kumimoji="1" lang="en-US" altLang="ja-JP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70</a:t>
          </a:r>
          <a:r>
            <a:rPr kumimoji="1" lang="ja-JP" altLang="en-US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点以上なら合格</a:t>
          </a:r>
          <a:endParaRPr kumimoji="1" lang="en-US" altLang="ja-JP" sz="1400" b="1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en-US" altLang="ja-JP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50</a:t>
          </a:r>
          <a:r>
            <a:rPr kumimoji="1" lang="ja-JP" altLang="en-US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点以上</a:t>
          </a:r>
          <a:r>
            <a:rPr kumimoji="1" lang="en-US" altLang="ja-JP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70</a:t>
          </a:r>
          <a:r>
            <a:rPr kumimoji="1" lang="ja-JP" altLang="en-US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点未満なら</a:t>
          </a:r>
          <a:r>
            <a:rPr kumimoji="1" lang="ja-JP" altLang="en-US" sz="1400" b="1">
              <a:solidFill>
                <a:schemeClr val="lt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再テス</a:t>
          </a:r>
          <a:r>
            <a:rPr kumimoji="1" lang="ja-JP" altLang="ja-JP" sz="1400" b="1">
              <a:solidFill>
                <a:schemeClr val="lt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ト</a:t>
          </a:r>
          <a:br>
            <a:rPr kumimoji="1" lang="en-US" altLang="ja-JP" sz="1400" b="1">
              <a:solidFill>
                <a:schemeClr val="lt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</a:br>
          <a:r>
            <a:rPr kumimoji="1" lang="en-US" altLang="ja-JP" sz="1400" b="1">
              <a:solidFill>
                <a:schemeClr val="lt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50</a:t>
          </a:r>
          <a:r>
            <a:rPr kumimoji="1" lang="ja-JP" altLang="en-US" sz="1400" b="1">
              <a:solidFill>
                <a:schemeClr val="lt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点未満なら不合格</a:t>
          </a:r>
        </a:p>
        <a:p>
          <a:pPr algn="l"/>
          <a:endParaRPr kumimoji="1" lang="ja-JP" altLang="en-US" sz="1400" b="1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13</xdr:col>
      <xdr:colOff>637222</xdr:colOff>
      <xdr:row>13</xdr:row>
      <xdr:rowOff>8572</xdr:rowOff>
    </xdr:from>
    <xdr:to>
      <xdr:col>18</xdr:col>
      <xdr:colOff>89189</xdr:colOff>
      <xdr:row>18</xdr:row>
      <xdr:rowOff>89535</xdr:rowOff>
    </xdr:to>
    <xdr:sp macro="" textlink="">
      <xdr:nvSpPr>
        <xdr:cNvPr id="4" name="角丸四角形吹き出し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354502" y="2523172"/>
          <a:ext cx="2804767" cy="1223963"/>
        </a:xfrm>
        <a:prstGeom prst="wedgeRoundRectCallout">
          <a:avLst>
            <a:gd name="adj1" fmla="val -62051"/>
            <a:gd name="adj2" fmla="val -37265"/>
            <a:gd name="adj3" fmla="val 16667"/>
          </a:avLst>
        </a:prstGeom>
        <a:solidFill>
          <a:schemeClr val="accent6">
            <a:lumMod val="5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評価３</a:t>
          </a:r>
          <a:endParaRPr kumimoji="1" lang="en-US" altLang="ja-JP" sz="1400" b="1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英語の点が</a:t>
          </a:r>
          <a:r>
            <a:rPr kumimoji="1" lang="en-US" altLang="ja-JP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55</a:t>
          </a:r>
          <a:r>
            <a:rPr kumimoji="1" lang="ja-JP" altLang="en-US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点以下なら</a:t>
          </a:r>
          <a:r>
            <a:rPr kumimoji="1" lang="ja-JP" altLang="ja-JP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再テスト</a:t>
          </a:r>
          <a:endParaRPr kumimoji="1" lang="en-US" altLang="ja-JP" sz="1400" b="1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en-US" altLang="ja-JP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55</a:t>
          </a:r>
          <a:r>
            <a:rPr kumimoji="1" lang="ja-JP" altLang="en-US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点より大きく</a:t>
          </a:r>
          <a:r>
            <a:rPr kumimoji="1" lang="en-US" altLang="ja-JP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70</a:t>
          </a:r>
          <a:r>
            <a:rPr kumimoji="1" lang="ja-JP" altLang="en-US" sz="1400" b="1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点未満なら</a:t>
          </a:r>
          <a:r>
            <a:rPr kumimoji="1" lang="ja-JP" altLang="ja-JP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補講</a:t>
          </a:r>
          <a:br>
            <a:rPr kumimoji="1" lang="en-US" altLang="ja-JP" sz="1400" b="1">
              <a:solidFill>
                <a:schemeClr val="lt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</a:br>
          <a:r>
            <a:rPr kumimoji="1" lang="ja-JP" altLang="en-US" sz="1400" b="1">
              <a:solidFill>
                <a:schemeClr val="lt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それ以外は合格</a:t>
          </a:r>
          <a:endParaRPr kumimoji="1" lang="ja-JP" altLang="en-US" sz="1400" b="1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 editAs="oneCell">
    <xdr:from>
      <xdr:col>19</xdr:col>
      <xdr:colOff>45720</xdr:colOff>
      <xdr:row>2</xdr:row>
      <xdr:rowOff>220980</xdr:rowOff>
    </xdr:from>
    <xdr:to>
      <xdr:col>24</xdr:col>
      <xdr:colOff>442285</xdr:colOff>
      <xdr:row>18</xdr:row>
      <xdr:rowOff>137473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86360" y="220980"/>
          <a:ext cx="3749365" cy="3612193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91440</xdr:colOff>
      <xdr:row>20</xdr:row>
      <xdr:rowOff>0</xdr:rowOff>
    </xdr:from>
    <xdr:to>
      <xdr:col>24</xdr:col>
      <xdr:colOff>160607</xdr:colOff>
      <xdr:row>36</xdr:row>
      <xdr:rowOff>171783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79280" y="4114800"/>
          <a:ext cx="6774767" cy="3848433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16</xdr:row>
      <xdr:rowOff>190500</xdr:rowOff>
    </xdr:from>
    <xdr:to>
      <xdr:col>8</xdr:col>
      <xdr:colOff>285750</xdr:colOff>
      <xdr:row>28</xdr:row>
      <xdr:rowOff>76200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74B0D19-482F-4D8D-A4ED-224E1318C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132291</xdr:colOff>
      <xdr:row>3</xdr:row>
      <xdr:rowOff>129567</xdr:rowOff>
    </xdr:from>
    <xdr:to>
      <xdr:col>15</xdr:col>
      <xdr:colOff>412749</xdr:colOff>
      <xdr:row>24</xdr:row>
      <xdr:rowOff>20957</xdr:rowOff>
    </xdr:to>
    <xdr:pic>
      <xdr:nvPicPr>
        <xdr:cNvPr id="2" name="図 1" descr="画面の領域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0583" y="796317"/>
          <a:ext cx="6672792" cy="455864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190500</xdr:colOff>
      <xdr:row>0</xdr:row>
      <xdr:rowOff>174625</xdr:rowOff>
    </xdr:from>
    <xdr:to>
      <xdr:col>3</xdr:col>
      <xdr:colOff>164041</xdr:colOff>
      <xdr:row>23</xdr:row>
      <xdr:rowOff>216958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90500" y="174625"/>
          <a:ext cx="2629958" cy="5154083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317500</xdr:colOff>
      <xdr:row>0</xdr:row>
      <xdr:rowOff>15875</xdr:rowOff>
    </xdr:from>
    <xdr:to>
      <xdr:col>15</xdr:col>
      <xdr:colOff>105832</xdr:colOff>
      <xdr:row>2</xdr:row>
      <xdr:rowOff>58208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2973917" y="15875"/>
          <a:ext cx="7212541" cy="486833"/>
        </a:xfrm>
        <a:prstGeom prst="round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518582</xdr:colOff>
      <xdr:row>2</xdr:row>
      <xdr:rowOff>63500</xdr:rowOff>
    </xdr:from>
    <xdr:to>
      <xdr:col>20</xdr:col>
      <xdr:colOff>153458</xdr:colOff>
      <xdr:row>25</xdr:row>
      <xdr:rowOff>10583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0599208" y="508000"/>
          <a:ext cx="3243792" cy="5058833"/>
        </a:xfrm>
        <a:prstGeom prst="roundRect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73.51100486111" createdVersion="6" refreshedVersion="6" minRefreshableVersion="3" recordCount="15" xr:uid="{68D3C0DE-C1D5-4C55-B02C-BD403DF85623}">
  <cacheSource type="worksheet">
    <worksheetSource ref="A1:G16" sheet="ピボット"/>
  </cacheSource>
  <cacheFields count="7">
    <cacheField name="番号" numFmtId="0">
      <sharedItems containsSemiMixedTypes="0" containsString="0" containsNumber="1" containsInteger="1" minValue="1" maxValue="15"/>
    </cacheField>
    <cacheField name="氏名" numFmtId="0">
      <sharedItems/>
    </cacheField>
    <cacheField name="性別" numFmtId="0">
      <sharedItems/>
    </cacheField>
    <cacheField name="年齢" numFmtId="0">
      <sharedItems containsSemiMixedTypes="0" containsString="0" containsNumber="1" containsInteger="1" minValue="18" maxValue="60"/>
    </cacheField>
    <cacheField name="血液型" numFmtId="0">
      <sharedItems count="4">
        <s v="Ａ"/>
        <s v="ＡＢ"/>
        <s v="Ｂ"/>
        <s v="Ｏ"/>
      </sharedItems>
    </cacheField>
    <cacheField name="採取日" numFmtId="56">
      <sharedItems containsSemiMixedTypes="0" containsNonDate="0" containsDate="1" containsString="0" minDate="2015-03-11T00:00:00" maxDate="2015-03-30T00:00:00" count="6">
        <d v="2015-03-11T00:00:00"/>
        <d v="2015-03-12T00:00:00"/>
        <d v="2015-03-29T00:00:00"/>
        <d v="2015-03-21T00:00:00"/>
        <d v="2015-03-23T00:00:00"/>
        <d v="2015-03-18T00:00:00"/>
      </sharedItems>
    </cacheField>
    <cacheField name="採取量" numFmtId="0">
      <sharedItems containsSemiMixedTypes="0" containsString="0" containsNumber="1" containsInteger="1" minValue="200" maxValue="400" count="2">
        <n v="400"/>
        <n v="2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1"/>
    <s v="貴野美紀子"/>
    <s v="女"/>
    <n v="27"/>
    <x v="0"/>
    <x v="0"/>
    <x v="0"/>
  </r>
  <r>
    <n v="2"/>
    <s v="桜野さくら"/>
    <s v="女"/>
    <n v="21"/>
    <x v="0"/>
    <x v="0"/>
    <x v="1"/>
  </r>
  <r>
    <n v="3"/>
    <s v="郷間伊織"/>
    <s v="男"/>
    <n v="18"/>
    <x v="1"/>
    <x v="0"/>
    <x v="1"/>
  </r>
  <r>
    <n v="4"/>
    <s v="板谷和一"/>
    <s v="男"/>
    <n v="60"/>
    <x v="0"/>
    <x v="1"/>
    <x v="0"/>
  </r>
  <r>
    <n v="5"/>
    <s v="岩木トキ枝"/>
    <s v="女"/>
    <n v="58"/>
    <x v="2"/>
    <x v="1"/>
    <x v="1"/>
  </r>
  <r>
    <n v="6"/>
    <s v="関戸和也"/>
    <s v="男"/>
    <n v="48"/>
    <x v="0"/>
    <x v="2"/>
    <x v="0"/>
  </r>
  <r>
    <n v="7"/>
    <s v="鹿島昭人"/>
    <s v="男"/>
    <n v="43"/>
    <x v="3"/>
    <x v="2"/>
    <x v="0"/>
  </r>
  <r>
    <n v="8"/>
    <s v="山田公仁"/>
    <s v="男"/>
    <n v="55"/>
    <x v="0"/>
    <x v="3"/>
    <x v="0"/>
  </r>
  <r>
    <n v="9"/>
    <s v="関根政子"/>
    <s v="女"/>
    <n v="54"/>
    <x v="0"/>
    <x v="3"/>
    <x v="1"/>
  </r>
  <r>
    <n v="10"/>
    <s v="磯崎友希"/>
    <s v="男"/>
    <n v="38"/>
    <x v="2"/>
    <x v="4"/>
    <x v="1"/>
  </r>
  <r>
    <n v="11"/>
    <s v="五月女香"/>
    <s v="女"/>
    <n v="22"/>
    <x v="3"/>
    <x v="4"/>
    <x v="1"/>
  </r>
  <r>
    <n v="12"/>
    <s v="海老沼志保"/>
    <s v="女"/>
    <n v="23"/>
    <x v="1"/>
    <x v="4"/>
    <x v="1"/>
  </r>
  <r>
    <n v="13"/>
    <s v="泉るり"/>
    <s v="女"/>
    <n v="24"/>
    <x v="3"/>
    <x v="4"/>
    <x v="1"/>
  </r>
  <r>
    <n v="14"/>
    <s v="中山優樹"/>
    <s v="男"/>
    <n v="41"/>
    <x v="3"/>
    <x v="5"/>
    <x v="0"/>
  </r>
  <r>
    <n v="15"/>
    <s v="松井龍之介"/>
    <s v="男"/>
    <n v="48"/>
    <x v="2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892F17-EFF1-4FFA-89E5-D618B56DB9A3}" name="ピボットテーブル4" cacheId="7" dataPosition="0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 chartFormat="1">
  <location ref="J15:O23" firstHeaderRow="1" firstDataRow="2" firstDataCol="1"/>
  <pivotFields count="7">
    <pivotField showAll="0"/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Row" numFmtId="56" showAll="0">
      <items count="7">
        <item x="0"/>
        <item x="1"/>
        <item x="5"/>
        <item x="3"/>
        <item x="4"/>
        <item x="2"/>
        <item t="default"/>
      </items>
    </pivotField>
    <pivotField dataField="1" showAll="0">
      <items count="3">
        <item x="1"/>
        <item x="0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合計 / 採取量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8347AF-FD0D-4FE4-B0E5-396D6AD36D5F}" name="ピボットテーブル2" cacheId="7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J7:Q13" firstHeaderRow="1" firstDataRow="2" firstDataCol="1"/>
  <pivotFields count="7"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numFmtId="56" showAll="0">
      <items count="7">
        <item x="0"/>
        <item x="1"/>
        <item x="5"/>
        <item x="3"/>
        <item x="4"/>
        <item x="2"/>
        <item t="default"/>
      </items>
    </pivotField>
    <pivotField dataField="1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合計 / 採取量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F45C6-9DBA-4ABA-ABBD-69F75F80F699}" name="ピボットテーブル1" cacheId="7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J2:Q4" firstHeaderRow="1" firstDataRow="2" firstDataCol="1"/>
  <pivotFields count="7">
    <pivotField showAll="0"/>
    <pivotField dataField="1" showAll="0"/>
    <pivotField showAll="0"/>
    <pivotField showAll="0"/>
    <pivotField showAll="0"/>
    <pivotField axis="axisCol" numFmtId="56" showAll="0">
      <items count="7">
        <item x="0"/>
        <item x="1"/>
        <item x="5"/>
        <item x="3"/>
        <item x="4"/>
        <item x="2"/>
        <item t="default"/>
      </items>
    </pivotField>
    <pivotField showAll="0"/>
  </pivotFields>
  <rowItems count="1">
    <i/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個数 / 氏名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A13" workbookViewId="0">
      <selection activeCell="K25" sqref="K25"/>
    </sheetView>
  </sheetViews>
  <sheetFormatPr defaultRowHeight="18.75" x14ac:dyDescent="0.4"/>
  <cols>
    <col min="1" max="1" width="8.375" customWidth="1"/>
    <col min="2" max="2" width="13" bestFit="1" customWidth="1"/>
    <col min="3" max="3" width="5" customWidth="1"/>
    <col min="4" max="8" width="10" bestFit="1" customWidth="1"/>
    <col min="10" max="10" width="10" bestFit="1" customWidth="1"/>
  </cols>
  <sheetData>
    <row r="1" spans="1:13" x14ac:dyDescent="0.4">
      <c r="E1" t="s">
        <v>227</v>
      </c>
    </row>
    <row r="3" spans="1:13" ht="20.25" customHeight="1" x14ac:dyDescent="0.4">
      <c r="A3" s="35" t="s">
        <v>57</v>
      </c>
      <c r="B3" s="35" t="s">
        <v>58</v>
      </c>
      <c r="C3" s="35" t="s">
        <v>59</v>
      </c>
      <c r="D3" s="35" t="s">
        <v>60</v>
      </c>
      <c r="E3" s="35" t="s">
        <v>61</v>
      </c>
      <c r="F3" s="35" t="s">
        <v>62</v>
      </c>
      <c r="G3" s="35" t="s">
        <v>63</v>
      </c>
      <c r="H3" s="35" t="s">
        <v>64</v>
      </c>
      <c r="I3" s="35" t="s">
        <v>65</v>
      </c>
      <c r="J3" s="35" t="s">
        <v>66</v>
      </c>
      <c r="K3" s="35" t="s">
        <v>172</v>
      </c>
      <c r="L3" s="35" t="s">
        <v>173</v>
      </c>
      <c r="M3" s="35" t="s">
        <v>203</v>
      </c>
    </row>
    <row r="4" spans="1:13" x14ac:dyDescent="0.4">
      <c r="A4" s="36">
        <v>1</v>
      </c>
      <c r="B4" s="36" t="s">
        <v>67</v>
      </c>
      <c r="C4" s="38" t="s">
        <v>68</v>
      </c>
      <c r="D4" s="36">
        <v>39</v>
      </c>
      <c r="E4" s="36">
        <v>58</v>
      </c>
      <c r="F4" s="36">
        <v>86</v>
      </c>
      <c r="G4" s="36">
        <v>50</v>
      </c>
      <c r="H4" s="36">
        <v>100</v>
      </c>
      <c r="I4" s="36">
        <f>SUM(D4:H4)</f>
        <v>333</v>
      </c>
      <c r="J4" s="37">
        <f t="shared" ref="J4:J17" si="0">AVERAGE(D4:H4)</f>
        <v>66.599999999999994</v>
      </c>
      <c r="K4" s="36" t="str">
        <f>IF(J4&gt;=70,"合格","不合格")</f>
        <v>不合格</v>
      </c>
      <c r="L4" s="36" t="str">
        <f>IF(J4&gt;=70,"合格",(IF(50&lt;=J4,"再テスト","不合格")))</f>
        <v>再テスト</v>
      </c>
      <c r="M4" s="36" t="str">
        <f>IF(F4&lt;=55,"再テスト",IF(F4&lt;70,"補講","合格"))</f>
        <v>合格</v>
      </c>
    </row>
    <row r="5" spans="1:13" x14ac:dyDescent="0.4">
      <c r="A5" s="36">
        <v>2</v>
      </c>
      <c r="B5" s="36" t="s">
        <v>69</v>
      </c>
      <c r="C5" s="38" t="s">
        <v>68</v>
      </c>
      <c r="D5" s="36">
        <v>60</v>
      </c>
      <c r="E5" s="36">
        <v>29</v>
      </c>
      <c r="F5" s="36">
        <v>88</v>
      </c>
      <c r="G5" s="36">
        <v>78</v>
      </c>
      <c r="H5" s="36">
        <v>80</v>
      </c>
      <c r="I5" s="36">
        <f>SUM(D5:H5)</f>
        <v>335</v>
      </c>
      <c r="J5" s="37">
        <f t="shared" si="0"/>
        <v>67</v>
      </c>
      <c r="K5" s="36" t="str">
        <f t="shared" ref="K5:K17" si="1">IF(J5&gt;=70,"合格","不合格")</f>
        <v>不合格</v>
      </c>
      <c r="L5" s="36" t="str">
        <f t="shared" ref="L5:L17" si="2">IF(J5&gt;=70,"合格",(IF(50&lt;=J5,"再テスト","不合格")))</f>
        <v>再テスト</v>
      </c>
      <c r="M5" s="36" t="str">
        <f t="shared" ref="M5:M17" si="3">IF(F5&lt;=55,"再テスト",IF(F5&lt;70,"補講","合格"))</f>
        <v>合格</v>
      </c>
    </row>
    <row r="6" spans="1:13" x14ac:dyDescent="0.4">
      <c r="A6" s="36">
        <v>3</v>
      </c>
      <c r="B6" s="36" t="s">
        <v>70</v>
      </c>
      <c r="C6" s="38" t="s">
        <v>68</v>
      </c>
      <c r="D6" s="36">
        <v>70</v>
      </c>
      <c r="E6" s="36">
        <v>86</v>
      </c>
      <c r="F6" s="36">
        <v>77</v>
      </c>
      <c r="G6" s="36">
        <v>92</v>
      </c>
      <c r="H6" s="36">
        <v>96</v>
      </c>
      <c r="I6" s="36">
        <f>SUM(D6:H6)</f>
        <v>421</v>
      </c>
      <c r="J6" s="37">
        <f t="shared" si="0"/>
        <v>84.2</v>
      </c>
      <c r="K6" s="36" t="str">
        <f t="shared" si="1"/>
        <v>合格</v>
      </c>
      <c r="L6" s="36" t="str">
        <f t="shared" si="2"/>
        <v>合格</v>
      </c>
      <c r="M6" s="36" t="str">
        <f t="shared" si="3"/>
        <v>合格</v>
      </c>
    </row>
    <row r="7" spans="1:13" x14ac:dyDescent="0.4">
      <c r="A7" s="36">
        <v>4</v>
      </c>
      <c r="B7" s="36" t="s">
        <v>71</v>
      </c>
      <c r="C7" s="38" t="s">
        <v>68</v>
      </c>
      <c r="D7" s="36">
        <v>58</v>
      </c>
      <c r="E7" s="36"/>
      <c r="F7" s="36">
        <v>88</v>
      </c>
      <c r="G7" s="36"/>
      <c r="H7" s="36">
        <v>80</v>
      </c>
      <c r="I7" s="36">
        <f>SUM(D7:H7)</f>
        <v>226</v>
      </c>
      <c r="J7" s="37">
        <f t="shared" si="0"/>
        <v>75.333333333333329</v>
      </c>
      <c r="K7" s="36" t="str">
        <f t="shared" si="1"/>
        <v>合格</v>
      </c>
      <c r="L7" s="36" t="str">
        <f t="shared" si="2"/>
        <v>合格</v>
      </c>
      <c r="M7" s="36" t="str">
        <f t="shared" si="3"/>
        <v>合格</v>
      </c>
    </row>
    <row r="8" spans="1:13" x14ac:dyDescent="0.4">
      <c r="A8" s="36">
        <v>5</v>
      </c>
      <c r="B8" s="36" t="s">
        <v>72</v>
      </c>
      <c r="C8" s="38" t="s">
        <v>68</v>
      </c>
      <c r="D8" s="36"/>
      <c r="E8" s="36">
        <v>98</v>
      </c>
      <c r="F8" s="36">
        <v>75</v>
      </c>
      <c r="G8" s="36">
        <v>68</v>
      </c>
      <c r="H8" s="36"/>
      <c r="I8" s="36">
        <f t="shared" ref="I8:I17" si="4">SUM(D8:H8)</f>
        <v>241</v>
      </c>
      <c r="J8" s="37">
        <f t="shared" si="0"/>
        <v>80.333333333333329</v>
      </c>
      <c r="K8" s="36" t="str">
        <f t="shared" si="1"/>
        <v>合格</v>
      </c>
      <c r="L8" s="36" t="str">
        <f t="shared" si="2"/>
        <v>合格</v>
      </c>
      <c r="M8" s="36" t="str">
        <f t="shared" si="3"/>
        <v>合格</v>
      </c>
    </row>
    <row r="9" spans="1:13" x14ac:dyDescent="0.4">
      <c r="A9" s="36">
        <v>6</v>
      </c>
      <c r="B9" s="36" t="s">
        <v>73</v>
      </c>
      <c r="C9" s="38" t="s">
        <v>68</v>
      </c>
      <c r="D9" s="36">
        <v>60</v>
      </c>
      <c r="E9" s="36">
        <v>63</v>
      </c>
      <c r="F9" s="36">
        <v>65</v>
      </c>
      <c r="G9" s="36">
        <v>55</v>
      </c>
      <c r="H9" s="36">
        <v>87</v>
      </c>
      <c r="I9" s="36">
        <f t="shared" si="4"/>
        <v>330</v>
      </c>
      <c r="J9" s="37">
        <f t="shared" si="0"/>
        <v>66</v>
      </c>
      <c r="K9" s="36" t="str">
        <f t="shared" si="1"/>
        <v>不合格</v>
      </c>
      <c r="L9" s="36" t="str">
        <f t="shared" si="2"/>
        <v>再テスト</v>
      </c>
      <c r="M9" s="36" t="str">
        <f t="shared" si="3"/>
        <v>補講</v>
      </c>
    </row>
    <row r="10" spans="1:13" x14ac:dyDescent="0.4">
      <c r="A10" s="36">
        <v>7</v>
      </c>
      <c r="B10" s="36" t="s">
        <v>74</v>
      </c>
      <c r="C10" s="38" t="s">
        <v>68</v>
      </c>
      <c r="D10" s="36">
        <v>98</v>
      </c>
      <c r="E10" s="36"/>
      <c r="F10" s="36">
        <v>78</v>
      </c>
      <c r="G10" s="36"/>
      <c r="H10" s="36">
        <v>82</v>
      </c>
      <c r="I10" s="36">
        <f t="shared" si="4"/>
        <v>258</v>
      </c>
      <c r="J10" s="37">
        <f t="shared" si="0"/>
        <v>86</v>
      </c>
      <c r="K10" s="36" t="str">
        <f t="shared" si="1"/>
        <v>合格</v>
      </c>
      <c r="L10" s="36" t="str">
        <f t="shared" si="2"/>
        <v>合格</v>
      </c>
      <c r="M10" s="36" t="str">
        <f t="shared" si="3"/>
        <v>合格</v>
      </c>
    </row>
    <row r="11" spans="1:13" x14ac:dyDescent="0.4">
      <c r="A11" s="36">
        <v>8</v>
      </c>
      <c r="B11" s="36" t="s">
        <v>75</v>
      </c>
      <c r="C11" s="38" t="s">
        <v>76</v>
      </c>
      <c r="D11" s="36">
        <v>60</v>
      </c>
      <c r="E11" s="36">
        <v>58</v>
      </c>
      <c r="F11" s="36">
        <v>77</v>
      </c>
      <c r="G11" s="36">
        <v>82</v>
      </c>
      <c r="H11" s="36">
        <v>80</v>
      </c>
      <c r="I11" s="36">
        <f t="shared" si="4"/>
        <v>357</v>
      </c>
      <c r="J11" s="37">
        <f t="shared" si="0"/>
        <v>71.400000000000006</v>
      </c>
      <c r="K11" s="36" t="str">
        <f t="shared" si="1"/>
        <v>合格</v>
      </c>
      <c r="L11" s="36" t="str">
        <f t="shared" si="2"/>
        <v>合格</v>
      </c>
      <c r="M11" s="36" t="str">
        <f t="shared" si="3"/>
        <v>合格</v>
      </c>
    </row>
    <row r="12" spans="1:13" x14ac:dyDescent="0.4">
      <c r="A12" s="36">
        <v>9</v>
      </c>
      <c r="B12" s="36" t="s">
        <v>77</v>
      </c>
      <c r="C12" s="38" t="s">
        <v>76</v>
      </c>
      <c r="D12" s="36">
        <v>74</v>
      </c>
      <c r="E12" s="36">
        <v>38</v>
      </c>
      <c r="F12" s="36">
        <v>55</v>
      </c>
      <c r="G12" s="36">
        <v>30</v>
      </c>
      <c r="H12" s="36"/>
      <c r="I12" s="36">
        <f t="shared" si="4"/>
        <v>197</v>
      </c>
      <c r="J12" s="37">
        <f t="shared" si="0"/>
        <v>49.25</v>
      </c>
      <c r="K12" s="36" t="str">
        <f t="shared" si="1"/>
        <v>不合格</v>
      </c>
      <c r="L12" s="36" t="str">
        <f t="shared" si="2"/>
        <v>不合格</v>
      </c>
      <c r="M12" s="36" t="str">
        <f t="shared" si="3"/>
        <v>再テスト</v>
      </c>
    </row>
    <row r="13" spans="1:13" x14ac:dyDescent="0.4">
      <c r="A13" s="36">
        <v>10</v>
      </c>
      <c r="B13" s="36" t="s">
        <v>78</v>
      </c>
      <c r="C13" s="38" t="s">
        <v>76</v>
      </c>
      <c r="D13" s="36">
        <v>95</v>
      </c>
      <c r="E13" s="36">
        <v>89</v>
      </c>
      <c r="F13" s="36">
        <v>80</v>
      </c>
      <c r="G13" s="36">
        <v>90</v>
      </c>
      <c r="H13" s="36">
        <v>98</v>
      </c>
      <c r="I13" s="36">
        <f t="shared" si="4"/>
        <v>452</v>
      </c>
      <c r="J13" s="37">
        <f t="shared" si="0"/>
        <v>90.4</v>
      </c>
      <c r="K13" s="36" t="str">
        <f t="shared" si="1"/>
        <v>合格</v>
      </c>
      <c r="L13" s="36" t="str">
        <f t="shared" si="2"/>
        <v>合格</v>
      </c>
      <c r="M13" s="36" t="str">
        <f t="shared" si="3"/>
        <v>合格</v>
      </c>
    </row>
    <row r="14" spans="1:13" x14ac:dyDescent="0.4">
      <c r="A14" s="36">
        <v>11</v>
      </c>
      <c r="B14" s="36" t="s">
        <v>79</v>
      </c>
      <c r="C14" s="38" t="s">
        <v>76</v>
      </c>
      <c r="D14" s="36">
        <v>78</v>
      </c>
      <c r="E14" s="36">
        <v>45</v>
      </c>
      <c r="F14" s="36">
        <v>66</v>
      </c>
      <c r="G14" s="36">
        <v>62</v>
      </c>
      <c r="H14" s="36">
        <v>77</v>
      </c>
      <c r="I14" s="36">
        <f t="shared" si="4"/>
        <v>328</v>
      </c>
      <c r="J14" s="37">
        <f t="shared" si="0"/>
        <v>65.599999999999994</v>
      </c>
      <c r="K14" s="36" t="str">
        <f t="shared" si="1"/>
        <v>不合格</v>
      </c>
      <c r="L14" s="36" t="str">
        <f t="shared" si="2"/>
        <v>再テスト</v>
      </c>
      <c r="M14" s="36" t="str">
        <f t="shared" si="3"/>
        <v>補講</v>
      </c>
    </row>
    <row r="15" spans="1:13" x14ac:dyDescent="0.4">
      <c r="A15" s="36">
        <v>12</v>
      </c>
      <c r="B15" s="36" t="s">
        <v>80</v>
      </c>
      <c r="C15" s="38" t="s">
        <v>76</v>
      </c>
      <c r="D15" s="36">
        <v>45</v>
      </c>
      <c r="E15" s="36"/>
      <c r="F15" s="36">
        <v>55</v>
      </c>
      <c r="G15" s="36"/>
      <c r="H15" s="36">
        <v>70</v>
      </c>
      <c r="I15" s="36">
        <f t="shared" si="4"/>
        <v>170</v>
      </c>
      <c r="J15" s="37">
        <f t="shared" si="0"/>
        <v>56.666666666666664</v>
      </c>
      <c r="K15" s="36" t="str">
        <f t="shared" si="1"/>
        <v>不合格</v>
      </c>
      <c r="L15" s="36" t="str">
        <f t="shared" si="2"/>
        <v>再テスト</v>
      </c>
      <c r="M15" s="36" t="str">
        <f t="shared" si="3"/>
        <v>再テスト</v>
      </c>
    </row>
    <row r="16" spans="1:13" x14ac:dyDescent="0.4">
      <c r="A16" s="36">
        <v>13</v>
      </c>
      <c r="B16" s="36" t="s">
        <v>81</v>
      </c>
      <c r="C16" s="38" t="s">
        <v>76</v>
      </c>
      <c r="D16" s="36">
        <v>90</v>
      </c>
      <c r="E16" s="36">
        <v>82</v>
      </c>
      <c r="F16" s="36">
        <v>68</v>
      </c>
      <c r="G16" s="36">
        <v>70</v>
      </c>
      <c r="H16" s="36">
        <v>92</v>
      </c>
      <c r="I16" s="36">
        <f t="shared" si="4"/>
        <v>402</v>
      </c>
      <c r="J16" s="37">
        <f t="shared" si="0"/>
        <v>80.400000000000006</v>
      </c>
      <c r="K16" s="36" t="str">
        <f t="shared" si="1"/>
        <v>合格</v>
      </c>
      <c r="L16" s="36" t="str">
        <f t="shared" si="2"/>
        <v>合格</v>
      </c>
      <c r="M16" s="36" t="str">
        <f t="shared" si="3"/>
        <v>補講</v>
      </c>
    </row>
    <row r="17" spans="1:13" ht="19.5" thickBot="1" x14ac:dyDescent="0.45">
      <c r="A17" s="39">
        <v>14</v>
      </c>
      <c r="B17" s="39" t="s">
        <v>82</v>
      </c>
      <c r="C17" s="40" t="s">
        <v>76</v>
      </c>
      <c r="D17" s="39">
        <v>48</v>
      </c>
      <c r="E17" s="39">
        <v>77</v>
      </c>
      <c r="F17" s="39">
        <v>40</v>
      </c>
      <c r="G17" s="39">
        <v>50</v>
      </c>
      <c r="H17" s="39">
        <v>78</v>
      </c>
      <c r="I17" s="39">
        <f t="shared" si="4"/>
        <v>293</v>
      </c>
      <c r="J17" s="41">
        <f t="shared" si="0"/>
        <v>58.6</v>
      </c>
      <c r="K17" s="39" t="str">
        <f t="shared" si="1"/>
        <v>不合格</v>
      </c>
      <c r="L17" s="39" t="str">
        <f t="shared" si="2"/>
        <v>再テスト</v>
      </c>
      <c r="M17" s="39" t="str">
        <f t="shared" si="3"/>
        <v>再テスト</v>
      </c>
    </row>
    <row r="18" spans="1:13" ht="19.5" thickTop="1" x14ac:dyDescent="0.4">
      <c r="A18" s="42" t="s">
        <v>83</v>
      </c>
      <c r="B18" s="42"/>
      <c r="C18" s="42"/>
      <c r="D18" s="57">
        <f>SUM(D4:D17)</f>
        <v>875</v>
      </c>
      <c r="E18" s="57">
        <f>SUM(E4:E17)</f>
        <v>723</v>
      </c>
      <c r="F18" s="57">
        <f t="shared" ref="F18:I18" si="5">SUM(F4:F17)</f>
        <v>998</v>
      </c>
      <c r="G18" s="58">
        <f t="shared" si="5"/>
        <v>727</v>
      </c>
      <c r="H18" s="58">
        <f t="shared" si="5"/>
        <v>1020</v>
      </c>
      <c r="I18" s="53">
        <f t="shared" si="5"/>
        <v>4343</v>
      </c>
    </row>
    <row r="19" spans="1:13" x14ac:dyDescent="0.4">
      <c r="A19" s="43" t="s">
        <v>84</v>
      </c>
      <c r="B19" s="43"/>
      <c r="C19" s="43"/>
      <c r="D19" s="56">
        <f>AVERAGE(D4:D17)</f>
        <v>67.307692307692307</v>
      </c>
      <c r="E19" s="56">
        <f t="shared" ref="E19:H19" si="6">AVERAGE(E4:E17)</f>
        <v>65.727272727272734</v>
      </c>
      <c r="F19" s="56">
        <f t="shared" si="6"/>
        <v>71.285714285714292</v>
      </c>
      <c r="G19" s="56">
        <f t="shared" si="6"/>
        <v>66.090909090909093</v>
      </c>
      <c r="H19" s="56">
        <f>AVERAGE(H4:H17)</f>
        <v>85</v>
      </c>
      <c r="I19" s="59">
        <f>AVERAGE(I4:I17)</f>
        <v>310.21428571428572</v>
      </c>
    </row>
    <row r="20" spans="1:13" x14ac:dyDescent="0.4">
      <c r="A20" s="43" t="s">
        <v>85</v>
      </c>
      <c r="B20" s="43"/>
      <c r="C20" s="43"/>
      <c r="D20" s="44">
        <f>MAX(D4:D17)</f>
        <v>98</v>
      </c>
      <c r="E20" s="44">
        <f t="shared" ref="E20:I20" si="7">MAX(E4:E17)</f>
        <v>98</v>
      </c>
      <c r="F20" s="44">
        <f t="shared" si="7"/>
        <v>88</v>
      </c>
      <c r="G20" s="44">
        <f t="shared" si="7"/>
        <v>92</v>
      </c>
      <c r="H20" s="44">
        <f t="shared" si="7"/>
        <v>100</v>
      </c>
      <c r="I20" s="54">
        <f t="shared" si="7"/>
        <v>452</v>
      </c>
    </row>
    <row r="21" spans="1:13" x14ac:dyDescent="0.4">
      <c r="A21" s="43" t="s">
        <v>86</v>
      </c>
      <c r="B21" s="43"/>
      <c r="C21" s="43"/>
      <c r="D21" s="44">
        <f>MIN(D4:D17)</f>
        <v>39</v>
      </c>
      <c r="E21" s="44">
        <f t="shared" ref="E21:I21" si="8">MIN(E4:E17)</f>
        <v>29</v>
      </c>
      <c r="F21" s="44">
        <f t="shared" si="8"/>
        <v>40</v>
      </c>
      <c r="G21" s="44">
        <f t="shared" si="8"/>
        <v>30</v>
      </c>
      <c r="H21" s="44">
        <f t="shared" si="8"/>
        <v>70</v>
      </c>
      <c r="I21" s="54">
        <f t="shared" si="8"/>
        <v>170</v>
      </c>
    </row>
    <row r="22" spans="1:13" ht="19.5" thickBot="1" x14ac:dyDescent="0.45">
      <c r="A22" s="45" t="s">
        <v>87</v>
      </c>
      <c r="B22" s="45"/>
      <c r="C22" s="45"/>
      <c r="D22" s="46">
        <f>COUNTA(D4:D17)</f>
        <v>13</v>
      </c>
      <c r="E22" s="46">
        <f t="shared" ref="E22:I22" si="9">COUNTA(E4:E17)</f>
        <v>11</v>
      </c>
      <c r="F22" s="46">
        <f t="shared" si="9"/>
        <v>14</v>
      </c>
      <c r="G22" s="46">
        <f t="shared" si="9"/>
        <v>11</v>
      </c>
      <c r="H22" s="46">
        <f t="shared" si="9"/>
        <v>12</v>
      </c>
      <c r="I22" s="55">
        <f t="shared" si="9"/>
        <v>14</v>
      </c>
    </row>
    <row r="23" spans="1:13" ht="19.5" thickTop="1" x14ac:dyDescent="0.4">
      <c r="A23" s="47" t="s">
        <v>206</v>
      </c>
      <c r="B23" s="47"/>
      <c r="C23" s="47"/>
      <c r="D23" s="60">
        <f>D18/$I$18</f>
        <v>0.2014736357356666</v>
      </c>
      <c r="E23" s="60">
        <f t="shared" ref="E23:I23" si="10">E18/$I$18</f>
        <v>0.16647478701358509</v>
      </c>
      <c r="F23" s="60">
        <f t="shared" si="10"/>
        <v>0.22979507253050888</v>
      </c>
      <c r="G23" s="60">
        <f t="shared" si="10"/>
        <v>0.1673958093483767</v>
      </c>
      <c r="H23" s="60">
        <f t="shared" si="10"/>
        <v>0.23486069537186277</v>
      </c>
      <c r="I23" s="60">
        <f t="shared" si="10"/>
        <v>1</v>
      </c>
    </row>
  </sheetData>
  <mergeCells count="5">
    <mergeCell ref="A18:C18"/>
    <mergeCell ref="A19:C19"/>
    <mergeCell ref="A20:C20"/>
    <mergeCell ref="A21:C21"/>
    <mergeCell ref="A22:C2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4"/>
  <sheetViews>
    <sheetView workbookViewId="0">
      <selection activeCell="H14" sqref="H14"/>
    </sheetView>
  </sheetViews>
  <sheetFormatPr defaultColWidth="9" defaultRowHeight="18.75" x14ac:dyDescent="0.4"/>
  <cols>
    <col min="1" max="1" width="5.25" style="16" bestFit="1" customWidth="1"/>
    <col min="2" max="2" width="11" style="16" bestFit="1" customWidth="1"/>
    <col min="3" max="4" width="5.25" style="16" bestFit="1" customWidth="1"/>
    <col min="5" max="5" width="7.125" style="16" bestFit="1" customWidth="1"/>
    <col min="6" max="6" width="8.25" style="16" bestFit="1" customWidth="1"/>
    <col min="7" max="7" width="7.125" style="16" bestFit="1" customWidth="1"/>
    <col min="8" max="9" width="9" style="16"/>
    <col min="10" max="10" width="13.375" style="16" bestFit="1" customWidth="1"/>
    <col min="11" max="11" width="11.25" style="16" bestFit="1" customWidth="1"/>
    <col min="12" max="12" width="5.5" style="16" bestFit="1" customWidth="1"/>
    <col min="13" max="13" width="5.125" style="16" bestFit="1" customWidth="1"/>
    <col min="14" max="15" width="6.25" style="16" bestFit="1" customWidth="1"/>
    <col min="16" max="16" width="8.875" style="16" bestFit="1" customWidth="1"/>
    <col min="17" max="17" width="5.5" style="16" bestFit="1" customWidth="1"/>
    <col min="18" max="18" width="9.75" style="16" bestFit="1" customWidth="1"/>
    <col min="19" max="21" width="8.875" style="16" bestFit="1" customWidth="1"/>
    <col min="22" max="22" width="7.875" style="16" bestFit="1" customWidth="1"/>
    <col min="23" max="25" width="8.875" style="16" bestFit="1" customWidth="1"/>
    <col min="26" max="26" width="7.875" style="16" bestFit="1" customWidth="1"/>
    <col min="27" max="27" width="6.25" style="16" bestFit="1" customWidth="1"/>
    <col min="28" max="16384" width="9" style="16"/>
  </cols>
  <sheetData>
    <row r="1" spans="1:27" x14ac:dyDescent="0.4">
      <c r="A1" s="14" t="s">
        <v>202</v>
      </c>
      <c r="B1" s="14" t="s">
        <v>201</v>
      </c>
      <c r="C1" s="14" t="s">
        <v>200</v>
      </c>
      <c r="D1" s="14" t="s">
        <v>199</v>
      </c>
      <c r="E1" s="14" t="s">
        <v>198</v>
      </c>
      <c r="F1" s="14" t="s">
        <v>197</v>
      </c>
      <c r="G1" s="14" t="s">
        <v>196</v>
      </c>
    </row>
    <row r="2" spans="1:27" x14ac:dyDescent="0.4">
      <c r="A2" s="14">
        <v>1</v>
      </c>
      <c r="B2" s="14" t="s">
        <v>195</v>
      </c>
      <c r="C2" s="18" t="s">
        <v>180</v>
      </c>
      <c r="D2" s="18">
        <v>27</v>
      </c>
      <c r="E2" s="18" t="s">
        <v>186</v>
      </c>
      <c r="F2" s="17">
        <v>42074</v>
      </c>
      <c r="G2" s="14">
        <v>400</v>
      </c>
      <c r="J2"/>
      <c r="K2" s="48" t="s">
        <v>230</v>
      </c>
      <c r="L2"/>
      <c r="M2"/>
      <c r="N2"/>
      <c r="O2"/>
      <c r="P2"/>
      <c r="Q2"/>
    </row>
    <row r="3" spans="1:27" x14ac:dyDescent="0.4">
      <c r="A3" s="14">
        <v>2</v>
      </c>
      <c r="B3" s="14" t="s">
        <v>194</v>
      </c>
      <c r="C3" s="18" t="s">
        <v>180</v>
      </c>
      <c r="D3" s="18">
        <v>21</v>
      </c>
      <c r="E3" s="18" t="s">
        <v>186</v>
      </c>
      <c r="F3" s="17">
        <v>42074</v>
      </c>
      <c r="G3" s="14">
        <v>200</v>
      </c>
      <c r="J3"/>
      <c r="K3" s="50">
        <v>42074</v>
      </c>
      <c r="L3" s="50">
        <v>42075</v>
      </c>
      <c r="M3" s="50">
        <v>42081</v>
      </c>
      <c r="N3" s="50">
        <v>42084</v>
      </c>
      <c r="O3" s="50">
        <v>42086</v>
      </c>
      <c r="P3" s="50">
        <v>42092</v>
      </c>
      <c r="Q3" s="50" t="s">
        <v>229</v>
      </c>
    </row>
    <row r="4" spans="1:27" x14ac:dyDescent="0.4">
      <c r="A4" s="14">
        <v>3</v>
      </c>
      <c r="B4" s="14" t="s">
        <v>193</v>
      </c>
      <c r="C4" s="18" t="s">
        <v>176</v>
      </c>
      <c r="D4" s="18">
        <v>18</v>
      </c>
      <c r="E4" s="18" t="s">
        <v>182</v>
      </c>
      <c r="F4" s="17">
        <v>42074</v>
      </c>
      <c r="G4" s="14">
        <v>200</v>
      </c>
      <c r="J4" t="s">
        <v>231</v>
      </c>
      <c r="K4" s="51">
        <v>3</v>
      </c>
      <c r="L4" s="51">
        <v>2</v>
      </c>
      <c r="M4" s="51">
        <v>2</v>
      </c>
      <c r="N4" s="51">
        <v>2</v>
      </c>
      <c r="O4" s="51">
        <v>4</v>
      </c>
      <c r="P4" s="51">
        <v>2</v>
      </c>
      <c r="Q4" s="51">
        <v>15</v>
      </c>
    </row>
    <row r="5" spans="1:27" x14ac:dyDescent="0.4">
      <c r="A5" s="14">
        <v>4</v>
      </c>
      <c r="B5" s="14" t="s">
        <v>192</v>
      </c>
      <c r="C5" s="18" t="s">
        <v>176</v>
      </c>
      <c r="D5" s="18">
        <v>60</v>
      </c>
      <c r="E5" s="18" t="s">
        <v>186</v>
      </c>
      <c r="F5" s="17">
        <v>42075</v>
      </c>
      <c r="G5" s="14">
        <v>400</v>
      </c>
      <c r="J5"/>
      <c r="K5"/>
      <c r="L5"/>
    </row>
    <row r="6" spans="1:27" x14ac:dyDescent="0.4">
      <c r="A6" s="14">
        <v>5</v>
      </c>
      <c r="B6" s="14" t="s">
        <v>191</v>
      </c>
      <c r="C6" s="18" t="s">
        <v>180</v>
      </c>
      <c r="D6" s="18">
        <v>58</v>
      </c>
      <c r="E6" s="18" t="s">
        <v>175</v>
      </c>
      <c r="F6" s="17">
        <v>42075</v>
      </c>
      <c r="G6" s="14">
        <v>200</v>
      </c>
      <c r="J6"/>
      <c r="K6"/>
      <c r="L6"/>
    </row>
    <row r="7" spans="1:27" x14ac:dyDescent="0.4">
      <c r="A7" s="14">
        <v>6</v>
      </c>
      <c r="B7" s="14" t="s">
        <v>190</v>
      </c>
      <c r="C7" s="18" t="s">
        <v>176</v>
      </c>
      <c r="D7" s="18">
        <v>48</v>
      </c>
      <c r="E7" s="18" t="s">
        <v>186</v>
      </c>
      <c r="F7" s="17">
        <v>42092</v>
      </c>
      <c r="G7" s="14">
        <v>400</v>
      </c>
      <c r="J7" s="48" t="s">
        <v>232</v>
      </c>
      <c r="K7" s="48" t="s">
        <v>230</v>
      </c>
      <c r="L7"/>
      <c r="M7"/>
      <c r="N7"/>
      <c r="O7"/>
      <c r="P7"/>
      <c r="Q7"/>
    </row>
    <row r="8" spans="1:27" x14ac:dyDescent="0.4">
      <c r="A8" s="14">
        <v>7</v>
      </c>
      <c r="B8" s="14" t="s">
        <v>189</v>
      </c>
      <c r="C8" s="18" t="s">
        <v>176</v>
      </c>
      <c r="D8" s="18">
        <v>43</v>
      </c>
      <c r="E8" s="18" t="s">
        <v>178</v>
      </c>
      <c r="F8" s="17">
        <v>42092</v>
      </c>
      <c r="G8" s="14">
        <v>400</v>
      </c>
      <c r="J8" s="48" t="s">
        <v>228</v>
      </c>
      <c r="K8" s="50">
        <v>42074</v>
      </c>
      <c r="L8" s="50">
        <v>42075</v>
      </c>
      <c r="M8" s="50">
        <v>42081</v>
      </c>
      <c r="N8" s="50">
        <v>42084</v>
      </c>
      <c r="O8" s="50">
        <v>42086</v>
      </c>
      <c r="P8" s="50">
        <v>42092</v>
      </c>
      <c r="Q8" s="50" t="s">
        <v>229</v>
      </c>
    </row>
    <row r="9" spans="1:27" x14ac:dyDescent="0.4">
      <c r="A9" s="14">
        <v>8</v>
      </c>
      <c r="B9" s="14" t="s">
        <v>188</v>
      </c>
      <c r="C9" s="18" t="s">
        <v>176</v>
      </c>
      <c r="D9" s="18">
        <v>55</v>
      </c>
      <c r="E9" s="18" t="s">
        <v>186</v>
      </c>
      <c r="F9" s="17">
        <v>42084</v>
      </c>
      <c r="G9" s="14">
        <v>400</v>
      </c>
      <c r="J9" s="52" t="s">
        <v>186</v>
      </c>
      <c r="K9" s="51">
        <v>600</v>
      </c>
      <c r="L9" s="51">
        <v>400</v>
      </c>
      <c r="M9" s="51"/>
      <c r="N9" s="51">
        <v>600</v>
      </c>
      <c r="O9" s="51"/>
      <c r="P9" s="51">
        <v>400</v>
      </c>
      <c r="Q9" s="51">
        <v>2000</v>
      </c>
    </row>
    <row r="10" spans="1:27" x14ac:dyDescent="0.4">
      <c r="A10" s="14">
        <v>9</v>
      </c>
      <c r="B10" s="14" t="s">
        <v>187</v>
      </c>
      <c r="C10" s="18" t="s">
        <v>180</v>
      </c>
      <c r="D10" s="18">
        <v>54</v>
      </c>
      <c r="E10" s="18" t="s">
        <v>186</v>
      </c>
      <c r="F10" s="17">
        <v>42084</v>
      </c>
      <c r="G10" s="14">
        <v>200</v>
      </c>
      <c r="J10" s="52" t="s">
        <v>182</v>
      </c>
      <c r="K10" s="51">
        <v>200</v>
      </c>
      <c r="L10" s="51"/>
      <c r="M10" s="51"/>
      <c r="N10" s="51"/>
      <c r="O10" s="51">
        <v>200</v>
      </c>
      <c r="P10" s="51"/>
      <c r="Q10" s="51">
        <v>400</v>
      </c>
    </row>
    <row r="11" spans="1:27" x14ac:dyDescent="0.4">
      <c r="A11" s="14">
        <v>10</v>
      </c>
      <c r="B11" s="14" t="s">
        <v>185</v>
      </c>
      <c r="C11" s="18" t="s">
        <v>176</v>
      </c>
      <c r="D11" s="18">
        <v>38</v>
      </c>
      <c r="E11" s="18" t="s">
        <v>175</v>
      </c>
      <c r="F11" s="17">
        <v>42086</v>
      </c>
      <c r="G11" s="14">
        <v>200</v>
      </c>
      <c r="J11" s="52" t="s">
        <v>175</v>
      </c>
      <c r="K11" s="51"/>
      <c r="L11" s="51">
        <v>200</v>
      </c>
      <c r="M11" s="51">
        <v>400</v>
      </c>
      <c r="N11" s="51"/>
      <c r="O11" s="51">
        <v>200</v>
      </c>
      <c r="P11" s="51"/>
      <c r="Q11" s="51">
        <v>800</v>
      </c>
    </row>
    <row r="12" spans="1:27" x14ac:dyDescent="0.4">
      <c r="A12" s="14">
        <v>11</v>
      </c>
      <c r="B12" s="14" t="s">
        <v>184</v>
      </c>
      <c r="C12" s="18" t="s">
        <v>180</v>
      </c>
      <c r="D12" s="18">
        <v>22</v>
      </c>
      <c r="E12" s="18" t="s">
        <v>178</v>
      </c>
      <c r="F12" s="17">
        <v>42086</v>
      </c>
      <c r="G12" s="14">
        <v>200</v>
      </c>
      <c r="J12" s="52" t="s">
        <v>178</v>
      </c>
      <c r="K12" s="51"/>
      <c r="L12" s="51"/>
      <c r="M12" s="51">
        <v>400</v>
      </c>
      <c r="N12" s="51"/>
      <c r="O12" s="51">
        <v>400</v>
      </c>
      <c r="P12" s="51">
        <v>400</v>
      </c>
      <c r="Q12" s="51">
        <v>1200</v>
      </c>
    </row>
    <row r="13" spans="1:27" x14ac:dyDescent="0.4">
      <c r="A13" s="14">
        <v>12</v>
      </c>
      <c r="B13" s="14" t="s">
        <v>183</v>
      </c>
      <c r="C13" s="18" t="s">
        <v>180</v>
      </c>
      <c r="D13" s="18">
        <v>23</v>
      </c>
      <c r="E13" s="18" t="s">
        <v>182</v>
      </c>
      <c r="F13" s="17">
        <v>42086</v>
      </c>
      <c r="G13" s="14">
        <v>200</v>
      </c>
      <c r="J13" s="52" t="s">
        <v>229</v>
      </c>
      <c r="K13" s="51">
        <v>800</v>
      </c>
      <c r="L13" s="51">
        <v>600</v>
      </c>
      <c r="M13" s="51">
        <v>800</v>
      </c>
      <c r="N13" s="51">
        <v>600</v>
      </c>
      <c r="O13" s="51">
        <v>800</v>
      </c>
      <c r="P13" s="51">
        <v>800</v>
      </c>
      <c r="Q13" s="51">
        <v>4400</v>
      </c>
    </row>
    <row r="14" spans="1:27" x14ac:dyDescent="0.4">
      <c r="A14" s="14">
        <v>13</v>
      </c>
      <c r="B14" s="14" t="s">
        <v>181</v>
      </c>
      <c r="C14" s="18" t="s">
        <v>180</v>
      </c>
      <c r="D14" s="18">
        <v>24</v>
      </c>
      <c r="E14" s="18" t="s">
        <v>178</v>
      </c>
      <c r="F14" s="17">
        <v>42086</v>
      </c>
      <c r="G14" s="14">
        <v>200</v>
      </c>
      <c r="J14"/>
      <c r="K14"/>
      <c r="L14"/>
    </row>
    <row r="15" spans="1:27" x14ac:dyDescent="0.4">
      <c r="A15" s="14">
        <v>14</v>
      </c>
      <c r="B15" s="14" t="s">
        <v>179</v>
      </c>
      <c r="C15" s="18" t="s">
        <v>176</v>
      </c>
      <c r="D15" s="18">
        <v>41</v>
      </c>
      <c r="E15" s="18" t="s">
        <v>178</v>
      </c>
      <c r="F15" s="17">
        <v>42081</v>
      </c>
      <c r="G15" s="14">
        <v>400</v>
      </c>
      <c r="J15" s="48" t="s">
        <v>232</v>
      </c>
      <c r="K15" s="48" t="s">
        <v>230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4">
      <c r="A16" s="14">
        <v>15</v>
      </c>
      <c r="B16" s="14" t="s">
        <v>177</v>
      </c>
      <c r="C16" s="18" t="s">
        <v>176</v>
      </c>
      <c r="D16" s="18">
        <v>48</v>
      </c>
      <c r="E16" s="18" t="s">
        <v>175</v>
      </c>
      <c r="F16" s="17">
        <v>42081</v>
      </c>
      <c r="G16" s="14">
        <v>400</v>
      </c>
      <c r="J16" s="48" t="s">
        <v>228</v>
      </c>
      <c r="K16" t="s">
        <v>186</v>
      </c>
      <c r="L16" t="s">
        <v>182</v>
      </c>
      <c r="M16" t="s">
        <v>175</v>
      </c>
      <c r="N16" t="s">
        <v>178</v>
      </c>
      <c r="O16" t="s">
        <v>229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0:27" x14ac:dyDescent="0.4">
      <c r="J17" s="49">
        <v>42074</v>
      </c>
      <c r="K17" s="51">
        <v>600</v>
      </c>
      <c r="L17" s="51">
        <v>200</v>
      </c>
      <c r="M17" s="51"/>
      <c r="N17" s="51"/>
      <c r="O17" s="51">
        <v>800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0:27" x14ac:dyDescent="0.4">
      <c r="J18" s="49">
        <v>42075</v>
      </c>
      <c r="K18" s="51">
        <v>400</v>
      </c>
      <c r="L18" s="51"/>
      <c r="M18" s="51">
        <v>200</v>
      </c>
      <c r="N18" s="51"/>
      <c r="O18" s="51">
        <v>600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0:27" x14ac:dyDescent="0.4">
      <c r="J19" s="49">
        <v>42081</v>
      </c>
      <c r="K19" s="51"/>
      <c r="L19" s="51"/>
      <c r="M19" s="51">
        <v>400</v>
      </c>
      <c r="N19" s="51">
        <v>400</v>
      </c>
      <c r="O19" s="51">
        <v>800</v>
      </c>
    </row>
    <row r="20" spans="10:27" x14ac:dyDescent="0.4">
      <c r="J20" s="49">
        <v>42084</v>
      </c>
      <c r="K20" s="51">
        <v>600</v>
      </c>
      <c r="L20" s="51"/>
      <c r="M20" s="51"/>
      <c r="N20" s="51"/>
      <c r="O20" s="51">
        <v>600</v>
      </c>
    </row>
    <row r="21" spans="10:27" x14ac:dyDescent="0.4">
      <c r="J21" s="49">
        <v>42086</v>
      </c>
      <c r="K21" s="51"/>
      <c r="L21" s="51">
        <v>200</v>
      </c>
      <c r="M21" s="51">
        <v>200</v>
      </c>
      <c r="N21" s="51">
        <v>400</v>
      </c>
      <c r="O21" s="51">
        <v>800</v>
      </c>
    </row>
    <row r="22" spans="10:27" x14ac:dyDescent="0.4">
      <c r="J22" s="49">
        <v>42092</v>
      </c>
      <c r="K22" s="51">
        <v>400</v>
      </c>
      <c r="L22" s="51"/>
      <c r="M22" s="51"/>
      <c r="N22" s="51">
        <v>400</v>
      </c>
      <c r="O22" s="51">
        <v>800</v>
      </c>
    </row>
    <row r="23" spans="10:27" x14ac:dyDescent="0.4">
      <c r="J23" s="49" t="s">
        <v>229</v>
      </c>
      <c r="K23" s="51">
        <v>2000</v>
      </c>
      <c r="L23" s="51">
        <v>400</v>
      </c>
      <c r="M23" s="51">
        <v>800</v>
      </c>
      <c r="N23" s="51">
        <v>1200</v>
      </c>
      <c r="O23" s="51">
        <v>4400</v>
      </c>
    </row>
    <row r="24" spans="10:27" x14ac:dyDescent="0.4">
      <c r="J24"/>
      <c r="K24"/>
      <c r="L24"/>
    </row>
    <row r="25" spans="10:27" x14ac:dyDescent="0.4">
      <c r="J25"/>
      <c r="K25"/>
      <c r="L25"/>
    </row>
    <row r="26" spans="10:27" x14ac:dyDescent="0.4">
      <c r="J26"/>
      <c r="K26"/>
      <c r="L26"/>
    </row>
    <row r="27" spans="10:27" x14ac:dyDescent="0.4">
      <c r="J27"/>
      <c r="K27"/>
      <c r="L27"/>
    </row>
    <row r="28" spans="10:27" x14ac:dyDescent="0.4">
      <c r="J28"/>
      <c r="K28"/>
      <c r="L28"/>
    </row>
    <row r="29" spans="10:27" x14ac:dyDescent="0.4">
      <c r="J29"/>
      <c r="K29"/>
      <c r="L29"/>
    </row>
    <row r="30" spans="10:27" x14ac:dyDescent="0.4">
      <c r="J30"/>
      <c r="K30"/>
      <c r="L30"/>
    </row>
    <row r="31" spans="10:27" x14ac:dyDescent="0.4">
      <c r="J31"/>
      <c r="K31"/>
      <c r="L31"/>
    </row>
    <row r="32" spans="10:27" x14ac:dyDescent="0.4">
      <c r="J32"/>
      <c r="K32"/>
      <c r="L32"/>
    </row>
    <row r="33" spans="10:11" x14ac:dyDescent="0.4">
      <c r="J33"/>
      <c r="K33"/>
    </row>
    <row r="34" spans="10:11" x14ac:dyDescent="0.4">
      <c r="J34"/>
      <c r="K34"/>
    </row>
  </sheetData>
  <phoneticPr fontId="1"/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E14" sqref="E14"/>
    </sheetView>
  </sheetViews>
  <sheetFormatPr defaultRowHeight="18.75" x14ac:dyDescent="0.4"/>
  <sheetData>
    <row r="1" spans="1:2" x14ac:dyDescent="0.4">
      <c r="A1" t="s">
        <v>88</v>
      </c>
      <c r="B1" t="s">
        <v>89</v>
      </c>
    </row>
    <row r="2" spans="1:2" x14ac:dyDescent="0.4">
      <c r="A2" t="s">
        <v>90</v>
      </c>
      <c r="B2">
        <v>123</v>
      </c>
    </row>
    <row r="3" spans="1:2" x14ac:dyDescent="0.4">
      <c r="A3" t="s">
        <v>91</v>
      </c>
      <c r="B3">
        <v>154</v>
      </c>
    </row>
    <row r="4" spans="1:2" x14ac:dyDescent="0.4">
      <c r="A4" t="s">
        <v>92</v>
      </c>
      <c r="B4">
        <v>190</v>
      </c>
    </row>
    <row r="5" spans="1:2" x14ac:dyDescent="0.4">
      <c r="A5" t="s">
        <v>93</v>
      </c>
      <c r="B5">
        <v>30</v>
      </c>
    </row>
    <row r="6" spans="1:2" x14ac:dyDescent="0.4">
      <c r="A6" t="s">
        <v>94</v>
      </c>
      <c r="B6">
        <v>85</v>
      </c>
    </row>
    <row r="7" spans="1:2" x14ac:dyDescent="0.4">
      <c r="A7" t="s">
        <v>95</v>
      </c>
      <c r="B7">
        <v>51</v>
      </c>
    </row>
    <row r="8" spans="1:2" x14ac:dyDescent="0.4">
      <c r="A8" t="s">
        <v>96</v>
      </c>
      <c r="B8">
        <v>60</v>
      </c>
    </row>
    <row r="9" spans="1:2" x14ac:dyDescent="0.4">
      <c r="A9" t="s">
        <v>165</v>
      </c>
      <c r="B9">
        <f>SUM(B2:B8)</f>
        <v>693</v>
      </c>
    </row>
    <row r="10" spans="1:2" x14ac:dyDescent="0.4">
      <c r="A10" t="s">
        <v>166</v>
      </c>
      <c r="B10">
        <f>AVERAGE(B2:B8)</f>
        <v>99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F2" sqref="F2"/>
    </sheetView>
  </sheetViews>
  <sheetFormatPr defaultRowHeight="18.75" x14ac:dyDescent="0.4"/>
  <cols>
    <col min="6" max="6" width="18.125" bestFit="1" customWidth="1"/>
    <col min="7" max="7" width="13.875" bestFit="1" customWidth="1"/>
  </cols>
  <sheetData>
    <row r="1" spans="1:7" x14ac:dyDescent="0.4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8" t="s">
        <v>168</v>
      </c>
      <c r="G1" s="8" t="s">
        <v>167</v>
      </c>
    </row>
    <row r="2" spans="1:7" x14ac:dyDescent="0.4">
      <c r="A2" s="3">
        <v>12</v>
      </c>
      <c r="B2" s="3">
        <v>14</v>
      </c>
      <c r="C2" s="3">
        <v>13</v>
      </c>
      <c r="D2" s="3">
        <v>17</v>
      </c>
      <c r="E2" s="3">
        <v>14</v>
      </c>
      <c r="F2" s="3">
        <f>(A2+B2+C2+D2+E2)/5</f>
        <v>14</v>
      </c>
      <c r="G2" s="3">
        <f>AVERAGE(A2:E2)</f>
        <v>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J17" sqref="J17"/>
    </sheetView>
  </sheetViews>
  <sheetFormatPr defaultRowHeight="18.75" x14ac:dyDescent="0.4"/>
  <sheetData>
    <row r="1" spans="1:8" x14ac:dyDescent="0.4">
      <c r="A1" t="s">
        <v>102</v>
      </c>
    </row>
    <row r="2" spans="1:8" x14ac:dyDescent="0.4">
      <c r="A2" t="s">
        <v>103</v>
      </c>
      <c r="D2" t="s">
        <v>104</v>
      </c>
      <c r="G2" t="s">
        <v>105</v>
      </c>
    </row>
    <row r="3" spans="1:8" x14ac:dyDescent="0.4">
      <c r="A3" s="3"/>
      <c r="B3" s="3" t="s">
        <v>106</v>
      </c>
      <c r="D3" s="3"/>
      <c r="E3" s="3" t="s">
        <v>106</v>
      </c>
      <c r="G3" s="3"/>
      <c r="H3" s="3" t="s">
        <v>106</v>
      </c>
    </row>
    <row r="4" spans="1:8" x14ac:dyDescent="0.4">
      <c r="A4" s="3" t="s">
        <v>107</v>
      </c>
      <c r="B4" s="20">
        <v>86</v>
      </c>
      <c r="C4" s="21"/>
      <c r="D4" s="20" t="s">
        <v>108</v>
      </c>
      <c r="E4" s="20">
        <v>84</v>
      </c>
      <c r="F4" s="21"/>
      <c r="G4" s="20" t="s">
        <v>109</v>
      </c>
      <c r="H4" s="20">
        <v>229</v>
      </c>
    </row>
    <row r="5" spans="1:8" x14ac:dyDescent="0.4">
      <c r="A5" s="3" t="s">
        <v>110</v>
      </c>
      <c r="B5" s="20">
        <v>73</v>
      </c>
      <c r="C5" s="21"/>
      <c r="D5" s="20" t="s">
        <v>111</v>
      </c>
      <c r="E5" s="20">
        <v>71</v>
      </c>
      <c r="F5" s="21"/>
      <c r="G5" s="20" t="s">
        <v>112</v>
      </c>
      <c r="H5" s="20">
        <v>77</v>
      </c>
    </row>
    <row r="6" spans="1:8" x14ac:dyDescent="0.4">
      <c r="A6" s="3" t="s">
        <v>113</v>
      </c>
      <c r="B6" s="20">
        <v>124</v>
      </c>
      <c r="C6" s="21"/>
      <c r="D6" s="20" t="s">
        <v>114</v>
      </c>
      <c r="E6" s="20">
        <v>103</v>
      </c>
      <c r="F6" s="21"/>
      <c r="G6" s="20" t="s">
        <v>115</v>
      </c>
      <c r="H6" s="20">
        <v>59</v>
      </c>
    </row>
    <row r="7" spans="1:8" x14ac:dyDescent="0.4">
      <c r="A7" s="3" t="s">
        <v>116</v>
      </c>
      <c r="B7" s="20">
        <v>111</v>
      </c>
      <c r="C7" s="21"/>
      <c r="D7" s="20" t="s">
        <v>117</v>
      </c>
      <c r="E7" s="20">
        <v>85</v>
      </c>
      <c r="F7" s="21"/>
      <c r="G7" s="20" t="s">
        <v>118</v>
      </c>
      <c r="H7" s="20">
        <v>95</v>
      </c>
    </row>
    <row r="8" spans="1:8" x14ac:dyDescent="0.4">
      <c r="A8" s="3" t="s">
        <v>119</v>
      </c>
      <c r="B8" s="20">
        <v>90</v>
      </c>
      <c r="C8" s="21"/>
      <c r="D8" s="20" t="s">
        <v>120</v>
      </c>
      <c r="E8" s="20">
        <v>90</v>
      </c>
      <c r="F8" s="21"/>
      <c r="G8" s="20" t="s">
        <v>121</v>
      </c>
      <c r="H8" s="20">
        <v>70</v>
      </c>
    </row>
    <row r="9" spans="1:8" x14ac:dyDescent="0.4">
      <c r="A9" s="3" t="s">
        <v>122</v>
      </c>
      <c r="B9" s="20">
        <v>38</v>
      </c>
      <c r="C9" s="21"/>
      <c r="D9" s="20" t="s">
        <v>123</v>
      </c>
      <c r="E9" s="20">
        <v>89</v>
      </c>
      <c r="F9" s="21"/>
      <c r="G9" s="20" t="s">
        <v>124</v>
      </c>
      <c r="H9" s="20">
        <v>88</v>
      </c>
    </row>
    <row r="10" spans="1:8" s="10" customFormat="1" x14ac:dyDescent="0.4">
      <c r="A10" s="9"/>
      <c r="B10" s="22"/>
      <c r="C10" s="23"/>
      <c r="D10" s="22"/>
      <c r="E10" s="22"/>
      <c r="F10" s="23"/>
      <c r="G10" s="22"/>
      <c r="H10" s="22"/>
    </row>
    <row r="11" spans="1:8" x14ac:dyDescent="0.4">
      <c r="A11" s="14" t="s">
        <v>169</v>
      </c>
      <c r="B11" s="20">
        <f>AVERAGE(B4:B9)</f>
        <v>87</v>
      </c>
      <c r="C11" s="21"/>
      <c r="D11" s="24" t="s">
        <v>169</v>
      </c>
      <c r="E11" s="20">
        <f>AVERAGE(E4:E9)</f>
        <v>87</v>
      </c>
      <c r="F11" s="21"/>
      <c r="G11" s="24" t="s">
        <v>169</v>
      </c>
      <c r="H11" s="20">
        <f>AVERAGE(H4:H9)</f>
        <v>103</v>
      </c>
    </row>
    <row r="12" spans="1:8" x14ac:dyDescent="0.4">
      <c r="A12" s="14" t="s">
        <v>170</v>
      </c>
      <c r="B12" s="20">
        <f>MEDIAN(B4:B9)</f>
        <v>88</v>
      </c>
      <c r="C12" s="21"/>
      <c r="D12" s="24" t="s">
        <v>170</v>
      </c>
      <c r="E12" s="20">
        <f>MEDIAN(E4:E9)</f>
        <v>87</v>
      </c>
      <c r="F12" s="21"/>
      <c r="G12" s="24" t="s">
        <v>170</v>
      </c>
      <c r="H12" s="20">
        <f>MEDIAN(H4:H9)</f>
        <v>82.5</v>
      </c>
    </row>
    <row r="13" spans="1:8" x14ac:dyDescent="0.4">
      <c r="A13" s="14" t="s">
        <v>142</v>
      </c>
      <c r="B13" s="21">
        <f>MAX(B4:B9)-MIN(B4:B9)</f>
        <v>86</v>
      </c>
      <c r="C13" s="21"/>
      <c r="D13" s="24" t="s">
        <v>142</v>
      </c>
      <c r="E13" s="21">
        <f>MAX(E4:E9)-MIN(E4:E9)</f>
        <v>32</v>
      </c>
      <c r="F13" s="21"/>
      <c r="G13" s="24" t="s">
        <v>142</v>
      </c>
      <c r="H13" s="21">
        <f>MAX(H4:H9)-MIN(H4:H9)</f>
        <v>170</v>
      </c>
    </row>
    <row r="14" spans="1:8" x14ac:dyDescent="0.4">
      <c r="A14" s="14" t="s">
        <v>171</v>
      </c>
      <c r="B14" s="20">
        <f>_xlfn.STDEV.P(B4:B9)</f>
        <v>27.543904346818127</v>
      </c>
      <c r="C14" s="21"/>
      <c r="D14" s="24" t="s">
        <v>171</v>
      </c>
      <c r="E14" s="20">
        <f>_xlfn.STDEV.P(E4:E9)</f>
        <v>9.4692484742278609</v>
      </c>
      <c r="F14" s="21"/>
      <c r="G14" s="24" t="s">
        <v>171</v>
      </c>
      <c r="H14" s="20">
        <f>_xlfn.STDEV.P(H4:H9)</f>
        <v>57.54128952326321</v>
      </c>
    </row>
    <row r="15" spans="1:8" x14ac:dyDescent="0.4">
      <c r="C15" s="2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23"/>
  <sheetViews>
    <sheetView topLeftCell="A2" zoomScale="70" zoomScaleNormal="70" workbookViewId="0">
      <selection activeCell="U15" sqref="U15"/>
    </sheetView>
  </sheetViews>
  <sheetFormatPr defaultRowHeight="18.75" x14ac:dyDescent="0.4"/>
  <cols>
    <col min="2" max="2" width="11.25" customWidth="1"/>
    <col min="3" max="3" width="19.25" customWidth="1"/>
    <col min="6" max="6" width="10.75" customWidth="1"/>
    <col min="7" max="7" width="12" bestFit="1" customWidth="1"/>
  </cols>
  <sheetData>
    <row r="2" spans="2:10" x14ac:dyDescent="0.4">
      <c r="B2" t="s">
        <v>11</v>
      </c>
      <c r="F2" t="s">
        <v>174</v>
      </c>
    </row>
    <row r="3" spans="2:10" x14ac:dyDescent="0.4">
      <c r="B3" s="1" t="s">
        <v>13</v>
      </c>
      <c r="C3" s="1" t="s">
        <v>14</v>
      </c>
      <c r="F3" s="1" t="s">
        <v>13</v>
      </c>
      <c r="G3" s="1" t="s">
        <v>14</v>
      </c>
    </row>
    <row r="4" spans="2:10" x14ac:dyDescent="0.4">
      <c r="B4" s="3">
        <v>2</v>
      </c>
      <c r="C4" s="3">
        <v>1</v>
      </c>
      <c r="F4" s="3">
        <v>1</v>
      </c>
      <c r="G4" s="3">
        <v>11</v>
      </c>
    </row>
    <row r="5" spans="2:10" x14ac:dyDescent="0.4">
      <c r="B5" s="3">
        <v>10</v>
      </c>
      <c r="C5" s="3">
        <v>1</v>
      </c>
      <c r="F5" s="3">
        <v>2</v>
      </c>
      <c r="G5" s="3">
        <v>1</v>
      </c>
    </row>
    <row r="6" spans="2:10" x14ac:dyDescent="0.4">
      <c r="B6" s="3">
        <v>5</v>
      </c>
      <c r="C6" s="3">
        <v>2</v>
      </c>
      <c r="F6" s="3">
        <v>3</v>
      </c>
      <c r="G6" s="3">
        <v>10</v>
      </c>
    </row>
    <row r="7" spans="2:10" x14ac:dyDescent="0.4">
      <c r="B7" s="3">
        <v>9</v>
      </c>
      <c r="C7" s="3">
        <v>2</v>
      </c>
      <c r="F7" s="3">
        <v>4</v>
      </c>
      <c r="G7" s="3">
        <v>12</v>
      </c>
    </row>
    <row r="8" spans="2:10" x14ac:dyDescent="0.4">
      <c r="B8" s="3">
        <v>12</v>
      </c>
      <c r="C8" s="3">
        <v>2</v>
      </c>
      <c r="F8" s="3">
        <v>5</v>
      </c>
      <c r="G8" s="3">
        <v>2</v>
      </c>
    </row>
    <row r="9" spans="2:10" x14ac:dyDescent="0.4">
      <c r="B9" s="3">
        <v>6</v>
      </c>
      <c r="C9" s="3">
        <v>3</v>
      </c>
      <c r="F9" s="3">
        <v>6</v>
      </c>
      <c r="G9" s="3">
        <v>3</v>
      </c>
    </row>
    <row r="10" spans="2:10" x14ac:dyDescent="0.4">
      <c r="B10" s="3">
        <v>15</v>
      </c>
      <c r="C10" s="3">
        <v>8</v>
      </c>
      <c r="F10" s="3">
        <v>7</v>
      </c>
      <c r="G10" s="3">
        <v>10</v>
      </c>
    </row>
    <row r="11" spans="2:10" x14ac:dyDescent="0.4">
      <c r="B11" s="3">
        <v>3</v>
      </c>
      <c r="C11" s="3">
        <v>10</v>
      </c>
      <c r="F11" s="3">
        <v>8</v>
      </c>
      <c r="G11" s="3">
        <v>11</v>
      </c>
    </row>
    <row r="12" spans="2:10" x14ac:dyDescent="0.4">
      <c r="B12" s="3">
        <v>7</v>
      </c>
      <c r="C12" s="3">
        <v>10</v>
      </c>
      <c r="F12" s="3">
        <v>9</v>
      </c>
      <c r="G12" s="3">
        <v>12</v>
      </c>
    </row>
    <row r="13" spans="2:10" x14ac:dyDescent="0.4">
      <c r="B13" s="3">
        <v>1</v>
      </c>
      <c r="C13" s="3">
        <v>11</v>
      </c>
      <c r="F13" s="3">
        <v>10</v>
      </c>
      <c r="G13" s="3">
        <v>1</v>
      </c>
      <c r="I13" t="s">
        <v>204</v>
      </c>
    </row>
    <row r="14" spans="2:10" x14ac:dyDescent="0.4">
      <c r="B14" s="3">
        <v>8</v>
      </c>
      <c r="C14" s="3">
        <v>11</v>
      </c>
      <c r="F14" s="3">
        <v>11</v>
      </c>
      <c r="G14" s="3">
        <v>2</v>
      </c>
      <c r="I14" s="31" t="s">
        <v>205</v>
      </c>
      <c r="J14" s="31"/>
    </row>
    <row r="15" spans="2:10" x14ac:dyDescent="0.4">
      <c r="B15" s="3">
        <v>13</v>
      </c>
      <c r="C15" s="3">
        <v>11</v>
      </c>
      <c r="F15" s="3">
        <v>12</v>
      </c>
      <c r="G15" s="3">
        <v>12</v>
      </c>
      <c r="I15" s="31"/>
      <c r="J15" s="31"/>
    </row>
    <row r="16" spans="2:10" x14ac:dyDescent="0.4">
      <c r="B16" s="3">
        <v>16</v>
      </c>
      <c r="C16" s="3">
        <v>11</v>
      </c>
      <c r="F16" s="3">
        <v>13</v>
      </c>
      <c r="G16" s="3">
        <v>11</v>
      </c>
      <c r="I16" s="31"/>
      <c r="J16" s="31"/>
    </row>
    <row r="17" spans="2:10" x14ac:dyDescent="0.4">
      <c r="B17" s="3">
        <v>4</v>
      </c>
      <c r="C17" s="3">
        <v>12</v>
      </c>
      <c r="F17" s="3">
        <v>14</v>
      </c>
      <c r="G17" s="3">
        <v>12</v>
      </c>
      <c r="I17" s="31"/>
      <c r="J17" s="31"/>
    </row>
    <row r="18" spans="2:10" x14ac:dyDescent="0.4">
      <c r="B18" s="3">
        <v>11</v>
      </c>
      <c r="C18" s="3">
        <v>12</v>
      </c>
      <c r="F18" s="3">
        <v>15</v>
      </c>
      <c r="G18" s="3">
        <v>8</v>
      </c>
      <c r="I18" s="31"/>
      <c r="J18" s="31"/>
    </row>
    <row r="19" spans="2:10" x14ac:dyDescent="0.4">
      <c r="B19" s="3">
        <v>14</v>
      </c>
      <c r="C19" s="3">
        <v>12</v>
      </c>
      <c r="F19" s="3">
        <v>16</v>
      </c>
      <c r="G19" s="3">
        <v>11</v>
      </c>
      <c r="I19" s="32"/>
      <c r="J19" s="32"/>
    </row>
    <row r="20" spans="2:10" ht="18.75" customHeight="1" x14ac:dyDescent="0.4">
      <c r="I20" s="32"/>
      <c r="J20" s="32"/>
    </row>
    <row r="21" spans="2:10" x14ac:dyDescent="0.4">
      <c r="B21" s="1" t="s">
        <v>48</v>
      </c>
      <c r="C21" s="3">
        <f>AVERAGE(C4:C20)</f>
        <v>7.4375</v>
      </c>
      <c r="F21" s="28" t="s">
        <v>54</v>
      </c>
      <c r="G21" s="3">
        <f t="array" ref="G21:G23">_xlfn.MODE.MULT(G4:G19)</f>
        <v>11</v>
      </c>
      <c r="I21" s="32"/>
      <c r="J21" s="32"/>
    </row>
    <row r="22" spans="2:10" ht="18.75" customHeight="1" x14ac:dyDescent="0.4">
      <c r="B22" s="1" t="s">
        <v>51</v>
      </c>
      <c r="C22" s="3">
        <f>MEDIAN(C4:C19)</f>
        <v>10</v>
      </c>
      <c r="F22" s="29"/>
      <c r="G22" s="3">
        <v>12</v>
      </c>
    </row>
    <row r="23" spans="2:10" x14ac:dyDescent="0.4">
      <c r="B23" s="1" t="s">
        <v>54</v>
      </c>
      <c r="C23" s="3">
        <f>_xlfn.MODE.SNGL(C4:C19)</f>
        <v>11</v>
      </c>
      <c r="F23" s="30"/>
      <c r="G23" s="3" t="e">
        <v>#N/A</v>
      </c>
    </row>
  </sheetData>
  <sortState ref="B4:C19">
    <sortCondition ref="C4:C19"/>
  </sortState>
  <mergeCells count="2">
    <mergeCell ref="F21:F23"/>
    <mergeCell ref="I14:J21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D6" sqref="D6"/>
    </sheetView>
  </sheetViews>
  <sheetFormatPr defaultRowHeight="18.75" x14ac:dyDescent="0.4"/>
  <sheetData>
    <row r="1" spans="1:7" x14ac:dyDescent="0.4">
      <c r="A1">
        <v>520</v>
      </c>
      <c r="B1">
        <v>480</v>
      </c>
      <c r="C1">
        <v>720</v>
      </c>
      <c r="D1">
        <v>890</v>
      </c>
      <c r="E1">
        <v>490</v>
      </c>
      <c r="F1">
        <v>980</v>
      </c>
      <c r="G1">
        <v>1500</v>
      </c>
    </row>
    <row r="4" spans="1:7" x14ac:dyDescent="0.4">
      <c r="A4">
        <f>MEDIAN(A1:G1)</f>
        <v>720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V24"/>
  <sheetViews>
    <sheetView zoomScale="70" zoomScaleNormal="70" workbookViewId="0">
      <selection activeCell="W21" sqref="W21"/>
    </sheetView>
  </sheetViews>
  <sheetFormatPr defaultRowHeight="18.75" x14ac:dyDescent="0.4"/>
  <cols>
    <col min="1" max="1" width="4.25" customWidth="1"/>
    <col min="2" max="2" width="11.25" customWidth="1"/>
    <col min="3" max="3" width="19.25" customWidth="1"/>
    <col min="4" max="4" width="5.25" customWidth="1"/>
    <col min="5" max="5" width="8.25" bestFit="1" customWidth="1"/>
    <col min="6" max="11" width="7.125" customWidth="1"/>
    <col min="12" max="15" width="10.25" customWidth="1"/>
    <col min="17" max="17" width="10.125" customWidth="1"/>
    <col min="20" max="20" width="10.25" bestFit="1" customWidth="1"/>
  </cols>
  <sheetData>
    <row r="1" spans="2:22" x14ac:dyDescent="0.4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2:22" x14ac:dyDescent="0.4">
      <c r="B2" t="s">
        <v>11</v>
      </c>
      <c r="E2" s="1" t="s">
        <v>12</v>
      </c>
      <c r="F2" s="2">
        <v>0</v>
      </c>
      <c r="G2" s="2">
        <v>6</v>
      </c>
      <c r="H2" s="2">
        <v>0</v>
      </c>
      <c r="I2" s="2">
        <v>0</v>
      </c>
      <c r="J2" s="2">
        <v>0</v>
      </c>
      <c r="K2" s="2">
        <v>0</v>
      </c>
      <c r="L2" s="2">
        <f>SUM(F2:K2)</f>
        <v>6</v>
      </c>
      <c r="M2" s="2">
        <f>AVERAGE(F2:K2)</f>
        <v>1</v>
      </c>
      <c r="N2" s="2">
        <f>MEDIAN(F2:K2)</f>
        <v>0</v>
      </c>
      <c r="O2" s="2">
        <f>_xlfn.MODE.SNGL(F2:K2)</f>
        <v>0</v>
      </c>
    </row>
    <row r="3" spans="2:22" x14ac:dyDescent="0.4">
      <c r="B3" s="1" t="s">
        <v>13</v>
      </c>
      <c r="C3" s="1" t="s">
        <v>14</v>
      </c>
    </row>
    <row r="4" spans="2:22" x14ac:dyDescent="0.4">
      <c r="B4" s="3">
        <v>1</v>
      </c>
      <c r="C4" s="3">
        <v>11</v>
      </c>
      <c r="Q4" s="33" t="s">
        <v>15</v>
      </c>
      <c r="R4" s="34"/>
      <c r="S4" s="3" t="s">
        <v>16</v>
      </c>
      <c r="T4" s="1" t="s">
        <v>164</v>
      </c>
    </row>
    <row r="5" spans="2:22" x14ac:dyDescent="0.4">
      <c r="B5" s="3">
        <v>2</v>
      </c>
      <c r="C5" s="3">
        <v>1</v>
      </c>
      <c r="Q5" s="4" t="s">
        <v>17</v>
      </c>
      <c r="R5" s="5"/>
      <c r="S5" s="6">
        <v>12.4</v>
      </c>
      <c r="T5" s="6">
        <v>12.4</v>
      </c>
      <c r="V5" s="19"/>
    </row>
    <row r="6" spans="2:22" x14ac:dyDescent="0.4">
      <c r="B6" s="3">
        <v>3</v>
      </c>
      <c r="C6" s="3">
        <v>10</v>
      </c>
      <c r="Q6" s="4" t="s">
        <v>18</v>
      </c>
      <c r="R6" s="5" t="s">
        <v>19</v>
      </c>
      <c r="S6" s="6">
        <v>8.1</v>
      </c>
      <c r="T6" s="6">
        <f>T5+S6</f>
        <v>20.5</v>
      </c>
    </row>
    <row r="7" spans="2:22" x14ac:dyDescent="0.4">
      <c r="B7" s="3">
        <v>4</v>
      </c>
      <c r="C7" s="3">
        <v>12</v>
      </c>
      <c r="Q7" s="4" t="s">
        <v>20</v>
      </c>
      <c r="R7" s="5" t="s">
        <v>21</v>
      </c>
      <c r="S7" s="6">
        <v>7.6</v>
      </c>
      <c r="T7" s="6">
        <f t="shared" ref="T7:T23" si="0">T6+S7</f>
        <v>28.1</v>
      </c>
    </row>
    <row r="8" spans="2:22" x14ac:dyDescent="0.4">
      <c r="B8" s="3">
        <v>5</v>
      </c>
      <c r="C8" s="3">
        <v>2</v>
      </c>
      <c r="Q8" s="4" t="s">
        <v>22</v>
      </c>
      <c r="R8" s="5" t="s">
        <v>23</v>
      </c>
      <c r="S8" s="6">
        <v>6.4</v>
      </c>
      <c r="T8" s="6">
        <f t="shared" si="0"/>
        <v>34.5</v>
      </c>
    </row>
    <row r="9" spans="2:22" x14ac:dyDescent="0.4">
      <c r="B9" s="3">
        <v>6</v>
      </c>
      <c r="C9" s="3">
        <v>3</v>
      </c>
      <c r="Q9" s="4" t="s">
        <v>24</v>
      </c>
      <c r="R9" s="5" t="s">
        <v>25</v>
      </c>
      <c r="S9" s="6">
        <v>5</v>
      </c>
      <c r="T9" s="6">
        <f t="shared" si="0"/>
        <v>39.5</v>
      </c>
    </row>
    <row r="10" spans="2:22" x14ac:dyDescent="0.4">
      <c r="B10" s="3">
        <v>7</v>
      </c>
      <c r="C10" s="3">
        <v>10</v>
      </c>
      <c r="Q10" s="4" t="s">
        <v>26</v>
      </c>
      <c r="R10" s="5" t="s">
        <v>27</v>
      </c>
      <c r="S10" s="6">
        <v>6</v>
      </c>
      <c r="T10" s="6">
        <f t="shared" si="0"/>
        <v>45.5</v>
      </c>
    </row>
    <row r="11" spans="2:22" x14ac:dyDescent="0.4">
      <c r="B11" s="3">
        <v>8</v>
      </c>
      <c r="C11" s="3">
        <v>11</v>
      </c>
      <c r="Q11" s="4" t="s">
        <v>28</v>
      </c>
      <c r="R11" s="5" t="s">
        <v>29</v>
      </c>
      <c r="S11" s="6">
        <v>4.5</v>
      </c>
      <c r="T11" s="6">
        <f t="shared" si="0"/>
        <v>50</v>
      </c>
    </row>
    <row r="12" spans="2:22" x14ac:dyDescent="0.4">
      <c r="B12" s="3">
        <v>9</v>
      </c>
      <c r="C12" s="3">
        <v>2</v>
      </c>
      <c r="Q12" s="4" t="s">
        <v>30</v>
      </c>
      <c r="R12" s="5" t="s">
        <v>31</v>
      </c>
      <c r="S12" s="6">
        <v>3.7</v>
      </c>
      <c r="T12" s="6">
        <f t="shared" si="0"/>
        <v>53.7</v>
      </c>
    </row>
    <row r="13" spans="2:22" x14ac:dyDescent="0.4">
      <c r="B13" s="3">
        <v>10</v>
      </c>
      <c r="C13" s="3">
        <v>1</v>
      </c>
      <c r="Q13" s="4" t="s">
        <v>32</v>
      </c>
      <c r="R13" s="5" t="s">
        <v>33</v>
      </c>
      <c r="S13" s="6">
        <v>3.3</v>
      </c>
      <c r="T13" s="6">
        <f t="shared" si="0"/>
        <v>57</v>
      </c>
    </row>
    <row r="14" spans="2:22" x14ac:dyDescent="0.4">
      <c r="B14" s="3">
        <v>11</v>
      </c>
      <c r="C14" s="3">
        <v>12</v>
      </c>
      <c r="Q14" s="4" t="s">
        <v>34</v>
      </c>
      <c r="R14" s="5" t="s">
        <v>35</v>
      </c>
      <c r="S14" s="6">
        <v>3.1</v>
      </c>
      <c r="T14" s="6">
        <f t="shared" si="0"/>
        <v>60.1</v>
      </c>
    </row>
    <row r="15" spans="2:22" x14ac:dyDescent="0.4">
      <c r="B15" s="3">
        <v>12</v>
      </c>
      <c r="C15" s="3">
        <v>2</v>
      </c>
      <c r="Q15" s="4" t="s">
        <v>36</v>
      </c>
      <c r="R15" s="5" t="s">
        <v>37</v>
      </c>
      <c r="S15" s="6">
        <v>6</v>
      </c>
      <c r="T15" s="6">
        <f t="shared" si="0"/>
        <v>66.099999999999994</v>
      </c>
    </row>
    <row r="16" spans="2:22" x14ac:dyDescent="0.4">
      <c r="B16" s="3">
        <v>13</v>
      </c>
      <c r="C16" s="3">
        <v>11</v>
      </c>
      <c r="Q16" s="4" t="s">
        <v>38</v>
      </c>
      <c r="R16" s="5" t="s">
        <v>39</v>
      </c>
      <c r="S16" s="6">
        <v>4.4000000000000004</v>
      </c>
      <c r="T16" s="6">
        <f t="shared" si="0"/>
        <v>70.5</v>
      </c>
    </row>
    <row r="17" spans="2:20" x14ac:dyDescent="0.4">
      <c r="B17" s="3">
        <v>14</v>
      </c>
      <c r="C17" s="3">
        <v>12</v>
      </c>
      <c r="Q17" s="4" t="s">
        <v>40</v>
      </c>
      <c r="R17" s="5" t="s">
        <v>41</v>
      </c>
      <c r="S17" s="6">
        <v>4.0999999999999996</v>
      </c>
      <c r="T17" s="6">
        <f t="shared" si="0"/>
        <v>74.599999999999994</v>
      </c>
    </row>
    <row r="18" spans="2:20" x14ac:dyDescent="0.4">
      <c r="B18" s="3">
        <v>15</v>
      </c>
      <c r="C18" s="3">
        <v>8</v>
      </c>
      <c r="Q18" s="4" t="s">
        <v>42</v>
      </c>
      <c r="R18" s="5" t="s">
        <v>43</v>
      </c>
      <c r="S18" s="6">
        <v>3.2</v>
      </c>
      <c r="T18" s="6">
        <f t="shared" si="0"/>
        <v>77.8</v>
      </c>
    </row>
    <row r="19" spans="2:20" x14ac:dyDescent="0.4">
      <c r="B19" s="3">
        <v>16</v>
      </c>
      <c r="C19" s="3">
        <v>11</v>
      </c>
      <c r="Q19" s="4" t="s">
        <v>44</v>
      </c>
      <c r="R19" s="5" t="s">
        <v>45</v>
      </c>
      <c r="S19" s="6">
        <v>2.7</v>
      </c>
      <c r="T19" s="6">
        <f t="shared" si="0"/>
        <v>80.5</v>
      </c>
    </row>
    <row r="20" spans="2:20" x14ac:dyDescent="0.4">
      <c r="Q20" s="4" t="s">
        <v>46</v>
      </c>
      <c r="R20" s="5" t="s">
        <v>47</v>
      </c>
      <c r="S20" s="6">
        <v>5.5</v>
      </c>
      <c r="T20" s="6">
        <f t="shared" si="0"/>
        <v>86</v>
      </c>
    </row>
    <row r="21" spans="2:20" x14ac:dyDescent="0.4">
      <c r="B21" s="1" t="s">
        <v>48</v>
      </c>
      <c r="C21" s="3">
        <f>AVERAGE(C4:C19)</f>
        <v>7.4375</v>
      </c>
      <c r="Q21" s="4" t="s">
        <v>49</v>
      </c>
      <c r="R21" s="5" t="s">
        <v>50</v>
      </c>
      <c r="S21" s="6">
        <v>3.2</v>
      </c>
      <c r="T21" s="6">
        <f t="shared" si="0"/>
        <v>89.2</v>
      </c>
    </row>
    <row r="22" spans="2:20" x14ac:dyDescent="0.4">
      <c r="B22" s="1" t="s">
        <v>51</v>
      </c>
      <c r="C22" s="3">
        <f>MEDIAN(C4:C19)</f>
        <v>10</v>
      </c>
      <c r="Q22" s="4" t="s">
        <v>52</v>
      </c>
      <c r="R22" s="5" t="s">
        <v>53</v>
      </c>
      <c r="S22" s="6">
        <v>4.5999999999999996</v>
      </c>
      <c r="T22" s="6">
        <f t="shared" si="0"/>
        <v>93.8</v>
      </c>
    </row>
    <row r="23" spans="2:20" x14ac:dyDescent="0.4">
      <c r="B23" s="1" t="s">
        <v>54</v>
      </c>
      <c r="C23" s="3">
        <f>_xlfn.MODE.SNGL(C4:C19)</f>
        <v>11</v>
      </c>
      <c r="Q23" s="4" t="s">
        <v>55</v>
      </c>
      <c r="R23" s="5"/>
      <c r="S23" s="6">
        <v>6.2</v>
      </c>
      <c r="T23" s="6">
        <f t="shared" si="0"/>
        <v>100</v>
      </c>
    </row>
    <row r="24" spans="2:20" x14ac:dyDescent="0.4">
      <c r="Q24" s="33" t="s">
        <v>56</v>
      </c>
      <c r="R24" s="34"/>
      <c r="S24" s="6">
        <f>SUM(S5:S23)</f>
        <v>100</v>
      </c>
      <c r="T24" s="6"/>
    </row>
  </sheetData>
  <mergeCells count="2">
    <mergeCell ref="Q4:R4"/>
    <mergeCell ref="Q24:R24"/>
  </mergeCells>
  <phoneticPr fontId="1"/>
  <pageMargins left="0.7" right="0.7" top="0.75" bottom="0.75" header="0.3" footer="0.3"/>
  <pageSetup paperSize="9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"/>
  <sheetViews>
    <sheetView workbookViewId="0">
      <selection activeCell="J14" sqref="J14"/>
    </sheetView>
  </sheetViews>
  <sheetFormatPr defaultRowHeight="18.75" x14ac:dyDescent="0.4"/>
  <sheetData>
    <row r="1" spans="1:11" x14ac:dyDescent="0.4">
      <c r="A1">
        <v>15</v>
      </c>
      <c r="B1">
        <v>9</v>
      </c>
      <c r="C1">
        <v>10</v>
      </c>
      <c r="D1">
        <v>24</v>
      </c>
      <c r="E1">
        <v>20</v>
      </c>
      <c r="F1">
        <v>18</v>
      </c>
      <c r="G1">
        <v>8</v>
      </c>
      <c r="H1">
        <v>35</v>
      </c>
      <c r="I1">
        <v>27</v>
      </c>
      <c r="J1">
        <v>10</v>
      </c>
      <c r="K1">
        <v>13</v>
      </c>
    </row>
    <row r="3" spans="1:11" x14ac:dyDescent="0.4">
      <c r="A3">
        <f>_xlfn.MODE.SNGL(A1:K1)</f>
        <v>10</v>
      </c>
    </row>
  </sheetData>
  <sortState ref="B4:B14">
    <sortCondition ref="B4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"/>
  <sheetViews>
    <sheetView workbookViewId="0">
      <selection activeCell="E14" sqref="E14"/>
    </sheetView>
  </sheetViews>
  <sheetFormatPr defaultRowHeight="18.75" x14ac:dyDescent="0.4"/>
  <sheetData>
    <row r="1" spans="1:5" x14ac:dyDescent="0.4">
      <c r="A1" s="1" t="s">
        <v>126</v>
      </c>
      <c r="B1" s="1" t="s">
        <v>127</v>
      </c>
    </row>
    <row r="2" spans="1:5" x14ac:dyDescent="0.4">
      <c r="A2" s="1" t="s">
        <v>128</v>
      </c>
      <c r="B2" s="3">
        <v>40</v>
      </c>
    </row>
    <row r="3" spans="1:5" x14ac:dyDescent="0.4">
      <c r="A3" s="1" t="s">
        <v>129</v>
      </c>
      <c r="B3" s="3">
        <v>400</v>
      </c>
    </row>
    <row r="4" spans="1:5" x14ac:dyDescent="0.4">
      <c r="A4" s="1" t="s">
        <v>130</v>
      </c>
      <c r="B4" s="3">
        <v>560</v>
      </c>
    </row>
    <row r="5" spans="1:5" x14ac:dyDescent="0.4">
      <c r="A5" s="1" t="s">
        <v>131</v>
      </c>
      <c r="B5" s="3">
        <v>550</v>
      </c>
    </row>
    <row r="6" spans="1:5" x14ac:dyDescent="0.4">
      <c r="A6" s="1" t="s">
        <v>132</v>
      </c>
      <c r="B6" s="3">
        <v>480</v>
      </c>
    </row>
    <row r="7" spans="1:5" x14ac:dyDescent="0.4">
      <c r="A7" s="1" t="s">
        <v>133</v>
      </c>
      <c r="B7" s="3">
        <v>320</v>
      </c>
    </row>
    <row r="8" spans="1:5" x14ac:dyDescent="0.4">
      <c r="A8" s="1" t="s">
        <v>134</v>
      </c>
      <c r="B8" s="3">
        <v>610</v>
      </c>
    </row>
    <row r="9" spans="1:5" x14ac:dyDescent="0.4">
      <c r="A9" s="1" t="s">
        <v>135</v>
      </c>
      <c r="B9" s="3">
        <v>590</v>
      </c>
    </row>
    <row r="10" spans="1:5" x14ac:dyDescent="0.4">
      <c r="A10" s="1" t="s">
        <v>136</v>
      </c>
      <c r="B10" s="3">
        <v>380</v>
      </c>
    </row>
    <row r="11" spans="1:5" x14ac:dyDescent="0.4">
      <c r="A11" s="1" t="s">
        <v>137</v>
      </c>
      <c r="B11" s="3">
        <v>620</v>
      </c>
      <c r="D11" s="1" t="s">
        <v>138</v>
      </c>
      <c r="E11" s="3">
        <f>MAX(B2:B13)</f>
        <v>650</v>
      </c>
    </row>
    <row r="12" spans="1:5" x14ac:dyDescent="0.4">
      <c r="A12" s="1" t="s">
        <v>139</v>
      </c>
      <c r="B12" s="3">
        <v>650</v>
      </c>
      <c r="D12" s="1" t="s">
        <v>140</v>
      </c>
      <c r="E12" s="3">
        <f>MIN(B2:B13)</f>
        <v>40</v>
      </c>
    </row>
    <row r="13" spans="1:5" x14ac:dyDescent="0.4">
      <c r="A13" s="1" t="s">
        <v>141</v>
      </c>
      <c r="B13" s="3">
        <v>550</v>
      </c>
      <c r="D13" s="1" t="s">
        <v>142</v>
      </c>
      <c r="E13" s="3">
        <f>E11-E12</f>
        <v>610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3"/>
  <sheetViews>
    <sheetView workbookViewId="0">
      <selection activeCell="G10" sqref="G10"/>
    </sheetView>
  </sheetViews>
  <sheetFormatPr defaultRowHeight="18.75" x14ac:dyDescent="0.4"/>
  <sheetData>
    <row r="1" spans="1:5" x14ac:dyDescent="0.4">
      <c r="A1" s="1" t="s">
        <v>126</v>
      </c>
      <c r="B1" s="1" t="s">
        <v>143</v>
      </c>
    </row>
    <row r="2" spans="1:5" x14ac:dyDescent="0.4">
      <c r="A2" s="1">
        <v>1</v>
      </c>
      <c r="B2" s="3">
        <v>560</v>
      </c>
    </row>
    <row r="3" spans="1:5" x14ac:dyDescent="0.4">
      <c r="A3" s="1">
        <v>2</v>
      </c>
      <c r="B3" s="3">
        <v>320</v>
      </c>
    </row>
    <row r="4" spans="1:5" x14ac:dyDescent="0.4">
      <c r="A4" s="1">
        <v>3</v>
      </c>
      <c r="B4" s="3">
        <v>624</v>
      </c>
    </row>
    <row r="5" spans="1:5" x14ac:dyDescent="0.4">
      <c r="A5" s="1">
        <v>4</v>
      </c>
      <c r="B5" s="3">
        <v>670</v>
      </c>
    </row>
    <row r="6" spans="1:5" x14ac:dyDescent="0.4">
      <c r="A6" s="1">
        <v>5</v>
      </c>
      <c r="B6" s="3">
        <v>770</v>
      </c>
    </row>
    <row r="7" spans="1:5" x14ac:dyDescent="0.4">
      <c r="A7" s="1">
        <v>6</v>
      </c>
      <c r="B7" s="3">
        <v>650</v>
      </c>
    </row>
    <row r="8" spans="1:5" x14ac:dyDescent="0.4">
      <c r="A8" s="1">
        <v>7</v>
      </c>
      <c r="B8" s="3">
        <v>890</v>
      </c>
    </row>
    <row r="9" spans="1:5" x14ac:dyDescent="0.4">
      <c r="A9" s="1">
        <v>8</v>
      </c>
      <c r="B9" s="3">
        <v>220</v>
      </c>
    </row>
    <row r="10" spans="1:5" x14ac:dyDescent="0.4">
      <c r="A10" s="1">
        <v>9</v>
      </c>
      <c r="B10" s="3">
        <v>456</v>
      </c>
    </row>
    <row r="11" spans="1:5" x14ac:dyDescent="0.4">
      <c r="A11" s="1">
        <v>10</v>
      </c>
      <c r="B11" s="3">
        <v>560</v>
      </c>
      <c r="D11" s="1" t="s">
        <v>138</v>
      </c>
      <c r="E11" s="3">
        <f>MAX(B2:B13)</f>
        <v>890</v>
      </c>
    </row>
    <row r="12" spans="1:5" x14ac:dyDescent="0.4">
      <c r="A12" s="1">
        <v>11</v>
      </c>
      <c r="B12" s="3">
        <v>534</v>
      </c>
      <c r="D12" s="1" t="s">
        <v>140</v>
      </c>
      <c r="E12" s="3">
        <f>MIN(B2:B13)</f>
        <v>220</v>
      </c>
    </row>
    <row r="13" spans="1:5" x14ac:dyDescent="0.4">
      <c r="A13" s="1">
        <v>12</v>
      </c>
      <c r="B13" s="3">
        <v>290</v>
      </c>
      <c r="D13" s="1" t="s">
        <v>142</v>
      </c>
      <c r="E13" s="3">
        <f>E11-E12</f>
        <v>670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8"/>
  <sheetViews>
    <sheetView zoomScale="80" zoomScaleNormal="80" workbookViewId="0">
      <selection activeCell="G14" sqref="G14"/>
    </sheetView>
  </sheetViews>
  <sheetFormatPr defaultRowHeight="18.75" x14ac:dyDescent="0.4"/>
  <cols>
    <col min="1" max="1" width="13.125" customWidth="1"/>
    <col min="2" max="2" width="12" customWidth="1"/>
    <col min="3" max="3" width="25.375" customWidth="1"/>
    <col min="4" max="4" width="10.625" customWidth="1"/>
  </cols>
  <sheetData>
    <row r="1" spans="1:4" x14ac:dyDescent="0.4">
      <c r="A1" t="s">
        <v>144</v>
      </c>
    </row>
    <row r="2" spans="1:4" ht="42" customHeight="1" x14ac:dyDescent="0.4">
      <c r="A2" s="1" t="s">
        <v>126</v>
      </c>
      <c r="B2" s="1" t="s">
        <v>145</v>
      </c>
      <c r="C2" s="7" t="s">
        <v>146</v>
      </c>
      <c r="D2" s="1" t="s">
        <v>147</v>
      </c>
    </row>
    <row r="3" spans="1:4" x14ac:dyDescent="0.4">
      <c r="A3" s="1" t="s">
        <v>128</v>
      </c>
      <c r="B3" s="20">
        <v>1200</v>
      </c>
      <c r="C3" s="20">
        <f>$B$16-B3</f>
        <v>-175</v>
      </c>
      <c r="D3" s="20">
        <f>C3^2</f>
        <v>30625</v>
      </c>
    </row>
    <row r="4" spans="1:4" x14ac:dyDescent="0.4">
      <c r="A4" s="1" t="s">
        <v>129</v>
      </c>
      <c r="B4" s="20">
        <v>1600</v>
      </c>
      <c r="C4" s="20">
        <f t="shared" ref="C4:C14" si="0">$B$16-B4</f>
        <v>-575</v>
      </c>
      <c r="D4" s="20">
        <f t="shared" ref="D4:D14" si="1">C4^2</f>
        <v>330625</v>
      </c>
    </row>
    <row r="5" spans="1:4" x14ac:dyDescent="0.4">
      <c r="A5" s="1" t="s">
        <v>130</v>
      </c>
      <c r="B5" s="20">
        <v>800</v>
      </c>
      <c r="C5" s="20">
        <f t="shared" si="0"/>
        <v>225</v>
      </c>
      <c r="D5" s="20">
        <f t="shared" si="1"/>
        <v>50625</v>
      </c>
    </row>
    <row r="6" spans="1:4" x14ac:dyDescent="0.4">
      <c r="A6" s="1" t="s">
        <v>131</v>
      </c>
      <c r="B6" s="20">
        <v>500</v>
      </c>
      <c r="C6" s="20">
        <f t="shared" si="0"/>
        <v>525</v>
      </c>
      <c r="D6" s="20">
        <f t="shared" si="1"/>
        <v>275625</v>
      </c>
    </row>
    <row r="7" spans="1:4" x14ac:dyDescent="0.4">
      <c r="A7" s="1" t="s">
        <v>132</v>
      </c>
      <c r="B7" s="20">
        <v>1300</v>
      </c>
      <c r="C7" s="20">
        <f t="shared" si="0"/>
        <v>-275</v>
      </c>
      <c r="D7" s="20">
        <f t="shared" si="1"/>
        <v>75625</v>
      </c>
    </row>
    <row r="8" spans="1:4" x14ac:dyDescent="0.4">
      <c r="A8" s="1" t="s">
        <v>133</v>
      </c>
      <c r="B8" s="20">
        <v>900</v>
      </c>
      <c r="C8" s="20">
        <f t="shared" si="0"/>
        <v>125</v>
      </c>
      <c r="D8" s="20">
        <f t="shared" si="1"/>
        <v>15625</v>
      </c>
    </row>
    <row r="9" spans="1:4" x14ac:dyDescent="0.4">
      <c r="A9" s="1" t="s">
        <v>134</v>
      </c>
      <c r="B9" s="20">
        <v>1200</v>
      </c>
      <c r="C9" s="20">
        <f t="shared" si="0"/>
        <v>-175</v>
      </c>
      <c r="D9" s="20">
        <f t="shared" si="1"/>
        <v>30625</v>
      </c>
    </row>
    <row r="10" spans="1:4" x14ac:dyDescent="0.4">
      <c r="A10" s="1" t="s">
        <v>135</v>
      </c>
      <c r="B10" s="20">
        <v>700</v>
      </c>
      <c r="C10" s="20">
        <f t="shared" si="0"/>
        <v>325</v>
      </c>
      <c r="D10" s="20">
        <f t="shared" si="1"/>
        <v>105625</v>
      </c>
    </row>
    <row r="11" spans="1:4" x14ac:dyDescent="0.4">
      <c r="A11" s="1" t="s">
        <v>136</v>
      </c>
      <c r="B11" s="20">
        <v>800</v>
      </c>
      <c r="C11" s="20">
        <f t="shared" si="0"/>
        <v>225</v>
      </c>
      <c r="D11" s="20">
        <f t="shared" si="1"/>
        <v>50625</v>
      </c>
    </row>
    <row r="12" spans="1:4" x14ac:dyDescent="0.4">
      <c r="A12" s="1" t="s">
        <v>137</v>
      </c>
      <c r="B12" s="20">
        <v>1400</v>
      </c>
      <c r="C12" s="20">
        <f t="shared" si="0"/>
        <v>-375</v>
      </c>
      <c r="D12" s="20">
        <f t="shared" si="1"/>
        <v>140625</v>
      </c>
    </row>
    <row r="13" spans="1:4" x14ac:dyDescent="0.4">
      <c r="A13" s="1" t="s">
        <v>139</v>
      </c>
      <c r="B13" s="20">
        <v>1300</v>
      </c>
      <c r="C13" s="20">
        <f t="shared" si="0"/>
        <v>-275</v>
      </c>
      <c r="D13" s="20">
        <f t="shared" si="1"/>
        <v>75625</v>
      </c>
    </row>
    <row r="14" spans="1:4" x14ac:dyDescent="0.4">
      <c r="A14" s="1" t="s">
        <v>141</v>
      </c>
      <c r="B14" s="20">
        <v>600</v>
      </c>
      <c r="C14" s="20">
        <f t="shared" si="0"/>
        <v>425</v>
      </c>
      <c r="D14" s="20">
        <f t="shared" si="1"/>
        <v>180625</v>
      </c>
    </row>
    <row r="16" spans="1:4" x14ac:dyDescent="0.4">
      <c r="A16" s="8" t="s">
        <v>148</v>
      </c>
      <c r="B16" s="20">
        <f>AVERAGE(B3:B14)</f>
        <v>1025</v>
      </c>
    </row>
    <row r="17" spans="1:4" x14ac:dyDescent="0.4">
      <c r="A17" s="8" t="s">
        <v>149</v>
      </c>
      <c r="B17" s="20">
        <f>AVERAGE(D3:D14)</f>
        <v>113541.66666666667</v>
      </c>
    </row>
    <row r="18" spans="1:4" x14ac:dyDescent="0.4">
      <c r="A18" s="8" t="s">
        <v>150</v>
      </c>
      <c r="B18" s="20">
        <f>SQRT(B17)</f>
        <v>336.9594436525955</v>
      </c>
      <c r="D18" t="s">
        <v>207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7"/>
  <sheetViews>
    <sheetView topLeftCell="A2" workbookViewId="0">
      <selection activeCell="G7" sqref="G7"/>
    </sheetView>
  </sheetViews>
  <sheetFormatPr defaultRowHeight="18.75" x14ac:dyDescent="0.4"/>
  <cols>
    <col min="1" max="1" width="20.625" customWidth="1"/>
    <col min="2" max="2" width="12" customWidth="1"/>
  </cols>
  <sheetData>
    <row r="1" spans="1:2" x14ac:dyDescent="0.4">
      <c r="A1" t="s">
        <v>144</v>
      </c>
    </row>
    <row r="2" spans="1:2" ht="42" customHeight="1" x14ac:dyDescent="0.4">
      <c r="A2" s="1" t="s">
        <v>126</v>
      </c>
      <c r="B2" s="1" t="s">
        <v>145</v>
      </c>
    </row>
    <row r="3" spans="1:2" x14ac:dyDescent="0.4">
      <c r="A3" s="1" t="s">
        <v>128</v>
      </c>
      <c r="B3" s="3">
        <v>1200</v>
      </c>
    </row>
    <row r="4" spans="1:2" x14ac:dyDescent="0.4">
      <c r="A4" s="1" t="s">
        <v>129</v>
      </c>
      <c r="B4" s="3">
        <v>1600</v>
      </c>
    </row>
    <row r="5" spans="1:2" x14ac:dyDescent="0.4">
      <c r="A5" s="1" t="s">
        <v>130</v>
      </c>
      <c r="B5" s="3">
        <v>800</v>
      </c>
    </row>
    <row r="6" spans="1:2" x14ac:dyDescent="0.4">
      <c r="A6" s="1" t="s">
        <v>131</v>
      </c>
      <c r="B6" s="3">
        <v>500</v>
      </c>
    </row>
    <row r="7" spans="1:2" x14ac:dyDescent="0.4">
      <c r="A7" s="1" t="s">
        <v>132</v>
      </c>
      <c r="B7" s="3">
        <v>1300</v>
      </c>
    </row>
    <row r="8" spans="1:2" x14ac:dyDescent="0.4">
      <c r="A8" s="1" t="s">
        <v>133</v>
      </c>
      <c r="B8" s="3">
        <v>900</v>
      </c>
    </row>
    <row r="9" spans="1:2" x14ac:dyDescent="0.4">
      <c r="A9" s="1" t="s">
        <v>134</v>
      </c>
      <c r="B9" s="3">
        <v>1200</v>
      </c>
    </row>
    <row r="10" spans="1:2" x14ac:dyDescent="0.4">
      <c r="A10" s="1" t="s">
        <v>135</v>
      </c>
      <c r="B10" s="3">
        <v>700</v>
      </c>
    </row>
    <row r="11" spans="1:2" x14ac:dyDescent="0.4">
      <c r="A11" s="1" t="s">
        <v>136</v>
      </c>
      <c r="B11" s="3">
        <v>800</v>
      </c>
    </row>
    <row r="12" spans="1:2" x14ac:dyDescent="0.4">
      <c r="A12" s="1" t="s">
        <v>137</v>
      </c>
      <c r="B12" s="3">
        <v>1400</v>
      </c>
    </row>
    <row r="13" spans="1:2" x14ac:dyDescent="0.4">
      <c r="A13" s="1" t="s">
        <v>139</v>
      </c>
      <c r="B13" s="3">
        <v>1300</v>
      </c>
    </row>
    <row r="14" spans="1:2" x14ac:dyDescent="0.4">
      <c r="A14" s="1" t="s">
        <v>141</v>
      </c>
      <c r="B14" s="3">
        <v>600</v>
      </c>
    </row>
    <row r="16" spans="1:2" x14ac:dyDescent="0.4">
      <c r="A16" s="8" t="s">
        <v>151</v>
      </c>
      <c r="B16" s="20">
        <f>_xlfn.STDEV.P(B3:B14)</f>
        <v>336.9594436525955</v>
      </c>
    </row>
    <row r="17" spans="1:2" x14ac:dyDescent="0.4">
      <c r="A17" s="8" t="s">
        <v>152</v>
      </c>
      <c r="B17" s="20">
        <f>_xlfn.STDEV.S(B3:B14)</f>
        <v>351.94266061907922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3"/>
  <sheetViews>
    <sheetView topLeftCell="A7" workbookViewId="0">
      <selection activeCell="M26" sqref="M26"/>
    </sheetView>
  </sheetViews>
  <sheetFormatPr defaultRowHeight="18.75" x14ac:dyDescent="0.4"/>
  <cols>
    <col min="1" max="1" width="15.5" customWidth="1"/>
    <col min="2" max="2" width="12" customWidth="1"/>
    <col min="4" max="4" width="21.25" bestFit="1" customWidth="1"/>
    <col min="5" max="5" width="13.75" bestFit="1" customWidth="1"/>
  </cols>
  <sheetData>
    <row r="1" spans="1:5" x14ac:dyDescent="0.4">
      <c r="A1" t="s">
        <v>144</v>
      </c>
    </row>
    <row r="2" spans="1:5" ht="42" customHeight="1" thickBot="1" x14ac:dyDescent="0.45">
      <c r="A2" s="1" t="s">
        <v>126</v>
      </c>
      <c r="B2" s="1" t="s">
        <v>145</v>
      </c>
    </row>
    <row r="3" spans="1:5" x14ac:dyDescent="0.4">
      <c r="A3" s="1" t="s">
        <v>128</v>
      </c>
      <c r="B3" s="3">
        <v>1200</v>
      </c>
      <c r="D3" s="27" t="s">
        <v>208</v>
      </c>
      <c r="E3" s="27"/>
    </row>
    <row r="4" spans="1:5" x14ac:dyDescent="0.4">
      <c r="A4" s="1" t="s">
        <v>129</v>
      </c>
      <c r="B4" s="3">
        <v>1600</v>
      </c>
      <c r="D4" s="25"/>
      <c r="E4" s="25"/>
    </row>
    <row r="5" spans="1:5" x14ac:dyDescent="0.4">
      <c r="A5" s="1" t="s">
        <v>130</v>
      </c>
      <c r="B5" s="3">
        <v>800</v>
      </c>
      <c r="D5" s="25" t="s">
        <v>209</v>
      </c>
      <c r="E5" s="25">
        <v>1025</v>
      </c>
    </row>
    <row r="6" spans="1:5" x14ac:dyDescent="0.4">
      <c r="A6" s="1" t="s">
        <v>131</v>
      </c>
      <c r="B6" s="3">
        <v>500</v>
      </c>
      <c r="D6" s="25" t="s">
        <v>210</v>
      </c>
      <c r="E6" s="25">
        <v>101.59709492386925</v>
      </c>
    </row>
    <row r="7" spans="1:5" x14ac:dyDescent="0.4">
      <c r="A7" s="1" t="s">
        <v>132</v>
      </c>
      <c r="B7" s="3">
        <v>1300</v>
      </c>
      <c r="D7" s="25" t="s">
        <v>211</v>
      </c>
      <c r="E7" s="25">
        <v>1050</v>
      </c>
    </row>
    <row r="8" spans="1:5" x14ac:dyDescent="0.4">
      <c r="A8" s="1" t="s">
        <v>133</v>
      </c>
      <c r="B8" s="3">
        <v>900</v>
      </c>
      <c r="D8" s="25" t="s">
        <v>212</v>
      </c>
      <c r="E8" s="25">
        <v>1200</v>
      </c>
    </row>
    <row r="9" spans="1:5" x14ac:dyDescent="0.4">
      <c r="A9" s="1" t="s">
        <v>134</v>
      </c>
      <c r="B9" s="3">
        <v>1200</v>
      </c>
      <c r="D9" s="25" t="s">
        <v>213</v>
      </c>
      <c r="E9" s="25">
        <v>351.94266061907922</v>
      </c>
    </row>
    <row r="10" spans="1:5" x14ac:dyDescent="0.4">
      <c r="A10" s="1" t="s">
        <v>135</v>
      </c>
      <c r="B10" s="3">
        <v>700</v>
      </c>
      <c r="D10" s="25" t="s">
        <v>214</v>
      </c>
      <c r="E10" s="25">
        <v>123863.63636363637</v>
      </c>
    </row>
    <row r="11" spans="1:5" x14ac:dyDescent="0.4">
      <c r="A11" s="1" t="s">
        <v>136</v>
      </c>
      <c r="B11" s="3">
        <v>800</v>
      </c>
      <c r="D11" s="25" t="s">
        <v>215</v>
      </c>
      <c r="E11" s="25">
        <v>-1.2856695564346445</v>
      </c>
    </row>
    <row r="12" spans="1:5" x14ac:dyDescent="0.4">
      <c r="A12" s="1" t="s">
        <v>137</v>
      </c>
      <c r="B12" s="3">
        <v>1400</v>
      </c>
      <c r="D12" s="25" t="s">
        <v>216</v>
      </c>
      <c r="E12" s="25">
        <v>3.6598955984183619E-2</v>
      </c>
    </row>
    <row r="13" spans="1:5" x14ac:dyDescent="0.4">
      <c r="A13" s="1" t="s">
        <v>139</v>
      </c>
      <c r="B13" s="3">
        <v>1300</v>
      </c>
      <c r="D13" s="25" t="s">
        <v>217</v>
      </c>
      <c r="E13" s="25">
        <v>1100</v>
      </c>
    </row>
    <row r="14" spans="1:5" x14ac:dyDescent="0.4">
      <c r="A14" s="1" t="s">
        <v>141</v>
      </c>
      <c r="B14" s="3">
        <v>600</v>
      </c>
      <c r="D14" s="25" t="s">
        <v>218</v>
      </c>
      <c r="E14" s="25">
        <v>500</v>
      </c>
    </row>
    <row r="15" spans="1:5" x14ac:dyDescent="0.4">
      <c r="D15" s="25" t="s">
        <v>219</v>
      </c>
      <c r="E15" s="25">
        <v>1600</v>
      </c>
    </row>
    <row r="16" spans="1:5" x14ac:dyDescent="0.4">
      <c r="D16" s="25" t="s">
        <v>65</v>
      </c>
      <c r="E16" s="25">
        <v>12300</v>
      </c>
    </row>
    <row r="17" spans="4:5" x14ac:dyDescent="0.4">
      <c r="D17" s="25" t="s">
        <v>220</v>
      </c>
      <c r="E17" s="25">
        <v>12</v>
      </c>
    </row>
    <row r="18" spans="4:5" x14ac:dyDescent="0.4">
      <c r="D18" s="25" t="s">
        <v>221</v>
      </c>
      <c r="E18" s="25">
        <v>1600</v>
      </c>
    </row>
    <row r="19" spans="4:5" x14ac:dyDescent="0.4">
      <c r="D19" s="25" t="s">
        <v>222</v>
      </c>
      <c r="E19" s="25">
        <v>500</v>
      </c>
    </row>
    <row r="20" spans="4:5" ht="19.5" thickBot="1" x14ac:dyDescent="0.45">
      <c r="D20" s="26" t="s">
        <v>223</v>
      </c>
      <c r="E20" s="26">
        <v>223.61369823585773</v>
      </c>
    </row>
    <row r="22" spans="4:5" x14ac:dyDescent="0.4">
      <c r="D22" t="s">
        <v>224</v>
      </c>
      <c r="E22">
        <f>$E$5-$E$20</f>
        <v>801.38630176414222</v>
      </c>
    </row>
    <row r="23" spans="4:5" x14ac:dyDescent="0.4">
      <c r="D23" t="s">
        <v>225</v>
      </c>
      <c r="E23">
        <f>$E$5+$E$20</f>
        <v>1248.6136982358578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1"/>
  <sheetViews>
    <sheetView workbookViewId="0">
      <selection activeCell="E5" sqref="E5"/>
    </sheetView>
  </sheetViews>
  <sheetFormatPr defaultRowHeight="18.75" x14ac:dyDescent="0.4"/>
  <cols>
    <col min="1" max="1" width="10.625" customWidth="1"/>
    <col min="2" max="2" width="11.625" bestFit="1" customWidth="1"/>
    <col min="6" max="6" width="21.25" bestFit="1" customWidth="1"/>
    <col min="7" max="7" width="13.75" bestFit="1" customWidth="1"/>
  </cols>
  <sheetData>
    <row r="1" spans="1:7" x14ac:dyDescent="0.4">
      <c r="A1" s="11" t="s">
        <v>153</v>
      </c>
      <c r="B1" s="11" t="s">
        <v>154</v>
      </c>
      <c r="C1" s="11" t="s">
        <v>158</v>
      </c>
      <c r="D1" s="11" t="s">
        <v>147</v>
      </c>
      <c r="F1" s="13" t="s">
        <v>162</v>
      </c>
    </row>
    <row r="2" spans="1:7" x14ac:dyDescent="0.4">
      <c r="A2" s="1" t="s">
        <v>155</v>
      </c>
      <c r="B2" s="3">
        <v>205</v>
      </c>
      <c r="C2" s="3">
        <f>B$10-B2</f>
        <v>-57</v>
      </c>
      <c r="D2" s="3">
        <f>C2^2</f>
        <v>3249</v>
      </c>
    </row>
    <row r="3" spans="1:7" ht="19.5" thickBot="1" x14ac:dyDescent="0.45">
      <c r="A3" s="1" t="s">
        <v>156</v>
      </c>
      <c r="B3" s="3">
        <v>78</v>
      </c>
      <c r="C3" s="3">
        <f t="shared" ref="C3:C8" si="0">B$10-B3</f>
        <v>70</v>
      </c>
      <c r="D3" s="3">
        <f t="shared" ref="D3:D8" si="1">C3^2</f>
        <v>4900</v>
      </c>
    </row>
    <row r="4" spans="1:7" x14ac:dyDescent="0.4">
      <c r="A4" s="1" t="s">
        <v>98</v>
      </c>
      <c r="B4" s="3">
        <v>68</v>
      </c>
      <c r="C4" s="3">
        <f t="shared" si="0"/>
        <v>80</v>
      </c>
      <c r="D4" s="3">
        <f t="shared" si="1"/>
        <v>6400</v>
      </c>
      <c r="F4" s="27" t="s">
        <v>226</v>
      </c>
      <c r="G4" s="27"/>
    </row>
    <row r="5" spans="1:7" x14ac:dyDescent="0.4">
      <c r="A5" s="1" t="s">
        <v>99</v>
      </c>
      <c r="B5" s="3">
        <v>102</v>
      </c>
      <c r="C5" s="3">
        <f t="shared" si="0"/>
        <v>46</v>
      </c>
      <c r="D5" s="3">
        <f t="shared" si="1"/>
        <v>2116</v>
      </c>
      <c r="F5" s="25"/>
      <c r="G5" s="25"/>
    </row>
    <row r="6" spans="1:7" x14ac:dyDescent="0.4">
      <c r="A6" s="1" t="s">
        <v>100</v>
      </c>
      <c r="B6" s="3">
        <v>98</v>
      </c>
      <c r="C6" s="3">
        <f t="shared" si="0"/>
        <v>50</v>
      </c>
      <c r="D6" s="3">
        <f t="shared" si="1"/>
        <v>2500</v>
      </c>
      <c r="F6" s="25" t="s">
        <v>209</v>
      </c>
      <c r="G6" s="25">
        <v>148</v>
      </c>
    </row>
    <row r="7" spans="1:7" x14ac:dyDescent="0.4">
      <c r="A7" s="1" t="s">
        <v>101</v>
      </c>
      <c r="B7" s="3">
        <v>256</v>
      </c>
      <c r="C7" s="3">
        <f t="shared" si="0"/>
        <v>-108</v>
      </c>
      <c r="D7" s="3">
        <f t="shared" si="1"/>
        <v>11664</v>
      </c>
      <c r="F7" s="25" t="s">
        <v>210</v>
      </c>
      <c r="G7" s="25">
        <v>29.83685799875877</v>
      </c>
    </row>
    <row r="8" spans="1:7" x14ac:dyDescent="0.4">
      <c r="A8" s="1" t="s">
        <v>157</v>
      </c>
      <c r="B8" s="3">
        <v>229</v>
      </c>
      <c r="C8" s="3">
        <f t="shared" si="0"/>
        <v>-81</v>
      </c>
      <c r="D8" s="3">
        <f t="shared" si="1"/>
        <v>6561</v>
      </c>
      <c r="F8" s="25" t="s">
        <v>211</v>
      </c>
      <c r="G8" s="25">
        <v>102</v>
      </c>
    </row>
    <row r="9" spans="1:7" x14ac:dyDescent="0.4">
      <c r="C9" t="s">
        <v>163</v>
      </c>
      <c r="D9" s="15">
        <f>SUM(D2:D8)</f>
        <v>37390</v>
      </c>
      <c r="F9" s="25" t="s">
        <v>212</v>
      </c>
      <c r="G9" s="25" t="e">
        <v>#N/A</v>
      </c>
    </row>
    <row r="10" spans="1:7" x14ac:dyDescent="0.4">
      <c r="A10" s="8" t="s">
        <v>125</v>
      </c>
      <c r="B10" s="3">
        <f>AVERAGE(B2:B8)</f>
        <v>148</v>
      </c>
      <c r="F10" s="25" t="s">
        <v>213</v>
      </c>
      <c r="G10" s="25">
        <v>78.940906168264036</v>
      </c>
    </row>
    <row r="11" spans="1:7" x14ac:dyDescent="0.4">
      <c r="A11" s="8" t="s">
        <v>149</v>
      </c>
      <c r="B11" s="3">
        <f>AVERAGE(D2:D8)</f>
        <v>5341.4285714285716</v>
      </c>
      <c r="F11" s="25" t="s">
        <v>214</v>
      </c>
      <c r="G11" s="25">
        <v>6231.666666666667</v>
      </c>
    </row>
    <row r="12" spans="1:7" x14ac:dyDescent="0.4">
      <c r="A12" s="8" t="s">
        <v>150</v>
      </c>
      <c r="B12" s="3">
        <f>SQRT(B11)</f>
        <v>73.085077624837837</v>
      </c>
      <c r="F12" s="25" t="s">
        <v>215</v>
      </c>
      <c r="G12" s="25">
        <v>-2.2112833621397128</v>
      </c>
    </row>
    <row r="13" spans="1:7" x14ac:dyDescent="0.4">
      <c r="A13" t="s">
        <v>159</v>
      </c>
      <c r="F13" s="25" t="s">
        <v>216</v>
      </c>
      <c r="G13" s="25">
        <v>0.42641746667026731</v>
      </c>
    </row>
    <row r="14" spans="1:7" ht="37.5" x14ac:dyDescent="0.4">
      <c r="A14" s="12" t="s">
        <v>160</v>
      </c>
      <c r="B14" s="3">
        <f>_xlfn.STDEV.P(B2:B8)</f>
        <v>73.085077624837837</v>
      </c>
      <c r="F14" s="25" t="s">
        <v>217</v>
      </c>
      <c r="G14" s="25">
        <v>188</v>
      </c>
    </row>
    <row r="15" spans="1:7" ht="37.5" x14ac:dyDescent="0.4">
      <c r="A15" s="12" t="s">
        <v>161</v>
      </c>
      <c r="B15" s="3">
        <f>_xlfn.STDEV.S(B2:B8)</f>
        <v>78.940906168264036</v>
      </c>
      <c r="F15" s="25" t="s">
        <v>218</v>
      </c>
      <c r="G15" s="25">
        <v>68</v>
      </c>
    </row>
    <row r="16" spans="1:7" x14ac:dyDescent="0.4">
      <c r="F16" s="25" t="s">
        <v>219</v>
      </c>
      <c r="G16" s="25">
        <v>256</v>
      </c>
    </row>
    <row r="17" spans="6:7" x14ac:dyDescent="0.4">
      <c r="F17" s="25" t="s">
        <v>65</v>
      </c>
      <c r="G17" s="25">
        <v>1036</v>
      </c>
    </row>
    <row r="18" spans="6:7" x14ac:dyDescent="0.4">
      <c r="F18" s="25" t="s">
        <v>220</v>
      </c>
      <c r="G18" s="25">
        <v>7</v>
      </c>
    </row>
    <row r="19" spans="6:7" x14ac:dyDescent="0.4">
      <c r="F19" s="25" t="s">
        <v>221</v>
      </c>
      <c r="G19" s="25">
        <v>256</v>
      </c>
    </row>
    <row r="20" spans="6:7" x14ac:dyDescent="0.4">
      <c r="F20" s="25" t="s">
        <v>222</v>
      </c>
      <c r="G20" s="25">
        <v>68</v>
      </c>
    </row>
    <row r="21" spans="6:7" ht="19.5" thickBot="1" x14ac:dyDescent="0.45">
      <c r="F21" s="26" t="s">
        <v>223</v>
      </c>
      <c r="G21" s="26">
        <v>73.008161438092387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点数</vt:lpstr>
      <vt:lpstr>ピボット</vt:lpstr>
      <vt:lpstr>1章</vt:lpstr>
      <vt:lpstr>P.11</vt:lpstr>
      <vt:lpstr>ボーリング</vt:lpstr>
      <vt:lpstr>2章</vt:lpstr>
      <vt:lpstr>P.19</vt:lpstr>
      <vt:lpstr>3章</vt:lpstr>
      <vt:lpstr>P.26</vt:lpstr>
      <vt:lpstr>4章</vt:lpstr>
      <vt:lpstr>P.36</vt:lpstr>
      <vt:lpstr>5章(関数未使用)</vt:lpstr>
      <vt:lpstr>5章(関数使用)</vt:lpstr>
      <vt:lpstr>5章(基本統計量)</vt:lpstr>
      <vt:lpstr>P.56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 Gouda</dc:creator>
  <cp:lastModifiedBy>user</cp:lastModifiedBy>
  <dcterms:created xsi:type="dcterms:W3CDTF">2018-03-18T04:10:57Z</dcterms:created>
  <dcterms:modified xsi:type="dcterms:W3CDTF">2022-11-08T03:41:18Z</dcterms:modified>
</cp:coreProperties>
</file>