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keni\Desktop\Optimal Estimation\USU_Optimal_Estimation_Project\MATLAB Code\"/>
    </mc:Choice>
  </mc:AlternateContent>
  <xr:revisionPtr revIDLastSave="0" documentId="13_ncr:1_{FC65D282-560B-46B4-8FC0-270AA7E2427A}" xr6:coauthVersionLast="47" xr6:coauthVersionMax="47" xr10:uidLastSave="{00000000-0000-0000-0000-000000000000}"/>
  <bookViews>
    <workbookView xWindow="0" yWindow="-165" windowWidth="20520" windowHeight="13245" tabRatio="894" activeTab="3" xr2:uid="{00000000-000D-0000-FFFF-FFFF00000000}"/>
  </bookViews>
  <sheets>
    <sheet name="general" sheetId="1" r:id="rId1"/>
    <sheet name="initialConditions" sheetId="23" r:id="rId2"/>
    <sheet name="errorInjection" sheetId="17" r:id="rId3"/>
    <sheet name="truthStateIdx" sheetId="21" r:id="rId4"/>
    <sheet name="navStateIdx" sheetId="22" r:id="rId5"/>
    <sheet name="truthStateParams" sheetId="11" r:id="rId6"/>
    <sheet name="truthStateInitialUncertainty" sheetId="6" r:id="rId7"/>
    <sheet name="navStateParams" sheetId="13" r:id="rId8"/>
    <sheet name="navStateInitialUncertainty" sheetId="14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1" l="1"/>
  <c r="B10" i="21"/>
  <c r="E13" i="1"/>
  <c r="E12" i="1"/>
  <c r="E11" i="1"/>
  <c r="E17" i="23"/>
  <c r="E18" i="23"/>
  <c r="E16" i="23"/>
  <c r="E15" i="23"/>
  <c r="E14" i="23"/>
  <c r="E13" i="23"/>
  <c r="E12" i="23"/>
  <c r="E20" i="23"/>
  <c r="E21" i="23"/>
  <c r="E19" i="23"/>
  <c r="E10" i="21"/>
  <c r="E9" i="21"/>
  <c r="E12" i="17"/>
  <c r="E13" i="17"/>
  <c r="E11" i="17"/>
  <c r="E9" i="17"/>
  <c r="E10" i="17"/>
  <c r="E8" i="17"/>
  <c r="C14" i="17"/>
  <c r="C15" i="17"/>
  <c r="C16" i="17"/>
  <c r="E19" i="17"/>
  <c r="E18" i="17"/>
  <c r="E17" i="17"/>
  <c r="E14" i="17"/>
  <c r="E15" i="17"/>
  <c r="D9" i="22"/>
  <c r="E8" i="22"/>
  <c r="B9" i="22"/>
  <c r="C8" i="22"/>
  <c r="E9" i="22"/>
  <c r="C9" i="22"/>
  <c r="D8" i="22"/>
  <c r="B8" i="22"/>
  <c r="C10" i="21"/>
  <c r="C9" i="21"/>
  <c r="E23" i="23"/>
  <c r="E24" i="23"/>
  <c r="E22" i="23"/>
  <c r="E6" i="23"/>
  <c r="E7" i="23"/>
  <c r="E5" i="23"/>
  <c r="E3" i="23"/>
  <c r="E4" i="23"/>
  <c r="E2" i="23"/>
  <c r="B7" i="1" l="1"/>
  <c r="B2" i="11" l="1"/>
  <c r="B10" i="13" l="1"/>
  <c r="B11" i="13"/>
  <c r="B11" i="6" l="1"/>
  <c r="B12" i="6"/>
  <c r="B13" i="6"/>
  <c r="B14" i="6"/>
  <c r="B15" i="6"/>
  <c r="B16" i="6"/>
  <c r="B19" i="6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11" i="13" l="1"/>
  <c r="E11" i="11"/>
  <c r="E10" i="11"/>
  <c r="D11" i="13"/>
  <c r="C11" i="13"/>
  <c r="A11" i="13"/>
  <c r="D10" i="13"/>
  <c r="C10" i="13"/>
  <c r="E10" i="13"/>
  <c r="A10" i="13"/>
  <c r="E2" i="11" l="1"/>
  <c r="B17" i="6"/>
  <c r="B18" i="6"/>
  <c r="C2" i="17"/>
  <c r="E7" i="17" l="1"/>
  <c r="E6" i="17"/>
  <c r="E5" i="17"/>
  <c r="E4" i="17"/>
  <c r="E3" i="17"/>
  <c r="E2" i="17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7" i="1" l="1"/>
  <c r="E6" i="1"/>
  <c r="E5" i="1"/>
  <c r="E3" i="1"/>
  <c r="E2" i="1"/>
  <c r="E4" i="1" l="1"/>
  <c r="B9" i="21" l="1"/>
  <c r="E10" i="1" l="1"/>
  <c r="E9" i="1"/>
  <c r="E8" i="1"/>
  <c r="B3" i="16" l="1"/>
  <c r="E16" i="17" l="1"/>
  <c r="E17" i="6"/>
  <c r="E4" i="11"/>
  <c r="E19" i="6"/>
  <c r="E3" i="11"/>
  <c r="E18" i="6"/>
  <c r="E4" i="13"/>
  <c r="E19" i="14"/>
  <c r="E18" i="14"/>
  <c r="E3" i="13"/>
  <c r="E17" i="14"/>
</calcChain>
</file>

<file path=xl/sharedStrings.xml><?xml version="1.0" encoding="utf-8"?>
<sst xmlns="http://schemas.openxmlformats.org/spreadsheetml/2006/main" count="310" uniqueCount="181">
  <si>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</si>
  <si>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</si>
  <si>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</si>
  <si>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</si>
  <si>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</si>
  <si>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</si>
  <si>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</si>
  <si>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</si>
  <si>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</si>
  <si>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</si>
  <si>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</si>
  <si>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</si>
  <si>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</si>
  <si>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</si>
  <si>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</si>
  <si>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</si>
  <si>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</si>
  <si>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</si>
  <si>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</si>
  <si>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</si>
  <si>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</si>
  <si>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</si>
  <si>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dt</t>
  </si>
  <si>
    <t>sig_gyro_ss</t>
  </si>
  <si>
    <t>deg/hr</t>
  </si>
  <si>
    <t>3-sigma steady-state gyro bias</t>
  </si>
  <si>
    <t>del_gyrox</t>
  </si>
  <si>
    <t>Injected gyro bias error</t>
  </si>
  <si>
    <t>del_gyroy</t>
  </si>
  <si>
    <t>del_gyroz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</si>
  <si>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</si>
  <si>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</si>
  <si>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</si>
  <si>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</si>
  <si>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</si>
  <si>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</si>
  <si>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</si>
  <si>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</si>
  <si>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</si>
  <si>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</si>
  <si>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</si>
  <si>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</si>
  <si>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</si>
  <si>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</si>
  <si>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</si>
  <si>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Simulation timestep</t>
  </si>
  <si>
    <t>Simulation time</t>
  </si>
  <si>
    <t>n_Qnoise</t>
  </si>
  <si>
    <t>number of Process noise componenets</t>
  </si>
  <si>
    <t>gbias</t>
  </si>
  <si>
    <t>ri_x</t>
  </si>
  <si>
    <t>ri_y</t>
  </si>
  <si>
    <t>ri_z</t>
  </si>
  <si>
    <t>vi_x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</si>
  <si>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</si>
  <si>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</si>
  <si>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</si>
  <si>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</si>
  <si>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</si>
  <si>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</si>
  <si>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</si>
  <si>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</si>
  <si>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</si>
  <si>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</si>
  <si>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</si>
  <si>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</si>
  <si>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</si>
  <si>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</si>
  <si>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</si>
  <si>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</si>
  <si>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</si>
  <si>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</si>
  <si>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</si>
  <si>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</si>
  <si>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</si>
  <si>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</si>
  <si>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</si>
  <si>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</si>
  <si>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</si>
  <si>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</si>
  <si>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</si>
  <si>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</si>
  <si>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</si>
  <si>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</si>
  <si>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</si>
  <si>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</si>
  <si>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</si>
  <si>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</si>
  <si>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</si>
  <si>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</si>
  <si>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</si>
  <si>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</si>
  <si>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</si>
  <si>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</si>
  <si>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</si>
  <si>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</si>
  <si>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</si>
  <si>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MatlabValues</t>
  </si>
  <si>
    <t>n_MonteCarloRuns</t>
  </si>
  <si>
    <t>Q_grav</t>
  </si>
  <si>
    <t>m^2/s^3</t>
  </si>
  <si>
    <t>3-sigma non-gravitational process noise</t>
  </si>
  <si>
    <t>pixels</t>
  </si>
  <si>
    <t>sig_cu</t>
  </si>
  <si>
    <t>sig_cv</t>
  </si>
  <si>
    <t>3-sigma v component of pixel noise</t>
  </si>
  <si>
    <t>3-sigma u component of pixel noise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</si>
  <si>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</si>
  <si>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</si>
  <si>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</si>
  <si>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</si>
  <si>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</si>
  <si>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</si>
  <si>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</si>
  <si>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x component of initial position of vehicle(inertial)</t>
  </si>
  <si>
    <t>y component of initial position of vehicle(inertial)</t>
  </si>
  <si>
    <t>z component of initial position of vehicle(inertial)</t>
  </si>
  <si>
    <t>x component of initial velocity of vehicle(inertial)</t>
  </si>
  <si>
    <t>y component of initial velocity of vehicle(inertial)</t>
  </si>
  <si>
    <t>z component of initial velocity of vehicle(inertial)</t>
  </si>
  <si>
    <t>m/s</t>
  </si>
  <si>
    <t>q_1</t>
  </si>
  <si>
    <t>q_2</t>
  </si>
  <si>
    <t>q_3</t>
  </si>
  <si>
    <t>q_4</t>
  </si>
  <si>
    <t>quaternion value 1</t>
  </si>
  <si>
    <t>quaternion value 2</t>
  </si>
  <si>
    <t>quaternion value 3</t>
  </si>
  <si>
    <t>quaternion value 4</t>
  </si>
  <si>
    <t>rc_x</t>
  </si>
  <si>
    <t>rc_y</t>
  </si>
  <si>
    <t>rc_z</t>
  </si>
  <si>
    <t>x component of position of ground coil(inertial)</t>
  </si>
  <si>
    <t>y component of position of ground coil(inertial)</t>
  </si>
  <si>
    <t>z component of position of ground coil(inertial)</t>
  </si>
  <si>
    <t>st_angle</t>
  </si>
  <si>
    <t>abias</t>
  </si>
  <si>
    <t>cpos</t>
  </si>
  <si>
    <t>Injected vehicle position error</t>
  </si>
  <si>
    <t>Injected vehicle velocity error</t>
  </si>
  <si>
    <t>Injected vehicle quaternion error</t>
  </si>
  <si>
    <t>del_accelx</t>
  </si>
  <si>
    <t>del_accely</t>
  </si>
  <si>
    <t>del_accelz</t>
  </si>
  <si>
    <t>Injected accel bias error</t>
  </si>
  <si>
    <t>del_rsx_c</t>
  </si>
  <si>
    <t>del_rsy_c</t>
  </si>
  <si>
    <t>del_rsz_c</t>
  </si>
  <si>
    <t>Injected coil position error</t>
  </si>
  <si>
    <t>del_theta_x</t>
  </si>
  <si>
    <t>del_theta_y</t>
  </si>
  <si>
    <t>del_theta_z</t>
  </si>
  <si>
    <t>g</t>
  </si>
  <si>
    <t>ang_rate_x</t>
  </si>
  <si>
    <t>ang_rate_y</t>
  </si>
  <si>
    <t>ang_rate_z</t>
  </si>
  <si>
    <t>abias_x</t>
  </si>
  <si>
    <t>gbias_x</t>
  </si>
  <si>
    <t>abias_y</t>
  </si>
  <si>
    <t>abias_z</t>
  </si>
  <si>
    <t>gbias_y</t>
  </si>
  <si>
    <t>gbias_z</t>
  </si>
  <si>
    <t>x component of accelerometer measurement</t>
  </si>
  <si>
    <t>y component of accelerometer measurement</t>
  </si>
  <si>
    <t>z component of accelerometer measurement</t>
  </si>
  <si>
    <t>x component of gyroscope measurement</t>
  </si>
  <si>
    <t>z component of gyroscope measurement</t>
  </si>
  <si>
    <t>y component of gyroscope measurement</t>
  </si>
  <si>
    <t xml:space="preserve">deg </t>
  </si>
  <si>
    <t>deg/s</t>
  </si>
  <si>
    <t>x component of angular rate</t>
  </si>
  <si>
    <t>y component of angular rate</t>
  </si>
  <si>
    <t>z componenet of angular rate</t>
  </si>
  <si>
    <t>steering angle</t>
  </si>
  <si>
    <t>L</t>
  </si>
  <si>
    <t>meters</t>
  </si>
  <si>
    <t>vehicle wheelbase</t>
  </si>
  <si>
    <t>tau_a</t>
  </si>
  <si>
    <t>tau_g</t>
  </si>
  <si>
    <t>accelerometer time constant</t>
  </si>
  <si>
    <t>gyroscope time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</si>
</sst>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164" fontId="0" fillId="0" borderId="5" xfId="0" applyNumberFormat="1" applyFont="1" applyBorder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164" fontId="0" fillId="0" borderId="8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1" fontId="0" fillId="0" borderId="7" xfId="0" applyNumberFormat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12" xfId="0" applyBorder="1"/>
    <xf numFmtId="0" fontId="1" fillId="2" borderId="13" xfId="0" applyFont="1" applyFill="1" applyBorder="1"/>
    <xf numFmtId="165" fontId="1" fillId="2" borderId="13" xfId="0" applyNumberFormat="1" applyFont="1" applyFill="1" applyBorder="1"/>
    <xf numFmtId="164" fontId="1" fillId="2" borderId="13" xfId="0" applyNumberFormat="1" applyFont="1" applyFill="1" applyBorder="1"/>
    <xf numFmtId="0" fontId="0" fillId="2" borderId="13" xfId="0" applyFill="1" applyBorder="1"/>
    <xf numFmtId="165" fontId="0" fillId="2" borderId="13" xfId="0" applyNumberFormat="1" applyFill="1" applyBorder="1"/>
    <xf numFmtId="164" fontId="0" fillId="2" borderId="13" xfId="0" applyNumberFormat="1" applyFill="1" applyBorder="1"/>
    <xf numFmtId="1" fontId="0" fillId="2" borderId="13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" fontId="0" fillId="0" borderId="5" xfId="0" applyNumberFormat="1" applyBorder="1"/>
    <xf numFmtId="1" fontId="0" fillId="0" borderId="8" xfId="0" applyNumberFormat="1" applyBorder="1"/>
    <xf numFmtId="0" fontId="0" fillId="0" borderId="3" xfId="0" applyBorder="1"/>
    <xf numFmtId="0" fontId="0" fillId="0" borderId="1" xfId="0" applyFont="1" applyFill="1" applyBorder="1"/>
    <xf numFmtId="0" fontId="0" fillId="0" borderId="4" xfId="0" applyFont="1" applyFill="1" applyBorder="1"/>
    <xf numFmtId="0" fontId="0" fillId="0" borderId="6" xfId="0" applyFont="1" applyFill="1" applyBorder="1"/>
    <xf numFmtId="0" fontId="0" fillId="2" borderId="14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zoomScale="145" zoomScaleNormal="145" workbookViewId="0">
      <selection activeCell="A14" sqref="A14"/>
    </sheetView>
  </sheetViews>
  <sheetFormatPr defaultRowHeight="14.25" x14ac:dyDescent="0.45"/>
  <cols>
    <col min="1" max="1" width="39.73046875" bestFit="1" customWidth="1"/>
    <col min="2" max="2" width="12.86328125" style="2" bestFit="1" customWidth="1"/>
    <col min="3" max="3" width="16.59765625" bestFit="1" customWidth="1"/>
    <col min="4" max="4" width="75.59765625" bestFit="1" customWidth="1"/>
    <col min="5" max="5" width="16.3984375" style="1" bestFit="1" customWidth="1"/>
    <col min="6" max="6" width="25" bestFit="1" customWidth="1"/>
  </cols>
  <sheetData>
    <row r="1" spans="1:5" s="53" customFormat="1" x14ac:dyDescent="0.45">
      <c r="A1" s="50" t="s">
        <v>3</v>
      </c>
      <c r="B1" s="51" t="s">
        <v>0</v>
      </c>
      <c r="C1" s="50" t="s">
        <v>2</v>
      </c>
      <c r="D1" s="50" t="s">
        <v>1</v>
      </c>
      <c r="E1" s="52" t="s">
        <v>97</v>
      </c>
    </row>
    <row r="2" spans="1:5" s="53" customFormat="1" x14ac:dyDescent="0.45">
      <c r="A2" s="53" t="s">
        <v>6</v>
      </c>
      <c r="B2" s="54">
        <v>2</v>
      </c>
      <c r="C2" s="53" t="s">
        <v>5</v>
      </c>
      <c r="D2" s="53" t="s">
        <v>7</v>
      </c>
      <c r="E2" s="55">
        <f t="shared" ref="E2:E7" si="0">B2</f>
        <v>2</v>
      </c>
    </row>
    <row r="3" spans="1:5" s="53" customFormat="1" x14ac:dyDescent="0.45">
      <c r="A3" s="53" t="s">
        <v>22</v>
      </c>
      <c r="B3" s="54">
        <v>0.25</v>
      </c>
      <c r="C3" s="53" t="s">
        <v>5</v>
      </c>
      <c r="D3" s="53" t="s">
        <v>45</v>
      </c>
      <c r="E3" s="55">
        <f t="shared" si="0"/>
        <v>0.25</v>
      </c>
    </row>
    <row r="4" spans="1:5" s="53" customFormat="1" x14ac:dyDescent="0.45">
      <c r="A4" s="53" t="s">
        <v>44</v>
      </c>
      <c r="B4" s="54">
        <v>30</v>
      </c>
      <c r="C4" s="53" t="s">
        <v>5</v>
      </c>
      <c r="D4" s="53" t="s">
        <v>46</v>
      </c>
      <c r="E4" s="55">
        <f t="shared" si="0"/>
        <v>30</v>
      </c>
    </row>
    <row r="5" spans="1:5" s="53" customFormat="1" x14ac:dyDescent="0.45">
      <c r="A5" s="53" t="s">
        <v>12</v>
      </c>
      <c r="B5" s="56">
        <v>3</v>
      </c>
      <c r="C5" s="53" t="s">
        <v>4</v>
      </c>
      <c r="D5" s="53" t="s">
        <v>14</v>
      </c>
      <c r="E5" s="55">
        <f>B5</f>
        <v>3</v>
      </c>
    </row>
    <row r="6" spans="1:5" s="53" customFormat="1" x14ac:dyDescent="0.45">
      <c r="A6" s="53" t="s">
        <v>47</v>
      </c>
      <c r="B6" s="56">
        <v>15</v>
      </c>
      <c r="C6" s="53" t="s">
        <v>4</v>
      </c>
      <c r="D6" s="53" t="s">
        <v>48</v>
      </c>
      <c r="E6" s="55">
        <f>B6</f>
        <v>15</v>
      </c>
    </row>
    <row r="7" spans="1:5" s="53" customFormat="1" x14ac:dyDescent="0.45">
      <c r="A7" s="53" t="s">
        <v>98</v>
      </c>
      <c r="B7" s="56">
        <f>12*6</f>
        <v>72</v>
      </c>
      <c r="C7" s="53" t="s">
        <v>4</v>
      </c>
      <c r="D7" s="53" t="s">
        <v>13</v>
      </c>
      <c r="E7" s="55">
        <f t="shared" si="0"/>
        <v>72</v>
      </c>
    </row>
    <row r="8" spans="1:5" s="53" customFormat="1" x14ac:dyDescent="0.45">
      <c r="A8" s="53" t="s">
        <v>38</v>
      </c>
      <c r="B8" s="56">
        <v>1</v>
      </c>
      <c r="C8" s="53" t="s">
        <v>4</v>
      </c>
      <c r="D8" s="53" t="s">
        <v>39</v>
      </c>
      <c r="E8" s="55">
        <f t="shared" ref="E8:E13" si="1">B8</f>
        <v>1</v>
      </c>
    </row>
    <row r="9" spans="1:5" s="53" customFormat="1" x14ac:dyDescent="0.45">
      <c r="A9" s="53" t="s">
        <v>20</v>
      </c>
      <c r="B9" s="56">
        <v>0</v>
      </c>
      <c r="C9" s="53" t="s">
        <v>4</v>
      </c>
      <c r="D9" s="53" t="s">
        <v>21</v>
      </c>
      <c r="E9" s="55">
        <f t="shared" si="1"/>
        <v>0</v>
      </c>
    </row>
    <row r="10" spans="1:5" s="53" customFormat="1" x14ac:dyDescent="0.45">
      <c r="A10" s="53" t="s">
        <v>40</v>
      </c>
      <c r="B10" s="56">
        <v>0</v>
      </c>
      <c r="C10" s="53" t="s">
        <v>4</v>
      </c>
      <c r="D10" s="53" t="s">
        <v>41</v>
      </c>
      <c r="E10" s="55">
        <f t="shared" si="1"/>
        <v>0</v>
      </c>
    </row>
    <row r="11" spans="1:5" x14ac:dyDescent="0.45">
      <c r="A11" s="65" t="s">
        <v>174</v>
      </c>
      <c r="B11" s="2">
        <v>2</v>
      </c>
      <c r="C11" s="65" t="s">
        <v>175</v>
      </c>
      <c r="D11" s="65" t="s">
        <v>176</v>
      </c>
      <c r="E11" s="1">
        <f t="shared" si="1"/>
        <v>2</v>
      </c>
    </row>
    <row r="12" spans="1:5" x14ac:dyDescent="0.45">
      <c r="A12" s="65" t="s">
        <v>177</v>
      </c>
      <c r="B12" s="2">
        <v>1</v>
      </c>
      <c r="C12" s="65" t="s">
        <v>5</v>
      </c>
      <c r="D12" s="65" t="s">
        <v>179</v>
      </c>
      <c r="E12" s="1">
        <f t="shared" si="1"/>
        <v>1</v>
      </c>
    </row>
    <row r="13" spans="1:5" x14ac:dyDescent="0.45">
      <c r="A13" s="65" t="s">
        <v>178</v>
      </c>
      <c r="B13" s="2">
        <v>1</v>
      </c>
      <c r="C13" s="65" t="s">
        <v>5</v>
      </c>
      <c r="D13" s="65" t="s">
        <v>180</v>
      </c>
      <c r="E13" s="1">
        <f t="shared" si="1"/>
        <v>1</v>
      </c>
    </row>
    <row r="26" spans="3:3" x14ac:dyDescent="0.45">
      <c r="C26" s="4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2" sqref="B2"/>
    </sheetView>
  </sheetViews>
  <sheetFormatPr defaultRowHeight="14.25" x14ac:dyDescent="0.45"/>
  <cols>
    <col min="1" max="1" width="10.59765625" bestFit="1" customWidth="1"/>
  </cols>
  <sheetData>
    <row r="1" spans="1:2" x14ac:dyDescent="0.45">
      <c r="A1" t="s">
        <v>16</v>
      </c>
      <c r="B1">
        <v>60</v>
      </c>
    </row>
    <row r="2" spans="1:2" x14ac:dyDescent="0.45">
      <c r="A2" t="s">
        <v>17</v>
      </c>
      <c r="B2">
        <v>60</v>
      </c>
    </row>
    <row r="3" spans="1:2" x14ac:dyDescent="0.45">
      <c r="A3" t="s">
        <v>18</v>
      </c>
      <c r="B3">
        <f>hr2min*min2sec</f>
        <v>3600</v>
      </c>
    </row>
    <row r="4" spans="1:2" x14ac:dyDescent="0.45">
      <c r="A4" t="s">
        <v>19</v>
      </c>
      <c r="B4">
        <v>9.81</v>
      </c>
    </row>
    <row r="5" spans="1:2" x14ac:dyDescent="0.45">
      <c r="A5" t="s">
        <v>113</v>
      </c>
      <c r="B5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35"/>
  <sheetViews>
    <sheetView workbookViewId="0">
      <selection activeCell="A15" sqref="A15"/>
    </sheetView>
  </sheetViews>
  <sheetFormatPr defaultRowHeight="14.25" x14ac:dyDescent="0.45"/>
  <cols>
    <col min="1" max="1" width="9.9296875" bestFit="1" customWidth="1"/>
    <col min="2" max="2" width="12.59765625" bestFit="1" customWidth="1"/>
    <col min="4" max="4" width="72.3984375" bestFit="1" customWidth="1"/>
    <col min="5" max="5" width="15.3984375" bestFit="1" customWidth="1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x14ac:dyDescent="0.45">
      <c r="A2" s="30" t="s">
        <v>50</v>
      </c>
      <c r="B2" s="31">
        <v>0</v>
      </c>
      <c r="C2" s="30" t="s">
        <v>8</v>
      </c>
      <c r="D2" s="30" t="s">
        <v>114</v>
      </c>
      <c r="E2" s="32">
        <f>B2</f>
        <v>0</v>
      </c>
    </row>
    <row r="3" spans="1:5" x14ac:dyDescent="0.45">
      <c r="A3" s="33" t="s">
        <v>51</v>
      </c>
      <c r="B3" s="34">
        <v>0</v>
      </c>
      <c r="C3" s="33" t="s">
        <v>8</v>
      </c>
      <c r="D3" s="30" t="s">
        <v>115</v>
      </c>
      <c r="E3" s="32">
        <f t="shared" ref="E3:E4" si="0">B3</f>
        <v>0</v>
      </c>
    </row>
    <row r="4" spans="1:5" x14ac:dyDescent="0.45">
      <c r="A4" s="35" t="s">
        <v>52</v>
      </c>
      <c r="B4" s="36">
        <v>0.15</v>
      </c>
      <c r="C4" s="35" t="s">
        <v>8</v>
      </c>
      <c r="D4" s="35" t="s">
        <v>116</v>
      </c>
      <c r="E4" s="37">
        <f t="shared" si="0"/>
        <v>0.15</v>
      </c>
    </row>
    <row r="5" spans="1:5" x14ac:dyDescent="0.45">
      <c r="A5" s="38" t="s">
        <v>53</v>
      </c>
      <c r="B5" s="34">
        <v>0.25</v>
      </c>
      <c r="C5" s="38" t="s">
        <v>120</v>
      </c>
      <c r="D5" s="30" t="s">
        <v>117</v>
      </c>
      <c r="E5" s="32">
        <f>B5</f>
        <v>0.25</v>
      </c>
    </row>
    <row r="6" spans="1:5" x14ac:dyDescent="0.45">
      <c r="A6" s="38" t="s">
        <v>54</v>
      </c>
      <c r="B6" s="34">
        <v>1</v>
      </c>
      <c r="C6" s="38" t="s">
        <v>120</v>
      </c>
      <c r="D6" s="33" t="s">
        <v>118</v>
      </c>
      <c r="E6" s="32">
        <f t="shared" ref="E6:E7" si="1">B6</f>
        <v>1</v>
      </c>
    </row>
    <row r="7" spans="1:5" x14ac:dyDescent="0.45">
      <c r="A7" s="35" t="s">
        <v>55</v>
      </c>
      <c r="B7" s="36">
        <v>0</v>
      </c>
      <c r="C7" s="35" t="s">
        <v>120</v>
      </c>
      <c r="D7" s="35" t="s">
        <v>119</v>
      </c>
      <c r="E7" s="32">
        <f t="shared" si="1"/>
        <v>0</v>
      </c>
    </row>
    <row r="8" spans="1:5" s="6" customFormat="1" x14ac:dyDescent="0.45">
      <c r="A8" s="38" t="s">
        <v>121</v>
      </c>
      <c r="B8" s="29">
        <v>1</v>
      </c>
      <c r="C8" s="6" t="s">
        <v>4</v>
      </c>
      <c r="D8" s="6" t="s">
        <v>125</v>
      </c>
      <c r="E8" s="12">
        <v>1</v>
      </c>
    </row>
    <row r="9" spans="1:5" s="6" customFormat="1" x14ac:dyDescent="0.45">
      <c r="A9" s="38" t="s">
        <v>122</v>
      </c>
      <c r="B9" s="29">
        <v>0</v>
      </c>
      <c r="C9" s="6" t="s">
        <v>4</v>
      </c>
      <c r="D9" s="6" t="s">
        <v>126</v>
      </c>
      <c r="E9" s="13">
        <v>0</v>
      </c>
    </row>
    <row r="10" spans="1:5" s="6" customFormat="1" x14ac:dyDescent="0.45">
      <c r="A10" s="38" t="s">
        <v>123</v>
      </c>
      <c r="B10" s="57">
        <v>0</v>
      </c>
      <c r="C10" s="6" t="s">
        <v>4</v>
      </c>
      <c r="D10" s="6" t="s">
        <v>127</v>
      </c>
      <c r="E10" s="13">
        <v>0</v>
      </c>
    </row>
    <row r="11" spans="1:5" s="6" customFormat="1" x14ac:dyDescent="0.45">
      <c r="A11" s="58" t="s">
        <v>124</v>
      </c>
      <c r="B11" s="46">
        <v>0</v>
      </c>
      <c r="C11" s="8" t="s">
        <v>4</v>
      </c>
      <c r="D11" s="8" t="s">
        <v>128</v>
      </c>
      <c r="E11" s="14">
        <v>0</v>
      </c>
    </row>
    <row r="12" spans="1:5" x14ac:dyDescent="0.45">
      <c r="A12" s="62" t="s">
        <v>153</v>
      </c>
      <c r="B12" s="4">
        <v>0</v>
      </c>
      <c r="C12" s="4" t="s">
        <v>169</v>
      </c>
      <c r="D12" s="4" t="s">
        <v>170</v>
      </c>
      <c r="E12" s="61">
        <f>RADIANS(B12)</f>
        <v>0</v>
      </c>
    </row>
    <row r="13" spans="1:5" x14ac:dyDescent="0.45">
      <c r="A13" s="63" t="s">
        <v>154</v>
      </c>
      <c r="B13" s="57">
        <v>0</v>
      </c>
      <c r="C13" s="16" t="s">
        <v>169</v>
      </c>
      <c r="D13" s="16" t="s">
        <v>171</v>
      </c>
      <c r="E13" s="43">
        <f>RADIANS(B13)</f>
        <v>0</v>
      </c>
    </row>
    <row r="14" spans="1:5" x14ac:dyDescent="0.45">
      <c r="A14" s="64" t="s">
        <v>155</v>
      </c>
      <c r="B14" s="8">
        <v>0</v>
      </c>
      <c r="C14" s="8" t="s">
        <v>169</v>
      </c>
      <c r="D14" s="8" t="s">
        <v>172</v>
      </c>
      <c r="E14" s="44">
        <f>RADIANS(B14)</f>
        <v>0</v>
      </c>
    </row>
    <row r="15" spans="1:5" x14ac:dyDescent="0.45">
      <c r="A15" s="62" t="s">
        <v>135</v>
      </c>
      <c r="B15" s="4">
        <v>0</v>
      </c>
      <c r="C15" s="4" t="s">
        <v>168</v>
      </c>
      <c r="D15" s="4" t="s">
        <v>173</v>
      </c>
      <c r="E15" s="61">
        <f>RADIANS(B15)</f>
        <v>0</v>
      </c>
    </row>
    <row r="16" spans="1:5" x14ac:dyDescent="0.45">
      <c r="A16" s="62" t="s">
        <v>156</v>
      </c>
      <c r="B16" s="4">
        <v>0</v>
      </c>
      <c r="C16" s="4" t="s">
        <v>152</v>
      </c>
      <c r="D16" s="4" t="s">
        <v>162</v>
      </c>
      <c r="E16" s="61">
        <f>B16*g2mps2</f>
        <v>0</v>
      </c>
    </row>
    <row r="17" spans="1:5" x14ac:dyDescent="0.45">
      <c r="A17" s="63" t="s">
        <v>158</v>
      </c>
      <c r="B17" s="16">
        <v>0</v>
      </c>
      <c r="C17" s="6" t="s">
        <v>152</v>
      </c>
      <c r="D17" s="6" t="s">
        <v>163</v>
      </c>
      <c r="E17" s="43">
        <f>B17*g2mps2</f>
        <v>0</v>
      </c>
    </row>
    <row r="18" spans="1:5" x14ac:dyDescent="0.45">
      <c r="A18" s="64" t="s">
        <v>159</v>
      </c>
      <c r="B18" s="8">
        <v>0</v>
      </c>
      <c r="C18" s="17" t="s">
        <v>152</v>
      </c>
      <c r="D18" s="8" t="s">
        <v>164</v>
      </c>
      <c r="E18" s="44">
        <f>B18*g2mps2</f>
        <v>0</v>
      </c>
    </row>
    <row r="19" spans="1:5" x14ac:dyDescent="0.45">
      <c r="A19" s="63" t="s">
        <v>157</v>
      </c>
      <c r="B19" s="6">
        <v>0</v>
      </c>
      <c r="C19" s="6" t="s">
        <v>24</v>
      </c>
      <c r="D19" s="6" t="s">
        <v>165</v>
      </c>
      <c r="E19" s="43">
        <f>RADIANS(B19)/hr2sec</f>
        <v>0</v>
      </c>
    </row>
    <row r="20" spans="1:5" x14ac:dyDescent="0.45">
      <c r="A20" s="63" t="s">
        <v>160</v>
      </c>
      <c r="B20" s="16">
        <v>0</v>
      </c>
      <c r="C20" s="6" t="s">
        <v>24</v>
      </c>
      <c r="D20" s="16" t="s">
        <v>167</v>
      </c>
      <c r="E20" s="43">
        <f>RADIANS(B20)/hr2sec</f>
        <v>0</v>
      </c>
    </row>
    <row r="21" spans="1:5" x14ac:dyDescent="0.45">
      <c r="A21" s="64" t="s">
        <v>161</v>
      </c>
      <c r="B21" s="8">
        <v>0</v>
      </c>
      <c r="C21" s="8" t="s">
        <v>24</v>
      </c>
      <c r="D21" s="8" t="s">
        <v>166</v>
      </c>
      <c r="E21" s="44">
        <f>RADIANS(B21)/hr2sec</f>
        <v>0</v>
      </c>
    </row>
    <row r="22" spans="1:5" x14ac:dyDescent="0.45">
      <c r="A22" s="38" t="s">
        <v>129</v>
      </c>
      <c r="B22" s="57">
        <v>0</v>
      </c>
      <c r="C22" s="16" t="s">
        <v>8</v>
      </c>
      <c r="D22" s="33" t="s">
        <v>132</v>
      </c>
      <c r="E22" s="59">
        <f>B22</f>
        <v>0</v>
      </c>
    </row>
    <row r="23" spans="1:5" x14ac:dyDescent="0.45">
      <c r="A23" s="38" t="s">
        <v>130</v>
      </c>
      <c r="B23" s="57">
        <v>1</v>
      </c>
      <c r="C23" s="16" t="s">
        <v>8</v>
      </c>
      <c r="D23" s="33" t="s">
        <v>133</v>
      </c>
      <c r="E23" s="59">
        <f t="shared" ref="E23:E24" si="2">B23</f>
        <v>1</v>
      </c>
    </row>
    <row r="24" spans="1:5" x14ac:dyDescent="0.45">
      <c r="A24" s="58" t="s">
        <v>131</v>
      </c>
      <c r="B24" s="46">
        <v>0</v>
      </c>
      <c r="C24" s="17" t="s">
        <v>8</v>
      </c>
      <c r="D24" s="35" t="s">
        <v>134</v>
      </c>
      <c r="E24" s="60">
        <f t="shared" si="2"/>
        <v>0</v>
      </c>
    </row>
    <row r="28" spans="1:5" x14ac:dyDescent="0.45">
      <c r="D28" s="6"/>
    </row>
    <row r="35" spans="4:4" x14ac:dyDescent="0.45">
      <c r="D35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9"/>
  <sheetViews>
    <sheetView zoomScale="130" zoomScaleNormal="130" workbookViewId="0">
      <selection activeCell="F8" sqref="F8"/>
    </sheetView>
  </sheetViews>
  <sheetFormatPr defaultRowHeight="14.25" x14ac:dyDescent="0.45"/>
  <cols>
    <col min="1" max="1" width="10.73046875" bestFit="1" customWidth="1"/>
    <col min="2" max="3" width="7" bestFit="1" customWidth="1"/>
    <col min="4" max="4" width="32.59765625" customWidth="1"/>
    <col min="5" max="5" width="13.86328125" bestFit="1" customWidth="1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3" t="s">
        <v>91</v>
      </c>
      <c r="B2" s="4">
        <v>0.1</v>
      </c>
      <c r="C2" s="4" t="str">
        <f>truthStateInitialUncertainty!C2</f>
        <v>m</v>
      </c>
      <c r="D2" s="4" t="s">
        <v>138</v>
      </c>
      <c r="E2" s="61">
        <f t="shared" ref="E2:E7" si="0">B2</f>
        <v>0.1</v>
      </c>
      <c r="F2" s="6"/>
    </row>
    <row r="3" spans="1:6" x14ac:dyDescent="0.45">
      <c r="A3" s="5" t="s">
        <v>92</v>
      </c>
      <c r="B3" s="6">
        <v>0.2</v>
      </c>
      <c r="C3" s="6" t="str">
        <f>truthStateInitialUncertainty!C3</f>
        <v>m</v>
      </c>
      <c r="D3" s="6" t="s">
        <v>138</v>
      </c>
      <c r="E3" s="43">
        <f t="shared" si="0"/>
        <v>0.2</v>
      </c>
      <c r="F3" s="6"/>
    </row>
    <row r="4" spans="1:6" x14ac:dyDescent="0.45">
      <c r="A4" s="5" t="s">
        <v>93</v>
      </c>
      <c r="B4" s="6">
        <v>0.3</v>
      </c>
      <c r="C4" s="6" t="str">
        <f>truthStateInitialUncertainty!C4</f>
        <v>m</v>
      </c>
      <c r="D4" s="6" t="s">
        <v>138</v>
      </c>
      <c r="E4" s="43">
        <f t="shared" si="0"/>
        <v>0.3</v>
      </c>
      <c r="F4" s="6"/>
    </row>
    <row r="5" spans="1:6" x14ac:dyDescent="0.45">
      <c r="A5" s="5" t="s">
        <v>94</v>
      </c>
      <c r="B5" s="6">
        <v>1</v>
      </c>
      <c r="C5" s="6" t="str">
        <f>truthStateInitialUncertainty!C5</f>
        <v>m/sec</v>
      </c>
      <c r="D5" s="6" t="s">
        <v>139</v>
      </c>
      <c r="E5" s="43">
        <f t="shared" si="0"/>
        <v>1</v>
      </c>
      <c r="F5" s="6"/>
    </row>
    <row r="6" spans="1:6" x14ac:dyDescent="0.45">
      <c r="A6" s="5" t="s">
        <v>95</v>
      </c>
      <c r="B6" s="6">
        <v>2</v>
      </c>
      <c r="C6" s="6" t="str">
        <f>truthStateInitialUncertainty!C6</f>
        <v>m/sec</v>
      </c>
      <c r="D6" s="6" t="s">
        <v>139</v>
      </c>
      <c r="E6" s="43">
        <f t="shared" si="0"/>
        <v>2</v>
      </c>
      <c r="F6" s="6"/>
    </row>
    <row r="7" spans="1:6" x14ac:dyDescent="0.45">
      <c r="A7" s="5" t="s">
        <v>96</v>
      </c>
      <c r="B7" s="6">
        <v>3</v>
      </c>
      <c r="C7" s="6" t="str">
        <f>truthStateInitialUncertainty!C7</f>
        <v>m/sec</v>
      </c>
      <c r="D7" s="6" t="s">
        <v>139</v>
      </c>
      <c r="E7" s="43">
        <f t="shared" si="0"/>
        <v>3</v>
      </c>
      <c r="F7" s="6"/>
    </row>
    <row r="8" spans="1:6" x14ac:dyDescent="0.45">
      <c r="A8" s="5" t="s">
        <v>149</v>
      </c>
      <c r="B8" s="6">
        <v>0.01</v>
      </c>
      <c r="C8" s="6" t="s">
        <v>9</v>
      </c>
      <c r="D8" s="6" t="s">
        <v>140</v>
      </c>
      <c r="E8" s="43">
        <f>B8</f>
        <v>0.01</v>
      </c>
      <c r="F8" s="6"/>
    </row>
    <row r="9" spans="1:6" x14ac:dyDescent="0.45">
      <c r="A9" s="5" t="s">
        <v>150</v>
      </c>
      <c r="B9" s="6">
        <v>0.02</v>
      </c>
      <c r="C9" s="6" t="s">
        <v>9</v>
      </c>
      <c r="D9" s="6" t="s">
        <v>140</v>
      </c>
      <c r="E9" s="43">
        <f t="shared" ref="E9:E10" si="1">B9</f>
        <v>0.02</v>
      </c>
      <c r="F9" s="6"/>
    </row>
    <row r="10" spans="1:6" x14ac:dyDescent="0.45">
      <c r="A10" s="5" t="s">
        <v>151</v>
      </c>
      <c r="B10" s="6">
        <v>0.03</v>
      </c>
      <c r="C10" s="6" t="s">
        <v>9</v>
      </c>
      <c r="D10" s="6" t="s">
        <v>140</v>
      </c>
      <c r="E10" s="43">
        <f t="shared" si="1"/>
        <v>0.03</v>
      </c>
      <c r="F10" s="6"/>
    </row>
    <row r="11" spans="1:6" x14ac:dyDescent="0.45">
      <c r="A11" s="5" t="s">
        <v>141</v>
      </c>
      <c r="B11" s="16">
        <v>1E-3</v>
      </c>
      <c r="C11" s="16" t="s">
        <v>152</v>
      </c>
      <c r="D11" s="16" t="s">
        <v>144</v>
      </c>
      <c r="E11" s="43">
        <f>B11*g2mps2</f>
        <v>9.810000000000001E-3</v>
      </c>
      <c r="F11" s="6"/>
    </row>
    <row r="12" spans="1:6" x14ac:dyDescent="0.45">
      <c r="A12" s="5" t="s">
        <v>142</v>
      </c>
      <c r="B12" s="16">
        <v>2E-3</v>
      </c>
      <c r="C12" s="16" t="s">
        <v>152</v>
      </c>
      <c r="D12" s="16" t="s">
        <v>144</v>
      </c>
      <c r="E12" s="43">
        <f>B12*g2mps2</f>
        <v>1.9620000000000002E-2</v>
      </c>
      <c r="F12" s="6"/>
    </row>
    <row r="13" spans="1:6" x14ac:dyDescent="0.45">
      <c r="A13" s="5" t="s">
        <v>143</v>
      </c>
      <c r="B13" s="16">
        <v>3.0000000000000001E-3</v>
      </c>
      <c r="C13" s="16" t="s">
        <v>152</v>
      </c>
      <c r="D13" s="16" t="s">
        <v>144</v>
      </c>
      <c r="E13" s="43">
        <f>B13*g2mps2</f>
        <v>2.9430000000000001E-2</v>
      </c>
      <c r="F13" s="6"/>
    </row>
    <row r="14" spans="1:6" x14ac:dyDescent="0.45">
      <c r="A14" s="5" t="s">
        <v>26</v>
      </c>
      <c r="B14" s="6">
        <v>1</v>
      </c>
      <c r="C14" s="6" t="str">
        <f>truthStateInitialUncertainty!C17</f>
        <v>deg/hr</v>
      </c>
      <c r="D14" s="6" t="s">
        <v>27</v>
      </c>
      <c r="E14" s="43">
        <f>RADIANS(B14)/hr2sec</f>
        <v>4.8481368110953598E-6</v>
      </c>
      <c r="F14" s="6"/>
    </row>
    <row r="15" spans="1:6" x14ac:dyDescent="0.45">
      <c r="A15" s="5" t="s">
        <v>28</v>
      </c>
      <c r="B15" s="6">
        <v>2</v>
      </c>
      <c r="C15" s="6" t="str">
        <f>truthStateInitialUncertainty!C18</f>
        <v>deg/hr</v>
      </c>
      <c r="D15" s="6" t="s">
        <v>27</v>
      </c>
      <c r="E15" s="43">
        <f>RADIANS(B15)/hr2sec</f>
        <v>9.6962736221907197E-6</v>
      </c>
    </row>
    <row r="16" spans="1:6" x14ac:dyDescent="0.45">
      <c r="A16" s="6" t="s">
        <v>29</v>
      </c>
      <c r="B16" s="6">
        <v>3</v>
      </c>
      <c r="C16" s="6" t="str">
        <f>truthStateInitialUncertainty!C19</f>
        <v>deg/hr</v>
      </c>
      <c r="D16" s="6" t="s">
        <v>27</v>
      </c>
      <c r="E16" s="43">
        <f>RADIANS(B16)/hr2sec</f>
        <v>1.454441043328608E-5</v>
      </c>
    </row>
    <row r="17" spans="1:5" x14ac:dyDescent="0.45">
      <c r="A17" s="18" t="s">
        <v>145</v>
      </c>
      <c r="B17" s="6">
        <v>0.11</v>
      </c>
      <c r="C17" s="6" t="s">
        <v>8</v>
      </c>
      <c r="D17" s="6" t="s">
        <v>148</v>
      </c>
      <c r="E17" s="43">
        <f t="shared" ref="E17:E19" si="2">B17</f>
        <v>0.11</v>
      </c>
    </row>
    <row r="18" spans="1:5" x14ac:dyDescent="0.45">
      <c r="A18" s="18" t="s">
        <v>146</v>
      </c>
      <c r="B18" s="6">
        <v>0.22</v>
      </c>
      <c r="C18" s="6" t="s">
        <v>8</v>
      </c>
      <c r="D18" s="6" t="s">
        <v>148</v>
      </c>
      <c r="E18" s="43">
        <f t="shared" si="2"/>
        <v>0.22</v>
      </c>
    </row>
    <row r="19" spans="1:5" x14ac:dyDescent="0.45">
      <c r="A19" s="19" t="s">
        <v>147</v>
      </c>
      <c r="B19" s="8">
        <v>0.33</v>
      </c>
      <c r="C19" s="8" t="s">
        <v>8</v>
      </c>
      <c r="D19" s="8" t="s">
        <v>148</v>
      </c>
      <c r="E19" s="44">
        <f t="shared" si="2"/>
        <v>0.33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0"/>
  <sheetViews>
    <sheetView tabSelected="1" zoomScale="130" zoomScaleNormal="130" workbookViewId="0">
      <selection activeCell="H16" sqref="H16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135</v>
      </c>
      <c r="B5" s="67">
        <v>11</v>
      </c>
      <c r="C5" s="67">
        <v>11</v>
      </c>
      <c r="D5" s="67">
        <v>10</v>
      </c>
      <c r="E5" s="68">
        <v>10</v>
      </c>
    </row>
    <row r="6" spans="1:5" x14ac:dyDescent="0.45">
      <c r="A6" s="69" t="s">
        <v>136</v>
      </c>
      <c r="B6" s="6">
        <v>12</v>
      </c>
      <c r="C6" s="6">
        <v>14</v>
      </c>
      <c r="D6" s="6">
        <v>11</v>
      </c>
      <c r="E6" s="70">
        <v>13</v>
      </c>
    </row>
    <row r="7" spans="1:5" x14ac:dyDescent="0.45">
      <c r="A7" s="69" t="s">
        <v>49</v>
      </c>
      <c r="B7" s="6">
        <v>15</v>
      </c>
      <c r="C7" s="6">
        <v>17</v>
      </c>
      <c r="D7" s="6">
        <v>14</v>
      </c>
      <c r="E7" s="70">
        <v>16</v>
      </c>
    </row>
    <row r="8" spans="1:5" ht="14.65" thickBot="1" x14ac:dyDescent="0.5">
      <c r="A8" s="71" t="s">
        <v>137</v>
      </c>
      <c r="B8" s="72">
        <v>18</v>
      </c>
      <c r="C8" s="72">
        <v>20</v>
      </c>
      <c r="D8" s="72">
        <v>17</v>
      </c>
      <c r="E8" s="73">
        <v>19</v>
      </c>
    </row>
    <row r="9" spans="1:5" x14ac:dyDescent="0.45">
      <c r="A9" s="66" t="s">
        <v>42</v>
      </c>
      <c r="B9" s="67">
        <f>B2</f>
        <v>1</v>
      </c>
      <c r="C9" s="67">
        <f>C5</f>
        <v>11</v>
      </c>
      <c r="D9" s="67">
        <v>1</v>
      </c>
      <c r="E9" s="68">
        <f>E5</f>
        <v>10</v>
      </c>
    </row>
    <row r="10" spans="1:5" ht="14.65" thickBot="1" x14ac:dyDescent="0.5">
      <c r="A10" s="71" t="s">
        <v>43</v>
      </c>
      <c r="B10" s="72">
        <f>B6</f>
        <v>12</v>
      </c>
      <c r="C10" s="72">
        <f>C8</f>
        <v>20</v>
      </c>
      <c r="D10" s="72">
        <f>D6</f>
        <v>11</v>
      </c>
      <c r="E10" s="73">
        <f>E8</f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zoomScale="160" zoomScaleNormal="160" workbookViewId="0">
      <selection activeCell="C14" sqref="C14"/>
    </sheetView>
  </sheetViews>
  <sheetFormatPr defaultRowHeight="14.25" x14ac:dyDescent="0.45"/>
  <cols>
    <col min="1" max="1" width="10.73046875" bestFit="1" customWidth="1"/>
    <col min="4" max="4" width="14.86328125" bestFit="1" customWidth="1"/>
    <col min="5" max="5" width="14.265625" bestFit="1" customWidth="1"/>
  </cols>
  <sheetData>
    <row r="1" spans="1:5" ht="14.65" thickBot="1" x14ac:dyDescent="0.5">
      <c r="A1" t="s">
        <v>33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45">
      <c r="A2" s="66" t="s">
        <v>30</v>
      </c>
      <c r="B2" s="67">
        <v>1</v>
      </c>
      <c r="C2" s="67">
        <v>3</v>
      </c>
      <c r="D2" s="67">
        <v>1</v>
      </c>
      <c r="E2" s="68">
        <v>3</v>
      </c>
    </row>
    <row r="3" spans="1:5" x14ac:dyDescent="0.45">
      <c r="A3" s="69" t="s">
        <v>31</v>
      </c>
      <c r="B3" s="6">
        <v>4</v>
      </c>
      <c r="C3" s="6">
        <v>6</v>
      </c>
      <c r="D3" s="6">
        <v>4</v>
      </c>
      <c r="E3" s="70">
        <v>6</v>
      </c>
    </row>
    <row r="4" spans="1:5" ht="14.65" thickBot="1" x14ac:dyDescent="0.5">
      <c r="A4" s="71" t="s">
        <v>32</v>
      </c>
      <c r="B4" s="72">
        <v>7</v>
      </c>
      <c r="C4" s="72">
        <v>10</v>
      </c>
      <c r="D4" s="72">
        <v>7</v>
      </c>
      <c r="E4" s="73">
        <v>9</v>
      </c>
    </row>
    <row r="5" spans="1:5" x14ac:dyDescent="0.45">
      <c r="A5" s="66" t="s">
        <v>136</v>
      </c>
      <c r="B5" s="67">
        <v>11</v>
      </c>
      <c r="C5" s="67">
        <v>13</v>
      </c>
      <c r="D5" s="67">
        <v>10</v>
      </c>
      <c r="E5" s="68">
        <v>12</v>
      </c>
    </row>
    <row r="6" spans="1:5" x14ac:dyDescent="0.45">
      <c r="A6" s="69" t="s">
        <v>49</v>
      </c>
      <c r="B6" s="6">
        <v>14</v>
      </c>
      <c r="C6" s="6">
        <v>16</v>
      </c>
      <c r="D6" s="6">
        <v>13</v>
      </c>
      <c r="E6" s="70">
        <v>15</v>
      </c>
    </row>
    <row r="7" spans="1:5" ht="14.65" thickBot="1" x14ac:dyDescent="0.5">
      <c r="A7" s="71" t="s">
        <v>137</v>
      </c>
      <c r="B7" s="72">
        <v>17</v>
      </c>
      <c r="C7" s="72">
        <v>19</v>
      </c>
      <c r="D7" s="72">
        <v>16</v>
      </c>
      <c r="E7" s="73">
        <v>18</v>
      </c>
    </row>
    <row r="8" spans="1:5" x14ac:dyDescent="0.45">
      <c r="A8" s="66" t="s">
        <v>42</v>
      </c>
      <c r="B8" s="67">
        <f>B2</f>
        <v>1</v>
      </c>
      <c r="C8" s="67">
        <f>C4</f>
        <v>10</v>
      </c>
      <c r="D8" s="67">
        <f>D2</f>
        <v>1</v>
      </c>
      <c r="E8" s="68">
        <f>E4</f>
        <v>9</v>
      </c>
    </row>
    <row r="9" spans="1:5" ht="14.65" thickBot="1" x14ac:dyDescent="0.5">
      <c r="A9" s="71" t="s">
        <v>43</v>
      </c>
      <c r="B9" s="72">
        <f>B5</f>
        <v>11</v>
      </c>
      <c r="C9" s="72">
        <f>C7</f>
        <v>19</v>
      </c>
      <c r="D9" s="72">
        <f>D5</f>
        <v>10</v>
      </c>
      <c r="E9" s="73">
        <f>E7</f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25" x14ac:dyDescent="0.45"/>
  <cols>
    <col min="1" max="1" width="12.73046875" bestFit="1" customWidth="1"/>
    <col min="2" max="2" width="11.59765625" style="9" bestFit="1" customWidth="1"/>
    <col min="3" max="3" width="11.86328125" bestFit="1" customWidth="1"/>
    <col min="4" max="4" width="48.1328125" bestFit="1" customWidth="1"/>
    <col min="5" max="5" width="14.73046875" style="1" bestFit="1" customWidth="1"/>
    <col min="6" max="6" width="14.3984375" bestFit="1" customWidth="1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">
        <v>99</v>
      </c>
      <c r="B2" s="26">
        <f>0.00000016*3</f>
        <v>4.8000000000000006E-7</v>
      </c>
      <c r="C2" s="6" t="s">
        <v>100</v>
      </c>
      <c r="D2" s="16" t="s">
        <v>101</v>
      </c>
      <c r="E2" s="13">
        <f>B2/3</f>
        <v>1.6000000000000003E-7</v>
      </c>
    </row>
    <row r="3" spans="1:6" x14ac:dyDescent="0.45">
      <c r="A3" s="5" t="s">
        <v>23</v>
      </c>
      <c r="B3" s="10">
        <v>5</v>
      </c>
      <c r="C3" s="26" t="s">
        <v>24</v>
      </c>
      <c r="D3" s="6" t="s">
        <v>25</v>
      </c>
      <c r="E3" s="13">
        <f>RADIANS(B3)/hr2sec/3</f>
        <v>8.0802280184922667E-6</v>
      </c>
      <c r="F3" s="1"/>
    </row>
    <row r="4" spans="1:6" x14ac:dyDescent="0.45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45">
      <c r="A5" s="5" t="s">
        <v>77</v>
      </c>
      <c r="B5" s="10">
        <v>20</v>
      </c>
      <c r="C5" s="16" t="s">
        <v>56</v>
      </c>
      <c r="D5" s="16" t="s">
        <v>57</v>
      </c>
      <c r="E5" s="13">
        <f>RADIANS(B5)/3600/3</f>
        <v>3.2320912073969067E-5</v>
      </c>
    </row>
    <row r="6" spans="1:6" x14ac:dyDescent="0.45">
      <c r="A6" s="5" t="s">
        <v>78</v>
      </c>
      <c r="B6" s="10">
        <v>20</v>
      </c>
      <c r="C6" s="16" t="s">
        <v>56</v>
      </c>
      <c r="D6" s="16" t="s">
        <v>58</v>
      </c>
      <c r="E6" s="13">
        <f>RADIANS(B6)/3600/3</f>
        <v>3.2320912073969067E-5</v>
      </c>
    </row>
    <row r="7" spans="1:6" x14ac:dyDescent="0.45">
      <c r="A7" s="18" t="s">
        <v>79</v>
      </c>
      <c r="B7" s="10">
        <v>1.5</v>
      </c>
      <c r="C7" s="16" t="s">
        <v>59</v>
      </c>
      <c r="D7" s="16" t="s">
        <v>60</v>
      </c>
      <c r="E7" s="13">
        <f>RADIANS(B7)/3600/3</f>
        <v>2.4240684055476799E-6</v>
      </c>
    </row>
    <row r="8" spans="1:6" x14ac:dyDescent="0.45">
      <c r="A8" s="18" t="s">
        <v>80</v>
      </c>
      <c r="B8" s="10">
        <v>1.5</v>
      </c>
      <c r="C8" s="16" t="s">
        <v>59</v>
      </c>
      <c r="D8" s="16" t="s">
        <v>60</v>
      </c>
      <c r="E8" s="13">
        <f t="shared" ref="E8:E9" si="0">RADIANS(B8)/3600/3</f>
        <v>2.4240684055476799E-6</v>
      </c>
    </row>
    <row r="9" spans="1:6" x14ac:dyDescent="0.45">
      <c r="A9" s="18" t="s">
        <v>81</v>
      </c>
      <c r="B9" s="10">
        <v>9</v>
      </c>
      <c r="C9" s="16" t="s">
        <v>59</v>
      </c>
      <c r="D9" s="16" t="s">
        <v>60</v>
      </c>
      <c r="E9" s="13">
        <f t="shared" si="0"/>
        <v>1.4544410433286079E-5</v>
      </c>
    </row>
    <row r="10" spans="1:6" x14ac:dyDescent="0.45">
      <c r="A10" s="47" t="s">
        <v>103</v>
      </c>
      <c r="B10" s="27">
        <v>3</v>
      </c>
      <c r="C10" s="48" t="s">
        <v>102</v>
      </c>
      <c r="D10" s="48" t="s">
        <v>106</v>
      </c>
      <c r="E10" s="12">
        <f>B10/3</f>
        <v>1</v>
      </c>
    </row>
    <row r="11" spans="1:6" x14ac:dyDescent="0.45">
      <c r="A11" s="19" t="s">
        <v>104</v>
      </c>
      <c r="B11" s="20">
        <v>3</v>
      </c>
      <c r="C11" s="17" t="s">
        <v>102</v>
      </c>
      <c r="D11" s="17" t="s">
        <v>105</v>
      </c>
      <c r="E11" s="14">
        <f>B11/3</f>
        <v>1</v>
      </c>
    </row>
    <row r="12" spans="1:6" x14ac:dyDescent="0.45">
      <c r="A12" s="18" t="s">
        <v>107</v>
      </c>
      <c r="B12" s="9">
        <v>10</v>
      </c>
      <c r="C12" s="16" t="s">
        <v>8</v>
      </c>
      <c r="D12" s="16" t="s">
        <v>108</v>
      </c>
      <c r="E12" s="1">
        <f>B12/3</f>
        <v>3.3333333333333335</v>
      </c>
    </row>
    <row r="13" spans="1:6" x14ac:dyDescent="0.45">
      <c r="A13" s="18" t="s">
        <v>109</v>
      </c>
      <c r="B13" s="9">
        <v>100</v>
      </c>
      <c r="C13" s="16" t="s">
        <v>8</v>
      </c>
      <c r="D13" s="16" t="s">
        <v>110</v>
      </c>
      <c r="E13" s="1">
        <f>B13/3</f>
        <v>33.333333333333336</v>
      </c>
    </row>
    <row r="14" spans="1:6" x14ac:dyDescent="0.45">
      <c r="A14" s="18" t="s">
        <v>111</v>
      </c>
      <c r="B14" s="9">
        <v>10</v>
      </c>
      <c r="C14" s="16" t="s">
        <v>8</v>
      </c>
      <c r="D14" s="16" t="s">
        <v>112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4.73046875" style="11" bestFit="1" customWidth="1"/>
    <col min="6" max="6" width="17.3984375" style="6" bestFit="1" customWidth="1"/>
    <col min="7" max="16384" width="9.1328125" style="6"/>
  </cols>
  <sheetData>
    <row r="1" spans="1:5" x14ac:dyDescent="0.45">
      <c r="A1" s="21" t="s">
        <v>3</v>
      </c>
      <c r="B1" s="22" t="s">
        <v>0</v>
      </c>
      <c r="C1" s="23" t="s">
        <v>2</v>
      </c>
      <c r="D1" s="23" t="s">
        <v>1</v>
      </c>
      <c r="E1" s="24" t="s">
        <v>97</v>
      </c>
    </row>
    <row r="2" spans="1:5" ht="15" customHeight="1" x14ac:dyDescent="0.45">
      <c r="A2" s="3" t="s">
        <v>61</v>
      </c>
      <c r="B2" s="4">
        <v>4000</v>
      </c>
      <c r="C2" s="4" t="s">
        <v>8</v>
      </c>
      <c r="D2" s="4" t="s">
        <v>62</v>
      </c>
      <c r="E2" s="12">
        <f t="shared" ref="E2:E10" si="0">B2/3</f>
        <v>1333.3333333333333</v>
      </c>
    </row>
    <row r="3" spans="1:5" x14ac:dyDescent="0.45">
      <c r="A3" s="5" t="s">
        <v>63</v>
      </c>
      <c r="B3" s="6">
        <v>4000</v>
      </c>
      <c r="C3" s="6" t="s">
        <v>8</v>
      </c>
      <c r="D3" s="6" t="s">
        <v>62</v>
      </c>
      <c r="E3" s="13">
        <f t="shared" si="0"/>
        <v>1333.3333333333333</v>
      </c>
    </row>
    <row r="4" spans="1:5" x14ac:dyDescent="0.45">
      <c r="A4" s="5" t="s">
        <v>64</v>
      </c>
      <c r="B4" s="6">
        <v>4000</v>
      </c>
      <c r="C4" s="6" t="s">
        <v>8</v>
      </c>
      <c r="D4" s="6" t="s">
        <v>62</v>
      </c>
      <c r="E4" s="13">
        <f t="shared" si="0"/>
        <v>1333.3333333333333</v>
      </c>
    </row>
    <row r="5" spans="1:5" x14ac:dyDescent="0.45">
      <c r="A5" s="5" t="s">
        <v>65</v>
      </c>
      <c r="B5" s="6">
        <v>3</v>
      </c>
      <c r="C5" s="6" t="s">
        <v>66</v>
      </c>
      <c r="D5" s="6" t="s">
        <v>67</v>
      </c>
      <c r="E5" s="13">
        <f t="shared" si="0"/>
        <v>1</v>
      </c>
    </row>
    <row r="6" spans="1:5" x14ac:dyDescent="0.45">
      <c r="A6" s="5" t="s">
        <v>68</v>
      </c>
      <c r="B6" s="6">
        <v>3</v>
      </c>
      <c r="C6" s="6" t="s">
        <v>66</v>
      </c>
      <c r="D6" s="6" t="s">
        <v>67</v>
      </c>
      <c r="E6" s="13">
        <f t="shared" si="0"/>
        <v>1</v>
      </c>
    </row>
    <row r="7" spans="1:5" x14ac:dyDescent="0.45">
      <c r="A7" s="5" t="s">
        <v>69</v>
      </c>
      <c r="B7" s="6">
        <v>3</v>
      </c>
      <c r="C7" s="6" t="s">
        <v>66</v>
      </c>
      <c r="D7" s="6" t="s">
        <v>67</v>
      </c>
      <c r="E7" s="13">
        <f t="shared" si="0"/>
        <v>1</v>
      </c>
    </row>
    <row r="8" spans="1:5" x14ac:dyDescent="0.45">
      <c r="A8" s="5" t="s">
        <v>82</v>
      </c>
      <c r="B8" s="6">
        <v>5.0000000000000001E-4</v>
      </c>
      <c r="C8" s="6" t="s">
        <v>9</v>
      </c>
      <c r="D8" s="6" t="s">
        <v>70</v>
      </c>
      <c r="E8" s="13">
        <f t="shared" si="0"/>
        <v>1.6666666666666666E-4</v>
      </c>
    </row>
    <row r="9" spans="1:5" x14ac:dyDescent="0.45">
      <c r="A9" s="5" t="s">
        <v>83</v>
      </c>
      <c r="B9" s="6">
        <v>5.0000000000000001E-4</v>
      </c>
      <c r="C9" s="6" t="s">
        <v>9</v>
      </c>
      <c r="D9" s="6" t="s">
        <v>70</v>
      </c>
      <c r="E9" s="13">
        <f t="shared" si="0"/>
        <v>1.6666666666666666E-4</v>
      </c>
    </row>
    <row r="10" spans="1:5" x14ac:dyDescent="0.45">
      <c r="A10" s="5" t="s">
        <v>84</v>
      </c>
      <c r="B10" s="6">
        <v>5.0000000000000001E-4</v>
      </c>
      <c r="C10" s="6" t="s">
        <v>9</v>
      </c>
      <c r="D10" s="6" t="s">
        <v>70</v>
      </c>
      <c r="E10" s="13">
        <f t="shared" si="0"/>
        <v>1.6666666666666666E-4</v>
      </c>
    </row>
    <row r="11" spans="1:5" x14ac:dyDescent="0.45">
      <c r="A11" s="5" t="s">
        <v>88</v>
      </c>
      <c r="B11" s="6">
        <f>truthStateParams!$B$5</f>
        <v>20</v>
      </c>
      <c r="C11" s="6" t="s">
        <v>59</v>
      </c>
      <c r="D11" s="16" t="s">
        <v>71</v>
      </c>
      <c r="E11" s="13">
        <f>RADIANS(B11)/3600/3</f>
        <v>3.2320912073969067E-5</v>
      </c>
    </row>
    <row r="12" spans="1:5" x14ac:dyDescent="0.45">
      <c r="A12" s="18" t="s">
        <v>89</v>
      </c>
      <c r="B12" s="6">
        <f>truthStateParams!$B$5</f>
        <v>20</v>
      </c>
      <c r="C12" s="6" t="s">
        <v>59</v>
      </c>
      <c r="D12" s="16" t="s">
        <v>71</v>
      </c>
      <c r="E12" s="13">
        <f t="shared" ref="E12:E16" si="1">RADIANS(B12)/3600/3</f>
        <v>3.2320912073969067E-5</v>
      </c>
    </row>
    <row r="13" spans="1:5" x14ac:dyDescent="0.45">
      <c r="A13" s="18" t="s">
        <v>90</v>
      </c>
      <c r="B13" s="6">
        <f>truthStateParams!$B$5</f>
        <v>20</v>
      </c>
      <c r="C13" s="6" t="s">
        <v>59</v>
      </c>
      <c r="D13" s="16" t="s">
        <v>71</v>
      </c>
      <c r="E13" s="13">
        <f t="shared" si="1"/>
        <v>3.2320912073969067E-5</v>
      </c>
    </row>
    <row r="14" spans="1:5" x14ac:dyDescent="0.45">
      <c r="A14" s="18" t="s">
        <v>85</v>
      </c>
      <c r="B14" s="6">
        <f>truthStateParams!$B$6</f>
        <v>20</v>
      </c>
      <c r="C14" s="6" t="s">
        <v>59</v>
      </c>
      <c r="D14" s="16" t="s">
        <v>72</v>
      </c>
      <c r="E14" s="13">
        <f t="shared" si="1"/>
        <v>3.2320912073969067E-5</v>
      </c>
    </row>
    <row r="15" spans="1:5" x14ac:dyDescent="0.45">
      <c r="A15" s="18" t="s">
        <v>86</v>
      </c>
      <c r="B15" s="6">
        <f>truthStateParams!$B$6</f>
        <v>20</v>
      </c>
      <c r="C15" s="6" t="s">
        <v>59</v>
      </c>
      <c r="D15" s="16" t="s">
        <v>72</v>
      </c>
      <c r="E15" s="13">
        <f t="shared" si="1"/>
        <v>3.2320912073969067E-5</v>
      </c>
    </row>
    <row r="16" spans="1:5" x14ac:dyDescent="0.45">
      <c r="A16" s="16" t="s">
        <v>87</v>
      </c>
      <c r="B16" s="6">
        <f>truthStateParams!$B$6</f>
        <v>20</v>
      </c>
      <c r="C16" s="6" t="s">
        <v>59</v>
      </c>
      <c r="D16" s="16" t="s">
        <v>72</v>
      </c>
      <c r="E16" s="13">
        <f t="shared" si="1"/>
        <v>3.2320912073969067E-5</v>
      </c>
    </row>
    <row r="17" spans="1:5" x14ac:dyDescent="0.45">
      <c r="A17" s="5" t="s">
        <v>73</v>
      </c>
      <c r="B17" s="6">
        <f>truthStateParams!$B$3</f>
        <v>5</v>
      </c>
      <c r="C17" s="26" t="s">
        <v>24</v>
      </c>
      <c r="D17" s="6" t="s">
        <v>74</v>
      </c>
      <c r="E17" s="13">
        <f>RADIANS(B17)/hr2sec/3</f>
        <v>8.0802280184922667E-6</v>
      </c>
    </row>
    <row r="18" spans="1:5" x14ac:dyDescent="0.45">
      <c r="A18" s="5" t="s">
        <v>75</v>
      </c>
      <c r="B18" s="6">
        <f>truthStateParams!$B$3</f>
        <v>5</v>
      </c>
      <c r="C18" s="26" t="s">
        <v>24</v>
      </c>
      <c r="D18" s="6" t="s">
        <v>74</v>
      </c>
      <c r="E18" s="13">
        <f>RADIANS(B18)/hr2sec/3</f>
        <v>8.0802280184922667E-6</v>
      </c>
    </row>
    <row r="19" spans="1:5" x14ac:dyDescent="0.45">
      <c r="A19" s="7" t="s">
        <v>76</v>
      </c>
      <c r="B19" s="8">
        <f>truthStateParams!$B$3</f>
        <v>5</v>
      </c>
      <c r="C19" s="28" t="s">
        <v>24</v>
      </c>
      <c r="D19" s="8" t="s">
        <v>74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328125" defaultRowHeight="14.25" x14ac:dyDescent="0.45"/>
  <cols>
    <col min="1" max="1" width="12.73046875" style="6" bestFit="1" customWidth="1"/>
    <col min="2" max="2" width="11.59765625" style="15" bestFit="1" customWidth="1"/>
    <col min="3" max="3" width="11.86328125" style="6" bestFit="1" customWidth="1"/>
    <col min="4" max="4" width="46.73046875" style="6" customWidth="1"/>
    <col min="5" max="5" width="14.3984375" style="11" bestFit="1" customWidth="1"/>
    <col min="6" max="6" width="25" style="6" bestFit="1" customWidth="1"/>
    <col min="7" max="16384" width="9.1328125" style="6"/>
  </cols>
  <sheetData>
    <row r="1" spans="1:6" x14ac:dyDescent="0.45">
      <c r="A1" s="39" t="s">
        <v>3</v>
      </c>
      <c r="B1" s="40" t="s">
        <v>0</v>
      </c>
      <c r="C1" s="41" t="s">
        <v>2</v>
      </c>
      <c r="D1" s="41" t="s">
        <v>1</v>
      </c>
      <c r="E1" s="42" t="s">
        <v>97</v>
      </c>
    </row>
    <row r="2" spans="1:6" x14ac:dyDescent="0.45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45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45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45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45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45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45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45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45">
      <c r="A10" s="47" t="str">
        <f>truthStateParams!A10</f>
        <v>sig_cu</v>
      </c>
      <c r="B10" s="27">
        <f>truthStateParams!B10</f>
        <v>3</v>
      </c>
      <c r="C10" s="48" t="str">
        <f>truthStateParams!C10</f>
        <v>pixels</v>
      </c>
      <c r="D10" s="48" t="str">
        <f>truthStateParams!D10</f>
        <v>3-sigma u component of pixel noise</v>
      </c>
      <c r="E10" s="12">
        <f>B10/3</f>
        <v>1</v>
      </c>
    </row>
    <row r="11" spans="1:6" x14ac:dyDescent="0.45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45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45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45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328125" defaultRowHeight="14.25" x14ac:dyDescent="0.45"/>
  <cols>
    <col min="1" max="1" width="9.265625" style="6" bestFit="1" customWidth="1"/>
    <col min="2" max="3" width="7" style="6" bestFit="1" customWidth="1"/>
    <col min="4" max="4" width="51.265625" style="6" bestFit="1" customWidth="1"/>
    <col min="5" max="5" width="13.86328125" style="11" bestFit="1" customWidth="1"/>
    <col min="6" max="6" width="14.59765625" style="6" bestFit="1" customWidth="1"/>
    <col min="7" max="16384" width="9.1328125" style="6"/>
  </cols>
  <sheetData>
    <row r="1" spans="1:6" x14ac:dyDescent="0.45">
      <c r="A1" s="39" t="s">
        <v>3</v>
      </c>
      <c r="B1" s="45" t="s">
        <v>0</v>
      </c>
      <c r="C1" s="41" t="s">
        <v>2</v>
      </c>
      <c r="D1" s="41" t="s">
        <v>1</v>
      </c>
      <c r="E1" s="24" t="s">
        <v>97</v>
      </c>
    </row>
    <row r="2" spans="1:6" ht="15" customHeight="1" x14ac:dyDescent="0.45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3">
        <f t="shared" ref="E2:E10" si="0">B2/3</f>
        <v>1333.3333333333333</v>
      </c>
      <c r="F2" s="11"/>
    </row>
    <row r="3" spans="1:6" x14ac:dyDescent="0.45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3">
        <f t="shared" si="0"/>
        <v>1333.3333333333333</v>
      </c>
      <c r="F3" s="11"/>
    </row>
    <row r="4" spans="1:6" x14ac:dyDescent="0.45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3">
        <f t="shared" si="0"/>
        <v>1333.3333333333333</v>
      </c>
      <c r="F4" s="11"/>
    </row>
    <row r="5" spans="1:6" x14ac:dyDescent="0.45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3">
        <f t="shared" si="0"/>
        <v>1</v>
      </c>
      <c r="F5" s="11"/>
    </row>
    <row r="6" spans="1:6" x14ac:dyDescent="0.45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3">
        <f t="shared" si="0"/>
        <v>1</v>
      </c>
    </row>
    <row r="7" spans="1:6" x14ac:dyDescent="0.45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3">
        <f t="shared" si="0"/>
        <v>1</v>
      </c>
    </row>
    <row r="8" spans="1:6" x14ac:dyDescent="0.45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3">
        <f t="shared" si="0"/>
        <v>1.6666666666666666E-4</v>
      </c>
    </row>
    <row r="9" spans="1:6" x14ac:dyDescent="0.45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3">
        <f t="shared" si="0"/>
        <v>1.6666666666666666E-4</v>
      </c>
    </row>
    <row r="10" spans="1:6" x14ac:dyDescent="0.45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3">
        <f t="shared" si="0"/>
        <v>1.6666666666666666E-4</v>
      </c>
    </row>
    <row r="11" spans="1:6" x14ac:dyDescent="0.45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3">
        <f>RADIANS(B11)/3600/3</f>
        <v>3.2320912073969067E-5</v>
      </c>
    </row>
    <row r="12" spans="1:6" x14ac:dyDescent="0.45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3">
        <f t="shared" ref="E12:E16" si="1">RADIANS(B12)/3600/3</f>
        <v>3.2320912073969067E-5</v>
      </c>
    </row>
    <row r="13" spans="1:6" x14ac:dyDescent="0.45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3">
        <f t="shared" si="1"/>
        <v>3.2320912073969067E-5</v>
      </c>
    </row>
    <row r="14" spans="1:6" x14ac:dyDescent="0.45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3">
        <f t="shared" si="1"/>
        <v>3.2320912073969067E-5</v>
      </c>
    </row>
    <row r="15" spans="1:6" x14ac:dyDescent="0.45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3">
        <f t="shared" si="1"/>
        <v>3.2320912073969067E-5</v>
      </c>
    </row>
    <row r="16" spans="1:6" x14ac:dyDescent="0.45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3">
        <f t="shared" si="1"/>
        <v>3.2320912073969067E-5</v>
      </c>
    </row>
    <row r="17" spans="1:5" x14ac:dyDescent="0.45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3">
        <f>RADIANS(B17)/hr2sec/3</f>
        <v>8.0802280184922667E-6</v>
      </c>
    </row>
    <row r="18" spans="1:5" x14ac:dyDescent="0.45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3">
        <f>RADIANS(B18)/hr2sec/3</f>
        <v>8.0802280184922667E-6</v>
      </c>
    </row>
    <row r="19" spans="1:5" x14ac:dyDescent="0.45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errorInjection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Isaac Froisland</cp:lastModifiedBy>
  <dcterms:created xsi:type="dcterms:W3CDTF">2010-12-01T20:08:29Z</dcterms:created>
  <dcterms:modified xsi:type="dcterms:W3CDTF">2021-10-28T18:04:38Z</dcterms:modified>
</cp:coreProperties>
</file>