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ni\Desktop\Optimal Estimation\USU_Optimal_Estimation_Project\MATLAB Code\"/>
    </mc:Choice>
  </mc:AlternateContent>
  <xr:revisionPtr revIDLastSave="0" documentId="13_ncr:1_{A2874FB4-DF04-4F59-9E27-046A8EA823CC}" xr6:coauthVersionLast="47" xr6:coauthVersionMax="47" xr10:uidLastSave="{00000000-0000-0000-0000-000000000000}"/>
  <bookViews>
    <workbookView xWindow="-98" yWindow="-98" windowWidth="20715" windowHeight="13276" tabRatio="894" xr2:uid="{00000000-000D-0000-FFFF-FFFF00000000}"/>
  </bookViews>
  <sheets>
    <sheet name="general" sheetId="1" r:id="rId1"/>
    <sheet name="initialConditions" sheetId="23" r:id="rId2"/>
    <sheet name="errorInjection" sheetId="17" r:id="rId3"/>
    <sheet name="truthStateIdx" sheetId="21" r:id="rId4"/>
    <sheet name="navStateIdx" sheetId="22" r:id="rId5"/>
    <sheet name="truthStateParams" sheetId="11" r:id="rId6"/>
    <sheet name="truthStateInitialUncertainty" sheetId="6" r:id="rId7"/>
    <sheet name="navStateParams" sheetId="13" r:id="rId8"/>
    <sheet name="navStateInitialUncertainty" sheetId="14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3" l="1"/>
  <c r="E8" i="13"/>
  <c r="E7" i="13"/>
  <c r="E6" i="13"/>
  <c r="E5" i="13"/>
  <c r="E4" i="13"/>
  <c r="E3" i="13"/>
  <c r="E2" i="13"/>
  <c r="E9" i="11"/>
  <c r="E8" i="11"/>
  <c r="E7" i="11"/>
  <c r="E6" i="11"/>
  <c r="E5" i="11"/>
  <c r="E4" i="11"/>
  <c r="E3" i="11"/>
  <c r="E2" i="11"/>
  <c r="E19" i="1"/>
  <c r="E18" i="14"/>
  <c r="E19" i="14"/>
  <c r="E17" i="14"/>
  <c r="E8" i="14"/>
  <c r="E9" i="14"/>
  <c r="C8" i="14"/>
  <c r="C9" i="14"/>
  <c r="C5" i="14"/>
  <c r="C6" i="14"/>
  <c r="D5" i="14"/>
  <c r="D6" i="14"/>
  <c r="B5" i="14"/>
  <c r="B6" i="14"/>
  <c r="E6" i="14" s="1"/>
  <c r="A2" i="14"/>
  <c r="B2" i="14"/>
  <c r="E2" i="14" s="1"/>
  <c r="C2" i="14"/>
  <c r="D2" i="14"/>
  <c r="A3" i="14"/>
  <c r="B3" i="14"/>
  <c r="E3" i="14" s="1"/>
  <c r="C3" i="14"/>
  <c r="D3" i="14"/>
  <c r="E4" i="14"/>
  <c r="E5" i="14"/>
  <c r="B7" i="14"/>
  <c r="C7" i="14"/>
  <c r="D7" i="14"/>
  <c r="E7" i="14"/>
  <c r="B10" i="14"/>
  <c r="E10" i="14" s="1"/>
  <c r="C10" i="14"/>
  <c r="A11" i="14"/>
  <c r="B11" i="14"/>
  <c r="E11" i="14" s="1"/>
  <c r="C11" i="14"/>
  <c r="D11" i="14"/>
  <c r="A12" i="14"/>
  <c r="B12" i="14"/>
  <c r="E12" i="14" s="1"/>
  <c r="C12" i="14"/>
  <c r="D12" i="14"/>
  <c r="A13" i="14"/>
  <c r="B13" i="14"/>
  <c r="E13" i="14" s="1"/>
  <c r="C13" i="14"/>
  <c r="D13" i="14"/>
  <c r="A14" i="14"/>
  <c r="B14" i="14"/>
  <c r="E14" i="14" s="1"/>
  <c r="C14" i="14"/>
  <c r="D14" i="14"/>
  <c r="A15" i="14"/>
  <c r="B15" i="14"/>
  <c r="E15" i="14" s="1"/>
  <c r="C15" i="14"/>
  <c r="D15" i="14"/>
  <c r="A16" i="14"/>
  <c r="B16" i="14"/>
  <c r="E16" i="14" s="1"/>
  <c r="C16" i="14"/>
  <c r="D16" i="14"/>
  <c r="A17" i="14"/>
  <c r="B17" i="14"/>
  <c r="C17" i="14"/>
  <c r="D17" i="14"/>
  <c r="A18" i="14"/>
  <c r="B18" i="14"/>
  <c r="C18" i="14"/>
  <c r="D18" i="14"/>
  <c r="A19" i="14"/>
  <c r="B19" i="14"/>
  <c r="C19" i="14"/>
  <c r="D19" i="14"/>
  <c r="E14" i="6"/>
  <c r="E15" i="6"/>
  <c r="E13" i="6"/>
  <c r="E11" i="6"/>
  <c r="E12" i="6"/>
  <c r="E10" i="6"/>
  <c r="E8" i="6"/>
  <c r="E9" i="6"/>
  <c r="E7" i="6"/>
  <c r="E6" i="6"/>
  <c r="E5" i="6"/>
  <c r="E37" i="1"/>
  <c r="E36" i="1"/>
  <c r="E35" i="1"/>
  <c r="E2" i="1"/>
  <c r="B3" i="13"/>
  <c r="B4" i="13"/>
  <c r="B5" i="13"/>
  <c r="B6" i="13"/>
  <c r="B7" i="13"/>
  <c r="B8" i="13"/>
  <c r="B9" i="13"/>
  <c r="B2" i="13"/>
  <c r="E18" i="1"/>
  <c r="E17" i="1"/>
  <c r="E16" i="1"/>
  <c r="E15" i="1"/>
  <c r="E33" i="1"/>
  <c r="E32" i="1"/>
  <c r="E31" i="1"/>
  <c r="E14" i="1"/>
  <c r="E13" i="1"/>
  <c r="E14" i="23"/>
  <c r="E15" i="23"/>
  <c r="E13" i="23"/>
  <c r="E12" i="23"/>
  <c r="E11" i="23"/>
  <c r="E10" i="23"/>
  <c r="E10" i="1"/>
  <c r="E14" i="17"/>
  <c r="E34" i="1"/>
  <c r="E5" i="23"/>
  <c r="E6" i="23"/>
  <c r="E9" i="23" l="1"/>
  <c r="E8" i="23"/>
  <c r="E23" i="1"/>
  <c r="E30" i="1"/>
  <c r="E29" i="1"/>
  <c r="E28" i="1"/>
  <c r="E27" i="1"/>
  <c r="E26" i="1"/>
  <c r="E25" i="1"/>
  <c r="E24" i="1"/>
  <c r="D11" i="21"/>
  <c r="B11" i="21"/>
  <c r="E22" i="1"/>
  <c r="E21" i="1"/>
  <c r="E20" i="1"/>
  <c r="E11" i="21"/>
  <c r="E10" i="21"/>
  <c r="E12" i="17"/>
  <c r="E13" i="17"/>
  <c r="E11" i="17"/>
  <c r="E9" i="17"/>
  <c r="E10" i="17"/>
  <c r="E8" i="17"/>
  <c r="C14" i="17"/>
  <c r="C15" i="17"/>
  <c r="C16" i="17"/>
  <c r="E19" i="17"/>
  <c r="E18" i="17"/>
  <c r="E17" i="17"/>
  <c r="D9" i="22"/>
  <c r="E8" i="22"/>
  <c r="B9" i="22"/>
  <c r="C8" i="22"/>
  <c r="E9" i="22"/>
  <c r="C9" i="22"/>
  <c r="D8" i="22"/>
  <c r="B8" i="22"/>
  <c r="C11" i="21"/>
  <c r="C10" i="21"/>
  <c r="E7" i="23"/>
  <c r="E3" i="23"/>
  <c r="E4" i="23"/>
  <c r="E2" i="23"/>
  <c r="C2" i="17" l="1"/>
  <c r="E7" i="17" l="1"/>
  <c r="E6" i="17"/>
  <c r="E5" i="17"/>
  <c r="E4" i="17"/>
  <c r="E3" i="17"/>
  <c r="E2" i="17"/>
  <c r="C7" i="17"/>
  <c r="C6" i="17"/>
  <c r="C5" i="17"/>
  <c r="C4" i="17"/>
  <c r="C3" i="17"/>
  <c r="E4" i="6"/>
  <c r="E3" i="6"/>
  <c r="E2" i="6"/>
  <c r="E8" i="1" l="1"/>
  <c r="E7" i="1"/>
  <c r="E6" i="1"/>
  <c r="E4" i="1"/>
  <c r="E3" i="1"/>
  <c r="E5" i="1" l="1"/>
  <c r="B10" i="21" l="1"/>
  <c r="E12" i="1" l="1"/>
  <c r="E11" i="1"/>
  <c r="E9" i="1"/>
  <c r="B3" i="16" l="1"/>
  <c r="E15" i="17" l="1"/>
  <c r="E16" i="17"/>
</calcChain>
</file>

<file path=xl/sharedStrings.xml><?xml version="1.0" encoding="utf-8"?>
<sst xmlns="http://schemas.openxmlformats.org/spreadsheetml/2006/main" count="355" uniqueCount="202">
  <si>
    <t>Value</t>
  </si>
  <si>
    <t>Description</t>
  </si>
  <si>
    <t>Units</t>
  </si>
  <si>
    <t>Name</t>
  </si>
  <si>
    <t>unitless</t>
  </si>
  <si>
    <t>sec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</si>
  <si>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</si>
  <si>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</si>
  <si>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</si>
  <si>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</si>
  <si>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</si>
  <si>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</si>
  <si>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</si>
  <si>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</si>
  <si>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</si>
  <si>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</si>
  <si>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</si>
  <si>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</si>
  <si>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</si>
  <si>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</si>
  <si>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</si>
  <si>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dt</t>
  </si>
  <si>
    <t>sig_gyro_ss</t>
  </si>
  <si>
    <t>deg/hr</t>
  </si>
  <si>
    <t>3-sigma steady-state gyro bias</t>
  </si>
  <si>
    <t>del_gyrox</t>
  </si>
  <si>
    <t>Injected gyro bias error</t>
  </si>
  <si>
    <t>del_gyroy</t>
  </si>
  <si>
    <t>del_gyroz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</si>
  <si>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</si>
  <si>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</si>
  <si>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</si>
  <si>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</si>
  <si>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</si>
  <si>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</si>
  <si>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</si>
  <si>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</si>
  <si>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</si>
  <si>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</si>
  <si>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</si>
  <si>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</si>
  <si>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</si>
  <si>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</si>
  <si>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</si>
  <si>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Simulation timestep</t>
  </si>
  <si>
    <t>Simulation time</t>
  </si>
  <si>
    <t>n_Qnoise</t>
  </si>
  <si>
    <t>number of Process noise componenets</t>
  </si>
  <si>
    <t>gbias</t>
  </si>
  <si>
    <t>m/sec</t>
  </si>
  <si>
    <t>3-sigma initial gyro bias uncertainty</t>
  </si>
  <si>
    <t>del_rsx</t>
  </si>
  <si>
    <t>del_rsy</t>
  </si>
  <si>
    <t>del_rsz</t>
  </si>
  <si>
    <t>del_vsx</t>
  </si>
  <si>
    <t>del_vsy</t>
  </si>
  <si>
    <t>del_vsz</t>
  </si>
  <si>
    <t>MatlabValues</t>
  </si>
  <si>
    <t>n_MonteCarloRuns</t>
  </si>
  <si>
    <t>days2hrs</t>
  </si>
  <si>
    <t>m/s</t>
  </si>
  <si>
    <t>rc_x</t>
  </si>
  <si>
    <t>rc_y</t>
  </si>
  <si>
    <t>rc_z</t>
  </si>
  <si>
    <t>x component of position of ground coil(inertial)</t>
  </si>
  <si>
    <t>y component of position of ground coil(inertial)</t>
  </si>
  <si>
    <t>z component of position of ground coil(inertial)</t>
  </si>
  <si>
    <t>st_angle</t>
  </si>
  <si>
    <t>abias</t>
  </si>
  <si>
    <t>cpos</t>
  </si>
  <si>
    <t>Injected vehicle position error</t>
  </si>
  <si>
    <t>Injected vehicle velocity error</t>
  </si>
  <si>
    <t>Injected vehicle quaternion error</t>
  </si>
  <si>
    <t>del_accelx</t>
  </si>
  <si>
    <t>del_accely</t>
  </si>
  <si>
    <t>del_accelz</t>
  </si>
  <si>
    <t>Injected accel bias error</t>
  </si>
  <si>
    <t>del_rsx_c</t>
  </si>
  <si>
    <t>del_rsy_c</t>
  </si>
  <si>
    <t>del_rsz_c</t>
  </si>
  <si>
    <t>Injected coil position error</t>
  </si>
  <si>
    <t>del_theta_x</t>
  </si>
  <si>
    <t>del_theta_y</t>
  </si>
  <si>
    <t>del_theta_z</t>
  </si>
  <si>
    <t>g</t>
  </si>
  <si>
    <t>abias_x</t>
  </si>
  <si>
    <t>gbias_x</t>
  </si>
  <si>
    <t>abias_y</t>
  </si>
  <si>
    <t>abias_z</t>
  </si>
  <si>
    <t>gbias_y</t>
  </si>
  <si>
    <t>gbias_z</t>
  </si>
  <si>
    <t>L</t>
  </si>
  <si>
    <t>meters</t>
  </si>
  <si>
    <t>vehicle wheelbase</t>
  </si>
  <si>
    <t>tau_a</t>
  </si>
  <si>
    <t>tau_g</t>
  </si>
  <si>
    <t>accelerometer ECRV time constant</t>
  </si>
  <si>
    <t>gyroscope ECRV time constant</t>
  </si>
  <si>
    <t>f</t>
  </si>
  <si>
    <t>MHz</t>
  </si>
  <si>
    <t>Carrier frequency of ground circuit</t>
  </si>
  <si>
    <t xml:space="preserve">c </t>
  </si>
  <si>
    <t>Speed of light in air</t>
  </si>
  <si>
    <t>r2_z</t>
  </si>
  <si>
    <t>r2_y</t>
  </si>
  <si>
    <t>r2_x</t>
  </si>
  <si>
    <t>r1_z</t>
  </si>
  <si>
    <t>r1_y</t>
  </si>
  <si>
    <t>r1_x</t>
  </si>
  <si>
    <t>x component of sensing coil 1 position wrt to body frame</t>
  </si>
  <si>
    <t>y component of sensing coil 1 position wrt to body frame</t>
  </si>
  <si>
    <t>z component of sensing coil 1 position wrt to body frame</t>
  </si>
  <si>
    <t>x component of sensing coil 2 position wrt to body frame</t>
  </si>
  <si>
    <t>y component of sensing coil 2 position wrt to body frame</t>
  </si>
  <si>
    <t>z component of sensing coil 2 position wrt to body frame</t>
  </si>
  <si>
    <t>deg</t>
  </si>
  <si>
    <t>x component of accelerometer measurement bias</t>
  </si>
  <si>
    <t>y component of accelerometer measurement  bias</t>
  </si>
  <si>
    <t>z component of accelerometer measurement  bias</t>
  </si>
  <si>
    <t>x component of gyroscope measurement  bias</t>
  </si>
  <si>
    <t>y component of gyroscope measurement  bias</t>
  </si>
  <si>
    <t>z component of gyroscope measurement  bias</t>
  </si>
  <si>
    <t>v_yb</t>
  </si>
  <si>
    <t>East component of initial position of vehicle(inertial)</t>
  </si>
  <si>
    <t>North component of initial position of vehicle(inertial)</t>
  </si>
  <si>
    <t>r_Ni</t>
  </si>
  <si>
    <t>r_Ei</t>
  </si>
  <si>
    <t>vel_yb</t>
  </si>
  <si>
    <t>pos_E</t>
  </si>
  <si>
    <t>pos_N</t>
  </si>
  <si>
    <t>head_angle</t>
  </si>
  <si>
    <t>m/s^2</t>
  </si>
  <si>
    <t>gravity</t>
  </si>
  <si>
    <t>errorPropTestEnableCont</t>
  </si>
  <si>
    <t>flag to enable continuous error propagation test</t>
  </si>
  <si>
    <t>process_GPS_enable</t>
  </si>
  <si>
    <t>process_IBC_enable</t>
  </si>
  <si>
    <t>flag to enable processing of IBC measurement for Kalman update</t>
  </si>
  <si>
    <t>flag to enable processing of GPS measurement for Kalman update</t>
  </si>
  <si>
    <t>r_gps_x</t>
  </si>
  <si>
    <t>r_gps_y</t>
  </si>
  <si>
    <t>r_gps_z</t>
  </si>
  <si>
    <t>x component of gps position wrt to body frame</t>
  </si>
  <si>
    <t>y component of gps position wrt to body frame</t>
  </si>
  <si>
    <t>z component of gps position wrt to body frame</t>
  </si>
  <si>
    <t>checkProp</t>
  </si>
  <si>
    <t>runMonteCarlo</t>
  </si>
  <si>
    <t>flag to enable a "checkProp" run</t>
  </si>
  <si>
    <t>runSingleMonteCarlo</t>
  </si>
  <si>
    <t>savefigs</t>
  </si>
  <si>
    <t>flag to enable saving of figures</t>
  </si>
  <si>
    <t>flag to enable a full Monte Carlo simulation</t>
  </si>
  <si>
    <t>flag to enable a single Monte Carlo simulation</t>
  </si>
  <si>
    <t>sig_accel_ss</t>
  </si>
  <si>
    <t>3-sigma steady-state accel bias</t>
  </si>
  <si>
    <t>vrw</t>
  </si>
  <si>
    <t>m/s/sqrt(hr)</t>
  </si>
  <si>
    <t>3-sigma velocity random walk</t>
  </si>
  <si>
    <t>sig_gps_x</t>
  </si>
  <si>
    <t>sig_gps_y</t>
  </si>
  <si>
    <t>sig_gps_z</t>
  </si>
  <si>
    <t>sig_ibc</t>
  </si>
  <si>
    <t>V</t>
  </si>
  <si>
    <t xml:space="preserve">m </t>
  </si>
  <si>
    <t>3-sigma gps measurement noise</t>
  </si>
  <si>
    <t>dt_kalmanUpdate_gps</t>
  </si>
  <si>
    <t>dt_kalmanUpdate_ibc</t>
  </si>
  <si>
    <t>T_ibc</t>
  </si>
  <si>
    <t>A1_ibc</t>
  </si>
  <si>
    <t>A2_ibc</t>
  </si>
  <si>
    <t>3-sigma initial vehicle position uncertainty</t>
  </si>
  <si>
    <t>3-sigma initial vehicle velocity uncertainty</t>
  </si>
  <si>
    <t>sig_vyb</t>
  </si>
  <si>
    <t>sig_psi</t>
  </si>
  <si>
    <t>sig_phi</t>
  </si>
  <si>
    <t xml:space="preserve">deg </t>
  </si>
  <si>
    <t>3-sigma initial heading uncertainty</t>
  </si>
  <si>
    <t>3-sigma initial steering angle uncertainty</t>
  </si>
  <si>
    <t>sig_accel_z</t>
  </si>
  <si>
    <t>sig_accel_y</t>
  </si>
  <si>
    <t>sig_accel_x</t>
  </si>
  <si>
    <t>sig_r_E</t>
  </si>
  <si>
    <t>sig_r_N</t>
  </si>
  <si>
    <t>sig_gyro_x</t>
  </si>
  <si>
    <t>sig_gyro_y</t>
  </si>
  <si>
    <t>sig_gyro_z</t>
  </si>
  <si>
    <t>sig_r_c_E</t>
  </si>
  <si>
    <t>sig_r_c_N</t>
  </si>
  <si>
    <t>sig_r_c_U</t>
  </si>
  <si>
    <t>3-sigma initial accel bias uncertainty</t>
  </si>
  <si>
    <t>3-sigma initial initial ground coil position uncertainty</t>
  </si>
  <si>
    <t>sig_r_U</t>
  </si>
  <si>
    <t>sig_v_y</t>
  </si>
  <si>
    <t>sig_v_x</t>
  </si>
  <si>
    <t>sig_v_z</t>
  </si>
  <si>
    <t>sig_th_x</t>
  </si>
  <si>
    <t>sig_th_y</t>
  </si>
  <si>
    <t>sig_th_z</t>
  </si>
  <si>
    <t>3-sigma initial attitude uncertainty</t>
  </si>
  <si>
    <t>3-sigma ibc measurement noise</t>
  </si>
  <si>
    <t>noiseOn</t>
  </si>
  <si>
    <t>flag to enable synthesis of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</si>
</sst>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E+00"/>
    <numFmt numFmtId="165" formatCode="0.0000"/>
    <numFmt numFmtId="166" formatCode="0.0000000"/>
    <numFmt numFmtId="167" formatCode="0.000000"/>
    <numFmt numFmtId="168" formatCode="0.000"/>
    <numFmt numFmtId="169" formatCode="0.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0" fontId="0" fillId="0" borderId="0" xfId="0" applyFont="1"/>
    <xf numFmtId="164" fontId="0" fillId="0" borderId="5" xfId="0" applyNumberFormat="1" applyFont="1" applyBorder="1"/>
    <xf numFmtId="0" fontId="0" fillId="0" borderId="0" xfId="0" applyFont="1" applyBorder="1"/>
    <xf numFmtId="0" fontId="0" fillId="0" borderId="7" xfId="0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1" fontId="0" fillId="0" borderId="7" xfId="0" applyNumberFormat="1" applyFont="1" applyFill="1" applyBorder="1"/>
    <xf numFmtId="0" fontId="0" fillId="2" borderId="12" xfId="0" applyFill="1" applyBorder="1"/>
    <xf numFmtId="165" fontId="0" fillId="2" borderId="12" xfId="0" applyNumberFormat="1" applyFill="1" applyBorder="1"/>
    <xf numFmtId="164" fontId="0" fillId="2" borderId="12" xfId="0" applyNumberFormat="1" applyFill="1" applyBorder="1"/>
    <xf numFmtId="1" fontId="0" fillId="2" borderId="12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12" xfId="0" applyBorder="1"/>
    <xf numFmtId="0" fontId="0" fillId="0" borderId="9" xfId="0" applyBorder="1"/>
    <xf numFmtId="166" fontId="0" fillId="0" borderId="10" xfId="0" applyNumberFormat="1" applyBorder="1"/>
    <xf numFmtId="0" fontId="0" fillId="0" borderId="10" xfId="0" applyBorder="1"/>
    <xf numFmtId="0" fontId="0" fillId="2" borderId="14" xfId="0" applyFill="1" applyBorder="1"/>
    <xf numFmtId="0" fontId="0" fillId="0" borderId="14" xfId="0" applyFill="1" applyBorder="1"/>
    <xf numFmtId="168" fontId="0" fillId="0" borderId="7" xfId="0" applyNumberFormat="1" applyBorder="1"/>
    <xf numFmtId="168" fontId="0" fillId="0" borderId="0" xfId="0" applyNumberFormat="1"/>
    <xf numFmtId="168" fontId="0" fillId="0" borderId="2" xfId="0" applyNumberFormat="1" applyBorder="1"/>
    <xf numFmtId="168" fontId="0" fillId="0" borderId="5" xfId="0" applyNumberFormat="1" applyBorder="1"/>
    <xf numFmtId="164" fontId="0" fillId="2" borderId="0" xfId="0" applyNumberFormat="1" applyFill="1" applyBorder="1"/>
    <xf numFmtId="0" fontId="0" fillId="2" borderId="0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" xfId="0" applyFill="1" applyBorder="1"/>
    <xf numFmtId="1" fontId="0" fillId="3" borderId="3" xfId="0" applyNumberFormat="1" applyFill="1" applyBorder="1"/>
    <xf numFmtId="0" fontId="0" fillId="3" borderId="4" xfId="0" applyFill="1" applyBorder="1"/>
    <xf numFmtId="1" fontId="0" fillId="3" borderId="5" xfId="0" applyNumberFormat="1" applyFill="1" applyBorder="1"/>
    <xf numFmtId="0" fontId="0" fillId="3" borderId="6" xfId="0" applyFill="1" applyBorder="1"/>
    <xf numFmtId="1" fontId="0" fillId="3" borderId="8" xfId="0" applyNumberFormat="1" applyFill="1" applyBorder="1"/>
    <xf numFmtId="0" fontId="0" fillId="3" borderId="17" xfId="0" applyFill="1" applyBorder="1"/>
    <xf numFmtId="1" fontId="0" fillId="3" borderId="18" xfId="0" applyNumberFormat="1" applyFill="1" applyBorder="1"/>
    <xf numFmtId="0" fontId="0" fillId="2" borderId="13" xfId="0" applyFill="1" applyBorder="1"/>
    <xf numFmtId="1" fontId="0" fillId="2" borderId="13" xfId="0" applyNumberFormat="1" applyFill="1" applyBorder="1"/>
    <xf numFmtId="0" fontId="0" fillId="3" borderId="19" xfId="0" applyFill="1" applyBorder="1"/>
    <xf numFmtId="0" fontId="0" fillId="3" borderId="20" xfId="0" applyFill="1" applyBorder="1"/>
    <xf numFmtId="1" fontId="0" fillId="3" borderId="21" xfId="0" applyNumberFormat="1" applyFill="1" applyBorder="1"/>
    <xf numFmtId="0" fontId="0" fillId="3" borderId="22" xfId="0" applyFill="1" applyBorder="1"/>
    <xf numFmtId="1" fontId="0" fillId="3" borderId="23" xfId="0" applyNumberFormat="1" applyFill="1" applyBorder="1"/>
    <xf numFmtId="169" fontId="0" fillId="0" borderId="0" xfId="0" applyNumberFormat="1" applyBorder="1"/>
    <xf numFmtId="0" fontId="1" fillId="2" borderId="24" xfId="0" applyFont="1" applyFill="1" applyBorder="1"/>
    <xf numFmtId="165" fontId="1" fillId="2" borderId="24" xfId="0" applyNumberFormat="1" applyFont="1" applyFill="1" applyBorder="1"/>
    <xf numFmtId="164" fontId="1" fillId="2" borderId="24" xfId="0" applyNumberFormat="1" applyFont="1" applyFill="1" applyBorder="1"/>
    <xf numFmtId="0" fontId="0" fillId="2" borderId="25" xfId="0" applyFont="1" applyFill="1" applyBorder="1"/>
    <xf numFmtId="165" fontId="0" fillId="2" borderId="25" xfId="0" applyNumberFormat="1" applyFont="1" applyFill="1" applyBorder="1"/>
    <xf numFmtId="0" fontId="0" fillId="0" borderId="25" xfId="0" applyBorder="1"/>
    <xf numFmtId="0" fontId="0" fillId="2" borderId="19" xfId="0" applyFill="1" applyBorder="1"/>
    <xf numFmtId="165" fontId="0" fillId="0" borderId="2" xfId="0" applyNumberFormat="1" applyBorder="1"/>
    <xf numFmtId="0" fontId="0" fillId="0" borderId="26" xfId="0" applyBorder="1"/>
    <xf numFmtId="0" fontId="0" fillId="2" borderId="20" xfId="0" applyFill="1" applyBorder="1"/>
    <xf numFmtId="165" fontId="0" fillId="0" borderId="0" xfId="0" applyNumberFormat="1" applyBorder="1"/>
    <xf numFmtId="0" fontId="0" fillId="2" borderId="22" xfId="0" applyFill="1" applyBorder="1"/>
    <xf numFmtId="165" fontId="0" fillId="0" borderId="7" xfId="0" applyNumberFormat="1" applyBorder="1"/>
    <xf numFmtId="0" fontId="0" fillId="0" borderId="24" xfId="0" applyBorder="1"/>
    <xf numFmtId="0" fontId="0" fillId="2" borderId="27" xfId="0" applyFill="1" applyBorder="1"/>
    <xf numFmtId="0" fontId="0" fillId="2" borderId="25" xfId="0" applyFill="1" applyBorder="1"/>
    <xf numFmtId="0" fontId="0" fillId="2" borderId="24" xfId="0" applyFill="1" applyBorder="1"/>
    <xf numFmtId="0" fontId="0" fillId="2" borderId="1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0" borderId="14" xfId="0" applyBorder="1"/>
    <xf numFmtId="164" fontId="0" fillId="0" borderId="11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NumberFormat="1" applyBorder="1"/>
    <xf numFmtId="0" fontId="0" fillId="3" borderId="9" xfId="0" applyFill="1" applyBorder="1"/>
    <xf numFmtId="1" fontId="0" fillId="3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115" zoomScaleNormal="115" workbookViewId="0">
      <selection activeCell="B18" sqref="B18"/>
    </sheetView>
  </sheetViews>
  <sheetFormatPr defaultRowHeight="14.25" x14ac:dyDescent="0.45"/>
  <cols>
    <col min="1" max="1" width="39.73046875" bestFit="1" customWidth="1"/>
    <col min="2" max="2" width="15.59765625" style="2" bestFit="1" customWidth="1"/>
    <col min="3" max="3" width="16.59765625" bestFit="1" customWidth="1"/>
    <col min="4" max="4" width="75.59765625" bestFit="1" customWidth="1"/>
    <col min="5" max="5" width="16.3984375" style="1" bestFit="1" customWidth="1"/>
    <col min="6" max="6" width="25" bestFit="1" customWidth="1"/>
  </cols>
  <sheetData>
    <row r="1" spans="1:5" s="42" customFormat="1" x14ac:dyDescent="0.45">
      <c r="A1" s="84" t="s">
        <v>3</v>
      </c>
      <c r="B1" s="85" t="s">
        <v>0</v>
      </c>
      <c r="C1" s="84" t="s">
        <v>2</v>
      </c>
      <c r="D1" s="84" t="s">
        <v>1</v>
      </c>
      <c r="E1" s="86" t="s">
        <v>57</v>
      </c>
    </row>
    <row r="2" spans="1:5" s="42" customFormat="1" x14ac:dyDescent="0.45">
      <c r="A2" s="87" t="s">
        <v>166</v>
      </c>
      <c r="B2" s="88">
        <v>0.01</v>
      </c>
      <c r="C2" s="87" t="s">
        <v>5</v>
      </c>
      <c r="D2" s="87" t="s">
        <v>6</v>
      </c>
      <c r="E2" s="44">
        <f t="shared" ref="E2:E8" si="0">B2</f>
        <v>0.01</v>
      </c>
    </row>
    <row r="3" spans="1:5" s="42" customFormat="1" x14ac:dyDescent="0.45">
      <c r="A3" s="42" t="s">
        <v>165</v>
      </c>
      <c r="B3" s="43">
        <v>1</v>
      </c>
      <c r="C3" s="42" t="s">
        <v>5</v>
      </c>
      <c r="D3" s="42" t="s">
        <v>6</v>
      </c>
      <c r="E3" s="44">
        <f t="shared" si="0"/>
        <v>1</v>
      </c>
    </row>
    <row r="4" spans="1:5" s="42" customFormat="1" x14ac:dyDescent="0.45">
      <c r="A4" s="42" t="s">
        <v>21</v>
      </c>
      <c r="B4" s="43">
        <v>1E-3</v>
      </c>
      <c r="C4" s="42" t="s">
        <v>5</v>
      </c>
      <c r="D4" s="42" t="s">
        <v>44</v>
      </c>
      <c r="E4" s="44">
        <f t="shared" si="0"/>
        <v>1E-3</v>
      </c>
    </row>
    <row r="5" spans="1:5" s="42" customFormat="1" x14ac:dyDescent="0.45">
      <c r="A5" s="42" t="s">
        <v>43</v>
      </c>
      <c r="B5" s="43">
        <v>10</v>
      </c>
      <c r="C5" s="42" t="s">
        <v>5</v>
      </c>
      <c r="D5" s="42" t="s">
        <v>45</v>
      </c>
      <c r="E5" s="44">
        <f t="shared" si="0"/>
        <v>10</v>
      </c>
    </row>
    <row r="6" spans="1:5" s="42" customFormat="1" x14ac:dyDescent="0.45">
      <c r="A6" s="42" t="s">
        <v>11</v>
      </c>
      <c r="B6" s="45">
        <v>6</v>
      </c>
      <c r="C6" s="42" t="s">
        <v>4</v>
      </c>
      <c r="D6" s="42" t="s">
        <v>13</v>
      </c>
      <c r="E6" s="44">
        <f>B6</f>
        <v>6</v>
      </c>
    </row>
    <row r="7" spans="1:5" s="42" customFormat="1" x14ac:dyDescent="0.45">
      <c r="A7" s="42" t="s">
        <v>46</v>
      </c>
      <c r="B7" s="45">
        <v>15</v>
      </c>
      <c r="C7" s="42" t="s">
        <v>4</v>
      </c>
      <c r="D7" s="42" t="s">
        <v>47</v>
      </c>
      <c r="E7" s="44">
        <f>B7</f>
        <v>15</v>
      </c>
    </row>
    <row r="8" spans="1:5" s="42" customFormat="1" x14ac:dyDescent="0.45">
      <c r="A8" s="76" t="s">
        <v>58</v>
      </c>
      <c r="B8" s="77">
        <v>20</v>
      </c>
      <c r="C8" s="42" t="s">
        <v>4</v>
      </c>
      <c r="D8" s="42" t="s">
        <v>12</v>
      </c>
      <c r="E8" s="44">
        <f t="shared" si="0"/>
        <v>20</v>
      </c>
    </row>
    <row r="9" spans="1:5" s="42" customFormat="1" x14ac:dyDescent="0.45">
      <c r="A9" s="78" t="s">
        <v>37</v>
      </c>
      <c r="B9" s="75">
        <v>0</v>
      </c>
      <c r="C9" s="66" t="s">
        <v>4</v>
      </c>
      <c r="D9" s="42" t="s">
        <v>38</v>
      </c>
      <c r="E9" s="44">
        <f t="shared" ref="E9:E22" si="1">B9</f>
        <v>0</v>
      </c>
    </row>
    <row r="10" spans="1:5" s="42" customFormat="1" x14ac:dyDescent="0.45">
      <c r="A10" s="79" t="s">
        <v>133</v>
      </c>
      <c r="B10" s="80">
        <v>0</v>
      </c>
      <c r="C10" s="66" t="s">
        <v>4</v>
      </c>
      <c r="D10" s="42" t="s">
        <v>134</v>
      </c>
      <c r="E10" s="44">
        <f t="shared" si="1"/>
        <v>0</v>
      </c>
    </row>
    <row r="11" spans="1:5" s="42" customFormat="1" x14ac:dyDescent="0.45">
      <c r="A11" s="81" t="s">
        <v>19</v>
      </c>
      <c r="B11" s="82">
        <v>0</v>
      </c>
      <c r="C11" s="66" t="s">
        <v>4</v>
      </c>
      <c r="D11" s="42" t="s">
        <v>20</v>
      </c>
      <c r="E11" s="44">
        <f t="shared" si="1"/>
        <v>0</v>
      </c>
    </row>
    <row r="12" spans="1:5" s="42" customFormat="1" x14ac:dyDescent="0.45">
      <c r="A12" s="74" t="s">
        <v>39</v>
      </c>
      <c r="B12" s="75">
        <v>0</v>
      </c>
      <c r="C12" s="66" t="s">
        <v>4</v>
      </c>
      <c r="D12" s="42" t="s">
        <v>40</v>
      </c>
      <c r="E12" s="44">
        <f t="shared" si="1"/>
        <v>0</v>
      </c>
    </row>
    <row r="13" spans="1:5" s="65" customFormat="1" x14ac:dyDescent="0.45">
      <c r="A13" s="70" t="s">
        <v>136</v>
      </c>
      <c r="B13" s="71">
        <v>0</v>
      </c>
      <c r="C13" s="66" t="s">
        <v>4</v>
      </c>
      <c r="D13" s="42" t="s">
        <v>137</v>
      </c>
      <c r="E13" s="64">
        <f t="shared" si="1"/>
        <v>0</v>
      </c>
    </row>
    <row r="14" spans="1:5" s="65" customFormat="1" x14ac:dyDescent="0.45">
      <c r="A14" s="72" t="s">
        <v>135</v>
      </c>
      <c r="B14" s="73">
        <v>0</v>
      </c>
      <c r="C14" s="66" t="s">
        <v>4</v>
      </c>
      <c r="D14" s="42" t="s">
        <v>138</v>
      </c>
      <c r="E14" s="64">
        <f t="shared" si="1"/>
        <v>0</v>
      </c>
    </row>
    <row r="15" spans="1:5" s="65" customFormat="1" x14ac:dyDescent="0.45">
      <c r="A15" s="68" t="s">
        <v>145</v>
      </c>
      <c r="B15" s="69">
        <v>0</v>
      </c>
      <c r="C15" s="66" t="s">
        <v>4</v>
      </c>
      <c r="D15" s="42" t="s">
        <v>147</v>
      </c>
      <c r="E15" s="64">
        <f t="shared" si="1"/>
        <v>0</v>
      </c>
    </row>
    <row r="16" spans="1:5" x14ac:dyDescent="0.45">
      <c r="A16" s="70" t="s">
        <v>148</v>
      </c>
      <c r="B16" s="71">
        <v>0</v>
      </c>
      <c r="C16" s="66" t="s">
        <v>4</v>
      </c>
      <c r="D16" s="42" t="s">
        <v>152</v>
      </c>
      <c r="E16" s="64">
        <f t="shared" ref="E16:E17" si="2">B16</f>
        <v>0</v>
      </c>
    </row>
    <row r="17" spans="1:5" x14ac:dyDescent="0.45">
      <c r="A17" s="70" t="s">
        <v>146</v>
      </c>
      <c r="B17" s="71">
        <v>1</v>
      </c>
      <c r="C17" s="66" t="s">
        <v>4</v>
      </c>
      <c r="D17" s="42" t="s">
        <v>151</v>
      </c>
      <c r="E17" s="64">
        <f t="shared" si="2"/>
        <v>1</v>
      </c>
    </row>
    <row r="18" spans="1:5" x14ac:dyDescent="0.45">
      <c r="A18" s="72" t="s">
        <v>149</v>
      </c>
      <c r="B18" s="73">
        <v>0</v>
      </c>
      <c r="C18" s="66" t="s">
        <v>4</v>
      </c>
      <c r="D18" s="42" t="s">
        <v>150</v>
      </c>
      <c r="E18" s="64">
        <f t="shared" ref="E18:E19" si="3">B18</f>
        <v>0</v>
      </c>
    </row>
    <row r="19" spans="1:5" x14ac:dyDescent="0.45">
      <c r="A19" s="109" t="s">
        <v>200</v>
      </c>
      <c r="B19" s="110">
        <v>1</v>
      </c>
      <c r="C19" s="66" t="s">
        <v>4</v>
      </c>
      <c r="D19" s="42" t="s">
        <v>201</v>
      </c>
      <c r="E19" s="64">
        <f t="shared" si="3"/>
        <v>1</v>
      </c>
    </row>
    <row r="20" spans="1:5" x14ac:dyDescent="0.45">
      <c r="A20" s="67" t="s">
        <v>91</v>
      </c>
      <c r="B20" s="2">
        <v>2</v>
      </c>
      <c r="C20" s="42" t="s">
        <v>92</v>
      </c>
      <c r="D20" s="42" t="s">
        <v>93</v>
      </c>
      <c r="E20" s="1">
        <f t="shared" si="1"/>
        <v>2</v>
      </c>
    </row>
    <row r="21" spans="1:5" x14ac:dyDescent="0.45">
      <c r="A21" s="42" t="s">
        <v>94</v>
      </c>
      <c r="B21" s="2">
        <v>1</v>
      </c>
      <c r="C21" s="42" t="s">
        <v>5</v>
      </c>
      <c r="D21" s="42" t="s">
        <v>96</v>
      </c>
      <c r="E21" s="1">
        <f t="shared" si="1"/>
        <v>1</v>
      </c>
    </row>
    <row r="22" spans="1:5" x14ac:dyDescent="0.45">
      <c r="A22" s="42" t="s">
        <v>95</v>
      </c>
      <c r="B22" s="2">
        <v>1</v>
      </c>
      <c r="C22" s="42" t="s">
        <v>5</v>
      </c>
      <c r="D22" s="42" t="s">
        <v>97</v>
      </c>
      <c r="E22" s="1">
        <f t="shared" si="1"/>
        <v>1</v>
      </c>
    </row>
    <row r="23" spans="1:5" x14ac:dyDescent="0.45">
      <c r="A23" s="42" t="s">
        <v>98</v>
      </c>
      <c r="B23" s="2">
        <v>122</v>
      </c>
      <c r="C23" s="42" t="s">
        <v>99</v>
      </c>
      <c r="D23" s="42" t="s">
        <v>100</v>
      </c>
      <c r="E23" s="1">
        <f>B23*1000000</f>
        <v>122000000</v>
      </c>
    </row>
    <row r="24" spans="1:5" x14ac:dyDescent="0.45">
      <c r="A24" s="76" t="s">
        <v>101</v>
      </c>
      <c r="B24" s="2">
        <v>299702547</v>
      </c>
      <c r="C24" s="76" t="s">
        <v>60</v>
      </c>
      <c r="D24" s="76" t="s">
        <v>102</v>
      </c>
      <c r="E24" s="1">
        <f t="shared" ref="E24:E33" si="4">B24</f>
        <v>299702547</v>
      </c>
    </row>
    <row r="25" spans="1:5" x14ac:dyDescent="0.45">
      <c r="A25" s="90" t="s">
        <v>108</v>
      </c>
      <c r="B25" s="91">
        <v>0.5</v>
      </c>
      <c r="C25" s="92" t="s">
        <v>7</v>
      </c>
      <c r="D25" s="92" t="s">
        <v>109</v>
      </c>
      <c r="E25" s="12">
        <f t="shared" si="4"/>
        <v>0.5</v>
      </c>
    </row>
    <row r="26" spans="1:5" x14ac:dyDescent="0.45">
      <c r="A26" s="93" t="s">
        <v>107</v>
      </c>
      <c r="B26" s="94">
        <v>1</v>
      </c>
      <c r="C26" s="42" t="s">
        <v>7</v>
      </c>
      <c r="D26" s="54" t="s">
        <v>110</v>
      </c>
      <c r="E26" s="13">
        <f t="shared" si="4"/>
        <v>1</v>
      </c>
    </row>
    <row r="27" spans="1:5" x14ac:dyDescent="0.45">
      <c r="A27" s="95" t="s">
        <v>106</v>
      </c>
      <c r="B27" s="96">
        <v>0</v>
      </c>
      <c r="C27" s="100" t="s">
        <v>7</v>
      </c>
      <c r="D27" s="97" t="s">
        <v>111</v>
      </c>
      <c r="E27" s="14">
        <f t="shared" si="4"/>
        <v>0</v>
      </c>
    </row>
    <row r="28" spans="1:5" x14ac:dyDescent="0.45">
      <c r="A28" s="98" t="s">
        <v>105</v>
      </c>
      <c r="B28" s="94">
        <v>-0.5</v>
      </c>
      <c r="C28" s="99" t="s">
        <v>7</v>
      </c>
      <c r="D28" s="89" t="s">
        <v>112</v>
      </c>
      <c r="E28" s="13">
        <f t="shared" si="4"/>
        <v>-0.5</v>
      </c>
    </row>
    <row r="29" spans="1:5" x14ac:dyDescent="0.45">
      <c r="A29" s="93" t="s">
        <v>104</v>
      </c>
      <c r="B29" s="94">
        <v>1</v>
      </c>
      <c r="C29" s="42" t="s">
        <v>7</v>
      </c>
      <c r="D29" s="54" t="s">
        <v>113</v>
      </c>
      <c r="E29" s="13">
        <f t="shared" si="4"/>
        <v>1</v>
      </c>
    </row>
    <row r="30" spans="1:5" x14ac:dyDescent="0.45">
      <c r="A30" s="95" t="s">
        <v>103</v>
      </c>
      <c r="B30" s="96">
        <v>0</v>
      </c>
      <c r="C30" s="97" t="s">
        <v>7</v>
      </c>
      <c r="D30" s="97" t="s">
        <v>114</v>
      </c>
      <c r="E30" s="14">
        <f t="shared" si="4"/>
        <v>0</v>
      </c>
    </row>
    <row r="31" spans="1:5" x14ac:dyDescent="0.45">
      <c r="A31" s="101" t="s">
        <v>139</v>
      </c>
      <c r="B31" s="91">
        <v>0</v>
      </c>
      <c r="C31" s="4"/>
      <c r="D31" s="92" t="s">
        <v>142</v>
      </c>
      <c r="E31" s="12">
        <f t="shared" si="4"/>
        <v>0</v>
      </c>
    </row>
    <row r="32" spans="1:5" x14ac:dyDescent="0.45">
      <c r="A32" s="102" t="s">
        <v>140</v>
      </c>
      <c r="B32" s="94">
        <v>-0.25</v>
      </c>
      <c r="C32" s="6"/>
      <c r="D32" s="54" t="s">
        <v>143</v>
      </c>
      <c r="E32" s="13">
        <f t="shared" si="4"/>
        <v>-0.25</v>
      </c>
    </row>
    <row r="33" spans="1:5" x14ac:dyDescent="0.45">
      <c r="A33" s="103" t="s">
        <v>141</v>
      </c>
      <c r="B33" s="96">
        <v>0</v>
      </c>
      <c r="C33" s="8"/>
      <c r="D33" s="97" t="s">
        <v>144</v>
      </c>
      <c r="E33" s="14">
        <f t="shared" si="4"/>
        <v>0</v>
      </c>
    </row>
    <row r="34" spans="1:5" x14ac:dyDescent="0.45">
      <c r="A34" s="104" t="s">
        <v>84</v>
      </c>
      <c r="B34" s="2">
        <v>9.81</v>
      </c>
      <c r="C34" s="58" t="s">
        <v>131</v>
      </c>
      <c r="D34" s="59" t="s">
        <v>132</v>
      </c>
      <c r="E34" s="1">
        <f>B34</f>
        <v>9.81</v>
      </c>
    </row>
    <row r="35" spans="1:5" x14ac:dyDescent="0.45">
      <c r="A35" s="101" t="s">
        <v>167</v>
      </c>
      <c r="B35" s="91">
        <v>1E-3</v>
      </c>
      <c r="C35" s="4" t="s">
        <v>5</v>
      </c>
      <c r="D35" s="4"/>
      <c r="E35" s="12">
        <f>B35</f>
        <v>1E-3</v>
      </c>
    </row>
    <row r="36" spans="1:5" x14ac:dyDescent="0.45">
      <c r="A36" s="102" t="s">
        <v>168</v>
      </c>
      <c r="B36" s="94">
        <v>1E-3</v>
      </c>
      <c r="C36" s="6" t="s">
        <v>162</v>
      </c>
      <c r="D36" s="6"/>
      <c r="E36" s="13">
        <f>B36</f>
        <v>1E-3</v>
      </c>
    </row>
    <row r="37" spans="1:5" x14ac:dyDescent="0.45">
      <c r="A37" s="103" t="s">
        <v>169</v>
      </c>
      <c r="B37" s="96">
        <v>1E-3</v>
      </c>
      <c r="C37" s="8" t="s">
        <v>162</v>
      </c>
      <c r="D37" s="8"/>
      <c r="E37" s="14">
        <f>B37</f>
        <v>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35"/>
  <sheetViews>
    <sheetView workbookViewId="0">
      <selection activeCell="E19" sqref="E19"/>
    </sheetView>
  </sheetViews>
  <sheetFormatPr defaultRowHeight="14.25" x14ac:dyDescent="0.45"/>
  <cols>
    <col min="1" max="1" width="10" bestFit="1" customWidth="1"/>
    <col min="2" max="2" width="14.19921875" customWidth="1"/>
    <col min="4" max="4" width="72.3984375" bestFit="1" customWidth="1"/>
    <col min="5" max="5" width="15.3984375" bestFit="1" customWidth="1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57</v>
      </c>
    </row>
    <row r="2" spans="1:5" x14ac:dyDescent="0.45">
      <c r="A2" s="3" t="s">
        <v>126</v>
      </c>
      <c r="B2" s="26">
        <v>0</v>
      </c>
      <c r="C2" s="4" t="s">
        <v>7</v>
      </c>
      <c r="D2" s="28" t="s">
        <v>123</v>
      </c>
      <c r="E2" s="29">
        <f>B2</f>
        <v>0</v>
      </c>
    </row>
    <row r="3" spans="1:5" x14ac:dyDescent="0.45">
      <c r="A3" s="7" t="s">
        <v>125</v>
      </c>
      <c r="B3" s="20">
        <v>0</v>
      </c>
      <c r="C3" s="8" t="s">
        <v>7</v>
      </c>
      <c r="D3" s="28" t="s">
        <v>124</v>
      </c>
      <c r="E3" s="29">
        <f t="shared" ref="E3:E4" si="0">B3</f>
        <v>0</v>
      </c>
    </row>
    <row r="4" spans="1:5" x14ac:dyDescent="0.45">
      <c r="A4" s="55" t="s">
        <v>122</v>
      </c>
      <c r="B4" s="56">
        <v>5</v>
      </c>
      <c r="C4" s="57" t="s">
        <v>60</v>
      </c>
      <c r="D4" s="31"/>
      <c r="E4" s="32">
        <f t="shared" si="0"/>
        <v>5</v>
      </c>
    </row>
    <row r="5" spans="1:5" x14ac:dyDescent="0.45">
      <c r="A5" s="55" t="s">
        <v>130</v>
      </c>
      <c r="B5" s="56">
        <v>0</v>
      </c>
      <c r="C5" s="57" t="s">
        <v>115</v>
      </c>
      <c r="D5" s="28"/>
      <c r="E5" s="29">
        <f>RADIANS(B5)</f>
        <v>0</v>
      </c>
    </row>
    <row r="6" spans="1:5" x14ac:dyDescent="0.45">
      <c r="A6" s="55" t="s">
        <v>67</v>
      </c>
      <c r="B6" s="56">
        <v>0</v>
      </c>
      <c r="C6" s="57" t="s">
        <v>115</v>
      </c>
      <c r="D6" s="30"/>
      <c r="E6" s="29">
        <f>RADIANS(B6)</f>
        <v>0</v>
      </c>
    </row>
    <row r="7" spans="1:5" x14ac:dyDescent="0.45">
      <c r="A7" s="51" t="s">
        <v>85</v>
      </c>
      <c r="B7" s="26">
        <v>0</v>
      </c>
      <c r="C7" s="4" t="s">
        <v>84</v>
      </c>
      <c r="D7" s="4" t="s">
        <v>116</v>
      </c>
      <c r="E7" s="29">
        <f t="shared" ref="E7" si="1">B7</f>
        <v>0</v>
      </c>
    </row>
    <row r="8" spans="1:5" s="6" customFormat="1" x14ac:dyDescent="0.45">
      <c r="A8" s="52" t="s">
        <v>87</v>
      </c>
      <c r="B8" s="61">
        <v>0</v>
      </c>
      <c r="C8" t="s">
        <v>84</v>
      </c>
      <c r="D8" s="6" t="s">
        <v>117</v>
      </c>
      <c r="E8" s="12">
        <f>B8</f>
        <v>0</v>
      </c>
    </row>
    <row r="9" spans="1:5" s="6" customFormat="1" x14ac:dyDescent="0.45">
      <c r="A9" s="53" t="s">
        <v>88</v>
      </c>
      <c r="B9" s="60">
        <v>0</v>
      </c>
      <c r="C9" s="8" t="s">
        <v>84</v>
      </c>
      <c r="D9" s="8" t="s">
        <v>118</v>
      </c>
      <c r="E9" s="12">
        <f t="shared" ref="E9" si="2">B9</f>
        <v>0</v>
      </c>
    </row>
    <row r="10" spans="1:5" s="6" customFormat="1" x14ac:dyDescent="0.45">
      <c r="A10" s="52" t="s">
        <v>86</v>
      </c>
      <c r="B10" s="62">
        <v>0</v>
      </c>
      <c r="C10" s="4" t="s">
        <v>23</v>
      </c>
      <c r="D10" s="6" t="s">
        <v>119</v>
      </c>
      <c r="E10" s="50">
        <f>RADIANS(B10)/hr2sec</f>
        <v>0</v>
      </c>
    </row>
    <row r="11" spans="1:5" s="6" customFormat="1" x14ac:dyDescent="0.45">
      <c r="A11" s="52" t="s">
        <v>89</v>
      </c>
      <c r="B11" s="61">
        <v>0</v>
      </c>
      <c r="C11" t="s">
        <v>23</v>
      </c>
      <c r="D11" s="16" t="s">
        <v>120</v>
      </c>
      <c r="E11" s="50">
        <f>RADIANS(B11)/hr2sec</f>
        <v>0</v>
      </c>
    </row>
    <row r="12" spans="1:5" x14ac:dyDescent="0.45">
      <c r="A12" s="53" t="s">
        <v>90</v>
      </c>
      <c r="B12" s="60">
        <v>0</v>
      </c>
      <c r="C12" s="8" t="s">
        <v>23</v>
      </c>
      <c r="D12" s="8" t="s">
        <v>121</v>
      </c>
      <c r="E12" s="50">
        <f>RADIANS(B12)/hr2sec</f>
        <v>0</v>
      </c>
    </row>
    <row r="13" spans="1:5" x14ac:dyDescent="0.45">
      <c r="A13" s="33" t="s">
        <v>61</v>
      </c>
      <c r="B13" s="62">
        <v>0</v>
      </c>
      <c r="C13" s="4" t="s">
        <v>7</v>
      </c>
      <c r="D13" s="30" t="s">
        <v>64</v>
      </c>
      <c r="E13" s="63">
        <f>B13</f>
        <v>0</v>
      </c>
    </row>
    <row r="14" spans="1:5" x14ac:dyDescent="0.45">
      <c r="A14" s="33" t="s">
        <v>62</v>
      </c>
      <c r="B14" s="61">
        <v>20</v>
      </c>
      <c r="C14" t="s">
        <v>7</v>
      </c>
      <c r="D14" s="30" t="s">
        <v>65</v>
      </c>
      <c r="E14" s="63">
        <f t="shared" ref="E14:E15" si="3">B14</f>
        <v>20</v>
      </c>
    </row>
    <row r="15" spans="1:5" x14ac:dyDescent="0.45">
      <c r="A15" s="47" t="s">
        <v>63</v>
      </c>
      <c r="B15" s="60">
        <v>-0.15</v>
      </c>
      <c r="C15" s="8" t="s">
        <v>7</v>
      </c>
      <c r="D15" s="31" t="s">
        <v>66</v>
      </c>
      <c r="E15" s="63">
        <f t="shared" si="3"/>
        <v>-0.15</v>
      </c>
    </row>
    <row r="16" spans="1:5" x14ac:dyDescent="0.45">
      <c r="B16" s="4"/>
      <c r="C16" s="4"/>
      <c r="E16" s="50"/>
    </row>
    <row r="17" spans="2:5" x14ac:dyDescent="0.45">
      <c r="B17" s="16"/>
      <c r="C17" s="6"/>
      <c r="E17" s="38"/>
    </row>
    <row r="18" spans="2:5" x14ac:dyDescent="0.45">
      <c r="B18" s="8"/>
      <c r="C18" s="17"/>
      <c r="E18" s="39"/>
    </row>
    <row r="19" spans="2:5" x14ac:dyDescent="0.45">
      <c r="B19" s="6"/>
      <c r="C19" s="6"/>
      <c r="E19" s="38"/>
    </row>
    <row r="20" spans="2:5" x14ac:dyDescent="0.45">
      <c r="B20" s="16"/>
      <c r="C20" s="6"/>
      <c r="E20" s="38"/>
    </row>
    <row r="21" spans="2:5" x14ac:dyDescent="0.45">
      <c r="B21" s="8"/>
      <c r="C21" s="8"/>
      <c r="E21" s="39"/>
    </row>
    <row r="22" spans="2:5" x14ac:dyDescent="0.45">
      <c r="B22" s="46"/>
      <c r="C22" s="16"/>
      <c r="E22" s="48"/>
    </row>
    <row r="23" spans="2:5" x14ac:dyDescent="0.45">
      <c r="B23" s="46"/>
      <c r="C23" s="16"/>
      <c r="E23" s="48"/>
    </row>
    <row r="24" spans="2:5" x14ac:dyDescent="0.45">
      <c r="B24" s="41"/>
      <c r="C24" s="17"/>
      <c r="E24" s="49"/>
    </row>
    <row r="28" spans="2:5" x14ac:dyDescent="0.45">
      <c r="D28" s="6"/>
    </row>
    <row r="35" spans="4:4" x14ac:dyDescent="0.45">
      <c r="D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="130" zoomScaleNormal="130" workbookViewId="0">
      <selection activeCell="F14" sqref="F14"/>
    </sheetView>
  </sheetViews>
  <sheetFormatPr defaultRowHeight="14.25" x14ac:dyDescent="0.45"/>
  <cols>
    <col min="1" max="1" width="10.73046875" bestFit="1" customWidth="1"/>
    <col min="2" max="3" width="7" bestFit="1" customWidth="1"/>
    <col min="4" max="4" width="32.59765625" customWidth="1"/>
    <col min="5" max="5" width="13.86328125" bestFit="1" customWidth="1"/>
  </cols>
  <sheetData>
    <row r="1" spans="1:6" x14ac:dyDescent="0.45">
      <c r="A1" s="34" t="s">
        <v>3</v>
      </c>
      <c r="B1" s="40" t="s">
        <v>0</v>
      </c>
      <c r="C1" s="36" t="s">
        <v>2</v>
      </c>
      <c r="D1" s="36" t="s">
        <v>1</v>
      </c>
      <c r="E1" s="37" t="s">
        <v>57</v>
      </c>
    </row>
    <row r="2" spans="1:6" x14ac:dyDescent="0.45">
      <c r="A2" s="3" t="s">
        <v>51</v>
      </c>
      <c r="B2" s="4">
        <v>0.1</v>
      </c>
      <c r="C2" s="4" t="str">
        <f>truthStateInitialUncertainty!C2</f>
        <v>m</v>
      </c>
      <c r="D2" s="4" t="s">
        <v>70</v>
      </c>
      <c r="E2" s="50">
        <f t="shared" ref="E2:E7" si="0">B2</f>
        <v>0.1</v>
      </c>
      <c r="F2" s="6"/>
    </row>
    <row r="3" spans="1:6" x14ac:dyDescent="0.45">
      <c r="A3" s="5" t="s">
        <v>52</v>
      </c>
      <c r="B3" s="6">
        <v>0.2</v>
      </c>
      <c r="C3" s="6" t="str">
        <f>truthStateInitialUncertainty!C3</f>
        <v>m</v>
      </c>
      <c r="D3" s="6" t="s">
        <v>70</v>
      </c>
      <c r="E3" s="38">
        <f t="shared" si="0"/>
        <v>0.2</v>
      </c>
      <c r="F3" s="6"/>
    </row>
    <row r="4" spans="1:6" x14ac:dyDescent="0.45">
      <c r="A4" s="5" t="s">
        <v>53</v>
      </c>
      <c r="B4" s="6">
        <v>0.3</v>
      </c>
      <c r="C4" s="6" t="e">
        <f>truthStateInitialUncertainty!#REF!</f>
        <v>#REF!</v>
      </c>
      <c r="D4" s="6" t="s">
        <v>70</v>
      </c>
      <c r="E4" s="38">
        <f t="shared" si="0"/>
        <v>0.3</v>
      </c>
      <c r="F4" s="6"/>
    </row>
    <row r="5" spans="1:6" x14ac:dyDescent="0.45">
      <c r="A5" s="5" t="s">
        <v>54</v>
      </c>
      <c r="B5" s="6">
        <v>1</v>
      </c>
      <c r="C5" s="6" t="e">
        <f>truthStateInitialUncertainty!#REF!</f>
        <v>#REF!</v>
      </c>
      <c r="D5" s="6" t="s">
        <v>71</v>
      </c>
      <c r="E5" s="38">
        <f t="shared" si="0"/>
        <v>1</v>
      </c>
      <c r="F5" s="6"/>
    </row>
    <row r="6" spans="1:6" x14ac:dyDescent="0.45">
      <c r="A6" s="5" t="s">
        <v>55</v>
      </c>
      <c r="B6" s="6">
        <v>2</v>
      </c>
      <c r="C6" s="6" t="e">
        <f>truthStateInitialUncertainty!#REF!</f>
        <v>#REF!</v>
      </c>
      <c r="D6" s="6" t="s">
        <v>71</v>
      </c>
      <c r="E6" s="38">
        <f t="shared" si="0"/>
        <v>2</v>
      </c>
      <c r="F6" s="6"/>
    </row>
    <row r="7" spans="1:6" x14ac:dyDescent="0.45">
      <c r="A7" s="5" t="s">
        <v>56</v>
      </c>
      <c r="B7" s="6">
        <v>3</v>
      </c>
      <c r="C7" s="6" t="str">
        <f>truthStateInitialUncertainty!C4</f>
        <v>m/sec</v>
      </c>
      <c r="D7" s="6" t="s">
        <v>71</v>
      </c>
      <c r="E7" s="38">
        <f t="shared" si="0"/>
        <v>3</v>
      </c>
      <c r="F7" s="6"/>
    </row>
    <row r="8" spans="1:6" x14ac:dyDescent="0.45">
      <c r="A8" s="5" t="s">
        <v>81</v>
      </c>
      <c r="B8" s="6">
        <v>0.01</v>
      </c>
      <c r="C8" s="6" t="s">
        <v>8</v>
      </c>
      <c r="D8" s="6" t="s">
        <v>72</v>
      </c>
      <c r="E8" s="38">
        <f>B8</f>
        <v>0.01</v>
      </c>
      <c r="F8" s="6"/>
    </row>
    <row r="9" spans="1:6" x14ac:dyDescent="0.45">
      <c r="A9" s="5" t="s">
        <v>82</v>
      </c>
      <c r="B9" s="6">
        <v>0.02</v>
      </c>
      <c r="C9" s="6" t="s">
        <v>8</v>
      </c>
      <c r="D9" s="6" t="s">
        <v>72</v>
      </c>
      <c r="E9" s="38">
        <f t="shared" ref="E9:E10" si="1">B9</f>
        <v>0.02</v>
      </c>
      <c r="F9" s="6"/>
    </row>
    <row r="10" spans="1:6" x14ac:dyDescent="0.45">
      <c r="A10" s="5" t="s">
        <v>83</v>
      </c>
      <c r="B10" s="6">
        <v>0.03</v>
      </c>
      <c r="C10" s="6" t="s">
        <v>8</v>
      </c>
      <c r="D10" s="6" t="s">
        <v>72</v>
      </c>
      <c r="E10" s="38">
        <f t="shared" si="1"/>
        <v>0.03</v>
      </c>
      <c r="F10" s="6"/>
    </row>
    <row r="11" spans="1:6" x14ac:dyDescent="0.45">
      <c r="A11" s="5" t="s">
        <v>73</v>
      </c>
      <c r="B11" s="16">
        <v>1E-3</v>
      </c>
      <c r="C11" s="16" t="s">
        <v>84</v>
      </c>
      <c r="D11" s="16" t="s">
        <v>76</v>
      </c>
      <c r="E11" s="38">
        <f>B11*g2mps2</f>
        <v>9.810000000000001E-3</v>
      </c>
      <c r="F11" s="6"/>
    </row>
    <row r="12" spans="1:6" x14ac:dyDescent="0.45">
      <c r="A12" s="5" t="s">
        <v>74</v>
      </c>
      <c r="B12" s="16">
        <v>2E-3</v>
      </c>
      <c r="C12" s="16" t="s">
        <v>84</v>
      </c>
      <c r="D12" s="16" t="s">
        <v>76</v>
      </c>
      <c r="E12" s="38">
        <f>B12*g2mps2</f>
        <v>1.9620000000000002E-2</v>
      </c>
      <c r="F12" s="6"/>
    </row>
    <row r="13" spans="1:6" x14ac:dyDescent="0.45">
      <c r="A13" s="5" t="s">
        <v>75</v>
      </c>
      <c r="B13" s="16">
        <v>3.0000000000000001E-3</v>
      </c>
      <c r="C13" s="16" t="s">
        <v>84</v>
      </c>
      <c r="D13" s="16" t="s">
        <v>76</v>
      </c>
      <c r="E13" s="38">
        <f>B13*g2mps2</f>
        <v>2.9430000000000001E-2</v>
      </c>
      <c r="F13" s="6"/>
    </row>
    <row r="14" spans="1:6" x14ac:dyDescent="0.45">
      <c r="A14" s="5" t="s">
        <v>25</v>
      </c>
      <c r="B14" s="6">
        <v>1</v>
      </c>
      <c r="C14" s="6" t="str">
        <f>truthStateInitialUncertainty!C14</f>
        <v>m</v>
      </c>
      <c r="D14" s="6" t="s">
        <v>26</v>
      </c>
      <c r="E14" s="38">
        <f>RADIANS(B14)/hr2sec</f>
        <v>4.8481368110953598E-6</v>
      </c>
      <c r="F14" s="6"/>
    </row>
    <row r="15" spans="1:6" x14ac:dyDescent="0.45">
      <c r="A15" s="5" t="s">
        <v>27</v>
      </c>
      <c r="B15" s="6">
        <v>2</v>
      </c>
      <c r="C15" s="6" t="str">
        <f>truthStateInitialUncertainty!C15</f>
        <v>m</v>
      </c>
      <c r="D15" s="6" t="s">
        <v>26</v>
      </c>
      <c r="E15" s="38">
        <f>RADIANS(B15)/hr2sec</f>
        <v>9.6962736221907197E-6</v>
      </c>
    </row>
    <row r="16" spans="1:6" x14ac:dyDescent="0.45">
      <c r="A16" s="6" t="s">
        <v>28</v>
      </c>
      <c r="B16" s="6">
        <v>3</v>
      </c>
      <c r="C16" s="6" t="e">
        <f>truthStateInitialUncertainty!#REF!</f>
        <v>#REF!</v>
      </c>
      <c r="D16" s="6" t="s">
        <v>26</v>
      </c>
      <c r="E16" s="38">
        <f>RADIANS(B16)/hr2sec</f>
        <v>1.454441043328608E-5</v>
      </c>
    </row>
    <row r="17" spans="1:5" x14ac:dyDescent="0.45">
      <c r="A17" s="18" t="s">
        <v>77</v>
      </c>
      <c r="B17" s="6">
        <v>0.11</v>
      </c>
      <c r="C17" s="6" t="s">
        <v>7</v>
      </c>
      <c r="D17" s="6" t="s">
        <v>80</v>
      </c>
      <c r="E17" s="38">
        <f t="shared" ref="E17:E19" si="2">B17</f>
        <v>0.11</v>
      </c>
    </row>
    <row r="18" spans="1:5" x14ac:dyDescent="0.45">
      <c r="A18" s="18" t="s">
        <v>78</v>
      </c>
      <c r="B18" s="6">
        <v>0.22</v>
      </c>
      <c r="C18" s="6" t="s">
        <v>7</v>
      </c>
      <c r="D18" s="6" t="s">
        <v>80</v>
      </c>
      <c r="E18" s="38">
        <f t="shared" si="2"/>
        <v>0.22</v>
      </c>
    </row>
    <row r="19" spans="1:5" x14ac:dyDescent="0.45">
      <c r="A19" s="19" t="s">
        <v>79</v>
      </c>
      <c r="B19" s="8">
        <v>0.33</v>
      </c>
      <c r="C19" s="8" t="s">
        <v>7</v>
      </c>
      <c r="D19" s="8" t="s">
        <v>80</v>
      </c>
      <c r="E19" s="39">
        <f t="shared" si="2"/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zoomScale="130" zoomScaleNormal="130" workbookViewId="0">
      <selection activeCell="D16" sqref="D16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x14ac:dyDescent="0.4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45">
      <c r="A2" s="3" t="s">
        <v>128</v>
      </c>
      <c r="B2" s="4">
        <v>1</v>
      </c>
      <c r="C2" s="50">
        <v>1</v>
      </c>
      <c r="D2" s="4">
        <v>1</v>
      </c>
      <c r="E2" s="50">
        <v>1</v>
      </c>
    </row>
    <row r="3" spans="1:5" x14ac:dyDescent="0.45">
      <c r="A3" s="5" t="s">
        <v>129</v>
      </c>
      <c r="B3" s="6">
        <v>2</v>
      </c>
      <c r="C3" s="38">
        <v>2</v>
      </c>
      <c r="D3" s="6">
        <v>2</v>
      </c>
      <c r="E3" s="38">
        <v>2</v>
      </c>
    </row>
    <row r="4" spans="1:5" x14ac:dyDescent="0.45">
      <c r="A4" s="5" t="s">
        <v>127</v>
      </c>
      <c r="B4" s="6">
        <v>3</v>
      </c>
      <c r="C4" s="38">
        <v>3</v>
      </c>
      <c r="D4" s="6">
        <v>3</v>
      </c>
      <c r="E4" s="38">
        <v>3</v>
      </c>
    </row>
    <row r="5" spans="1:5" x14ac:dyDescent="0.45">
      <c r="A5" s="5" t="s">
        <v>130</v>
      </c>
      <c r="B5" s="16">
        <v>4</v>
      </c>
      <c r="C5" s="38">
        <v>4</v>
      </c>
      <c r="D5" s="16">
        <v>4</v>
      </c>
      <c r="E5" s="38">
        <v>4</v>
      </c>
    </row>
    <row r="6" spans="1:5" x14ac:dyDescent="0.45">
      <c r="A6" s="7" t="s">
        <v>67</v>
      </c>
      <c r="B6" s="8">
        <v>5</v>
      </c>
      <c r="C6" s="39">
        <v>5</v>
      </c>
      <c r="D6" s="8">
        <v>5</v>
      </c>
      <c r="E6" s="39">
        <v>5</v>
      </c>
    </row>
    <row r="7" spans="1:5" x14ac:dyDescent="0.45">
      <c r="A7" s="5" t="s">
        <v>68</v>
      </c>
      <c r="B7" s="6">
        <v>6</v>
      </c>
      <c r="C7" s="38">
        <v>8</v>
      </c>
      <c r="D7" s="6">
        <v>6</v>
      </c>
      <c r="E7" s="38">
        <v>8</v>
      </c>
    </row>
    <row r="8" spans="1:5" x14ac:dyDescent="0.45">
      <c r="A8" s="5" t="s">
        <v>48</v>
      </c>
      <c r="B8" s="6">
        <v>9</v>
      </c>
      <c r="C8" s="38">
        <v>11</v>
      </c>
      <c r="D8" s="6">
        <v>9</v>
      </c>
      <c r="E8" s="38">
        <v>11</v>
      </c>
    </row>
    <row r="9" spans="1:5" x14ac:dyDescent="0.45">
      <c r="A9" s="5" t="s">
        <v>69</v>
      </c>
      <c r="B9" s="6">
        <v>12</v>
      </c>
      <c r="C9" s="38">
        <v>14</v>
      </c>
      <c r="D9" s="6">
        <v>12</v>
      </c>
      <c r="E9" s="38">
        <v>14</v>
      </c>
    </row>
    <row r="10" spans="1:5" x14ac:dyDescent="0.45">
      <c r="A10" s="3" t="s">
        <v>41</v>
      </c>
      <c r="B10" s="4">
        <f>B2</f>
        <v>1</v>
      </c>
      <c r="C10" s="50">
        <f>C6</f>
        <v>5</v>
      </c>
      <c r="D10" s="3">
        <v>1</v>
      </c>
      <c r="E10" s="50">
        <f>E6</f>
        <v>5</v>
      </c>
    </row>
    <row r="11" spans="1:5" x14ac:dyDescent="0.45">
      <c r="A11" s="7" t="s">
        <v>42</v>
      </c>
      <c r="B11" s="8">
        <f>B7</f>
        <v>6</v>
      </c>
      <c r="C11" s="39">
        <f>C9</f>
        <v>14</v>
      </c>
      <c r="D11" s="7">
        <f>D7</f>
        <v>6</v>
      </c>
      <c r="E11" s="39">
        <f>E9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30" zoomScaleNormal="130" workbookViewId="0">
      <selection activeCell="B4" sqref="B4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x14ac:dyDescent="0.4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45">
      <c r="A2" s="3" t="s">
        <v>29</v>
      </c>
      <c r="B2" s="4">
        <v>1</v>
      </c>
      <c r="C2" s="50">
        <v>3</v>
      </c>
      <c r="D2" s="3">
        <v>1</v>
      </c>
      <c r="E2" s="50">
        <v>3</v>
      </c>
    </row>
    <row r="3" spans="1:5" x14ac:dyDescent="0.45">
      <c r="A3" s="5" t="s">
        <v>30</v>
      </c>
      <c r="B3" s="6">
        <v>4</v>
      </c>
      <c r="C3" s="38">
        <v>6</v>
      </c>
      <c r="D3" s="5">
        <v>4</v>
      </c>
      <c r="E3" s="38">
        <v>6</v>
      </c>
    </row>
    <row r="4" spans="1:5" x14ac:dyDescent="0.45">
      <c r="A4" s="5" t="s">
        <v>31</v>
      </c>
      <c r="B4" s="6">
        <v>7</v>
      </c>
      <c r="C4" s="38">
        <v>10</v>
      </c>
      <c r="D4" s="5">
        <v>7</v>
      </c>
      <c r="E4" s="38">
        <v>9</v>
      </c>
    </row>
    <row r="5" spans="1:5" x14ac:dyDescent="0.45">
      <c r="A5" s="3" t="s">
        <v>68</v>
      </c>
      <c r="B5" s="4">
        <v>11</v>
      </c>
      <c r="C5" s="50">
        <v>13</v>
      </c>
      <c r="D5" s="3">
        <v>10</v>
      </c>
      <c r="E5" s="50">
        <v>12</v>
      </c>
    </row>
    <row r="6" spans="1:5" x14ac:dyDescent="0.45">
      <c r="A6" s="5" t="s">
        <v>48</v>
      </c>
      <c r="B6" s="6">
        <v>14</v>
      </c>
      <c r="C6" s="38">
        <v>16</v>
      </c>
      <c r="D6" s="5">
        <v>13</v>
      </c>
      <c r="E6" s="38">
        <v>15</v>
      </c>
    </row>
    <row r="7" spans="1:5" x14ac:dyDescent="0.45">
      <c r="A7" s="7" t="s">
        <v>69</v>
      </c>
      <c r="B7" s="8">
        <v>17</v>
      </c>
      <c r="C7" s="39">
        <v>19</v>
      </c>
      <c r="D7" s="7">
        <v>16</v>
      </c>
      <c r="E7" s="39">
        <v>18</v>
      </c>
    </row>
    <row r="8" spans="1:5" x14ac:dyDescent="0.45">
      <c r="A8" s="5" t="s">
        <v>41</v>
      </c>
      <c r="B8" s="6">
        <f>B2</f>
        <v>1</v>
      </c>
      <c r="C8" s="38">
        <f>C4</f>
        <v>10</v>
      </c>
      <c r="D8" s="5">
        <f>D2</f>
        <v>1</v>
      </c>
      <c r="E8" s="38">
        <f>E4</f>
        <v>9</v>
      </c>
    </row>
    <row r="9" spans="1:5" x14ac:dyDescent="0.45">
      <c r="A9" s="7" t="s">
        <v>42</v>
      </c>
      <c r="B9" s="8">
        <f>B5</f>
        <v>11</v>
      </c>
      <c r="C9" s="39">
        <f>C7</f>
        <v>19</v>
      </c>
      <c r="D9" s="7">
        <f>D5</f>
        <v>10</v>
      </c>
      <c r="E9" s="39">
        <f>E7</f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>
      <selection activeCell="E2" sqref="E2"/>
    </sheetView>
  </sheetViews>
  <sheetFormatPr defaultRowHeight="14.25" x14ac:dyDescent="0.45"/>
  <cols>
    <col min="1" max="1" width="12.73046875" bestFit="1" customWidth="1"/>
    <col min="2" max="2" width="11.59765625" style="9" bestFit="1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4" t="s">
        <v>3</v>
      </c>
      <c r="B1" s="35" t="s">
        <v>0</v>
      </c>
      <c r="C1" s="36" t="s">
        <v>2</v>
      </c>
      <c r="D1" s="36" t="s">
        <v>1</v>
      </c>
      <c r="E1" s="37" t="s">
        <v>57</v>
      </c>
    </row>
    <row r="2" spans="1:6" x14ac:dyDescent="0.45">
      <c r="A2" s="6" t="s">
        <v>153</v>
      </c>
      <c r="B2" s="25">
        <v>1E-3</v>
      </c>
      <c r="C2" s="6" t="s">
        <v>84</v>
      </c>
      <c r="D2" s="16" t="s">
        <v>154</v>
      </c>
      <c r="E2" s="11">
        <f>B2*g2mps2/3</f>
        <v>3.2700000000000003E-3</v>
      </c>
    </row>
    <row r="3" spans="1:6" x14ac:dyDescent="0.45">
      <c r="A3" s="6" t="s">
        <v>155</v>
      </c>
      <c r="B3" s="10">
        <v>0.06</v>
      </c>
      <c r="C3" s="25" t="s">
        <v>156</v>
      </c>
      <c r="D3" s="6" t="s">
        <v>157</v>
      </c>
      <c r="E3" s="108">
        <f>B3/SQRT(hr2sec)/3</f>
        <v>3.3333333333333332E-4</v>
      </c>
      <c r="F3" s="1"/>
    </row>
    <row r="4" spans="1:6" x14ac:dyDescent="0.45">
      <c r="A4" s="6" t="s">
        <v>22</v>
      </c>
      <c r="B4" s="10">
        <v>5</v>
      </c>
      <c r="C4" s="6" t="s">
        <v>23</v>
      </c>
      <c r="D4" s="6" t="s">
        <v>24</v>
      </c>
      <c r="E4" s="11">
        <f>RADIANS(B4)/hr2sec/3</f>
        <v>8.0802280184922667E-6</v>
      </c>
    </row>
    <row r="5" spans="1:6" x14ac:dyDescent="0.45">
      <c r="A5" s="16" t="s">
        <v>14</v>
      </c>
      <c r="B5" s="10">
        <v>0.05</v>
      </c>
      <c r="C5" s="16" t="s">
        <v>9</v>
      </c>
      <c r="D5" s="16" t="s">
        <v>10</v>
      </c>
      <c r="E5" s="108">
        <f>RADIANS(B5)/SQRT(hr2sec)/3</f>
        <v>4.8481368110953598E-6</v>
      </c>
    </row>
    <row r="6" spans="1:6" x14ac:dyDescent="0.45">
      <c r="A6" s="16" t="s">
        <v>158</v>
      </c>
      <c r="B6" s="10">
        <v>1</v>
      </c>
      <c r="C6" s="16" t="s">
        <v>163</v>
      </c>
      <c r="D6" s="16" t="s">
        <v>164</v>
      </c>
      <c r="E6" s="11">
        <f>B6/3</f>
        <v>0.33333333333333331</v>
      </c>
    </row>
    <row r="7" spans="1:6" x14ac:dyDescent="0.45">
      <c r="A7" s="16" t="s">
        <v>159</v>
      </c>
      <c r="B7" s="10">
        <v>1</v>
      </c>
      <c r="C7" s="16" t="s">
        <v>7</v>
      </c>
      <c r="D7" s="16" t="s">
        <v>164</v>
      </c>
      <c r="E7" s="11">
        <f>B7/3</f>
        <v>0.33333333333333331</v>
      </c>
    </row>
    <row r="8" spans="1:6" x14ac:dyDescent="0.45">
      <c r="A8" s="16" t="s">
        <v>160</v>
      </c>
      <c r="B8" s="10">
        <v>1</v>
      </c>
      <c r="C8" s="16" t="s">
        <v>7</v>
      </c>
      <c r="D8" s="16" t="s">
        <v>164</v>
      </c>
      <c r="E8" s="11">
        <f>B8/3</f>
        <v>0.33333333333333331</v>
      </c>
    </row>
    <row r="9" spans="1:6" x14ac:dyDescent="0.45">
      <c r="A9" s="16" t="s">
        <v>161</v>
      </c>
      <c r="B9" s="10">
        <v>9.9999999999999995E-7</v>
      </c>
      <c r="C9" s="16" t="s">
        <v>162</v>
      </c>
      <c r="D9" s="16" t="s">
        <v>199</v>
      </c>
      <c r="E9" s="11">
        <f>B9/3</f>
        <v>3.333333333333333E-7</v>
      </c>
    </row>
    <row r="10" spans="1:6" x14ac:dyDescent="0.45">
      <c r="A10" s="16"/>
      <c r="B10" s="15"/>
      <c r="C10" s="16"/>
      <c r="D10" s="16"/>
      <c r="E10" s="11"/>
    </row>
    <row r="11" spans="1:6" x14ac:dyDescent="0.45">
      <c r="A11" s="16"/>
      <c r="B11" s="15"/>
      <c r="C11" s="16"/>
      <c r="D11" s="16"/>
      <c r="E11" s="11"/>
    </row>
    <row r="12" spans="1:6" x14ac:dyDescent="0.45">
      <c r="A12" s="18"/>
      <c r="C12" s="16"/>
      <c r="D12" s="16"/>
    </row>
    <row r="13" spans="1:6" x14ac:dyDescent="0.45">
      <c r="A13" s="18"/>
      <c r="C13" s="16"/>
      <c r="D13" s="16"/>
    </row>
    <row r="14" spans="1:6" x14ac:dyDescent="0.45">
      <c r="A14" s="18"/>
      <c r="C14" s="16"/>
      <c r="D14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Normal="100" workbookViewId="0">
      <selection activeCell="D18" sqref="D18"/>
    </sheetView>
  </sheetViews>
  <sheetFormatPr defaultColWidth="9.1328125" defaultRowHeight="14.25" x14ac:dyDescent="0.45"/>
  <cols>
    <col min="1" max="1" width="10.9296875" style="6" customWidth="1"/>
    <col min="2" max="3" width="7" style="6" bestFit="1" customWidth="1"/>
    <col min="4" max="4" width="51.265625" style="6" bestFit="1" customWidth="1"/>
    <col min="5" max="5" width="14.73046875" style="11" bestFit="1" customWidth="1"/>
    <col min="6" max="6" width="17.3984375" style="6" bestFit="1" customWidth="1"/>
    <col min="7" max="16384" width="9.1328125" style="6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57</v>
      </c>
    </row>
    <row r="2" spans="1:5" ht="15" customHeight="1" x14ac:dyDescent="0.45">
      <c r="A2" s="3" t="s">
        <v>181</v>
      </c>
      <c r="B2" s="4">
        <v>1</v>
      </c>
      <c r="C2" s="4" t="s">
        <v>7</v>
      </c>
      <c r="D2" s="4" t="s">
        <v>170</v>
      </c>
      <c r="E2" s="12">
        <f t="shared" ref="E2:E4" si="0">B2/3</f>
        <v>0.33333333333333331</v>
      </c>
    </row>
    <row r="3" spans="1:5" x14ac:dyDescent="0.45">
      <c r="A3" s="7" t="s">
        <v>182</v>
      </c>
      <c r="B3" s="8">
        <v>1</v>
      </c>
      <c r="C3" s="8" t="s">
        <v>7</v>
      </c>
      <c r="D3" s="8" t="s">
        <v>170</v>
      </c>
      <c r="E3" s="14">
        <f t="shared" si="0"/>
        <v>0.33333333333333331</v>
      </c>
    </row>
    <row r="4" spans="1:5" x14ac:dyDescent="0.45">
      <c r="A4" s="55" t="s">
        <v>172</v>
      </c>
      <c r="B4" s="57">
        <v>0.1</v>
      </c>
      <c r="C4" s="57" t="s">
        <v>49</v>
      </c>
      <c r="D4" s="57" t="s">
        <v>171</v>
      </c>
      <c r="E4" s="105">
        <f t="shared" si="0"/>
        <v>3.3333333333333333E-2</v>
      </c>
    </row>
    <row r="5" spans="1:5" x14ac:dyDescent="0.45">
      <c r="A5" s="55" t="s">
        <v>173</v>
      </c>
      <c r="B5" s="57">
        <v>1</v>
      </c>
      <c r="C5" s="57" t="s">
        <v>175</v>
      </c>
      <c r="D5" s="57" t="s">
        <v>176</v>
      </c>
      <c r="E5" s="105">
        <f>RADIANS(B5)/3</f>
        <v>5.8177641733144318E-3</v>
      </c>
    </row>
    <row r="6" spans="1:5" x14ac:dyDescent="0.45">
      <c r="A6" s="55" t="s">
        <v>174</v>
      </c>
      <c r="B6" s="57">
        <v>1</v>
      </c>
      <c r="C6" s="57" t="s">
        <v>175</v>
      </c>
      <c r="D6" s="57" t="s">
        <v>177</v>
      </c>
      <c r="E6" s="105">
        <f>RADIANS(B6)/3</f>
        <v>5.8177641733144318E-3</v>
      </c>
    </row>
    <row r="7" spans="1:5" x14ac:dyDescent="0.45">
      <c r="A7" s="3" t="s">
        <v>180</v>
      </c>
      <c r="B7" s="4">
        <v>1E-3</v>
      </c>
      <c r="C7" s="4" t="s">
        <v>84</v>
      </c>
      <c r="D7" s="4" t="s">
        <v>189</v>
      </c>
      <c r="E7" s="12">
        <f>B7*g2mps2/3</f>
        <v>3.2700000000000003E-3</v>
      </c>
    </row>
    <row r="8" spans="1:5" x14ac:dyDescent="0.45">
      <c r="A8" s="5" t="s">
        <v>179</v>
      </c>
      <c r="B8" s="6">
        <v>1E-3</v>
      </c>
      <c r="C8" s="6" t="s">
        <v>84</v>
      </c>
      <c r="D8" s="6" t="s">
        <v>189</v>
      </c>
      <c r="E8" s="13">
        <f>B8*g2mps2/3</f>
        <v>3.2700000000000003E-3</v>
      </c>
    </row>
    <row r="9" spans="1:5" x14ac:dyDescent="0.45">
      <c r="A9" s="19" t="s">
        <v>178</v>
      </c>
      <c r="B9" s="8">
        <v>1E-3</v>
      </c>
      <c r="C9" s="8" t="s">
        <v>84</v>
      </c>
      <c r="D9" s="8" t="s">
        <v>189</v>
      </c>
      <c r="E9" s="14">
        <f>B9*g2mps2/3</f>
        <v>3.2700000000000003E-3</v>
      </c>
    </row>
    <row r="10" spans="1:5" x14ac:dyDescent="0.45">
      <c r="A10" s="106" t="s">
        <v>183</v>
      </c>
      <c r="B10" s="4">
        <v>5</v>
      </c>
      <c r="C10" s="4" t="s">
        <v>23</v>
      </c>
      <c r="D10" s="4" t="s">
        <v>50</v>
      </c>
      <c r="E10" s="12">
        <f>RADIANS(B10)/hr2sec/3</f>
        <v>8.0802280184922667E-6</v>
      </c>
    </row>
    <row r="11" spans="1:5" x14ac:dyDescent="0.45">
      <c r="A11" s="18" t="s">
        <v>184</v>
      </c>
      <c r="B11" s="6">
        <v>5</v>
      </c>
      <c r="C11" s="6" t="s">
        <v>23</v>
      </c>
      <c r="D11" s="6" t="s">
        <v>50</v>
      </c>
      <c r="E11" s="13">
        <f>RADIANS(B11)/hr2sec/3</f>
        <v>8.0802280184922667E-6</v>
      </c>
    </row>
    <row r="12" spans="1:5" x14ac:dyDescent="0.45">
      <c r="A12" s="19" t="s">
        <v>185</v>
      </c>
      <c r="B12" s="8">
        <v>5</v>
      </c>
      <c r="C12" s="8" t="s">
        <v>23</v>
      </c>
      <c r="D12" s="8" t="s">
        <v>50</v>
      </c>
      <c r="E12" s="14">
        <f>RADIANS(B12)/hr2sec/3</f>
        <v>8.0802280184922667E-6</v>
      </c>
    </row>
    <row r="13" spans="1:5" x14ac:dyDescent="0.45">
      <c r="A13" s="106" t="s">
        <v>186</v>
      </c>
      <c r="B13" s="4">
        <v>1E-3</v>
      </c>
      <c r="C13" s="4" t="s">
        <v>7</v>
      </c>
      <c r="D13" s="107" t="s">
        <v>190</v>
      </c>
      <c r="E13" s="12">
        <f>B13/3</f>
        <v>3.3333333333333332E-4</v>
      </c>
    </row>
    <row r="14" spans="1:5" x14ac:dyDescent="0.45">
      <c r="A14" s="5" t="s">
        <v>187</v>
      </c>
      <c r="B14" s="6">
        <v>1E-3</v>
      </c>
      <c r="C14" s="25" t="s">
        <v>7</v>
      </c>
      <c r="D14" s="16" t="s">
        <v>190</v>
      </c>
      <c r="E14" s="13">
        <f t="shared" ref="E14:E15" si="1">B14/3</f>
        <v>3.3333333333333332E-4</v>
      </c>
    </row>
    <row r="15" spans="1:5" x14ac:dyDescent="0.45">
      <c r="A15" s="7" t="s">
        <v>188</v>
      </c>
      <c r="B15" s="8">
        <v>1E-3</v>
      </c>
      <c r="C15" s="27" t="s">
        <v>7</v>
      </c>
      <c r="D15" s="17" t="s">
        <v>190</v>
      </c>
      <c r="E15" s="14">
        <f t="shared" si="1"/>
        <v>3.3333333333333332E-4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>
      <selection activeCell="C15" sqref="C15"/>
    </sheetView>
  </sheetViews>
  <sheetFormatPr defaultRowHeight="14.25" x14ac:dyDescent="0.45"/>
  <cols>
    <col min="1" max="1" width="12.73046875" bestFit="1" customWidth="1"/>
    <col min="2" max="2" width="17.1328125" style="9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4" t="s">
        <v>3</v>
      </c>
      <c r="B1" s="35" t="s">
        <v>0</v>
      </c>
      <c r="C1" s="36" t="s">
        <v>2</v>
      </c>
      <c r="D1" s="36" t="s">
        <v>1</v>
      </c>
      <c r="E1" s="37" t="s">
        <v>57</v>
      </c>
    </row>
    <row r="2" spans="1:6" x14ac:dyDescent="0.45">
      <c r="A2" s="6" t="s">
        <v>153</v>
      </c>
      <c r="B2" s="83">
        <f>truthStateParams!B2</f>
        <v>1E-3</v>
      </c>
      <c r="C2" s="6" t="s">
        <v>84</v>
      </c>
      <c r="D2" s="16" t="s">
        <v>154</v>
      </c>
      <c r="E2" s="11">
        <f>B2*g2mps2/3</f>
        <v>3.2700000000000003E-3</v>
      </c>
    </row>
    <row r="3" spans="1:6" x14ac:dyDescent="0.45">
      <c r="A3" s="6" t="s">
        <v>155</v>
      </c>
      <c r="B3" s="83">
        <f>truthStateParams!B3</f>
        <v>0.06</v>
      </c>
      <c r="C3" s="25" t="s">
        <v>156</v>
      </c>
      <c r="D3" s="6" t="s">
        <v>157</v>
      </c>
      <c r="E3" s="108">
        <f>B3/SQRT(hr2sec)/3</f>
        <v>3.3333333333333332E-4</v>
      </c>
      <c r="F3" s="1"/>
    </row>
    <row r="4" spans="1:6" x14ac:dyDescent="0.45">
      <c r="A4" s="6" t="s">
        <v>22</v>
      </c>
      <c r="B4" s="83">
        <f>truthStateParams!B4</f>
        <v>5</v>
      </c>
      <c r="C4" s="6" t="s">
        <v>23</v>
      </c>
      <c r="D4" s="6" t="s">
        <v>24</v>
      </c>
      <c r="E4" s="11">
        <f>RADIANS(B4)/hr2sec/3</f>
        <v>8.0802280184922667E-6</v>
      </c>
    </row>
    <row r="5" spans="1:6" x14ac:dyDescent="0.45">
      <c r="A5" s="16" t="s">
        <v>14</v>
      </c>
      <c r="B5" s="83">
        <f>truthStateParams!B5</f>
        <v>0.05</v>
      </c>
      <c r="C5" s="16" t="s">
        <v>9</v>
      </c>
      <c r="D5" s="16" t="s">
        <v>10</v>
      </c>
      <c r="E5" s="108">
        <f>RADIANS(B5)/SQRT(hr2sec)/3</f>
        <v>4.8481368110953598E-6</v>
      </c>
    </row>
    <row r="6" spans="1:6" x14ac:dyDescent="0.45">
      <c r="A6" s="16" t="s">
        <v>158</v>
      </c>
      <c r="B6" s="83">
        <f>truthStateParams!B6</f>
        <v>1</v>
      </c>
      <c r="C6" s="16" t="s">
        <v>163</v>
      </c>
      <c r="D6" s="16" t="s">
        <v>164</v>
      </c>
      <c r="E6" s="11">
        <f>B6/3</f>
        <v>0.33333333333333331</v>
      </c>
    </row>
    <row r="7" spans="1:6" x14ac:dyDescent="0.45">
      <c r="A7" s="16" t="s">
        <v>159</v>
      </c>
      <c r="B7" s="83">
        <f>truthStateParams!B7</f>
        <v>1</v>
      </c>
      <c r="C7" s="16" t="s">
        <v>7</v>
      </c>
      <c r="D7" s="16" t="s">
        <v>164</v>
      </c>
      <c r="E7" s="11">
        <f>B7/3</f>
        <v>0.33333333333333331</v>
      </c>
    </row>
    <row r="8" spans="1:6" x14ac:dyDescent="0.45">
      <c r="A8" s="16" t="s">
        <v>160</v>
      </c>
      <c r="B8" s="83">
        <f>truthStateParams!B8</f>
        <v>1</v>
      </c>
      <c r="C8" s="16" t="s">
        <v>7</v>
      </c>
      <c r="D8" s="16" t="s">
        <v>164</v>
      </c>
      <c r="E8" s="11">
        <f>B8/3</f>
        <v>0.33333333333333331</v>
      </c>
    </row>
    <row r="9" spans="1:6" x14ac:dyDescent="0.45">
      <c r="A9" s="16" t="s">
        <v>161</v>
      </c>
      <c r="B9" s="83">
        <f>truthStateParams!B9</f>
        <v>9.9999999999999995E-7</v>
      </c>
      <c r="C9" s="16" t="s">
        <v>162</v>
      </c>
      <c r="D9" s="16"/>
      <c r="E9" s="11">
        <f>B9/3</f>
        <v>3.333333333333333E-7</v>
      </c>
    </row>
    <row r="10" spans="1:6" x14ac:dyDescent="0.45">
      <c r="A10" s="16"/>
      <c r="B10" s="15"/>
      <c r="C10" s="16"/>
      <c r="D10" s="16"/>
      <c r="E10" s="11"/>
    </row>
    <row r="11" spans="1:6" x14ac:dyDescent="0.45">
      <c r="A11" s="16"/>
      <c r="B11" s="15"/>
      <c r="C11" s="16"/>
      <c r="D11" s="16"/>
      <c r="E11" s="11"/>
    </row>
    <row r="12" spans="1:6" x14ac:dyDescent="0.45">
      <c r="A12" s="18"/>
      <c r="C12" s="16"/>
      <c r="D12" s="16"/>
    </row>
    <row r="13" spans="1:6" x14ac:dyDescent="0.45">
      <c r="A13" s="18"/>
      <c r="C13" s="16"/>
      <c r="D13" s="16"/>
    </row>
    <row r="14" spans="1:6" x14ac:dyDescent="0.45">
      <c r="A14" s="18"/>
      <c r="C14" s="16"/>
      <c r="D14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E7" sqref="E7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3.86328125" style="11" bestFit="1" customWidth="1"/>
    <col min="6" max="6" width="14.59765625" style="6" bestFit="1" customWidth="1"/>
    <col min="7" max="16384" width="9.1328125" style="6"/>
  </cols>
  <sheetData>
    <row r="1" spans="1:6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57</v>
      </c>
    </row>
    <row r="2" spans="1:6" ht="15" customHeight="1" x14ac:dyDescent="0.45">
      <c r="A2" s="3" t="str">
        <f>truthStateInitialUncertainty!A2</f>
        <v>sig_r_E</v>
      </c>
      <c r="B2" s="4">
        <f>truthStateInitialUncertainty!B2</f>
        <v>1</v>
      </c>
      <c r="C2" s="4" t="str">
        <f>truthStateInitialUncertainty!C2</f>
        <v>m</v>
      </c>
      <c r="D2" s="4" t="str">
        <f>truthStateInitialUncertainty!D2</f>
        <v>3-sigma initial vehicle position uncertainty</v>
      </c>
      <c r="E2" s="50">
        <f t="shared" ref="E2:E7" si="0">B2/3</f>
        <v>0.33333333333333331</v>
      </c>
      <c r="F2" s="11"/>
    </row>
    <row r="3" spans="1:6" x14ac:dyDescent="0.45">
      <c r="A3" s="5" t="str">
        <f>truthStateInitialUncertainty!A3</f>
        <v>sig_r_N</v>
      </c>
      <c r="B3" s="6">
        <f>truthStateInitialUncertainty!B3</f>
        <v>1</v>
      </c>
      <c r="C3" s="6" t="str">
        <f>truthStateInitialUncertainty!C3</f>
        <v>m</v>
      </c>
      <c r="D3" s="6" t="str">
        <f>truthStateInitialUncertainty!D3</f>
        <v>3-sigma initial vehicle position uncertainty</v>
      </c>
      <c r="E3" s="38">
        <f t="shared" si="0"/>
        <v>0.33333333333333331</v>
      </c>
      <c r="F3" s="11"/>
    </row>
    <row r="4" spans="1:6" x14ac:dyDescent="0.45">
      <c r="A4" s="7" t="s">
        <v>191</v>
      </c>
      <c r="B4" s="8">
        <v>1E-3</v>
      </c>
      <c r="C4" s="8" t="s">
        <v>7</v>
      </c>
      <c r="D4" s="8" t="s">
        <v>170</v>
      </c>
      <c r="E4" s="39">
        <f t="shared" si="0"/>
        <v>3.3333333333333332E-4</v>
      </c>
      <c r="F4" s="11"/>
    </row>
    <row r="5" spans="1:6" x14ac:dyDescent="0.45">
      <c r="A5" s="3" t="s">
        <v>193</v>
      </c>
      <c r="B5" s="4">
        <f>truthStateInitialUncertainty!B4</f>
        <v>0.1</v>
      </c>
      <c r="C5" s="4" t="str">
        <f>truthStateInitialUncertainty!C4</f>
        <v>m/sec</v>
      </c>
      <c r="D5" s="4" t="str">
        <f>truthStateInitialUncertainty!D4</f>
        <v>3-sigma initial vehicle velocity uncertainty</v>
      </c>
      <c r="E5" s="50">
        <f t="shared" si="0"/>
        <v>3.3333333333333333E-2</v>
      </c>
      <c r="F5" s="11"/>
    </row>
    <row r="6" spans="1:6" x14ac:dyDescent="0.45">
      <c r="A6" s="5" t="s">
        <v>192</v>
      </c>
      <c r="B6" s="6">
        <f>truthStateInitialUncertainty!B4</f>
        <v>0.1</v>
      </c>
      <c r="C6" s="6" t="str">
        <f>truthStateInitialUncertainty!C4</f>
        <v>m/sec</v>
      </c>
      <c r="D6" s="6" t="str">
        <f>truthStateInitialUncertainty!D4</f>
        <v>3-sigma initial vehicle velocity uncertainty</v>
      </c>
      <c r="E6" s="38">
        <f t="shared" si="0"/>
        <v>3.3333333333333333E-2</v>
      </c>
    </row>
    <row r="7" spans="1:6" x14ac:dyDescent="0.45">
      <c r="A7" s="7" t="s">
        <v>194</v>
      </c>
      <c r="B7" s="8">
        <f>truthStateInitialUncertainty!B4</f>
        <v>0.1</v>
      </c>
      <c r="C7" s="8" t="str">
        <f>truthStateInitialUncertainty!C4</f>
        <v>m/sec</v>
      </c>
      <c r="D7" s="8" t="str">
        <f>truthStateInitialUncertainty!D4</f>
        <v>3-sigma initial vehicle velocity uncertainty</v>
      </c>
      <c r="E7" s="39">
        <f t="shared" si="0"/>
        <v>3.3333333333333333E-2</v>
      </c>
    </row>
    <row r="8" spans="1:6" x14ac:dyDescent="0.45">
      <c r="A8" s="3" t="s">
        <v>195</v>
      </c>
      <c r="B8" s="4">
        <v>1E-3</v>
      </c>
      <c r="C8" s="4" t="str">
        <f>truthStateInitialUncertainty!C6</f>
        <v xml:space="preserve">deg </v>
      </c>
      <c r="D8" s="4" t="s">
        <v>198</v>
      </c>
      <c r="E8" s="50">
        <f t="shared" ref="E8:E9" si="1">RADIANS(B8)/3</f>
        <v>5.8177641733144322E-6</v>
      </c>
    </row>
    <row r="9" spans="1:6" x14ac:dyDescent="0.45">
      <c r="A9" s="5" t="s">
        <v>196</v>
      </c>
      <c r="B9" s="6">
        <v>1E-3</v>
      </c>
      <c r="C9" s="6" t="str">
        <f>truthStateInitialUncertainty!C6</f>
        <v xml:space="preserve">deg </v>
      </c>
      <c r="D9" s="6" t="s">
        <v>198</v>
      </c>
      <c r="E9" s="38">
        <f t="shared" si="1"/>
        <v>5.8177641733144322E-6</v>
      </c>
    </row>
    <row r="10" spans="1:6" x14ac:dyDescent="0.45">
      <c r="A10" s="7" t="s">
        <v>197</v>
      </c>
      <c r="B10" s="8">
        <f>truthStateInitialUncertainty!B6</f>
        <v>1</v>
      </c>
      <c r="C10" s="8" t="str">
        <f>truthStateInitialUncertainty!C6</f>
        <v xml:space="preserve">deg </v>
      </c>
      <c r="D10" s="8" t="s">
        <v>198</v>
      </c>
      <c r="E10" s="39">
        <f>RADIANS(B10)/3</f>
        <v>5.8177641733144318E-3</v>
      </c>
    </row>
    <row r="11" spans="1:6" x14ac:dyDescent="0.45">
      <c r="A11" s="3" t="str">
        <f>truthStateInitialUncertainty!A7</f>
        <v>sig_accel_x</v>
      </c>
      <c r="B11" s="4">
        <f>truthStateInitialUncertainty!B7</f>
        <v>1E-3</v>
      </c>
      <c r="C11" s="4" t="str">
        <f>truthStateInitialUncertainty!C7</f>
        <v>g</v>
      </c>
      <c r="D11" s="4" t="str">
        <f>truthStateInitialUncertainty!D7</f>
        <v>3-sigma initial accel bias uncertainty</v>
      </c>
      <c r="E11" s="50">
        <f>B11*g2mps2/3</f>
        <v>3.2700000000000003E-3</v>
      </c>
    </row>
    <row r="12" spans="1:6" x14ac:dyDescent="0.45">
      <c r="A12" s="5" t="str">
        <f>truthStateInitialUncertainty!A8</f>
        <v>sig_accel_y</v>
      </c>
      <c r="B12" s="6">
        <f>truthStateInitialUncertainty!B8</f>
        <v>1E-3</v>
      </c>
      <c r="C12" s="6" t="str">
        <f>truthStateInitialUncertainty!C8</f>
        <v>g</v>
      </c>
      <c r="D12" s="6" t="str">
        <f>truthStateInitialUncertainty!D8</f>
        <v>3-sigma initial accel bias uncertainty</v>
      </c>
      <c r="E12" s="38">
        <f>B12*g2mps2/3</f>
        <v>3.2700000000000003E-3</v>
      </c>
    </row>
    <row r="13" spans="1:6" x14ac:dyDescent="0.45">
      <c r="A13" s="7" t="str">
        <f>truthStateInitialUncertainty!A9</f>
        <v>sig_accel_z</v>
      </c>
      <c r="B13" s="8">
        <f>truthStateInitialUncertainty!B9</f>
        <v>1E-3</v>
      </c>
      <c r="C13" s="8" t="str">
        <f>truthStateInitialUncertainty!C9</f>
        <v>g</v>
      </c>
      <c r="D13" s="8" t="str">
        <f>truthStateInitialUncertainty!D9</f>
        <v>3-sigma initial accel bias uncertainty</v>
      </c>
      <c r="E13" s="39">
        <f>B13*g2mps2/3</f>
        <v>3.2700000000000003E-3</v>
      </c>
    </row>
    <row r="14" spans="1:6" x14ac:dyDescent="0.45">
      <c r="A14" s="3" t="str">
        <f>truthStateInitialUncertainty!A10</f>
        <v>sig_gyro_x</v>
      </c>
      <c r="B14" s="4">
        <f>truthStateInitialUncertainty!B10</f>
        <v>5</v>
      </c>
      <c r="C14" s="4" t="str">
        <f>truthStateInitialUncertainty!C10</f>
        <v>deg/hr</v>
      </c>
      <c r="D14" s="4" t="str">
        <f>truthStateInitialUncertainty!D10</f>
        <v>3-sigma initial gyro bias uncertainty</v>
      </c>
      <c r="E14" s="50">
        <f t="shared" ref="E14:E16" si="2">RADIANS(B14)/3600/3</f>
        <v>8.0802280184922667E-6</v>
      </c>
    </row>
    <row r="15" spans="1:6" x14ac:dyDescent="0.45">
      <c r="A15" s="5" t="str">
        <f>truthStateInitialUncertainty!A11</f>
        <v>sig_gyro_y</v>
      </c>
      <c r="B15" s="6">
        <f>truthStateInitialUncertainty!B11</f>
        <v>5</v>
      </c>
      <c r="C15" s="6" t="str">
        <f>truthStateInitialUncertainty!C11</f>
        <v>deg/hr</v>
      </c>
      <c r="D15" s="6" t="str">
        <f>truthStateInitialUncertainty!D11</f>
        <v>3-sigma initial gyro bias uncertainty</v>
      </c>
      <c r="E15" s="38">
        <f t="shared" si="2"/>
        <v>8.0802280184922667E-6</v>
      </c>
    </row>
    <row r="16" spans="1:6" x14ac:dyDescent="0.45">
      <c r="A16" s="7" t="str">
        <f>truthStateInitialUncertainty!A12</f>
        <v>sig_gyro_z</v>
      </c>
      <c r="B16" s="8">
        <f>truthStateInitialUncertainty!B12</f>
        <v>5</v>
      </c>
      <c r="C16" s="8" t="str">
        <f>truthStateInitialUncertainty!C12</f>
        <v>deg/hr</v>
      </c>
      <c r="D16" s="8" t="str">
        <f>truthStateInitialUncertainty!D12</f>
        <v>3-sigma initial gyro bias uncertainty</v>
      </c>
      <c r="E16" s="39">
        <f t="shared" si="2"/>
        <v>8.0802280184922667E-6</v>
      </c>
    </row>
    <row r="17" spans="1:5" x14ac:dyDescent="0.45">
      <c r="A17" s="3" t="str">
        <f>truthStateInitialUncertainty!A13</f>
        <v>sig_r_c_E</v>
      </c>
      <c r="B17" s="4">
        <f>truthStateInitialUncertainty!B13</f>
        <v>1E-3</v>
      </c>
      <c r="C17" s="4" t="str">
        <f>truthStateInitialUncertainty!C13</f>
        <v>m</v>
      </c>
      <c r="D17" s="4" t="str">
        <f>truthStateInitialUncertainty!D13</f>
        <v>3-sigma initial initial ground coil position uncertainty</v>
      </c>
      <c r="E17" s="50">
        <f>B17/3</f>
        <v>3.3333333333333332E-4</v>
      </c>
    </row>
    <row r="18" spans="1:5" x14ac:dyDescent="0.45">
      <c r="A18" s="5" t="str">
        <f>truthStateInitialUncertainty!A14</f>
        <v>sig_r_c_N</v>
      </c>
      <c r="B18" s="6">
        <f>truthStateInitialUncertainty!B14</f>
        <v>1E-3</v>
      </c>
      <c r="C18" s="6" t="str">
        <f>truthStateInitialUncertainty!C14</f>
        <v>m</v>
      </c>
      <c r="D18" s="6" t="str">
        <f>truthStateInitialUncertainty!D14</f>
        <v>3-sigma initial initial ground coil position uncertainty</v>
      </c>
      <c r="E18" s="38">
        <f t="shared" ref="E18:E19" si="3">B18/3</f>
        <v>3.3333333333333332E-4</v>
      </c>
    </row>
    <row r="19" spans="1:5" x14ac:dyDescent="0.45">
      <c r="A19" s="7" t="str">
        <f>truthStateInitialUncertainty!A15</f>
        <v>sig_r_c_U</v>
      </c>
      <c r="B19" s="8">
        <f>truthStateInitialUncertainty!B15</f>
        <v>1E-3</v>
      </c>
      <c r="C19" s="8" t="str">
        <f>truthStateInitialUncertainty!C15</f>
        <v>m</v>
      </c>
      <c r="D19" s="8" t="str">
        <f>truthStateInitialUncertainty!D15</f>
        <v>3-sigma initial initial ground coil position uncertainty</v>
      </c>
      <c r="E19" s="39">
        <f t="shared" si="3"/>
        <v>3.3333333333333332E-4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C10" sqref="C10"/>
    </sheetView>
  </sheetViews>
  <sheetFormatPr defaultRowHeight="14.25" x14ac:dyDescent="0.45"/>
  <cols>
    <col min="1" max="1" width="10.59765625" bestFit="1" customWidth="1"/>
  </cols>
  <sheetData>
    <row r="1" spans="1:2" x14ac:dyDescent="0.45">
      <c r="A1" t="s">
        <v>15</v>
      </c>
      <c r="B1">
        <v>60</v>
      </c>
    </row>
    <row r="2" spans="1:2" x14ac:dyDescent="0.45">
      <c r="A2" t="s">
        <v>16</v>
      </c>
      <c r="B2">
        <v>60</v>
      </c>
    </row>
    <row r="3" spans="1:2" x14ac:dyDescent="0.45">
      <c r="A3" t="s">
        <v>17</v>
      </c>
      <c r="B3">
        <f>hr2min*min2sec</f>
        <v>3600</v>
      </c>
    </row>
    <row r="4" spans="1:2" x14ac:dyDescent="0.45">
      <c r="A4" t="s">
        <v>18</v>
      </c>
      <c r="B4">
        <v>9.81</v>
      </c>
    </row>
    <row r="5" spans="1:2" x14ac:dyDescent="0.45">
      <c r="A5" t="s">
        <v>59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errorInjection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Isaac Froisland</cp:lastModifiedBy>
  <dcterms:created xsi:type="dcterms:W3CDTF">2010-12-01T20:08:29Z</dcterms:created>
  <dcterms:modified xsi:type="dcterms:W3CDTF">2021-12-02T08:13:29Z</dcterms:modified>
</cp:coreProperties>
</file>