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ks-framework\"/>
    </mc:Choice>
  </mc:AlternateContent>
  <bookViews>
    <workbookView xWindow="0" yWindow="0" windowWidth="26880" windowHeight="12360" activeTab="1"/>
  </bookViews>
  <sheets>
    <sheet name="Issues_Log" sheetId="1" r:id="rId1"/>
    <sheet name="Iteration_1" sheetId="2" r:id="rId2"/>
  </sheets>
  <calcPr calcId="152511"/>
</workbook>
</file>

<file path=xl/calcChain.xml><?xml version="1.0" encoding="utf-8"?>
<calcChain xmlns="http://schemas.openxmlformats.org/spreadsheetml/2006/main">
  <c r="Y2" i="2" l="1"/>
  <c r="J7" i="2"/>
  <c r="L7" i="2"/>
  <c r="J8" i="2"/>
  <c r="L8" i="2"/>
  <c r="H35" i="2"/>
  <c r="G35" i="2"/>
  <c r="F35" i="2"/>
  <c r="H34" i="2"/>
  <c r="D34" i="2" s="1"/>
  <c r="G34" i="2"/>
  <c r="F34" i="2"/>
  <c r="H33" i="2"/>
  <c r="G33" i="2"/>
  <c r="B33" i="2" s="1"/>
  <c r="F33" i="2"/>
  <c r="H32" i="2"/>
  <c r="G32" i="2"/>
  <c r="B32" i="2" s="1"/>
  <c r="F32" i="2"/>
  <c r="H31" i="2"/>
  <c r="G31" i="2"/>
  <c r="F31" i="2"/>
  <c r="H30" i="2"/>
  <c r="D30" i="2" s="1"/>
  <c r="G30" i="2"/>
  <c r="F30" i="2"/>
  <c r="H29" i="2"/>
  <c r="G29" i="2"/>
  <c r="B29" i="2" s="1"/>
  <c r="F29" i="2"/>
  <c r="H28" i="2"/>
  <c r="G28" i="2"/>
  <c r="B28" i="2" s="1"/>
  <c r="F28" i="2"/>
  <c r="H27" i="2"/>
  <c r="G27" i="2"/>
  <c r="F27" i="2"/>
  <c r="H26" i="2"/>
  <c r="D26" i="2" s="1"/>
  <c r="G26" i="2"/>
  <c r="F26" i="2"/>
  <c r="H25" i="2"/>
  <c r="G25" i="2"/>
  <c r="B25" i="2" s="1"/>
  <c r="F25" i="2"/>
  <c r="H24" i="2"/>
  <c r="G24" i="2"/>
  <c r="B24" i="2" s="1"/>
  <c r="F24" i="2"/>
  <c r="H23" i="2"/>
  <c r="G23" i="2"/>
  <c r="F23" i="2"/>
  <c r="H22" i="2"/>
  <c r="D22" i="2" s="1"/>
  <c r="G22" i="2"/>
  <c r="F22" i="2"/>
  <c r="H21" i="2"/>
  <c r="G21" i="2"/>
  <c r="B21" i="2" s="1"/>
  <c r="F21" i="2"/>
  <c r="H20" i="2"/>
  <c r="D20" i="2" s="1"/>
  <c r="G20" i="2"/>
  <c r="B20" i="2" s="1"/>
  <c r="F20" i="2"/>
  <c r="C20" i="2" s="1"/>
  <c r="H19" i="2"/>
  <c r="G19" i="2"/>
  <c r="F19" i="2"/>
  <c r="H18" i="2"/>
  <c r="D18" i="2" s="1"/>
  <c r="G18" i="2"/>
  <c r="F18" i="2"/>
  <c r="H17" i="2"/>
  <c r="D17" i="2" s="1"/>
  <c r="G17" i="2"/>
  <c r="B17" i="2" s="1"/>
  <c r="F17" i="2"/>
  <c r="H16" i="2"/>
  <c r="G16" i="2"/>
  <c r="F16" i="2"/>
  <c r="C16" i="2" s="1"/>
  <c r="H15" i="2"/>
  <c r="G15" i="2"/>
  <c r="F15" i="2"/>
  <c r="D35" i="2"/>
  <c r="C35" i="2"/>
  <c r="B35" i="2"/>
  <c r="C34" i="2"/>
  <c r="B34" i="2"/>
  <c r="D33" i="2"/>
  <c r="C33" i="2"/>
  <c r="D32" i="2"/>
  <c r="C32" i="2"/>
  <c r="D31" i="2"/>
  <c r="C31" i="2"/>
  <c r="B31" i="2"/>
  <c r="C30" i="2"/>
  <c r="B30" i="2"/>
  <c r="D29" i="2"/>
  <c r="C29" i="2"/>
  <c r="D28" i="2"/>
  <c r="C28" i="2"/>
  <c r="D27" i="2"/>
  <c r="C27" i="2"/>
  <c r="B27" i="2"/>
  <c r="C26" i="2"/>
  <c r="B26" i="2"/>
  <c r="D25" i="2"/>
  <c r="C25" i="2"/>
  <c r="D24" i="2"/>
  <c r="C24" i="2"/>
  <c r="D23" i="2"/>
  <c r="C23" i="2"/>
  <c r="B23" i="2"/>
  <c r="C22" i="2"/>
  <c r="B22" i="2"/>
  <c r="D21" i="2"/>
  <c r="C21" i="2"/>
  <c r="D19" i="2"/>
  <c r="C19" i="2"/>
  <c r="B19" i="2"/>
  <c r="C18" i="2"/>
  <c r="B18" i="2"/>
  <c r="C17" i="2"/>
  <c r="D16" i="2"/>
  <c r="B16" i="2"/>
  <c r="D15" i="2"/>
  <c r="C15" i="2"/>
  <c r="B15" i="2"/>
  <c r="J6" i="2"/>
  <c r="C6" i="2"/>
  <c r="C7" i="2" s="1"/>
  <c r="J5" i="2"/>
  <c r="J4" i="2"/>
  <c r="J3" i="2"/>
  <c r="A1" i="1"/>
  <c r="S7" i="2" l="1"/>
  <c r="S8" i="2"/>
  <c r="C39" i="2"/>
  <c r="C11" i="2"/>
  <c r="S5" i="2" s="1"/>
  <c r="C8" i="2"/>
  <c r="S6" i="2"/>
  <c r="S3" i="2"/>
  <c r="R3" i="2"/>
  <c r="R4" i="2" s="1"/>
  <c r="R5" i="2" s="1"/>
  <c r="R6" i="2" s="1"/>
  <c r="R7" i="2" s="1"/>
  <c r="M7" i="2" s="1"/>
  <c r="M2" i="2"/>
  <c r="T2" i="2" s="1"/>
  <c r="M3" i="2" l="1"/>
  <c r="T3" i="2" s="1"/>
  <c r="R8" i="2"/>
  <c r="M8" i="2" s="1"/>
  <c r="T8" i="2" s="1"/>
  <c r="T7" i="2"/>
  <c r="S4" i="2"/>
  <c r="M6" i="2"/>
  <c r="T6" i="2" s="1"/>
  <c r="C10" i="2"/>
  <c r="C9" i="2"/>
  <c r="C40" i="2"/>
  <c r="M5" i="2"/>
  <c r="T5" i="2" s="1"/>
  <c r="M4" i="2"/>
  <c r="T4" i="2" l="1"/>
  <c r="L5" i="2"/>
  <c r="L6" i="2"/>
  <c r="L2" i="2"/>
  <c r="L4" i="2"/>
  <c r="L3" i="2"/>
</calcChain>
</file>

<file path=xl/comments1.xml><?xml version="1.0" encoding="utf-8"?>
<comments xmlns="http://schemas.openxmlformats.org/spreadsheetml/2006/main">
  <authors>
    <author>AsposeUser</author>
  </authors>
  <commentList>
    <comment ref="A14" authorId="0" shapeId="0">
      <text>
        <r>
          <rPr>
            <sz val="10"/>
            <color rgb="FF000000"/>
            <rFont val="Arial"/>
            <family val="2"/>
          </rPr>
          <t>Add the task ID's below</t>
        </r>
      </text>
    </comment>
  </commentList>
</comments>
</file>

<file path=xl/sharedStrings.xml><?xml version="1.0" encoding="utf-8"?>
<sst xmlns="http://schemas.openxmlformats.org/spreadsheetml/2006/main" count="72" uniqueCount="62">
  <si>
    <t>Task</t>
  </si>
  <si>
    <t>Description</t>
  </si>
  <si>
    <t>Assigned To</t>
  </si>
  <si>
    <t>Time Estimate (days)</t>
  </si>
  <si>
    <t>Priority</t>
  </si>
  <si>
    <t>Status</t>
  </si>
  <si>
    <t>Comments</t>
  </si>
  <si>
    <t>Add Selenium</t>
  </si>
  <si>
    <t>khalid</t>
  </si>
  <si>
    <t>refacto on capitalize breadcrumbs. Make a strategy out of it</t>
  </si>
  <si>
    <t>finalize nav</t>
  </si>
  <si>
    <t>js core factory tu use as ks-app</t>
  </si>
  <si>
    <t>review all structures and seperate themes and specif layout</t>
  </si>
  <si>
    <t>add ci tool probably travis</t>
  </si>
  <si>
    <t>create git repo for export</t>
  </si>
  <si>
    <t>prepare dependencies for bower</t>
  </si>
  <si>
    <t xml:space="preserve"> </t>
  </si>
  <si>
    <t>Iteration 1</t>
  </si>
  <si>
    <t xml:space="preserve">Work Date </t>
  </si>
  <si>
    <t>Work Days</t>
  </si>
  <si>
    <t xml:space="preserve">Ideal Tasks Remaining
</t>
  </si>
  <si>
    <t xml:space="preserve">Actual Tasks Remaining
</t>
  </si>
  <si>
    <t>Completed
Task Days
John</t>
  </si>
  <si>
    <t>Completed
Task Days
Sue</t>
  </si>
  <si>
    <t>Completed Task Days Developer 3</t>
  </si>
  <si>
    <t>Completed Task Days Developer 4</t>
  </si>
  <si>
    <t>Total Tasks Completed</t>
  </si>
  <si>
    <t>Man days used</t>
  </si>
  <si>
    <t>Calculated Efficiency Factor</t>
  </si>
  <si>
    <t>Holidays</t>
  </si>
  <si>
    <t>Today Is</t>
  </si>
  <si>
    <t>Start Date</t>
  </si>
  <si>
    <t>New Years</t>
  </si>
  <si>
    <t>End Date</t>
  </si>
  <si>
    <t>Family Day</t>
  </si>
  <si>
    <t># of Developers</t>
  </si>
  <si>
    <t>Good Friday</t>
  </si>
  <si>
    <t>Efficiency Factor</t>
  </si>
  <si>
    <t>Easter Monday</t>
  </si>
  <si>
    <t>Work Days Total</t>
  </si>
  <si>
    <t>Victoria Day</t>
  </si>
  <si>
    <t>Dev Days Total</t>
  </si>
  <si>
    <t>Canada Day</t>
  </si>
  <si>
    <t># of Task Work Days</t>
  </si>
  <si>
    <t>Labour Day</t>
  </si>
  <si>
    <t>m - Ideal Task Days Left</t>
  </si>
  <si>
    <t>Natal Day</t>
  </si>
  <si>
    <t>b - Ideal Task Days Left</t>
  </si>
  <si>
    <t>Thanksgiving</t>
  </si>
  <si>
    <t>m - Dev Days Used</t>
  </si>
  <si>
    <t>Christmas</t>
  </si>
  <si>
    <t>b - Dev Days Used</t>
  </si>
  <si>
    <t>Boxing Day</t>
  </si>
  <si>
    <t>Task Id</t>
  </si>
  <si>
    <t>Title</t>
  </si>
  <si>
    <t>Estimate</t>
  </si>
  <si>
    <t>Get Estimate</t>
  </si>
  <si>
    <t>Get Title</t>
  </si>
  <si>
    <t>Get Status</t>
  </si>
  <si>
    <t>Testing, create tag, build release</t>
  </si>
  <si>
    <t>Total Tasks Assigned</t>
  </si>
  <si>
    <t>Available Time - Assigned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</si>
</sst>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0.0"/>
    <numFmt numFmtId="166" formatCode="dd/mm/yyyy&quot; &quot;hh&quot;:&quot;mm"/>
  </numFmts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  <fill>
      <patternFill patternType="solid">
        <fgColor rgb="FFDDDDDD"/>
        <bgColor rgb="FFDDDDDD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Font="0" applyBorder="0" applyAlignment="0" applyProtection="0">
      <alignment vertical="center"/>
    </xf>
    <xf numFmtId="0" fontId="1" fillId="3" borderId="0" applyNumberFormat="0" applyFon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" fontId="0" fillId="4" borderId="0" xfId="0" applyNumberForma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textRotation="90" wrapText="1"/>
    </xf>
    <xf numFmtId="49" fontId="2" fillId="4" borderId="0" xfId="0" applyNumberFormat="1" applyFont="1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/>
    <xf numFmtId="1" fontId="0" fillId="5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>
      <alignment vertical="center"/>
    </xf>
    <xf numFmtId="1" fontId="0" fillId="0" borderId="0" xfId="0" applyNumberFormat="1" applyFill="1" applyAlignment="1">
      <alignment wrapText="1"/>
    </xf>
    <xf numFmtId="1" fontId="0" fillId="0" borderId="0" xfId="0" applyNumberFormat="1">
      <alignment vertical="center"/>
    </xf>
    <xf numFmtId="0" fontId="0" fillId="0" borderId="1" xfId="0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164" fontId="0" fillId="6" borderId="2" xfId="0" applyNumberFormat="1" applyFill="1" applyBorder="1" applyAlignment="1">
      <alignment wrapText="1"/>
    </xf>
    <xf numFmtId="164" fontId="0" fillId="0" borderId="2" xfId="0" applyNumberFormat="1" applyFill="1" applyBorder="1" applyAlignment="1">
      <alignment wrapText="1"/>
    </xf>
    <xf numFmtId="164" fontId="0" fillId="0" borderId="0" xfId="0" applyNumberFormat="1" applyFill="1" applyAlignment="1">
      <alignment wrapText="1"/>
    </xf>
    <xf numFmtId="0" fontId="0" fillId="6" borderId="2" xfId="0" applyFill="1" applyBorder="1" applyAlignment="1">
      <alignment wrapText="1"/>
    </xf>
    <xf numFmtId="166" fontId="0" fillId="0" borderId="0" xfId="0" applyNumberFormat="1">
      <alignment vertical="center"/>
    </xf>
    <xf numFmtId="165" fontId="0" fillId="0" borderId="2" xfId="0" applyNumberForma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1" fontId="0" fillId="6" borderId="2" xfId="0" applyNumberForma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3">
    <cellStyle name="cf1" xfId="1"/>
    <cellStyle name="cf2" xfId="2"/>
    <cellStyle name="Normal" xfId="0" builtinId="0" customBuiltin="1"/>
  </cellStyles>
  <dxfs count="4"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99CC00"/>
          <bgColor rgb="FF99CC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baseline="0">
                <a:solidFill>
                  <a:srgbClr val="000000"/>
                </a:solidFill>
                <a:latin typeface="Calibri"/>
                <a:ea typeface=""/>
                <a:cs typeface=""/>
              </a:defRPr>
            </a:pPr>
            <a:r>
              <a:rPr lang="fr-FR" sz="18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ea typeface=""/>
                <a:cs typeface=""/>
              </a:rPr>
              <a:t>Iteration 1 Burn Down Chart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ideal</c:v>
          </c:tx>
          <c:spPr>
            <a:ln w="19046" cap="rnd">
              <a:solidFill>
                <a:srgbClr val="4A7EBB"/>
              </a:solidFill>
              <a:prstDash val="solid"/>
              <a:round/>
            </a:ln>
          </c:spPr>
          <c:xVal>
            <c:numRef>
              <c:f>Iteration_1!$K$2:$K$22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Iteration_1!$L$2:$L$22</c:f>
              <c:numCache>
                <c:formatCode>General</c:formatCode>
                <c:ptCount val="21"/>
                <c:pt idx="0">
                  <c:v>18</c:v>
                </c:pt>
                <c:pt idx="1">
                  <c:v>15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actual</c:v>
          </c:tx>
          <c:spPr>
            <a:ln w="19046" cap="rnd">
              <a:solidFill>
                <a:srgbClr val="BE4B48"/>
              </a:solidFill>
              <a:prstDash val="solid"/>
              <a:round/>
            </a:ln>
          </c:spPr>
          <c:xVal>
            <c:numRef>
              <c:f>Iteration_1!$K$2:$K$14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Iteration_1!$M$2:$M$14</c:f>
              <c:numCache>
                <c:formatCode>General</c:formatCode>
                <c:ptCount val="13"/>
                <c:pt idx="0">
                  <c:v>18.5</c:v>
                </c:pt>
                <c:pt idx="1">
                  <c:v>15.5</c:v>
                </c:pt>
                <c:pt idx="2">
                  <c:v>15.5</c:v>
                </c:pt>
                <c:pt idx="3">
                  <c:v>15.5</c:v>
                </c:pt>
                <c:pt idx="4">
                  <c:v>15.5</c:v>
                </c:pt>
                <c:pt idx="5">
                  <c:v>15.5</c:v>
                </c:pt>
                <c:pt idx="6">
                  <c:v>15.5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191264"/>
        <c:axId val="317191824"/>
      </c:scatterChart>
      <c:valAx>
        <c:axId val="317191824"/>
        <c:scaling>
          <c:orientation val="minMax"/>
        </c:scaling>
        <c:delete val="0"/>
        <c:axPos val="l"/>
        <c:majorGridlines>
          <c:spPr>
            <a:ln w="9528" cap="flat">
              <a:solidFill>
                <a:srgbClr val="868686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1" i="0" u="none" strike="noStrike" kern="1200" baseline="0">
                    <a:solidFill>
                      <a:srgbClr val="000000"/>
                    </a:solidFill>
                    <a:latin typeface="Calibri"/>
                    <a:ea typeface=""/>
                    <a:cs typeface=""/>
                  </a:defRPr>
                </a:pPr>
                <a:r>
                  <a:rPr lang="fr-FR" sz="1000" b="1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"/>
                    <a:cs typeface=""/>
                  </a:rPr>
                  <a:t>Sum of Task Estimates (days)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"/>
                <a:cs typeface=""/>
              </a:defRPr>
            </a:pPr>
            <a:endParaRPr lang="fr-FR"/>
          </a:p>
        </c:txPr>
        <c:crossAx val="317191264"/>
        <c:crosses val="autoZero"/>
        <c:crossBetween val="midCat"/>
      </c:valAx>
      <c:valAx>
        <c:axId val="317191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Time </a:t>
                </a:r>
                <a:r>
                  <a:rPr lang="fr-FR" baseline="0"/>
                  <a:t>Line</a:t>
                </a:r>
                <a:endParaRPr lang="fr-F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8" cap="flat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31719182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layout/>
      <c:overlay val="0"/>
      <c:spPr>
        <a:noFill/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1000" b="0" i="0" u="none" strike="noStrike" kern="1200" baseline="0">
              <a:solidFill>
                <a:srgbClr val="000000"/>
              </a:solidFill>
              <a:latin typeface="Calibri"/>
              <a:ea typeface=""/>
              <a:cs typeface="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528" cap="flat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9528</xdr:colOff>
      <xdr:row>23</xdr:row>
      <xdr:rowOff>19046</xdr:rowOff>
    </xdr:from>
    <xdr:ext cx="6600825" cy="3524253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workbookViewId="0"/>
  </sheetViews>
  <sheetFormatPr defaultColWidth="17.140625" defaultRowHeight="12.75" customHeight="1" x14ac:dyDescent="0.2"/>
  <cols>
    <col min="1" max="1" width="7.140625" style="13" customWidth="1"/>
    <col min="2" max="2" width="48.5703125" customWidth="1"/>
    <col min="3" max="3" width="22.5703125" customWidth="1"/>
    <col min="4" max="4" width="9.5703125" customWidth="1"/>
    <col min="5" max="5" width="8.7109375" customWidth="1"/>
    <col min="6" max="6" width="3.28515625" bestFit="1" customWidth="1"/>
    <col min="7" max="7" width="10.140625" style="11" bestFit="1" customWidth="1"/>
    <col min="8" max="8" width="44.7109375" customWidth="1"/>
    <col min="9" max="9" width="17.140625" customWidth="1"/>
  </cols>
  <sheetData>
    <row r="1" spans="1:20" s="6" customFormat="1" ht="40.5" customHeight="1" x14ac:dyDescent="0.2">
      <c r="A1" s="1">
        <f>MAX(A2:A204)+1</f>
        <v>9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2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2.75" customHeight="1" x14ac:dyDescent="0.2">
      <c r="A2" s="7">
        <v>1</v>
      </c>
      <c r="B2" s="8" t="s">
        <v>7</v>
      </c>
      <c r="D2" s="8" t="s">
        <v>8</v>
      </c>
      <c r="E2" s="9">
        <v>3</v>
      </c>
      <c r="F2" s="8"/>
      <c r="G2" s="10"/>
    </row>
    <row r="3" spans="1:20" ht="12.75" customHeight="1" x14ac:dyDescent="0.2">
      <c r="A3" s="7">
        <v>2</v>
      </c>
      <c r="B3" s="8" t="s">
        <v>9</v>
      </c>
      <c r="C3" s="8"/>
      <c r="D3" s="8" t="s">
        <v>8</v>
      </c>
      <c r="E3" s="9">
        <v>3</v>
      </c>
      <c r="F3" s="8"/>
      <c r="G3" s="10"/>
    </row>
    <row r="4" spans="1:20" x14ac:dyDescent="0.2">
      <c r="A4" s="7">
        <v>3</v>
      </c>
      <c r="B4" s="8" t="s">
        <v>10</v>
      </c>
      <c r="C4" s="8"/>
      <c r="D4" s="8" t="s">
        <v>8</v>
      </c>
      <c r="E4" s="9">
        <v>1</v>
      </c>
      <c r="F4" s="8"/>
      <c r="G4" s="10"/>
    </row>
    <row r="5" spans="1:20" ht="13.5" customHeight="1" x14ac:dyDescent="0.2">
      <c r="A5" s="7">
        <v>4</v>
      </c>
      <c r="B5" s="8" t="s">
        <v>11</v>
      </c>
      <c r="D5" s="8" t="s">
        <v>8</v>
      </c>
      <c r="E5" s="9">
        <v>3</v>
      </c>
      <c r="F5" s="8"/>
      <c r="G5" s="10"/>
    </row>
    <row r="6" spans="1:20" ht="12.75" customHeight="1" x14ac:dyDescent="0.2">
      <c r="A6" s="7">
        <v>5</v>
      </c>
      <c r="B6" s="8" t="s">
        <v>12</v>
      </c>
      <c r="C6" s="8"/>
      <c r="D6" s="8" t="s">
        <v>8</v>
      </c>
      <c r="E6" s="9">
        <v>2</v>
      </c>
      <c r="F6" s="8"/>
      <c r="G6" s="10"/>
    </row>
    <row r="7" spans="1:20" ht="12.75" customHeight="1" x14ac:dyDescent="0.2">
      <c r="A7" s="7">
        <v>6</v>
      </c>
      <c r="B7" s="8" t="s">
        <v>13</v>
      </c>
      <c r="D7" s="8" t="s">
        <v>8</v>
      </c>
      <c r="E7" s="9">
        <v>2</v>
      </c>
      <c r="F7" s="8"/>
      <c r="G7" s="10"/>
    </row>
    <row r="8" spans="1:20" ht="12.75" customHeight="1" x14ac:dyDescent="0.2">
      <c r="A8" s="7">
        <v>7</v>
      </c>
      <c r="B8" s="8" t="s">
        <v>14</v>
      </c>
      <c r="D8" s="8" t="s">
        <v>8</v>
      </c>
      <c r="E8" s="9">
        <v>0.5</v>
      </c>
      <c r="F8" s="8"/>
      <c r="G8" s="10"/>
    </row>
    <row r="9" spans="1:20" ht="12.75" customHeight="1" x14ac:dyDescent="0.2">
      <c r="A9" s="7">
        <v>8</v>
      </c>
      <c r="B9" s="8" t="s">
        <v>15</v>
      </c>
      <c r="D9" s="8" t="s">
        <v>8</v>
      </c>
      <c r="E9" s="9">
        <v>2</v>
      </c>
      <c r="F9" s="8"/>
      <c r="G9" s="10"/>
    </row>
    <row r="10" spans="1:20" ht="12.75" customHeight="1" x14ac:dyDescent="0.2">
      <c r="A10" s="7"/>
      <c r="B10" s="8"/>
      <c r="C10" s="8"/>
      <c r="D10" s="8"/>
      <c r="E10" s="9"/>
      <c r="F10" s="8"/>
      <c r="G10" s="10"/>
    </row>
    <row r="11" spans="1:20" ht="12.75" customHeight="1" x14ac:dyDescent="0.2">
      <c r="A11" s="7"/>
      <c r="B11" s="8"/>
      <c r="C11" s="8"/>
      <c r="D11" s="8"/>
      <c r="E11" s="9"/>
      <c r="F11" s="8"/>
      <c r="G11" s="10"/>
    </row>
    <row r="12" spans="1:20" ht="12.75" customHeight="1" x14ac:dyDescent="0.2">
      <c r="A12" s="7"/>
      <c r="B12" s="8"/>
      <c r="D12" s="8"/>
      <c r="E12" s="9"/>
      <c r="F12" s="8"/>
      <c r="G12" s="10"/>
    </row>
    <row r="13" spans="1:20" ht="12.75" customHeight="1" x14ac:dyDescent="0.2">
      <c r="A13" s="7"/>
      <c r="B13" s="8"/>
      <c r="C13" s="8"/>
      <c r="D13" s="8"/>
      <c r="E13" s="9"/>
      <c r="F13" s="8"/>
      <c r="G13" s="10"/>
    </row>
    <row r="14" spans="1:20" ht="12.75" customHeight="1" x14ac:dyDescent="0.2">
      <c r="A14" s="7"/>
      <c r="B14" s="8"/>
      <c r="D14" s="8"/>
      <c r="E14" s="9"/>
      <c r="F14" s="8"/>
      <c r="G14" s="10"/>
    </row>
    <row r="15" spans="1:20" ht="12.75" customHeight="1" x14ac:dyDescent="0.2">
      <c r="A15" s="7"/>
      <c r="B15" s="8"/>
      <c r="D15" s="8"/>
      <c r="E15" s="9"/>
      <c r="F15" s="8"/>
      <c r="G15" s="10"/>
    </row>
    <row r="16" spans="1:20" ht="12.75" customHeight="1" x14ac:dyDescent="0.2">
      <c r="A16" s="7"/>
      <c r="B16" s="8"/>
      <c r="E16" s="9"/>
      <c r="F16" s="8"/>
    </row>
    <row r="17" spans="1:7" ht="12.75" customHeight="1" x14ac:dyDescent="0.2">
      <c r="A17" s="7"/>
      <c r="B17" s="8"/>
      <c r="E17" s="9"/>
      <c r="F17" s="8"/>
    </row>
    <row r="18" spans="1:7" ht="12.75" customHeight="1" x14ac:dyDescent="0.2">
      <c r="A18" s="12"/>
      <c r="B18" s="8"/>
      <c r="E18" s="8"/>
      <c r="F18" s="8"/>
    </row>
    <row r="19" spans="1:7" ht="12.75" customHeight="1" x14ac:dyDescent="0.2">
      <c r="A19" s="12"/>
      <c r="B19" s="8"/>
      <c r="E19" s="8"/>
      <c r="F19" s="8"/>
    </row>
    <row r="20" spans="1:7" ht="12.75" customHeight="1" x14ac:dyDescent="0.2">
      <c r="A20" s="12"/>
      <c r="B20" s="8"/>
      <c r="E20" s="8"/>
      <c r="F20" s="8"/>
      <c r="G20" s="11" t="s">
        <v>16</v>
      </c>
    </row>
    <row r="21" spans="1:7" ht="12.75" customHeight="1" x14ac:dyDescent="0.2">
      <c r="A21" s="12"/>
      <c r="B21" s="8"/>
      <c r="E21" s="8"/>
      <c r="F21" s="8"/>
      <c r="G21" s="11" t="s">
        <v>16</v>
      </c>
    </row>
    <row r="22" spans="1:7" ht="12.75" customHeight="1" x14ac:dyDescent="0.2">
      <c r="A22" s="12"/>
      <c r="B22" s="8"/>
      <c r="E22" s="8"/>
      <c r="F22" s="8"/>
      <c r="G22" s="11" t="s">
        <v>16</v>
      </c>
    </row>
    <row r="24" spans="1:7" ht="12.75" customHeight="1" x14ac:dyDescent="0.2">
      <c r="A24" s="12"/>
    </row>
    <row r="25" spans="1:7" ht="12.75" customHeight="1" x14ac:dyDescent="0.2">
      <c r="A25" s="12"/>
    </row>
    <row r="26" spans="1:7" ht="12.75" customHeight="1" x14ac:dyDescent="0.2">
      <c r="A26" s="12"/>
    </row>
    <row r="27" spans="1:7" ht="12.75" customHeight="1" x14ac:dyDescent="0.2">
      <c r="A27" s="12"/>
    </row>
    <row r="28" spans="1:7" ht="12.75" customHeight="1" x14ac:dyDescent="0.2">
      <c r="A28" s="12"/>
    </row>
    <row r="29" spans="1:7" ht="12.75" customHeight="1" x14ac:dyDescent="0.2">
      <c r="A29" s="12"/>
    </row>
    <row r="30" spans="1:7" ht="12.75" customHeight="1" x14ac:dyDescent="0.2">
      <c r="A30" s="12"/>
    </row>
    <row r="31" spans="1:7" ht="12.75" customHeight="1" x14ac:dyDescent="0.2">
      <c r="A31" s="12"/>
    </row>
    <row r="32" spans="1:7" ht="12.75" customHeight="1" x14ac:dyDescent="0.2">
      <c r="A32" s="12"/>
    </row>
    <row r="33" spans="1:1" ht="12.75" customHeight="1" x14ac:dyDescent="0.2">
      <c r="A33" s="12"/>
    </row>
    <row r="34" spans="1:1" ht="12.75" customHeight="1" x14ac:dyDescent="0.2">
      <c r="A34" s="12"/>
    </row>
    <row r="35" spans="1:1" ht="12.75" customHeight="1" x14ac:dyDescent="0.2">
      <c r="A35" s="12"/>
    </row>
    <row r="36" spans="1:1" ht="12.75" customHeight="1" x14ac:dyDescent="0.2">
      <c r="A36" s="12"/>
    </row>
    <row r="37" spans="1:1" ht="12.75" customHeight="1" x14ac:dyDescent="0.2">
      <c r="A37" s="12"/>
    </row>
    <row r="38" spans="1:1" ht="12.75" customHeight="1" x14ac:dyDescent="0.2">
      <c r="A38" s="12"/>
    </row>
    <row r="39" spans="1:1" ht="12.75" customHeight="1" x14ac:dyDescent="0.2">
      <c r="A39" s="12"/>
    </row>
    <row r="40" spans="1:1" ht="12.75" customHeight="1" x14ac:dyDescent="0.2">
      <c r="A40" s="12"/>
    </row>
    <row r="41" spans="1:1" ht="12.75" customHeight="1" x14ac:dyDescent="0.2">
      <c r="A41" s="12"/>
    </row>
    <row r="42" spans="1:1" ht="12.75" customHeight="1" x14ac:dyDescent="0.2">
      <c r="A42" s="12"/>
    </row>
    <row r="43" spans="1:1" ht="12.75" customHeight="1" x14ac:dyDescent="0.2">
      <c r="A43" s="12"/>
    </row>
    <row r="44" spans="1:1" ht="12.75" customHeight="1" x14ac:dyDescent="0.2">
      <c r="A44" s="12"/>
    </row>
    <row r="45" spans="1:1" ht="12.75" customHeight="1" x14ac:dyDescent="0.2">
      <c r="A45" s="12"/>
    </row>
    <row r="46" spans="1:1" ht="12.75" customHeight="1" x14ac:dyDescent="0.2">
      <c r="A46" s="12"/>
    </row>
    <row r="47" spans="1:1" ht="12.75" customHeight="1" x14ac:dyDescent="0.2">
      <c r="A47" s="12"/>
    </row>
    <row r="48" spans="1:1" ht="12.75" customHeight="1" x14ac:dyDescent="0.2">
      <c r="A48" s="12"/>
    </row>
    <row r="49" spans="1:1" ht="12.75" customHeight="1" x14ac:dyDescent="0.2">
      <c r="A49" s="12"/>
    </row>
    <row r="50" spans="1:1" ht="12.75" customHeight="1" x14ac:dyDescent="0.2">
      <c r="A50" s="12"/>
    </row>
    <row r="51" spans="1:1" ht="12.75" customHeight="1" x14ac:dyDescent="0.2">
      <c r="A51" s="12"/>
    </row>
    <row r="52" spans="1:1" ht="12.75" customHeight="1" x14ac:dyDescent="0.2">
      <c r="A52" s="12"/>
    </row>
    <row r="53" spans="1:1" ht="12.75" customHeight="1" x14ac:dyDescent="0.2">
      <c r="A53" s="12"/>
    </row>
    <row r="54" spans="1:1" ht="12.75" customHeight="1" x14ac:dyDescent="0.2">
      <c r="A54" s="12"/>
    </row>
    <row r="55" spans="1:1" ht="12.75" customHeight="1" x14ac:dyDescent="0.2">
      <c r="A55" s="12"/>
    </row>
    <row r="56" spans="1:1" ht="12.75" customHeight="1" x14ac:dyDescent="0.2">
      <c r="A56" s="12"/>
    </row>
    <row r="57" spans="1:1" ht="12.75" customHeight="1" x14ac:dyDescent="0.2">
      <c r="A57" s="12"/>
    </row>
    <row r="58" spans="1:1" ht="12.75" customHeight="1" x14ac:dyDescent="0.2">
      <c r="A58" s="12"/>
    </row>
    <row r="59" spans="1:1" ht="12.75" customHeight="1" x14ac:dyDescent="0.2">
      <c r="A59" s="12"/>
    </row>
    <row r="60" spans="1:1" ht="12.75" customHeight="1" x14ac:dyDescent="0.2">
      <c r="A60" s="12"/>
    </row>
    <row r="61" spans="1:1" ht="12.75" customHeight="1" x14ac:dyDescent="0.2">
      <c r="A61" s="12"/>
    </row>
    <row r="62" spans="1:1" ht="12.75" customHeight="1" x14ac:dyDescent="0.2">
      <c r="A62" s="12"/>
    </row>
    <row r="63" spans="1:1" ht="12.75" customHeight="1" x14ac:dyDescent="0.2">
      <c r="A63" s="12"/>
    </row>
    <row r="64" spans="1:1" ht="12.75" customHeight="1" x14ac:dyDescent="0.2">
      <c r="A64" s="12"/>
    </row>
    <row r="65" spans="1:1" ht="12.75" customHeight="1" x14ac:dyDescent="0.2">
      <c r="A65" s="12"/>
    </row>
    <row r="66" spans="1:1" ht="12.75" customHeight="1" x14ac:dyDescent="0.2">
      <c r="A66" s="12"/>
    </row>
    <row r="67" spans="1:1" ht="12.75" customHeight="1" x14ac:dyDescent="0.2">
      <c r="A67" s="12"/>
    </row>
    <row r="68" spans="1:1" ht="12.75" customHeight="1" x14ac:dyDescent="0.2">
      <c r="A68" s="12"/>
    </row>
    <row r="69" spans="1:1" ht="12.75" customHeight="1" x14ac:dyDescent="0.2">
      <c r="A69" s="12"/>
    </row>
    <row r="70" spans="1:1" ht="12.75" customHeight="1" x14ac:dyDescent="0.2">
      <c r="A70" s="12"/>
    </row>
    <row r="71" spans="1:1" ht="12.75" customHeight="1" x14ac:dyDescent="0.2">
      <c r="A71" s="12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Z3" sqref="Z3"/>
    </sheetView>
  </sheetViews>
  <sheetFormatPr defaultColWidth="17.140625" defaultRowHeight="12.75" customHeight="1" x14ac:dyDescent="0.2"/>
  <cols>
    <col min="1" max="1" width="8" customWidth="1"/>
    <col min="2" max="2" width="30.42578125" customWidth="1"/>
    <col min="3" max="3" width="10.7109375" customWidth="1"/>
    <col min="4" max="4" width="17.28515625" customWidth="1"/>
    <col min="5" max="5" width="17.140625" hidden="1" customWidth="1"/>
    <col min="6" max="6" width="29.42578125" hidden="1" customWidth="1"/>
    <col min="7" max="7" width="17.140625" hidden="1" customWidth="1"/>
    <col min="8" max="8" width="17.140625" style="11" hidden="1" customWidth="1"/>
    <col min="9" max="9" width="4.5703125" customWidth="1"/>
    <col min="10" max="10" width="10.7109375" customWidth="1"/>
    <col min="11" max="11" width="6.7109375" customWidth="1"/>
    <col min="12" max="12" width="11.28515625" customWidth="1"/>
    <col min="13" max="13" width="11.85546875" customWidth="1"/>
    <col min="14" max="14" width="13" customWidth="1"/>
    <col min="15" max="15" width="12.5703125" customWidth="1"/>
    <col min="16" max="16" width="13.140625" customWidth="1"/>
    <col min="17" max="17" width="12.5703125" customWidth="1"/>
    <col min="18" max="18" width="11.42578125" customWidth="1"/>
    <col min="19" max="19" width="6.140625" customWidth="1"/>
    <col min="20" max="20" width="10.7109375" customWidth="1"/>
    <col min="21" max="21" width="4.28515625" customWidth="1"/>
    <col min="22" max="22" width="14.42578125" customWidth="1"/>
    <col min="23" max="23" width="10.7109375" customWidth="1"/>
    <col min="24" max="24" width="3" customWidth="1"/>
    <col min="25" max="25" width="10.140625" bestFit="1" customWidth="1"/>
    <col min="26" max="26" width="23.140625" customWidth="1"/>
    <col min="27" max="27" width="17.140625" customWidth="1"/>
  </cols>
  <sheetData>
    <row r="1" spans="1:26" ht="12.75" customHeight="1" x14ac:dyDescent="0.2">
      <c r="A1" s="14"/>
      <c r="B1" s="15" t="s">
        <v>17</v>
      </c>
      <c r="C1" s="15"/>
      <c r="D1" s="16"/>
      <c r="E1" s="17"/>
      <c r="F1" s="17"/>
      <c r="G1" s="17"/>
      <c r="H1" s="18"/>
      <c r="I1" s="19"/>
      <c r="J1" s="15" t="s">
        <v>18</v>
      </c>
      <c r="K1" s="15" t="s">
        <v>19</v>
      </c>
      <c r="L1" s="15" t="s">
        <v>20</v>
      </c>
      <c r="M1" s="15" t="s">
        <v>21</v>
      </c>
      <c r="N1" s="15" t="s">
        <v>22</v>
      </c>
      <c r="O1" s="15" t="s">
        <v>23</v>
      </c>
      <c r="P1" s="15" t="s">
        <v>24</v>
      </c>
      <c r="Q1" s="15" t="s">
        <v>25</v>
      </c>
      <c r="R1" s="15" t="s">
        <v>26</v>
      </c>
      <c r="S1" s="15" t="s">
        <v>27</v>
      </c>
      <c r="T1" s="15" t="s">
        <v>28</v>
      </c>
      <c r="U1" s="20"/>
      <c r="V1" s="15" t="s">
        <v>29</v>
      </c>
      <c r="W1" s="15"/>
      <c r="X1" s="21"/>
      <c r="Y1" s="8" t="s">
        <v>30</v>
      </c>
    </row>
    <row r="2" spans="1:26" ht="12.75" customHeight="1" x14ac:dyDescent="0.2">
      <c r="A2" s="14"/>
      <c r="B2" s="22" t="s">
        <v>31</v>
      </c>
      <c r="C2" s="23">
        <v>42047</v>
      </c>
      <c r="D2" s="21"/>
      <c r="I2" s="14"/>
      <c r="J2" s="22"/>
      <c r="K2" s="22">
        <v>0</v>
      </c>
      <c r="L2" s="22">
        <f t="shared" ref="L2:L22" si="0">ROUND((($C$9*K2)+$C$10),1)</f>
        <v>18</v>
      </c>
      <c r="M2" s="22">
        <f t="shared" ref="M2:M22" ca="1" si="1">IF(OR(($Y$2&gt;J2),(N2&lt;&gt;""),(O2&lt;&gt;"")),($C$39-R2),"")</f>
        <v>18.5</v>
      </c>
      <c r="N2" s="22"/>
      <c r="O2" s="22"/>
      <c r="P2" s="22"/>
      <c r="Q2" s="22"/>
      <c r="R2" s="22">
        <v>0</v>
      </c>
      <c r="S2" s="22">
        <v>0</v>
      </c>
      <c r="T2" s="22" t="str">
        <f t="shared" ref="T2:T22" ca="1" si="2">IF(OR((M2=""),(S2=0)),"",ROUND((R2/S2),2))</f>
        <v/>
      </c>
      <c r="U2" s="20"/>
      <c r="V2" s="22" t="s">
        <v>32</v>
      </c>
      <c r="W2" s="24">
        <v>40181</v>
      </c>
      <c r="X2" s="21"/>
      <c r="Y2" s="25">
        <f ca="1">TODAY()</f>
        <v>42048</v>
      </c>
      <c r="Z2" s="8"/>
    </row>
    <row r="3" spans="1:26" ht="12.75" customHeight="1" x14ac:dyDescent="0.2">
      <c r="A3" s="14"/>
      <c r="B3" s="22" t="s">
        <v>33</v>
      </c>
      <c r="C3" s="23">
        <v>42054</v>
      </c>
      <c r="D3" s="21"/>
      <c r="I3" s="14"/>
      <c r="J3" s="24">
        <f t="shared" ref="J3:J22" si="3">WORKDAY($C$2,(K3-1),$W$2:$W$100)</f>
        <v>42047</v>
      </c>
      <c r="K3" s="22">
        <v>1</v>
      </c>
      <c r="L3" s="22">
        <f t="shared" si="0"/>
        <v>15</v>
      </c>
      <c r="M3" s="22">
        <f t="shared" ca="1" si="1"/>
        <v>15.5</v>
      </c>
      <c r="N3" s="26">
        <v>3</v>
      </c>
      <c r="O3" s="26">
        <v>0</v>
      </c>
      <c r="P3" s="26"/>
      <c r="Q3" s="26"/>
      <c r="R3" s="22">
        <f t="shared" ref="R3:R22" ca="1" si="4">IF(OR(($Y$2&gt;J3),(N3&lt;&gt;""),(O3&lt;&gt;"")),(SUM(N3:Q3)+R2),"")</f>
        <v>3</v>
      </c>
      <c r="S3" s="22">
        <f t="shared" ref="S3:S22" ca="1" si="5">IF(OR(($Y$2&gt;J3),(N3&lt;&gt;""),(O3&lt;&gt;"")),($C$11*K3),"")</f>
        <v>1</v>
      </c>
      <c r="T3" s="22">
        <f t="shared" ca="1" si="2"/>
        <v>3</v>
      </c>
      <c r="U3" s="20"/>
      <c r="V3" s="22" t="s">
        <v>34</v>
      </c>
      <c r="W3" s="24">
        <v>40221</v>
      </c>
      <c r="X3" s="21"/>
    </row>
    <row r="4" spans="1:26" ht="12.75" customHeight="1" x14ac:dyDescent="0.2">
      <c r="A4" s="14"/>
      <c r="B4" s="22" t="s">
        <v>35</v>
      </c>
      <c r="C4" s="26">
        <v>1</v>
      </c>
      <c r="D4" s="21"/>
      <c r="I4" s="14"/>
      <c r="J4" s="24">
        <f t="shared" si="3"/>
        <v>42048</v>
      </c>
      <c r="K4" s="22">
        <v>2</v>
      </c>
      <c r="L4" s="22">
        <f t="shared" si="0"/>
        <v>12</v>
      </c>
      <c r="M4" s="22">
        <f t="shared" ca="1" si="1"/>
        <v>15.5</v>
      </c>
      <c r="N4" s="26">
        <v>0</v>
      </c>
      <c r="O4" s="26">
        <v>0</v>
      </c>
      <c r="P4" s="26"/>
      <c r="Q4" s="26"/>
      <c r="R4" s="22">
        <f t="shared" ca="1" si="4"/>
        <v>3</v>
      </c>
      <c r="S4" s="22">
        <f t="shared" ca="1" si="5"/>
        <v>2</v>
      </c>
      <c r="T4" s="22">
        <f t="shared" ca="1" si="2"/>
        <v>1.5</v>
      </c>
      <c r="U4" s="20"/>
      <c r="V4" s="22" t="s">
        <v>36</v>
      </c>
      <c r="W4" s="24">
        <v>40290</v>
      </c>
      <c r="X4" s="21"/>
      <c r="Y4" s="27"/>
    </row>
    <row r="5" spans="1:26" ht="12.75" customHeight="1" x14ac:dyDescent="0.2">
      <c r="A5" s="14"/>
      <c r="B5" s="22" t="s">
        <v>37</v>
      </c>
      <c r="C5" s="26">
        <v>3</v>
      </c>
      <c r="D5" s="21"/>
      <c r="I5" s="14"/>
      <c r="J5" s="24">
        <f t="shared" si="3"/>
        <v>42051</v>
      </c>
      <c r="K5" s="22">
        <v>3</v>
      </c>
      <c r="L5" s="22">
        <f t="shared" si="0"/>
        <v>9</v>
      </c>
      <c r="M5" s="22">
        <f t="shared" ca="1" si="1"/>
        <v>15.5</v>
      </c>
      <c r="N5" s="26">
        <v>0</v>
      </c>
      <c r="O5" s="26">
        <v>0</v>
      </c>
      <c r="P5" s="26"/>
      <c r="Q5" s="26"/>
      <c r="R5" s="22">
        <f t="shared" ca="1" si="4"/>
        <v>3</v>
      </c>
      <c r="S5" s="22">
        <f t="shared" ca="1" si="5"/>
        <v>3</v>
      </c>
      <c r="T5" s="22">
        <f t="shared" ca="1" si="2"/>
        <v>1</v>
      </c>
      <c r="U5" s="20"/>
      <c r="V5" s="22" t="s">
        <v>38</v>
      </c>
      <c r="W5" s="24">
        <v>40292</v>
      </c>
      <c r="X5" s="21"/>
    </row>
    <row r="6" spans="1:26" ht="12.75" customHeight="1" x14ac:dyDescent="0.2">
      <c r="A6" s="14"/>
      <c r="B6" s="22" t="s">
        <v>39</v>
      </c>
      <c r="C6" s="22">
        <f>NETWORKDAYS(C2,C3,W2:W100)</f>
        <v>6</v>
      </c>
      <c r="D6" s="21"/>
      <c r="I6" s="14"/>
      <c r="J6" s="24">
        <f t="shared" si="3"/>
        <v>42052</v>
      </c>
      <c r="K6" s="22">
        <v>4</v>
      </c>
      <c r="L6" s="22">
        <f t="shared" si="0"/>
        <v>6</v>
      </c>
      <c r="M6" s="22">
        <f t="shared" ca="1" si="1"/>
        <v>15.5</v>
      </c>
      <c r="N6" s="26">
        <v>0</v>
      </c>
      <c r="O6" s="26">
        <v>0</v>
      </c>
      <c r="P6" s="26"/>
      <c r="Q6" s="26"/>
      <c r="R6" s="22">
        <f t="shared" ca="1" si="4"/>
        <v>3</v>
      </c>
      <c r="S6" s="22">
        <f t="shared" ca="1" si="5"/>
        <v>4</v>
      </c>
      <c r="T6" s="22">
        <f t="shared" ca="1" si="2"/>
        <v>0.75</v>
      </c>
      <c r="U6" s="20"/>
      <c r="V6" s="22" t="s">
        <v>40</v>
      </c>
      <c r="W6" s="24">
        <v>40321</v>
      </c>
      <c r="X6" s="21"/>
    </row>
    <row r="7" spans="1:26" ht="12.75" customHeight="1" x14ac:dyDescent="0.2">
      <c r="A7" s="14"/>
      <c r="B7" s="22" t="s">
        <v>41</v>
      </c>
      <c r="C7" s="22">
        <f>C4*C6</f>
        <v>6</v>
      </c>
      <c r="D7" s="21"/>
      <c r="I7" s="14"/>
      <c r="J7" s="24">
        <f t="shared" si="3"/>
        <v>42053</v>
      </c>
      <c r="K7" s="22">
        <v>5</v>
      </c>
      <c r="L7" s="22">
        <f t="shared" si="0"/>
        <v>3</v>
      </c>
      <c r="M7" s="22">
        <f t="shared" ca="1" si="1"/>
        <v>15.5</v>
      </c>
      <c r="N7" s="26">
        <v>0</v>
      </c>
      <c r="O7" s="26">
        <v>0</v>
      </c>
      <c r="P7" s="26"/>
      <c r="Q7" s="26"/>
      <c r="R7" s="22">
        <f t="shared" ca="1" si="4"/>
        <v>3</v>
      </c>
      <c r="S7" s="22">
        <f t="shared" ca="1" si="5"/>
        <v>5</v>
      </c>
      <c r="T7" s="22">
        <f t="shared" ca="1" si="2"/>
        <v>0.6</v>
      </c>
      <c r="U7" s="20"/>
      <c r="V7" s="22" t="s">
        <v>42</v>
      </c>
      <c r="W7" s="24">
        <v>40360</v>
      </c>
      <c r="X7" s="21"/>
    </row>
    <row r="8" spans="1:26" ht="12.75" customHeight="1" x14ac:dyDescent="0.2">
      <c r="A8" s="14"/>
      <c r="B8" s="22" t="s">
        <v>43</v>
      </c>
      <c r="C8" s="22">
        <f>ROUNDDOWN(C5*C7,1)</f>
        <v>18</v>
      </c>
      <c r="D8" s="21"/>
      <c r="I8" s="14"/>
      <c r="J8" s="24">
        <f t="shared" si="3"/>
        <v>42054</v>
      </c>
      <c r="K8" s="22">
        <v>6</v>
      </c>
      <c r="L8" s="22">
        <f t="shared" si="0"/>
        <v>0</v>
      </c>
      <c r="M8" s="22">
        <f t="shared" ca="1" si="1"/>
        <v>15.5</v>
      </c>
      <c r="N8" s="26">
        <v>0</v>
      </c>
      <c r="O8" s="26">
        <v>0</v>
      </c>
      <c r="P8" s="26"/>
      <c r="Q8" s="26"/>
      <c r="R8" s="22">
        <f t="shared" ca="1" si="4"/>
        <v>3</v>
      </c>
      <c r="S8" s="22">
        <f t="shared" ca="1" si="5"/>
        <v>6</v>
      </c>
      <c r="T8" s="22">
        <f t="shared" ca="1" si="2"/>
        <v>0.5</v>
      </c>
      <c r="U8" s="20"/>
      <c r="V8" s="22" t="s">
        <v>44</v>
      </c>
      <c r="W8" s="24">
        <v>40426</v>
      </c>
      <c r="X8" s="21"/>
    </row>
    <row r="9" spans="1:26" ht="12.75" customHeight="1" x14ac:dyDescent="0.2">
      <c r="A9" s="14"/>
      <c r="B9" s="22" t="s">
        <v>45</v>
      </c>
      <c r="C9" s="28">
        <f>(-1*C8)/C6</f>
        <v>-3</v>
      </c>
      <c r="D9" s="21"/>
      <c r="I9" s="14"/>
      <c r="J9" s="24"/>
      <c r="K9" s="22"/>
      <c r="L9" s="22"/>
      <c r="M9" s="22"/>
      <c r="N9" s="26"/>
      <c r="O9" s="26"/>
      <c r="P9" s="26"/>
      <c r="Q9" s="26"/>
      <c r="R9" s="22"/>
      <c r="S9" s="22"/>
      <c r="T9" s="22"/>
      <c r="U9" s="20"/>
      <c r="V9" s="22" t="s">
        <v>46</v>
      </c>
      <c r="W9" s="24">
        <v>40452</v>
      </c>
      <c r="X9" s="21"/>
    </row>
    <row r="10" spans="1:26" ht="12.75" customHeight="1" x14ac:dyDescent="0.2">
      <c r="A10" s="14"/>
      <c r="B10" s="22" t="s">
        <v>47</v>
      </c>
      <c r="C10" s="22">
        <f>C8</f>
        <v>18</v>
      </c>
      <c r="D10" s="21"/>
      <c r="I10" s="14"/>
      <c r="J10" s="24"/>
      <c r="K10" s="22"/>
      <c r="L10" s="22"/>
      <c r="M10" s="22"/>
      <c r="N10" s="26"/>
      <c r="O10" s="26"/>
      <c r="P10" s="26"/>
      <c r="Q10" s="26"/>
      <c r="R10" s="22"/>
      <c r="S10" s="22"/>
      <c r="T10" s="22"/>
      <c r="U10" s="20"/>
      <c r="V10" s="22" t="s">
        <v>48</v>
      </c>
      <c r="W10" s="24">
        <v>40461</v>
      </c>
      <c r="X10" s="21"/>
    </row>
    <row r="11" spans="1:26" ht="12.75" customHeight="1" x14ac:dyDescent="0.2">
      <c r="A11" s="14"/>
      <c r="B11" s="22" t="s">
        <v>49</v>
      </c>
      <c r="C11" s="28">
        <f>C7/C6</f>
        <v>1</v>
      </c>
      <c r="D11" s="21"/>
      <c r="I11" s="14"/>
      <c r="J11" s="24"/>
      <c r="K11" s="22"/>
      <c r="L11" s="22"/>
      <c r="M11" s="22"/>
      <c r="N11" s="26"/>
      <c r="O11" s="26"/>
      <c r="P11" s="26"/>
      <c r="Q11" s="26"/>
      <c r="R11" s="22"/>
      <c r="S11" s="22"/>
      <c r="T11" s="22"/>
      <c r="U11" s="20"/>
      <c r="V11" s="22" t="s">
        <v>50</v>
      </c>
      <c r="W11" s="24">
        <v>40538</v>
      </c>
      <c r="X11" s="21"/>
    </row>
    <row r="12" spans="1:26" ht="12.75" customHeight="1" x14ac:dyDescent="0.2">
      <c r="A12" s="14"/>
      <c r="B12" s="22" t="s">
        <v>51</v>
      </c>
      <c r="C12" s="22">
        <v>0</v>
      </c>
      <c r="D12" s="21"/>
      <c r="I12" s="14"/>
      <c r="J12" s="24"/>
      <c r="K12" s="22"/>
      <c r="L12" s="22"/>
      <c r="M12" s="22"/>
      <c r="N12" s="26"/>
      <c r="O12" s="26"/>
      <c r="P12" s="26"/>
      <c r="Q12" s="26"/>
      <c r="R12" s="22"/>
      <c r="S12" s="22"/>
      <c r="T12" s="22"/>
      <c r="U12" s="20"/>
      <c r="V12" s="22" t="s">
        <v>52</v>
      </c>
      <c r="W12" s="24">
        <v>40539</v>
      </c>
      <c r="X12" s="21"/>
    </row>
    <row r="13" spans="1:26" ht="12.75" customHeight="1" x14ac:dyDescent="0.2">
      <c r="A13" s="29"/>
      <c r="B13" s="30"/>
      <c r="C13" s="31"/>
      <c r="D13" s="32"/>
      <c r="I13" s="14"/>
      <c r="J13" s="24"/>
      <c r="K13" s="22"/>
      <c r="L13" s="22"/>
      <c r="M13" s="22"/>
      <c r="N13" s="26"/>
      <c r="O13" s="26"/>
      <c r="P13" s="26"/>
      <c r="Q13" s="26"/>
      <c r="R13" s="22"/>
      <c r="S13" s="22"/>
      <c r="T13" s="22"/>
      <c r="U13" s="20"/>
      <c r="V13" s="22"/>
      <c r="W13" s="22"/>
      <c r="X13" s="21"/>
    </row>
    <row r="14" spans="1:26" ht="12.75" customHeight="1" x14ac:dyDescent="0.2">
      <c r="A14" s="15" t="s">
        <v>53</v>
      </c>
      <c r="B14" s="15" t="s">
        <v>54</v>
      </c>
      <c r="C14" s="33" t="s">
        <v>55</v>
      </c>
      <c r="D14" s="34" t="s">
        <v>5</v>
      </c>
      <c r="E14" s="21"/>
      <c r="F14" s="17" t="s">
        <v>56</v>
      </c>
      <c r="G14" s="17" t="s">
        <v>57</v>
      </c>
      <c r="H14" s="18" t="s">
        <v>58</v>
      </c>
      <c r="I14" s="14"/>
      <c r="J14" s="24"/>
      <c r="K14" s="22"/>
      <c r="L14" s="22"/>
      <c r="M14" s="22"/>
      <c r="N14" s="26"/>
      <c r="O14" s="26"/>
      <c r="P14" s="26"/>
      <c r="Q14" s="26"/>
      <c r="R14" s="22"/>
      <c r="S14" s="22"/>
      <c r="T14" s="22"/>
      <c r="U14" s="20"/>
      <c r="V14" s="22"/>
      <c r="W14" s="22"/>
      <c r="X14" s="21"/>
    </row>
    <row r="15" spans="1:26" ht="12.75" customHeight="1" x14ac:dyDescent="0.2">
      <c r="A15" s="35">
        <v>1</v>
      </c>
      <c r="B15" s="22" t="str">
        <f t="shared" ref="B15:B35" si="6">IF(ISERROR(G15),"",G15)</f>
        <v>Add Selenium</v>
      </c>
      <c r="C15" s="36">
        <f t="shared" ref="C15:C35" si="7">IF(ISERROR(F15),"",F15)</f>
        <v>3</v>
      </c>
      <c r="D15" s="37">
        <f t="shared" ref="D15:D35" si="8">IF(ISERROR(H15),"",H15)</f>
        <v>0</v>
      </c>
      <c r="E15" s="21"/>
      <c r="F15" s="8">
        <f>VLOOKUP(A15, Issues_Log!$A$2:$E$100, 5, FALSE)</f>
        <v>3</v>
      </c>
      <c r="G15" s="8" t="str">
        <f>VLOOKUP(A15, Issues_Log!$A$2:$B$100, 2, FALSE)</f>
        <v>Add Selenium</v>
      </c>
      <c r="H15" s="10">
        <f>VLOOKUP(A15, Issues_Log!$A$2:$G$100, 7, FALSE)</f>
        <v>0</v>
      </c>
      <c r="I15" s="14"/>
      <c r="J15" s="24"/>
      <c r="K15" s="22"/>
      <c r="L15" s="22"/>
      <c r="M15" s="22"/>
      <c r="N15" s="26"/>
      <c r="O15" s="26"/>
      <c r="P15" s="26"/>
      <c r="Q15" s="26"/>
      <c r="R15" s="22"/>
      <c r="S15" s="22"/>
      <c r="T15" s="22"/>
      <c r="U15" s="20"/>
      <c r="V15" s="22"/>
      <c r="W15" s="22"/>
      <c r="X15" s="21"/>
    </row>
    <row r="16" spans="1:26" ht="12.75" customHeight="1" x14ac:dyDescent="0.2">
      <c r="A16" s="35">
        <v>2</v>
      </c>
      <c r="B16" s="22" t="str">
        <f t="shared" si="6"/>
        <v>refacto on capitalize breadcrumbs. Make a strategy out of it</v>
      </c>
      <c r="C16" s="36">
        <f t="shared" si="7"/>
        <v>3</v>
      </c>
      <c r="D16" s="37">
        <f t="shared" si="8"/>
        <v>0</v>
      </c>
      <c r="E16" s="21"/>
      <c r="F16" s="8">
        <f>VLOOKUP(A16, Issues_Log!$A$2:$E$100, 5, FALSE)</f>
        <v>3</v>
      </c>
      <c r="G16" s="8" t="str">
        <f>VLOOKUP(A16, Issues_Log!$A$2:$B$100, 2, FALSE)</f>
        <v>refacto on capitalize breadcrumbs. Make a strategy out of it</v>
      </c>
      <c r="H16" s="10">
        <f>VLOOKUP(A16, Issues_Log!$A$2:$G$100, 7, FALSE)</f>
        <v>0</v>
      </c>
      <c r="I16" s="14"/>
      <c r="J16" s="24"/>
      <c r="K16" s="22"/>
      <c r="L16" s="22"/>
      <c r="M16" s="22"/>
      <c r="N16" s="26"/>
      <c r="O16" s="26"/>
      <c r="P16" s="26"/>
      <c r="Q16" s="26"/>
      <c r="R16" s="22"/>
      <c r="S16" s="22"/>
      <c r="T16" s="22"/>
      <c r="U16" s="20"/>
      <c r="V16" s="22"/>
      <c r="W16" s="22"/>
      <c r="X16" s="21"/>
    </row>
    <row r="17" spans="1:24" ht="12.75" customHeight="1" x14ac:dyDescent="0.2">
      <c r="A17" s="35">
        <v>3</v>
      </c>
      <c r="B17" s="22" t="str">
        <f t="shared" si="6"/>
        <v>finalize nav</v>
      </c>
      <c r="C17" s="36">
        <f t="shared" si="7"/>
        <v>1</v>
      </c>
      <c r="D17" s="37">
        <f t="shared" si="8"/>
        <v>0</v>
      </c>
      <c r="E17" s="21"/>
      <c r="F17" s="8">
        <f>VLOOKUP(A17, Issues_Log!$A$2:$E$100, 5, FALSE)</f>
        <v>1</v>
      </c>
      <c r="G17" s="8" t="str">
        <f>VLOOKUP(A17, Issues_Log!$A$2:$B$100, 2, FALSE)</f>
        <v>finalize nav</v>
      </c>
      <c r="H17" s="10">
        <f>VLOOKUP(A17, Issues_Log!$A$2:$G$100, 7, FALSE)</f>
        <v>0</v>
      </c>
      <c r="I17" s="14"/>
      <c r="J17" s="24"/>
      <c r="K17" s="22"/>
      <c r="L17" s="22"/>
      <c r="M17" s="22"/>
      <c r="N17" s="26"/>
      <c r="O17" s="26"/>
      <c r="P17" s="26"/>
      <c r="Q17" s="26"/>
      <c r="R17" s="22"/>
      <c r="S17" s="22"/>
      <c r="T17" s="22"/>
      <c r="U17" s="20"/>
      <c r="V17" s="22"/>
      <c r="W17" s="22"/>
      <c r="X17" s="21"/>
    </row>
    <row r="18" spans="1:24" ht="12.75" customHeight="1" x14ac:dyDescent="0.2">
      <c r="A18" s="35">
        <v>4</v>
      </c>
      <c r="B18" s="22" t="str">
        <f t="shared" si="6"/>
        <v>js core factory tu use as ks-app</v>
      </c>
      <c r="C18" s="36">
        <f t="shared" si="7"/>
        <v>3</v>
      </c>
      <c r="D18" s="37">
        <f t="shared" si="8"/>
        <v>0</v>
      </c>
      <c r="E18" s="21"/>
      <c r="F18" s="8">
        <f>VLOOKUP(A18, Issues_Log!$A$2:$E$100, 5, FALSE)</f>
        <v>3</v>
      </c>
      <c r="G18" s="8" t="str">
        <f>VLOOKUP(A18, Issues_Log!$A$2:$B$100, 2, FALSE)</f>
        <v>js core factory tu use as ks-app</v>
      </c>
      <c r="H18" s="10">
        <f>VLOOKUP(A18, Issues_Log!$A$2:$G$100, 7, FALSE)</f>
        <v>0</v>
      </c>
      <c r="I18" s="14"/>
      <c r="J18" s="24"/>
      <c r="K18" s="22"/>
      <c r="L18" s="22"/>
      <c r="M18" s="22"/>
      <c r="N18" s="26"/>
      <c r="O18" s="26"/>
      <c r="P18" s="26"/>
      <c r="Q18" s="26"/>
      <c r="R18" s="22"/>
      <c r="S18" s="22"/>
      <c r="T18" s="22"/>
      <c r="U18" s="20"/>
      <c r="V18" s="22"/>
      <c r="W18" s="22"/>
      <c r="X18" s="21"/>
    </row>
    <row r="19" spans="1:24" ht="12.75" customHeight="1" x14ac:dyDescent="0.2">
      <c r="A19" s="35">
        <v>5</v>
      </c>
      <c r="B19" s="22" t="str">
        <f t="shared" si="6"/>
        <v>review all structures and seperate themes and specif layout</v>
      </c>
      <c r="C19" s="36">
        <f t="shared" si="7"/>
        <v>2</v>
      </c>
      <c r="D19" s="37">
        <f t="shared" si="8"/>
        <v>0</v>
      </c>
      <c r="E19" s="21"/>
      <c r="F19" s="8">
        <f>VLOOKUP(A19, Issues_Log!$A$2:$E$100, 5, FALSE)</f>
        <v>2</v>
      </c>
      <c r="G19" s="8" t="str">
        <f>VLOOKUP(A19, Issues_Log!$A$2:$B$100, 2, FALSE)</f>
        <v>review all structures and seperate themes and specif layout</v>
      </c>
      <c r="H19" s="10">
        <f>VLOOKUP(A19, Issues_Log!$A$2:$G$100, 7, FALSE)</f>
        <v>0</v>
      </c>
      <c r="I19" s="14"/>
      <c r="J19" s="24"/>
      <c r="K19" s="22"/>
      <c r="L19" s="22"/>
      <c r="M19" s="22"/>
      <c r="N19" s="26"/>
      <c r="O19" s="26"/>
      <c r="P19" s="26"/>
      <c r="Q19" s="26"/>
      <c r="R19" s="22"/>
      <c r="S19" s="22"/>
      <c r="T19" s="22"/>
      <c r="U19" s="20"/>
      <c r="V19" s="22"/>
      <c r="W19" s="22"/>
      <c r="X19" s="21"/>
    </row>
    <row r="20" spans="1:24" ht="12.75" customHeight="1" x14ac:dyDescent="0.2">
      <c r="A20" s="35">
        <v>6</v>
      </c>
      <c r="B20" s="22" t="str">
        <f t="shared" si="6"/>
        <v>add ci tool probably travis</v>
      </c>
      <c r="C20" s="36">
        <f t="shared" si="7"/>
        <v>2</v>
      </c>
      <c r="D20" s="37">
        <f t="shared" si="8"/>
        <v>0</v>
      </c>
      <c r="E20" s="21"/>
      <c r="F20" s="8">
        <f>VLOOKUP(A20, Issues_Log!$A$2:$E$100, 5, FALSE)</f>
        <v>2</v>
      </c>
      <c r="G20" s="8" t="str">
        <f>VLOOKUP(A20, Issues_Log!$A$2:$B$100, 2, FALSE)</f>
        <v>add ci tool probably travis</v>
      </c>
      <c r="H20" s="10">
        <f>VLOOKUP(A20, Issues_Log!$A$2:$G$100, 7, FALSE)</f>
        <v>0</v>
      </c>
      <c r="I20" s="14"/>
      <c r="J20" s="24"/>
      <c r="K20" s="22"/>
      <c r="L20" s="22"/>
      <c r="M20" s="22"/>
      <c r="N20" s="26"/>
      <c r="O20" s="26"/>
      <c r="P20" s="26"/>
      <c r="Q20" s="26"/>
      <c r="R20" s="22"/>
      <c r="S20" s="22"/>
      <c r="T20" s="22"/>
      <c r="U20" s="20"/>
      <c r="V20" s="22"/>
      <c r="W20" s="22"/>
      <c r="X20" s="21"/>
    </row>
    <row r="21" spans="1:24" ht="12.75" customHeight="1" x14ac:dyDescent="0.2">
      <c r="A21" s="35">
        <v>7</v>
      </c>
      <c r="B21" s="22" t="str">
        <f t="shared" si="6"/>
        <v>create git repo for export</v>
      </c>
      <c r="C21" s="36">
        <f t="shared" si="7"/>
        <v>0.5</v>
      </c>
      <c r="D21" s="37">
        <f t="shared" si="8"/>
        <v>0</v>
      </c>
      <c r="E21" s="21"/>
      <c r="F21" s="8">
        <f>VLOOKUP(A21, Issues_Log!$A$2:$E$100, 5, FALSE)</f>
        <v>0.5</v>
      </c>
      <c r="G21" s="8" t="str">
        <f>VLOOKUP(A21, Issues_Log!$A$2:$B$100, 2, FALSE)</f>
        <v>create git repo for export</v>
      </c>
      <c r="H21" s="10">
        <f>VLOOKUP(A21, Issues_Log!$A$2:$G$100, 7, FALSE)</f>
        <v>0</v>
      </c>
      <c r="I21" s="14"/>
      <c r="J21" s="24"/>
      <c r="K21" s="22"/>
      <c r="L21" s="22"/>
      <c r="M21" s="22"/>
      <c r="N21" s="26"/>
      <c r="O21" s="26"/>
      <c r="P21" s="26"/>
      <c r="Q21" s="26"/>
      <c r="R21" s="22"/>
      <c r="S21" s="22"/>
      <c r="T21" s="22"/>
      <c r="U21" s="20"/>
      <c r="V21" s="22"/>
      <c r="W21" s="22"/>
      <c r="X21" s="21"/>
    </row>
    <row r="22" spans="1:24" ht="12.75" customHeight="1" x14ac:dyDescent="0.2">
      <c r="A22" s="35">
        <v>8</v>
      </c>
      <c r="B22" s="22" t="str">
        <f t="shared" si="6"/>
        <v>prepare dependencies for bower</v>
      </c>
      <c r="C22" s="36">
        <f t="shared" si="7"/>
        <v>2</v>
      </c>
      <c r="D22" s="37">
        <f t="shared" si="8"/>
        <v>0</v>
      </c>
      <c r="E22" s="21"/>
      <c r="F22" s="8">
        <f>VLOOKUP(A22, Issues_Log!$A$2:$E$100, 5, FALSE)</f>
        <v>2</v>
      </c>
      <c r="G22" s="8" t="str">
        <f>VLOOKUP(A22, Issues_Log!$A$2:$B$100, 2, FALSE)</f>
        <v>prepare dependencies for bower</v>
      </c>
      <c r="H22" s="10">
        <f>VLOOKUP(A22, Issues_Log!$A$2:$G$100, 7, FALSE)</f>
        <v>0</v>
      </c>
      <c r="I22" s="14"/>
      <c r="J22" s="24"/>
      <c r="K22" s="22"/>
      <c r="L22" s="22"/>
      <c r="M22" s="22"/>
      <c r="N22" s="26"/>
      <c r="O22" s="26"/>
      <c r="P22" s="26"/>
      <c r="Q22" s="26"/>
      <c r="R22" s="22"/>
      <c r="S22" s="22"/>
      <c r="T22" s="22"/>
      <c r="U22" s="20"/>
      <c r="V22" s="22"/>
      <c r="W22" s="22"/>
      <c r="X22" s="21"/>
    </row>
    <row r="23" spans="1:24" ht="12.75" customHeight="1" x14ac:dyDescent="0.2">
      <c r="A23" s="35"/>
      <c r="B23" s="22" t="str">
        <f t="shared" si="6"/>
        <v/>
      </c>
      <c r="C23" s="36" t="str">
        <f t="shared" si="7"/>
        <v/>
      </c>
      <c r="D23" s="37" t="str">
        <f t="shared" si="8"/>
        <v/>
      </c>
      <c r="E23" s="21"/>
      <c r="F23" s="8" t="e">
        <f>VLOOKUP(A23, Issues_Log!$A$2:$E$100, 5, FALSE)</f>
        <v>#N/A</v>
      </c>
      <c r="G23" s="8" t="e">
        <f>VLOOKUP(A23, Issues_Log!$A$2:$B$100, 2, FALSE)</f>
        <v>#N/A</v>
      </c>
      <c r="H23" s="10" t="e">
        <f>VLOOKUP(A23, Issues_Log!$A$2:$G$100, 7, FALSE)</f>
        <v>#N/A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14"/>
      <c r="V23" s="22"/>
      <c r="W23" s="22"/>
      <c r="X23" s="21"/>
    </row>
    <row r="24" spans="1:24" ht="12.75" customHeight="1" x14ac:dyDescent="0.2">
      <c r="A24" s="35"/>
      <c r="B24" s="22" t="str">
        <f t="shared" si="6"/>
        <v/>
      </c>
      <c r="C24" s="36" t="str">
        <f t="shared" si="7"/>
        <v/>
      </c>
      <c r="D24" s="37" t="str">
        <f t="shared" si="8"/>
        <v/>
      </c>
      <c r="E24" s="21"/>
      <c r="F24" s="8" t="e">
        <f>VLOOKUP(A24, Issues_Log!$A$2:$E$100, 5, FALSE)</f>
        <v>#N/A</v>
      </c>
      <c r="G24" s="8" t="e">
        <f>VLOOKUP(A24, Issues_Log!$A$2:$B$100, 2, FALSE)</f>
        <v>#N/A</v>
      </c>
      <c r="H24" s="10" t="e">
        <f>VLOOKUP(A24, Issues_Log!$A$2:$G$100, 7, FALSE)</f>
        <v>#N/A</v>
      </c>
      <c r="U24" s="14"/>
      <c r="V24" s="22"/>
      <c r="W24" s="22"/>
      <c r="X24" s="21"/>
    </row>
    <row r="25" spans="1:24" ht="12.75" customHeight="1" x14ac:dyDescent="0.2">
      <c r="A25" s="35"/>
      <c r="B25" s="22" t="str">
        <f t="shared" si="6"/>
        <v/>
      </c>
      <c r="C25" s="36" t="str">
        <f t="shared" si="7"/>
        <v/>
      </c>
      <c r="D25" s="37" t="str">
        <f t="shared" si="8"/>
        <v/>
      </c>
      <c r="E25" s="21"/>
      <c r="F25" s="8" t="e">
        <f>VLOOKUP(A25, Issues_Log!$A$2:$E$100, 5, FALSE)</f>
        <v>#N/A</v>
      </c>
      <c r="G25" s="8" t="e">
        <f>VLOOKUP(A25, Issues_Log!$A$2:$B$100, 2, FALSE)</f>
        <v>#N/A</v>
      </c>
      <c r="H25" s="10" t="e">
        <f>VLOOKUP(A25, Issues_Log!$A$2:$G$100, 7, FALSE)</f>
        <v>#N/A</v>
      </c>
      <c r="U25" s="14"/>
      <c r="V25" s="22"/>
      <c r="W25" s="22"/>
      <c r="X25" s="21"/>
    </row>
    <row r="26" spans="1:24" ht="12.75" customHeight="1" x14ac:dyDescent="0.2">
      <c r="A26" s="35"/>
      <c r="B26" s="22" t="str">
        <f t="shared" si="6"/>
        <v/>
      </c>
      <c r="C26" s="36" t="str">
        <f t="shared" si="7"/>
        <v/>
      </c>
      <c r="D26" s="37" t="str">
        <f t="shared" si="8"/>
        <v/>
      </c>
      <c r="E26" s="21"/>
      <c r="F26" s="8" t="e">
        <f>VLOOKUP(A26, Issues_Log!$A$2:$E$100, 5, FALSE)</f>
        <v>#N/A</v>
      </c>
      <c r="G26" s="8" t="e">
        <f>VLOOKUP(A26, Issues_Log!$A$2:$B$100, 2, FALSE)</f>
        <v>#N/A</v>
      </c>
      <c r="H26" s="10" t="e">
        <f>VLOOKUP(A26, Issues_Log!$A$2:$G$100, 7, FALSE)</f>
        <v>#N/A</v>
      </c>
      <c r="U26" s="14"/>
      <c r="V26" s="22"/>
      <c r="W26" s="22"/>
      <c r="X26" s="21"/>
    </row>
    <row r="27" spans="1:24" ht="12.75" customHeight="1" x14ac:dyDescent="0.2">
      <c r="A27" s="35"/>
      <c r="B27" s="22" t="str">
        <f t="shared" si="6"/>
        <v/>
      </c>
      <c r="C27" s="36" t="str">
        <f t="shared" si="7"/>
        <v/>
      </c>
      <c r="D27" s="37" t="str">
        <f t="shared" si="8"/>
        <v/>
      </c>
      <c r="E27" s="21"/>
      <c r="F27" s="8" t="e">
        <f>VLOOKUP(A27, Issues_Log!$A$2:$E$100, 5, FALSE)</f>
        <v>#N/A</v>
      </c>
      <c r="G27" s="8" t="e">
        <f>VLOOKUP(A27, Issues_Log!$A$2:$B$100, 2, FALSE)</f>
        <v>#N/A</v>
      </c>
      <c r="H27" s="10" t="e">
        <f>VLOOKUP(A27, Issues_Log!$A$2:$G$100, 7, FALSE)</f>
        <v>#N/A</v>
      </c>
      <c r="U27" s="14"/>
      <c r="V27" s="22"/>
      <c r="W27" s="22"/>
      <c r="X27" s="21"/>
    </row>
    <row r="28" spans="1:24" ht="12.75" customHeight="1" x14ac:dyDescent="0.2">
      <c r="A28" s="35"/>
      <c r="B28" s="22" t="str">
        <f t="shared" si="6"/>
        <v/>
      </c>
      <c r="C28" s="36" t="str">
        <f t="shared" si="7"/>
        <v/>
      </c>
      <c r="D28" s="37" t="str">
        <f t="shared" si="8"/>
        <v/>
      </c>
      <c r="E28" s="21"/>
      <c r="F28" s="8" t="e">
        <f>VLOOKUP(A28, Issues_Log!$A$2:$E$100, 5, FALSE)</f>
        <v>#N/A</v>
      </c>
      <c r="G28" s="8" t="e">
        <f>VLOOKUP(A28, Issues_Log!$A$2:$B$100, 2, FALSE)</f>
        <v>#N/A</v>
      </c>
      <c r="H28" s="10" t="e">
        <f>VLOOKUP(A28, Issues_Log!$A$2:$G$100, 7, FALSE)</f>
        <v>#N/A</v>
      </c>
      <c r="U28" s="14"/>
      <c r="V28" s="22"/>
      <c r="W28" s="22"/>
      <c r="X28" s="21"/>
    </row>
    <row r="29" spans="1:24" ht="12.75" customHeight="1" x14ac:dyDescent="0.2">
      <c r="A29" s="35"/>
      <c r="B29" s="22" t="str">
        <f t="shared" si="6"/>
        <v/>
      </c>
      <c r="C29" s="36" t="str">
        <f t="shared" si="7"/>
        <v/>
      </c>
      <c r="D29" s="37" t="str">
        <f t="shared" si="8"/>
        <v/>
      </c>
      <c r="E29" s="21"/>
      <c r="F29" s="8" t="e">
        <f>VLOOKUP(A29, Issues_Log!$A$2:$E$100, 5, FALSE)</f>
        <v>#N/A</v>
      </c>
      <c r="G29" s="8" t="e">
        <f>VLOOKUP(A29, Issues_Log!$A$2:$B$100, 2, FALSE)</f>
        <v>#N/A</v>
      </c>
      <c r="H29" s="10" t="e">
        <f>VLOOKUP(A29, Issues_Log!$A$2:$G$100, 7, FALSE)</f>
        <v>#N/A</v>
      </c>
      <c r="U29" s="14"/>
      <c r="V29" s="22"/>
      <c r="W29" s="22"/>
      <c r="X29" s="21"/>
    </row>
    <row r="30" spans="1:24" ht="12.75" customHeight="1" x14ac:dyDescent="0.2">
      <c r="A30" s="35"/>
      <c r="B30" s="22" t="str">
        <f t="shared" si="6"/>
        <v/>
      </c>
      <c r="C30" s="36" t="str">
        <f t="shared" si="7"/>
        <v/>
      </c>
      <c r="D30" s="37" t="str">
        <f t="shared" si="8"/>
        <v/>
      </c>
      <c r="E30" s="21"/>
      <c r="F30" s="8" t="e">
        <f>VLOOKUP(A30, Issues_Log!$A$2:$E$100, 5, FALSE)</f>
        <v>#N/A</v>
      </c>
      <c r="G30" s="8" t="e">
        <f>VLOOKUP(A30, Issues_Log!$A$2:$B$100, 2, FALSE)</f>
        <v>#N/A</v>
      </c>
      <c r="H30" s="10" t="e">
        <f>VLOOKUP(A30, Issues_Log!$A$2:$G$100, 7, FALSE)</f>
        <v>#N/A</v>
      </c>
      <c r="U30" s="14"/>
      <c r="V30" s="22"/>
      <c r="W30" s="22"/>
      <c r="X30" s="21"/>
    </row>
    <row r="31" spans="1:24" ht="12.75" customHeight="1" x14ac:dyDescent="0.2">
      <c r="A31" s="35"/>
      <c r="B31" s="22" t="str">
        <f t="shared" si="6"/>
        <v/>
      </c>
      <c r="C31" s="36" t="str">
        <f t="shared" si="7"/>
        <v/>
      </c>
      <c r="D31" s="37" t="str">
        <f t="shared" si="8"/>
        <v/>
      </c>
      <c r="E31" s="21"/>
      <c r="F31" s="8" t="e">
        <f>VLOOKUP(A31, Issues_Log!$A$2:$E$100, 5, FALSE)</f>
        <v>#N/A</v>
      </c>
      <c r="G31" s="8" t="e">
        <f>VLOOKUP(A31, Issues_Log!$A$2:$B$100, 2, FALSE)</f>
        <v>#N/A</v>
      </c>
      <c r="H31" s="10" t="e">
        <f>VLOOKUP(A31, Issues_Log!$A$2:$G$100, 7, FALSE)</f>
        <v>#N/A</v>
      </c>
      <c r="U31" s="14"/>
      <c r="V31" s="22"/>
      <c r="W31" s="22"/>
      <c r="X31" s="21"/>
    </row>
    <row r="32" spans="1:24" ht="12.75" customHeight="1" x14ac:dyDescent="0.2">
      <c r="A32" s="35"/>
      <c r="B32" s="22" t="str">
        <f t="shared" si="6"/>
        <v/>
      </c>
      <c r="C32" s="36" t="str">
        <f t="shared" si="7"/>
        <v/>
      </c>
      <c r="D32" s="37" t="str">
        <f t="shared" si="8"/>
        <v/>
      </c>
      <c r="E32" s="21"/>
      <c r="F32" s="8" t="e">
        <f>VLOOKUP(A32, Issues_Log!$A$2:$E$100, 5, FALSE)</f>
        <v>#N/A</v>
      </c>
      <c r="G32" s="8" t="e">
        <f>VLOOKUP(A32, Issues_Log!$A$2:$B$100, 2, FALSE)</f>
        <v>#N/A</v>
      </c>
      <c r="H32" s="10" t="e">
        <f>VLOOKUP(A32, Issues_Log!$A$2:$G$100, 7, FALSE)</f>
        <v>#N/A</v>
      </c>
      <c r="U32" s="14"/>
      <c r="V32" s="22"/>
      <c r="W32" s="22"/>
      <c r="X32" s="21"/>
    </row>
    <row r="33" spans="1:24" ht="12.75" customHeight="1" x14ac:dyDescent="0.2">
      <c r="A33" s="35"/>
      <c r="B33" s="22" t="str">
        <f t="shared" si="6"/>
        <v/>
      </c>
      <c r="C33" s="36" t="str">
        <f t="shared" si="7"/>
        <v/>
      </c>
      <c r="D33" s="37" t="str">
        <f t="shared" si="8"/>
        <v/>
      </c>
      <c r="E33" s="21"/>
      <c r="F33" s="8" t="e">
        <f>VLOOKUP(A33, Issues_Log!$A$2:$E$100, 5, FALSE)</f>
        <v>#N/A</v>
      </c>
      <c r="G33" s="8" t="e">
        <f>VLOOKUP(A33, Issues_Log!$A$2:$B$100, 2, FALSE)</f>
        <v>#N/A</v>
      </c>
      <c r="H33" s="10" t="e">
        <f>VLOOKUP(A33, Issues_Log!$A$2:$G$100, 7, FALSE)</f>
        <v>#N/A</v>
      </c>
      <c r="U33" s="14"/>
      <c r="V33" s="22"/>
      <c r="W33" s="22"/>
      <c r="X33" s="21"/>
    </row>
    <row r="34" spans="1:24" ht="12.75" customHeight="1" x14ac:dyDescent="0.2">
      <c r="A34" s="35"/>
      <c r="B34" s="22" t="str">
        <f t="shared" si="6"/>
        <v/>
      </c>
      <c r="C34" s="36" t="str">
        <f t="shared" si="7"/>
        <v/>
      </c>
      <c r="D34" s="37" t="str">
        <f t="shared" si="8"/>
        <v/>
      </c>
      <c r="E34" s="21"/>
      <c r="F34" s="8" t="e">
        <f>VLOOKUP(A34, Issues_Log!$A$2:$E$100, 5, FALSE)</f>
        <v>#N/A</v>
      </c>
      <c r="G34" s="8" t="e">
        <f>VLOOKUP(A34, Issues_Log!$A$2:$B$100, 2, FALSE)</f>
        <v>#N/A</v>
      </c>
      <c r="H34" s="10" t="e">
        <f>VLOOKUP(A34, Issues_Log!$A$2:$G$100, 7, FALSE)</f>
        <v>#N/A</v>
      </c>
      <c r="U34" s="14"/>
      <c r="V34" s="22"/>
      <c r="W34" s="22"/>
      <c r="X34" s="21"/>
    </row>
    <row r="35" spans="1:24" ht="12.75" customHeight="1" x14ac:dyDescent="0.2">
      <c r="A35" s="35"/>
      <c r="B35" s="22" t="str">
        <f t="shared" si="6"/>
        <v/>
      </c>
      <c r="C35" s="36" t="str">
        <f t="shared" si="7"/>
        <v/>
      </c>
      <c r="D35" s="37" t="str">
        <f t="shared" si="8"/>
        <v/>
      </c>
      <c r="E35" s="21"/>
      <c r="F35" s="8" t="e">
        <f>VLOOKUP(A35, Issues_Log!$A$2:$E$100, 5, FALSE)</f>
        <v>#N/A</v>
      </c>
      <c r="G35" s="8" t="e">
        <f>VLOOKUP(A35, Issues_Log!$A$2:$B$100, 2, FALSE)</f>
        <v>#N/A</v>
      </c>
      <c r="H35" s="10" t="e">
        <f>VLOOKUP(A35, Issues_Log!$A$2:$G$100, 7, FALSE)</f>
        <v>#N/A</v>
      </c>
      <c r="U35" s="14"/>
      <c r="V35" s="22"/>
      <c r="W35" s="22"/>
      <c r="X35" s="21"/>
    </row>
    <row r="36" spans="1:24" ht="12.75" customHeight="1" x14ac:dyDescent="0.2">
      <c r="A36" s="38"/>
      <c r="B36" s="38"/>
      <c r="C36" s="38"/>
      <c r="D36" s="38"/>
      <c r="U36" s="14"/>
      <c r="V36" s="22"/>
      <c r="W36" s="22"/>
      <c r="X36" s="21"/>
    </row>
    <row r="37" spans="1:24" ht="12.75" customHeight="1" x14ac:dyDescent="0.2">
      <c r="B37" s="32"/>
      <c r="C37" s="32"/>
      <c r="U37" s="14"/>
      <c r="V37" s="22"/>
      <c r="W37" s="22"/>
      <c r="X37" s="21"/>
    </row>
    <row r="38" spans="1:24" ht="12.75" customHeight="1" x14ac:dyDescent="0.2">
      <c r="A38" s="14"/>
      <c r="B38" s="39" t="s">
        <v>59</v>
      </c>
      <c r="C38" s="39">
        <v>2</v>
      </c>
      <c r="D38" s="21"/>
      <c r="V38" s="38"/>
      <c r="W38" s="38"/>
    </row>
    <row r="39" spans="1:24" ht="12.75" customHeight="1" x14ac:dyDescent="0.2">
      <c r="A39" s="14"/>
      <c r="B39" s="15" t="s">
        <v>60</v>
      </c>
      <c r="C39" s="15">
        <f>SUM(C15:C38)</f>
        <v>18.5</v>
      </c>
      <c r="D39" s="21"/>
    </row>
    <row r="40" spans="1:24" ht="12.75" customHeight="1" x14ac:dyDescent="0.2">
      <c r="A40" s="14"/>
      <c r="B40" s="40" t="s">
        <v>61</v>
      </c>
      <c r="C40" s="22">
        <f>C8-C39</f>
        <v>-0.5</v>
      </c>
      <c r="D40" s="21"/>
    </row>
    <row r="41" spans="1:24" ht="12.75" customHeight="1" x14ac:dyDescent="0.2">
      <c r="B41" s="38"/>
      <c r="C41" s="38"/>
    </row>
  </sheetData>
  <conditionalFormatting sqref="C40">
    <cfRule type="cellIs" dxfId="1" priority="1" stopIfTrue="1" operator="lessThan">
      <formula>-0.25</formula>
    </cfRule>
  </conditionalFormatting>
  <conditionalFormatting sqref="C40">
    <cfRule type="cellIs" dxfId="0" priority="2" stopIfTrue="1" operator="between">
      <formula>-0.25</formula>
      <formula>0.75</formula>
    </cfRule>
  </conditionalFormatting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Issues_Log</vt:lpstr>
      <vt:lpstr>Iteration_1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iknsa</dc:creator>
  <cp:lastModifiedBy>iknsa</cp:lastModifiedBy>
  <dcterms:created xsi:type="dcterms:W3CDTF">2015-02-13T14:45:48Z</dcterms:created>
  <dcterms:modified xsi:type="dcterms:W3CDTF">2015-02-13T14:54:13Z</dcterms:modified>
</cp:coreProperties>
</file>