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東京都創業ステーション\"/>
    </mc:Choice>
  </mc:AlternateContent>
  <xr:revisionPtr revIDLastSave="0" documentId="13_ncr:1_{62B0F519-20EC-4751-A390-89F92EA02E38}" xr6:coauthVersionLast="47" xr6:coauthVersionMax="47" xr10:uidLastSave="{00000000-0000-0000-0000-000000000000}"/>
  <bookViews>
    <workbookView xWindow="19110" yWindow="0" windowWidth="19380" windowHeight="20970" tabRatio="601" firstSheet="11" activeTab="11" xr2:uid="{DEA6B1E1-5B9C-4D63-A0A1-1F8A824C667E}"/>
  </bookViews>
  <sheets>
    <sheet name="複合参照1" sheetId="6" r:id="rId1"/>
    <sheet name="複合参照2" sheetId="9" r:id="rId2"/>
    <sheet name="SUTBOTALを使わない表" sheetId="11" r:id="rId3"/>
    <sheet name="SUBTOTAL" sheetId="10" r:id="rId4"/>
    <sheet name="IF関数1" sheetId="13" r:id="rId5"/>
    <sheet name="IF関数2" sheetId="12" r:id="rId6"/>
    <sheet name="SUMIF関数" sheetId="16" r:id="rId7"/>
    <sheet name="SUMIFS関数" sheetId="17" r:id="rId8"/>
    <sheet name="VLOOKUP関数1" sheetId="18" r:id="rId9"/>
    <sheet name="VLOOKUP関数2" sheetId="28" r:id="rId10"/>
    <sheet name="VLOOKUP関数3" sheetId="22" r:id="rId11"/>
    <sheet name="XLOOKUP関数1" sheetId="21" r:id="rId12"/>
    <sheet name="従業員マスタ" sheetId="20" r:id="rId13"/>
    <sheet name="XLOOKUP関数2" sheetId="24" r:id="rId14"/>
    <sheet name="XLOOKUP関数3" sheetId="25" r:id="rId15"/>
    <sheet name="VLOOKUP関数4" sheetId="29" r:id="rId16"/>
  </sheets>
  <definedNames>
    <definedName name="_xlnm._FilterDatabase" localSheetId="7" hidden="1">SUMIFS関数!$G$2:$K$9</definedName>
    <definedName name="_xlnm._FilterDatabase" localSheetId="6" hidden="1">SUMIF関数!$A$1:$E$2001</definedName>
    <definedName name="_xlnm._FilterDatabase" localSheetId="8" hidden="1">VLOOKUP関数1!$G$1:$I$22</definedName>
    <definedName name="_xlnm._FilterDatabase" localSheetId="14" hidden="1">XLOOKUP関数3!$D$1:$E$20</definedName>
    <definedName name="_xlnm._FilterDatabase" localSheetId="12" hidden="1">従業員マスタ!$A$1:$F$187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9" l="1" a="1"/>
  <c r="C2" i="29" s="1"/>
  <c r="E2" i="29" s="1"/>
  <c r="C3" i="29" a="1"/>
  <c r="C3" i="29"/>
  <c r="C4" i="29" a="1"/>
  <c r="C4" i="29"/>
  <c r="E3" i="29"/>
  <c r="E4" i="29"/>
  <c r="E3" i="28"/>
  <c r="E4" i="28"/>
  <c r="E2" i="28"/>
  <c r="C3" i="28"/>
  <c r="C4" i="28"/>
  <c r="C2" i="28"/>
  <c r="I3" i="28"/>
  <c r="I4" i="28"/>
  <c r="I5" i="28"/>
  <c r="I6" i="28"/>
  <c r="I7" i="28"/>
  <c r="I8" i="28"/>
  <c r="I9" i="28"/>
  <c r="I10" i="28"/>
  <c r="I2" i="28"/>
  <c r="E21" i="21"/>
  <c r="D21" i="21"/>
  <c r="C21" i="21"/>
  <c r="B21" i="21"/>
  <c r="E20" i="21"/>
  <c r="D20" i="21"/>
  <c r="C20" i="21"/>
  <c r="B20" i="21"/>
  <c r="E19" i="21"/>
  <c r="D19" i="21"/>
  <c r="C19" i="21"/>
  <c r="B19" i="21"/>
  <c r="E18" i="21"/>
  <c r="D18" i="21"/>
  <c r="C18" i="21"/>
  <c r="B18" i="21"/>
  <c r="E17" i="21"/>
  <c r="D17" i="21"/>
  <c r="C17" i="21"/>
  <c r="B17" i="21"/>
  <c r="E16" i="21"/>
  <c r="D16" i="21"/>
  <c r="C16" i="21"/>
  <c r="B16" i="21"/>
  <c r="E15" i="21"/>
  <c r="D15" i="21"/>
  <c r="C15" i="21"/>
  <c r="B15" i="21"/>
  <c r="E14" i="21"/>
  <c r="D14" i="21"/>
  <c r="C14" i="21"/>
  <c r="B14" i="21"/>
  <c r="E13" i="21"/>
  <c r="D13" i="21"/>
  <c r="C13" i="21"/>
  <c r="B13" i="21"/>
  <c r="E12" i="21"/>
  <c r="D12" i="21"/>
  <c r="C12" i="21"/>
  <c r="B12" i="21"/>
  <c r="E11" i="21"/>
  <c r="D11" i="21"/>
  <c r="C11" i="21"/>
  <c r="B11" i="21"/>
  <c r="E10" i="21"/>
  <c r="D10" i="21"/>
  <c r="C10" i="21"/>
  <c r="B10" i="21"/>
  <c r="E9" i="21"/>
  <c r="D9" i="21"/>
  <c r="C9" i="21"/>
  <c r="B9" i="21"/>
  <c r="E8" i="21"/>
  <c r="D8" i="21"/>
  <c r="C8" i="21"/>
  <c r="B8" i="21"/>
  <c r="E7" i="21"/>
  <c r="D7" i="21"/>
  <c r="C7" i="21"/>
  <c r="B7" i="21"/>
  <c r="E6" i="21"/>
  <c r="D6" i="21"/>
  <c r="C6" i="21"/>
  <c r="B6" i="21"/>
  <c r="E5" i="21"/>
  <c r="D5" i="21"/>
  <c r="C5" i="21"/>
  <c r="B5" i="21"/>
  <c r="E4" i="21"/>
  <c r="D4" i="21"/>
  <c r="C4" i="21"/>
  <c r="B4" i="21"/>
  <c r="E3" i="21"/>
  <c r="D3" i="21"/>
  <c r="C3" i="21"/>
  <c r="B3" i="21"/>
  <c r="E2" i="21"/>
  <c r="D2" i="21"/>
  <c r="C2" i="21"/>
  <c r="B2" i="21"/>
  <c r="B2" i="25"/>
  <c r="B3" i="25"/>
  <c r="B5" i="25"/>
  <c r="B4" i="25"/>
  <c r="B3" i="24"/>
  <c r="B4" i="24"/>
  <c r="C4" i="24"/>
  <c r="C3" i="24"/>
  <c r="D2" i="22"/>
  <c r="E2" i="22" s="1"/>
  <c r="D9" i="18"/>
  <c r="E9" i="18" s="1"/>
  <c r="D2" i="18"/>
  <c r="E2" i="18" s="1"/>
  <c r="D3" i="18"/>
  <c r="E3" i="18" s="1"/>
  <c r="D4" i="18"/>
  <c r="E4" i="18" s="1"/>
  <c r="D5" i="18"/>
  <c r="E5" i="18" s="1"/>
  <c r="D6" i="18"/>
  <c r="E6" i="18" s="1"/>
  <c r="D7" i="18"/>
  <c r="E7" i="18" s="1"/>
  <c r="D8" i="18"/>
  <c r="E8" i="18" s="1"/>
  <c r="D10" i="18"/>
  <c r="E10" i="18" s="1"/>
  <c r="D11" i="18"/>
  <c r="E11" i="18" s="1"/>
  <c r="D12" i="18"/>
  <c r="E12" i="18" s="1"/>
  <c r="D13" i="18"/>
  <c r="E13" i="18" s="1"/>
  <c r="D14" i="18"/>
  <c r="E14" i="18" s="1"/>
  <c r="D15" i="18"/>
  <c r="E15" i="18" s="1"/>
  <c r="D16" i="18"/>
  <c r="E16" i="18" s="1"/>
  <c r="D17" i="18"/>
  <c r="E17" i="18" s="1"/>
  <c r="D18" i="18"/>
  <c r="E18" i="18" s="1"/>
  <c r="D19" i="18"/>
  <c r="E19" i="18" s="1"/>
  <c r="D20" i="18"/>
  <c r="E20" i="18" s="1"/>
  <c r="D21" i="18"/>
  <c r="E21" i="18" s="1"/>
  <c r="D22" i="18"/>
  <c r="E22" i="18" s="1"/>
  <c r="D23" i="18"/>
  <c r="E23" i="18" s="1"/>
  <c r="D24" i="18"/>
  <c r="E24" i="18" s="1"/>
  <c r="C5" i="24" l="1"/>
  <c r="B5" i="24"/>
  <c r="H15" i="16"/>
  <c r="H14" i="16"/>
  <c r="H13" i="16"/>
  <c r="H12" i="16"/>
  <c r="H2" i="16"/>
  <c r="H10" i="16"/>
  <c r="I11" i="17"/>
  <c r="J11" i="17"/>
  <c r="K11" i="17"/>
  <c r="H11" i="17"/>
  <c r="I10" i="17"/>
  <c r="J10" i="17"/>
  <c r="K10" i="17"/>
  <c r="H10" i="17"/>
  <c r="H9" i="16"/>
  <c r="I3" i="17" l="1"/>
  <c r="J3" i="17"/>
  <c r="K3" i="17"/>
  <c r="I4" i="17"/>
  <c r="J4" i="17"/>
  <c r="K4" i="17"/>
  <c r="I5" i="17"/>
  <c r="J5" i="17"/>
  <c r="K5" i="17"/>
  <c r="I6" i="17"/>
  <c r="J6" i="17"/>
  <c r="K6" i="17"/>
  <c r="I7" i="17"/>
  <c r="J7" i="17"/>
  <c r="K7" i="17"/>
  <c r="I8" i="17"/>
  <c r="J8" i="17"/>
  <c r="K8" i="17"/>
  <c r="I9" i="17"/>
  <c r="J9" i="17"/>
  <c r="K9" i="17"/>
  <c r="H4" i="17"/>
  <c r="H5" i="17"/>
  <c r="H6" i="17"/>
  <c r="H7" i="17"/>
  <c r="H8" i="17"/>
  <c r="H9" i="17"/>
  <c r="H3" i="17"/>
  <c r="H6" i="16"/>
  <c r="H3" i="16"/>
  <c r="H7" i="16"/>
  <c r="H4" i="16"/>
  <c r="H5" i="16"/>
  <c r="H8" i="16"/>
  <c r="G2" i="12"/>
  <c r="H2" i="12" s="1"/>
  <c r="D5" i="13"/>
  <c r="D4" i="13"/>
  <c r="D3" i="13"/>
  <c r="D2" i="13"/>
  <c r="C3" i="13"/>
  <c r="C4" i="13"/>
  <c r="C5" i="13"/>
  <c r="C2" i="13"/>
  <c r="G7" i="12"/>
  <c r="H7" i="12" s="1"/>
  <c r="I7" i="12" s="1"/>
  <c r="G6" i="12"/>
  <c r="H6" i="12" s="1"/>
  <c r="I6" i="12" s="1"/>
  <c r="G9" i="12"/>
  <c r="H9" i="12" s="1"/>
  <c r="I9" i="12" s="1"/>
  <c r="H3" i="12"/>
  <c r="I3" i="12" s="1"/>
  <c r="H4" i="12"/>
  <c r="H5" i="12"/>
  <c r="I5" i="12" s="1"/>
  <c r="H8" i="12"/>
  <c r="I8" i="12" s="1"/>
  <c r="I4" i="12"/>
  <c r="G3" i="12"/>
  <c r="G4" i="12"/>
  <c r="G5" i="12"/>
  <c r="G8" i="12"/>
  <c r="E3" i="12"/>
  <c r="E4" i="12"/>
  <c r="E5" i="12"/>
  <c r="E6" i="12"/>
  <c r="E7" i="12"/>
  <c r="E8" i="12"/>
  <c r="E9" i="12"/>
  <c r="E2" i="12"/>
  <c r="I5" i="10"/>
  <c r="I9" i="10"/>
  <c r="I13" i="10"/>
  <c r="I17" i="10"/>
  <c r="I18" i="10"/>
  <c r="H18" i="10"/>
  <c r="H17" i="10"/>
  <c r="H13" i="10"/>
  <c r="H9" i="10"/>
  <c r="H5" i="10"/>
  <c r="D17" i="10"/>
  <c r="D13" i="10"/>
  <c r="D9" i="10"/>
  <c r="D5" i="10"/>
  <c r="C17" i="10"/>
  <c r="C13" i="10"/>
  <c r="C9" i="10"/>
  <c r="C5" i="10"/>
  <c r="C18" i="10" s="1"/>
  <c r="C18" i="11"/>
  <c r="D18" i="11"/>
  <c r="D17" i="11"/>
  <c r="C17" i="11"/>
  <c r="D13" i="11"/>
  <c r="C13" i="11"/>
  <c r="D9" i="11"/>
  <c r="C9" i="11"/>
  <c r="D5" i="11"/>
  <c r="C5" i="11"/>
  <c r="E4" i="9"/>
  <c r="F4" i="9"/>
  <c r="G4" i="9"/>
  <c r="E5" i="9"/>
  <c r="F5" i="9"/>
  <c r="G5" i="9"/>
  <c r="E6" i="9"/>
  <c r="F6" i="9"/>
  <c r="G6" i="9"/>
  <c r="E7" i="9"/>
  <c r="F7" i="9"/>
  <c r="G7" i="9"/>
  <c r="D5" i="9"/>
  <c r="D6" i="9"/>
  <c r="D7" i="9"/>
  <c r="D4" i="9"/>
  <c r="I2" i="12" l="1"/>
  <c r="D18" i="10"/>
  <c r="G2" i="6"/>
  <c r="E3" i="6"/>
  <c r="F3" i="6"/>
  <c r="G3" i="6"/>
  <c r="E4" i="6"/>
  <c r="F4" i="6"/>
  <c r="G4" i="6"/>
  <c r="F2" i="6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ikuma</author>
  </authors>
  <commentList>
    <comment ref="H1" authorId="0" shapeId="0" xr:uid="{53647464-BD57-4CFA-B19D-0E9AC02E1D8D}">
      <text>
        <r>
          <rPr>
            <b/>
            <sz val="9"/>
            <color indexed="81"/>
            <rFont val="MS P ゴシック"/>
            <family val="3"/>
            <charset val="128"/>
          </rPr>
          <t>書式設定で 代 を表示しています。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<sst xmlns="http://schemas.openxmlformats.org/spreadsheetml/2006/main" count="9072" uniqueCount="440">
  <si>
    <t>従業員名</t>
    <rPh sb="0" eb="3">
      <t>ジュウギョウイン</t>
    </rPh>
    <rPh sb="3" eb="4">
      <t>メイ</t>
    </rPh>
    <phoneticPr fontId="2"/>
  </si>
  <si>
    <t>徳川</t>
    <rPh sb="0" eb="2">
      <t>トクガワ</t>
    </rPh>
    <phoneticPr fontId="2"/>
  </si>
  <si>
    <t>織田</t>
    <rPh sb="0" eb="2">
      <t>オダ</t>
    </rPh>
    <phoneticPr fontId="2"/>
  </si>
  <si>
    <t>豊臣</t>
    <rPh sb="0" eb="2">
      <t>トヨトミ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</si>
  <si>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</si>
  <si>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</si>
  <si>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</si>
  <si>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特別加算給</t>
    <rPh sb="0" eb="2">
      <t>トクベツ</t>
    </rPh>
    <rPh sb="2" eb="4">
      <t>カサン</t>
    </rPh>
    <rPh sb="4" eb="5">
      <t>キュウ</t>
    </rPh>
    <phoneticPr fontId="2"/>
  </si>
  <si>
    <t>4月合計</t>
    <rPh sb="1" eb="2">
      <t>ガツ</t>
    </rPh>
    <rPh sb="2" eb="4">
      <t>ゴウケイ</t>
    </rPh>
    <phoneticPr fontId="2"/>
  </si>
  <si>
    <t>4月基本給</t>
    <rPh sb="1" eb="2">
      <t>ガツ</t>
    </rPh>
    <rPh sb="2" eb="5">
      <t>キホンキュウ</t>
    </rPh>
    <phoneticPr fontId="2"/>
  </si>
  <si>
    <t>5月基本給</t>
    <rPh sb="1" eb="2">
      <t>ガツ</t>
    </rPh>
    <rPh sb="2" eb="5">
      <t>キホンキュウ</t>
    </rPh>
    <phoneticPr fontId="2"/>
  </si>
  <si>
    <t>6月基本給</t>
    <rPh sb="1" eb="2">
      <t>ガツ</t>
    </rPh>
    <rPh sb="2" eb="5">
      <t>キホンキュウ</t>
    </rPh>
    <phoneticPr fontId="2"/>
  </si>
  <si>
    <t>5月合計</t>
    <rPh sb="1" eb="2">
      <t>ガツ</t>
    </rPh>
    <rPh sb="2" eb="4">
      <t>ゴウケイ</t>
    </rPh>
    <phoneticPr fontId="2"/>
  </si>
  <si>
    <t>6月合計</t>
    <rPh sb="1" eb="2">
      <t>ガツ</t>
    </rPh>
    <rPh sb="2" eb="4">
      <t>ゴウケイ</t>
    </rPh>
    <phoneticPr fontId="2"/>
  </si>
  <si>
    <t>商品名</t>
    <rPh sb="0" eb="3">
      <t>ショウヒンメイ</t>
    </rPh>
    <phoneticPr fontId="2"/>
  </si>
  <si>
    <t>ゴールドプラン</t>
    <phoneticPr fontId="2"/>
  </si>
  <si>
    <t>プラチナプラン</t>
    <phoneticPr fontId="2"/>
  </si>
  <si>
    <t>ダイアモンドプラン</t>
    <phoneticPr fontId="2"/>
  </si>
  <si>
    <t>チタンプラン</t>
    <phoneticPr fontId="2"/>
  </si>
  <si>
    <t>単価</t>
    <rPh sb="0" eb="2">
      <t>タンカ</t>
    </rPh>
    <phoneticPr fontId="2"/>
  </si>
  <si>
    <t>日本価格</t>
    <rPh sb="0" eb="2">
      <t>ニホン</t>
    </rPh>
    <rPh sb="2" eb="4">
      <t>カカク</t>
    </rPh>
    <phoneticPr fontId="2"/>
  </si>
  <si>
    <t>米国価格</t>
    <rPh sb="0" eb="2">
      <t>ベイコク</t>
    </rPh>
    <rPh sb="2" eb="4">
      <t>カカク</t>
    </rPh>
    <phoneticPr fontId="2"/>
  </si>
  <si>
    <t>中国価格</t>
    <rPh sb="0" eb="2">
      <t>チュウゴク</t>
    </rPh>
    <rPh sb="2" eb="4">
      <t>カカク</t>
    </rPh>
    <phoneticPr fontId="2"/>
  </si>
  <si>
    <t>欧州価格</t>
    <rPh sb="0" eb="2">
      <t>オウシュウ</t>
    </rPh>
    <rPh sb="2" eb="4">
      <t>カカク</t>
    </rPh>
    <phoneticPr fontId="2"/>
  </si>
  <si>
    <t>基準価格(日本価格)</t>
    <rPh sb="0" eb="2">
      <t>キジュン</t>
    </rPh>
    <rPh sb="2" eb="4">
      <t>カカク</t>
    </rPh>
    <rPh sb="5" eb="7">
      <t>ニホン</t>
    </rPh>
    <rPh sb="7" eb="9">
      <t>カカク</t>
    </rPh>
    <phoneticPr fontId="2"/>
  </si>
  <si>
    <t>各国価格差比率と価格</t>
    <rPh sb="0" eb="2">
      <t>カッコク</t>
    </rPh>
    <rPh sb="2" eb="5">
      <t>カカクサ</t>
    </rPh>
    <rPh sb="5" eb="7">
      <t>ヒリツ</t>
    </rPh>
    <rPh sb="8" eb="10">
      <t>カカク</t>
    </rPh>
    <phoneticPr fontId="2"/>
  </si>
  <si>
    <t>月</t>
    <rPh sb="0" eb="1">
      <t>ツキ</t>
    </rPh>
    <phoneticPr fontId="2"/>
  </si>
  <si>
    <t>商品</t>
    <rPh sb="0" eb="2">
      <t>ショウヒン</t>
    </rPh>
    <phoneticPr fontId="2"/>
  </si>
  <si>
    <t>売上</t>
    <rPh sb="0" eb="2">
      <t>ウリアゲ</t>
    </rPh>
    <phoneticPr fontId="2"/>
  </si>
  <si>
    <t>小計</t>
    <rPh sb="0" eb="2">
      <t>ショウケイ</t>
    </rPh>
    <phoneticPr fontId="2"/>
  </si>
  <si>
    <t>醤油ラーメン</t>
    <rPh sb="0" eb="2">
      <t>ショウユ</t>
    </rPh>
    <phoneticPr fontId="2"/>
  </si>
  <si>
    <t>味噌ラーメン</t>
    <rPh sb="0" eb="2">
      <t>ミソ</t>
    </rPh>
    <phoneticPr fontId="2"/>
  </si>
  <si>
    <t>豚骨ラーメン</t>
    <rPh sb="0" eb="2">
      <t>トンコツ</t>
    </rPh>
    <phoneticPr fontId="2"/>
  </si>
  <si>
    <t>つけめん</t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</si>
  <si>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</si>
  <si>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</si>
  <si>
    <t>↑非表示を含まない集計</t>
    <rPh sb="1" eb="4">
      <t>ヒヒョウジ</t>
    </rPh>
    <rPh sb="5" eb="6">
      <t>フク</t>
    </rPh>
    <rPh sb="9" eb="11">
      <t>シュウケイ</t>
    </rPh>
    <phoneticPr fontId="2"/>
  </si>
  <si>
    <t>↑非表示を含む集計</t>
    <rPh sb="1" eb="4">
      <t>ヒヒョウジ</t>
    </rPh>
    <rPh sb="5" eb="6">
      <t>フク</t>
    </rPh>
    <rPh sb="7" eb="9">
      <t>シュウケイ</t>
    </rPh>
    <phoneticPr fontId="2"/>
  </si>
  <si>
    <t>品名</t>
    <rPh sb="0" eb="2">
      <t>ヒンメイ</t>
    </rPh>
    <phoneticPr fontId="2"/>
  </si>
  <si>
    <t>個数</t>
    <rPh sb="0" eb="2">
      <t>コスウ</t>
    </rPh>
    <phoneticPr fontId="2"/>
  </si>
  <si>
    <t>持ち帰り</t>
    <rPh sb="0" eb="1">
      <t>モ</t>
    </rPh>
    <rPh sb="2" eb="3">
      <t>カエ</t>
    </rPh>
    <phoneticPr fontId="2"/>
  </si>
  <si>
    <t>消費税額</t>
    <rPh sb="0" eb="3">
      <t>ショウヒゼイ</t>
    </rPh>
    <rPh sb="3" eb="4">
      <t>ガク</t>
    </rPh>
    <phoneticPr fontId="2"/>
  </si>
  <si>
    <t>税前金額</t>
    <rPh sb="0" eb="1">
      <t>ゼイ</t>
    </rPh>
    <rPh sb="1" eb="3">
      <t>マエキン</t>
    </rPh>
    <rPh sb="3" eb="4">
      <t>ガク</t>
    </rPh>
    <phoneticPr fontId="2"/>
  </si>
  <si>
    <t>税込み金額</t>
    <rPh sb="0" eb="2">
      <t>ゼイコ</t>
    </rPh>
    <rPh sb="3" eb="5">
      <t>キンガク</t>
    </rPh>
    <phoneticPr fontId="2"/>
  </si>
  <si>
    <t>ギョウザ</t>
    <phoneticPr fontId="2"/>
  </si>
  <si>
    <t>カタヤキソバ</t>
    <phoneticPr fontId="2"/>
  </si>
  <si>
    <t>春巻き</t>
    <rPh sb="0" eb="2">
      <t>ハルマ</t>
    </rPh>
    <phoneticPr fontId="2"/>
  </si>
  <si>
    <t>レシート番号</t>
    <rPh sb="4" eb="6">
      <t>バンゴウ</t>
    </rPh>
    <phoneticPr fontId="2"/>
  </si>
  <si>
    <t>ラーメン</t>
    <phoneticPr fontId="2"/>
  </si>
  <si>
    <t>消費税率</t>
    <rPh sb="0" eb="3">
      <t>ショウヒゼイ</t>
    </rPh>
    <rPh sb="3" eb="4">
      <t>リツ</t>
    </rPh>
    <phoneticPr fontId="2"/>
  </si>
  <si>
    <t>名前</t>
    <rPh sb="0" eb="2">
      <t>ナマエ</t>
    </rPh>
    <phoneticPr fontId="2"/>
  </si>
  <si>
    <t>羽柴</t>
    <rPh sb="0" eb="2">
      <t>ハシバ</t>
    </rPh>
    <phoneticPr fontId="2"/>
  </si>
  <si>
    <t>年齢</t>
    <rPh sb="0" eb="2">
      <t>ネンレイ</t>
    </rPh>
    <phoneticPr fontId="2"/>
  </si>
  <si>
    <t>明智</t>
    <rPh sb="0" eb="2">
      <t>アケチ</t>
    </rPh>
    <phoneticPr fontId="2"/>
  </si>
  <si>
    <t>飲酒可否</t>
    <rPh sb="0" eb="2">
      <t>インシュ</t>
    </rPh>
    <rPh sb="2" eb="4">
      <t>カヒ</t>
    </rPh>
    <phoneticPr fontId="2"/>
  </si>
  <si>
    <t>真偽値</t>
    <rPh sb="0" eb="3">
      <t>シンギチ</t>
    </rPh>
    <phoneticPr fontId="2"/>
  </si>
  <si>
    <t>真偽値の式</t>
    <rPh sb="0" eb="3">
      <t>シンギチ</t>
    </rPh>
    <rPh sb="4" eb="5">
      <t>シキ</t>
    </rPh>
    <phoneticPr fontId="2"/>
  </si>
  <si>
    <t>=B2&gt;=20</t>
    <phoneticPr fontId="2"/>
  </si>
  <si>
    <t>=B3&gt;=20</t>
    <phoneticPr fontId="2"/>
  </si>
  <si>
    <t>=B4&gt;=20</t>
    <phoneticPr fontId="2"/>
  </si>
  <si>
    <t>=B5&gt;=20</t>
    <phoneticPr fontId="2"/>
  </si>
  <si>
    <t>日付</t>
  </si>
  <si>
    <t>年齢</t>
  </si>
  <si>
    <t>費用</t>
  </si>
  <si>
    <t>投薬</t>
  </si>
  <si>
    <t>一般診察</t>
  </si>
  <si>
    <t>血液検査</t>
  </si>
  <si>
    <t>性別</t>
  </si>
  <si>
    <t>女性</t>
  </si>
  <si>
    <t>男性</t>
  </si>
  <si>
    <t>項目</t>
    <rPh sb="0" eb="2">
      <t>コウモク</t>
    </rPh>
    <phoneticPr fontId="2"/>
  </si>
  <si>
    <t>費用</t>
    <rPh sb="0" eb="2">
      <t>ヒヨウ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</si>
  <si>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</si>
  <si>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</si>
  <si>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栄養検査</t>
    <rPh sb="0" eb="2">
      <t>エイヨウ</t>
    </rPh>
    <rPh sb="2" eb="4">
      <t>ケンサ</t>
    </rPh>
    <phoneticPr fontId="2"/>
  </si>
  <si>
    <t>腸内環境検査</t>
    <rPh sb="0" eb="4">
      <t>チョウナイカンキョウ</t>
    </rPh>
    <rPh sb="4" eb="6">
      <t>ケンサ</t>
    </rPh>
    <phoneticPr fontId="2"/>
  </si>
  <si>
    <t>腸内環境検査</t>
    <rPh sb="0" eb="6">
      <t>チョウナイカンキョウケンサ</t>
    </rPh>
    <phoneticPr fontId="2"/>
  </si>
  <si>
    <t>特殊診察</t>
    <rPh sb="0" eb="2">
      <t>トクシュ</t>
    </rPh>
    <rPh sb="2" eb="4">
      <t>シンサツ</t>
    </rPh>
    <phoneticPr fontId="2"/>
  </si>
  <si>
    <t>特殊診察</t>
    <rPh sb="0" eb="4">
      <t>トクシュシンサツ</t>
    </rPh>
    <phoneticPr fontId="2"/>
  </si>
  <si>
    <t>重金属検査</t>
    <rPh sb="0" eb="3">
      <t>ジュウキンゾク</t>
    </rPh>
    <rPh sb="3" eb="5">
      <t>ケンサ</t>
    </rPh>
    <phoneticPr fontId="2"/>
  </si>
  <si>
    <t>重金属検査</t>
    <rPh sb="0" eb="5">
      <t>ジュウキンゾクケンサ</t>
    </rPh>
    <phoneticPr fontId="2"/>
  </si>
  <si>
    <t>検査合計</t>
    <rPh sb="0" eb="2">
      <t>ケンサ</t>
    </rPh>
    <rPh sb="2" eb="4">
      <t>ゴウケイ</t>
    </rPh>
    <phoneticPr fontId="2"/>
  </si>
  <si>
    <t>診察合計</t>
    <rPh sb="0" eb="2">
      <t>シンサツ</t>
    </rPh>
    <rPh sb="2" eb="4">
      <t>ゴウケイ</t>
    </rPh>
    <phoneticPr fontId="2"/>
  </si>
  <si>
    <t>80歳以上</t>
    <rPh sb="2" eb="3">
      <t>サイ</t>
    </rPh>
    <rPh sb="3" eb="5">
      <t>イジョウ</t>
    </rPh>
    <phoneticPr fontId="2"/>
  </si>
  <si>
    <t>2024/12/1 以降</t>
    <rPh sb="10" eb="12">
      <t>イコウ</t>
    </rPh>
    <phoneticPr fontId="2"/>
  </si>
  <si>
    <t>一般検診以外</t>
    <rPh sb="0" eb="2">
      <t>イッパン</t>
    </rPh>
    <rPh sb="2" eb="4">
      <t>ケンシン</t>
    </rPh>
    <rPh sb="4" eb="6">
      <t>イガイ</t>
    </rPh>
    <phoneticPr fontId="2"/>
  </si>
  <si>
    <t>=SUMIF(B:B,"&gt;=80",E:E)</t>
  </si>
  <si>
    <t>=SUMIF(A:A,"&gt;=2024/12/1",E:E)</t>
  </si>
  <si>
    <t>=SUMIF(A:A,"&lt;&gt;一般検診",E:E)</t>
  </si>
  <si>
    <t>=SUMIF(D:D,G2,E:E)</t>
  </si>
  <si>
    <t>=SUMIF(D:D,G3,E:E)</t>
  </si>
  <si>
    <t>=SUMIF(D:D,G4,E:E)</t>
  </si>
  <si>
    <t>=SUMIF(D:D,G5,E:E)</t>
  </si>
  <si>
    <t>=SUMIF(D:D,G6,E:E)</t>
  </si>
  <si>
    <t>=SUMIF(D:D,G7,E:E)</t>
  </si>
  <si>
    <t>=SUMIF(D:D,G8,E:E)</t>
  </si>
  <si>
    <t>=SUMIF(D:D,"*検査",E:E)</t>
  </si>
  <si>
    <t>=SUMIF(D:D,"*診察",E:E)</t>
  </si>
  <si>
    <t>=SUMIF(B:B,"&gt;="&amp; G15,E:E)</t>
  </si>
  <si>
    <t>商品ID</t>
    <rPh sb="0" eb="2">
      <t>ショウヒン</t>
    </rPh>
    <phoneticPr fontId="6"/>
  </si>
  <si>
    <t>商品名</t>
    <rPh sb="0" eb="3">
      <t>ショウヒンメイ</t>
    </rPh>
    <phoneticPr fontId="6"/>
  </si>
  <si>
    <t>市川 菜々美</t>
  </si>
  <si>
    <t>大坪 直人</t>
  </si>
  <si>
    <t>野上 はるか</t>
  </si>
  <si>
    <t>川村 右京</t>
  </si>
  <si>
    <t>平井 惇</t>
  </si>
  <si>
    <t>桑原 基祐</t>
  </si>
  <si>
    <t>志村 早紀</t>
  </si>
  <si>
    <t>小泉 さとみ</t>
  </si>
  <si>
    <t>米田 育二</t>
  </si>
  <si>
    <t>日高 一恵</t>
  </si>
  <si>
    <t>瀬戸 仁</t>
  </si>
  <si>
    <t>土井 美幸</t>
  </si>
  <si>
    <t>石川 美智子</t>
  </si>
  <si>
    <t>矢沢 美希</t>
  </si>
  <si>
    <t>小室 由樹</t>
  </si>
  <si>
    <t>安田 真奈美</t>
  </si>
  <si>
    <t>乾 雅之</t>
  </si>
  <si>
    <t>尾上 メイサ</t>
  </si>
  <si>
    <t>北沢 涼子</t>
  </si>
  <si>
    <t>尾上 真帆</t>
  </si>
  <si>
    <t>松本 隆</t>
  </si>
  <si>
    <t>はしの ジローラモ</t>
  </si>
  <si>
    <t>田辺 みあ</t>
  </si>
  <si>
    <t>金児 まさし</t>
  </si>
  <si>
    <t>さだ 真一</t>
  </si>
  <si>
    <t>多部 聡</t>
  </si>
  <si>
    <t>影山 里奈</t>
  </si>
  <si>
    <t>児島 璃子</t>
  </si>
  <si>
    <t>河合 惇</t>
  </si>
  <si>
    <t>脇田 圭</t>
  </si>
  <si>
    <t>大矢 沙知絵</t>
  </si>
  <si>
    <t>福本 裕次郎</t>
  </si>
  <si>
    <t>中塚 一恵</t>
  </si>
  <si>
    <t>三島 浩介</t>
  </si>
  <si>
    <t>松澤 知世</t>
  </si>
  <si>
    <t>池田 幸子</t>
  </si>
  <si>
    <t>黒崎 秀樹</t>
  </si>
  <si>
    <t>竹内 エリカ</t>
  </si>
  <si>
    <t>恩田 宏行</t>
  </si>
  <si>
    <t>上村 怜奈</t>
  </si>
  <si>
    <t>橋口 英嗣</t>
  </si>
  <si>
    <t>本多 愛</t>
  </si>
  <si>
    <t>滝本 健</t>
  </si>
  <si>
    <t>阿部 遥</t>
  </si>
  <si>
    <t>川中 草太</t>
  </si>
  <si>
    <t>小田 満</t>
  </si>
  <si>
    <t>吹越 美菜</t>
  </si>
  <si>
    <t>井上 努</t>
  </si>
  <si>
    <t>塚原 寛</t>
  </si>
  <si>
    <t>重松 莉緒</t>
  </si>
  <si>
    <t>新垣 雄太</t>
  </si>
  <si>
    <t>日野 春樹</t>
  </si>
  <si>
    <t>田辺 俊二</t>
  </si>
  <si>
    <t>小山 奈央</t>
  </si>
  <si>
    <t>宮内 貴嶺</t>
  </si>
  <si>
    <t>横井 雅彦</t>
  </si>
  <si>
    <t>広田 慢太郎</t>
  </si>
  <si>
    <t>小谷 一輝</t>
  </si>
  <si>
    <t>戸塚 竜也</t>
  </si>
  <si>
    <t>森岡 芽以</t>
  </si>
  <si>
    <t>小田島 直人</t>
  </si>
  <si>
    <t>水島 昴</t>
  </si>
  <si>
    <t>乾 さやか</t>
  </si>
  <si>
    <t>野中 恵望子</t>
  </si>
  <si>
    <t>三輪 さとみ</t>
  </si>
  <si>
    <t>日野 広之</t>
  </si>
  <si>
    <t>田淵 光洋</t>
  </si>
  <si>
    <t>宮崎 翔子</t>
  </si>
  <si>
    <t>仲田 淳</t>
  </si>
  <si>
    <t>佐々木 まさみ</t>
  </si>
  <si>
    <t>宮野 裕次郎</t>
  </si>
  <si>
    <t>尾崎 正義</t>
  </si>
  <si>
    <t>青柳 雅之</t>
  </si>
  <si>
    <t>松山 美智子</t>
  </si>
  <si>
    <t>赤木 誠治</t>
  </si>
  <si>
    <t>山西 大五郎</t>
  </si>
  <si>
    <t>内田 耕司</t>
  </si>
  <si>
    <t>竹田 豊</t>
  </si>
  <si>
    <t>永田 裕司</t>
  </si>
  <si>
    <t>堀江 雅之</t>
  </si>
  <si>
    <t>武田 鉄二</t>
  </si>
  <si>
    <t>大田 亮</t>
  </si>
  <si>
    <t>堀田 しほり</t>
  </si>
  <si>
    <t>関口 達士</t>
  </si>
  <si>
    <t>横山 啓介</t>
  </si>
  <si>
    <t>多田 芽以</t>
  </si>
  <si>
    <t>福本 了</t>
  </si>
  <si>
    <t>羽田 恭子</t>
  </si>
  <si>
    <t>清田 洋介</t>
  </si>
  <si>
    <t>中原 真帆</t>
  </si>
  <si>
    <t>菅 豊</t>
  </si>
  <si>
    <t>綾瀬 宏行</t>
  </si>
  <si>
    <t>坪井 奈々</t>
  </si>
  <si>
    <t>玉田 窈</t>
  </si>
  <si>
    <t>内田 雅彦</t>
  </si>
  <si>
    <t>栗林 遥</t>
  </si>
  <si>
    <t>小田島 浩正</t>
  </si>
  <si>
    <t>大坪 璃子</t>
  </si>
  <si>
    <t>山村 小百合</t>
  </si>
  <si>
    <t>末永 希</t>
  </si>
  <si>
    <t>小菅 勇介</t>
  </si>
  <si>
    <t>平井 恵子</t>
  </si>
  <si>
    <t>杉野 正敏</t>
  </si>
  <si>
    <t>木村 芳正</t>
  </si>
  <si>
    <t>吉崎 三郎</t>
  </si>
  <si>
    <t>新垣 優</t>
  </si>
  <si>
    <t>妻夫木 正敏</t>
  </si>
  <si>
    <t>三輪 祐基</t>
  </si>
  <si>
    <t>星 貴美子</t>
  </si>
  <si>
    <t>清水 隆太</t>
  </si>
  <si>
    <t>六角 恵美</t>
  </si>
  <si>
    <t>鈴木 エリカ</t>
  </si>
  <si>
    <t>小野寺 怜奈</t>
  </si>
  <si>
    <t>進藤 知史</t>
  </si>
  <si>
    <t>塚原 圭</t>
  </si>
  <si>
    <t>岡村 郁恵</t>
  </si>
  <si>
    <t>森永 サンタマリア</t>
  </si>
  <si>
    <t>馬場 愛</t>
  </si>
  <si>
    <t>塩見 みあ</t>
  </si>
  <si>
    <t>芦屋 未來</t>
  </si>
  <si>
    <t>柴田 慎之介</t>
  </si>
  <si>
    <t>片平 まさし</t>
  </si>
  <si>
    <t>亀山 翔</t>
  </si>
  <si>
    <t>宇都宮 友香</t>
  </si>
  <si>
    <t>川崎 長利</t>
  </si>
  <si>
    <t>成瀬 真吾</t>
  </si>
  <si>
    <t>内野 公顕</t>
  </si>
  <si>
    <t>金谷 美佐</t>
  </si>
  <si>
    <t>鹿手袋 たかお</t>
  </si>
  <si>
    <t>塚原 法子</t>
  </si>
  <si>
    <t>山下 高史</t>
  </si>
  <si>
    <t>片岡 翔太</t>
  </si>
  <si>
    <t>池谷 充則</t>
  </si>
  <si>
    <t>村上 悟志</t>
  </si>
  <si>
    <t>小野 璃子</t>
  </si>
  <si>
    <t>中川 勇一</t>
  </si>
  <si>
    <t>松崎 明日</t>
  </si>
  <si>
    <t>脇田 ひかり</t>
  </si>
  <si>
    <t>高野 礼子</t>
  </si>
  <si>
    <t>赤坂 薫</t>
  </si>
  <si>
    <t>遠藤 仁</t>
  </si>
  <si>
    <t>植村 未來</t>
  </si>
  <si>
    <t>池上 洋</t>
  </si>
  <si>
    <t>細川 えみ</t>
  </si>
  <si>
    <t>足立 エリカ</t>
  </si>
  <si>
    <t>萩原 満</t>
  </si>
  <si>
    <t>荒川 光</t>
  </si>
  <si>
    <t>向井 洋介</t>
  </si>
  <si>
    <t>柳原 勇太</t>
  </si>
  <si>
    <t>工藤 杏</t>
  </si>
  <si>
    <t>杉下 夏希</t>
  </si>
  <si>
    <t>安藤 慢太郎</t>
  </si>
  <si>
    <t>手島 幸平</t>
  </si>
  <si>
    <t>西尾 千佳子</t>
  </si>
  <si>
    <t>吉田 まひる</t>
  </si>
  <si>
    <t>徳永 敏和</t>
  </si>
  <si>
    <t>広瀬 寿々花</t>
  </si>
  <si>
    <t>倉本 彩</t>
  </si>
  <si>
    <t>川井 莉沙</t>
  </si>
  <si>
    <t>池内 奈央</t>
  </si>
  <si>
    <t>阿井 かおり</t>
  </si>
  <si>
    <t>岩淵 薫</t>
  </si>
  <si>
    <t>多岐川 かおり</t>
  </si>
  <si>
    <t>金森 昴</t>
  </si>
  <si>
    <t>南 友以乃</t>
  </si>
  <si>
    <t>稲垣 まなみ</t>
  </si>
  <si>
    <t>藤岡 草太</t>
  </si>
  <si>
    <t>今井 奈央</t>
  </si>
  <si>
    <t>内村 精児</t>
  </si>
  <si>
    <t>三宅 俊二</t>
  </si>
  <si>
    <t>進藤 礼子</t>
  </si>
  <si>
    <t>山城 コウ</t>
  </si>
  <si>
    <t>塩見 博明</t>
  </si>
  <si>
    <t>竹村 翔子</t>
  </si>
  <si>
    <t>志村 蒼甫</t>
  </si>
  <si>
    <t>青山 サダヲ</t>
  </si>
  <si>
    <t>亀田 麗奈</t>
  </si>
  <si>
    <t>神野 礼子</t>
  </si>
  <si>
    <t>中園 憲史</t>
  </si>
  <si>
    <t>宇都宮 誠治</t>
  </si>
  <si>
    <t>五大 菜々美</t>
  </si>
  <si>
    <t>依田 亮介</t>
  </si>
  <si>
    <t>小野寺 奈々</t>
  </si>
  <si>
    <t>森永 あさみ</t>
  </si>
  <si>
    <t>若杉 千夏</t>
  </si>
  <si>
    <t>砂川 亮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</si>
  <si>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</si>
  <si>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</si>
  <si>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</si>
  <si>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</si>
  <si>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</si>
  <si>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</si>
  <si>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</si>
  <si>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</si>
  <si>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</si>
  <si>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</si>
  <si>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</si>
  <si>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</si>
  <si>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</si>
  <si>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</si>
  <si>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</si>
  <si>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</si>
  <si>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</si>
  <si>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</si>
  <si>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</si>
  <si>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</si>
  <si>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</si>
  <si>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</si>
  <si>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</si>
  <si>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冷凍機回り配管</t>
  </si>
  <si>
    <t>膨張弁(VCX)</t>
    <phoneticPr fontId="2"/>
  </si>
  <si>
    <t>膨張弁(XYZ)</t>
    <phoneticPr fontId="2"/>
  </si>
  <si>
    <t>ドアクローザーボルト</t>
    <phoneticPr fontId="2"/>
  </si>
  <si>
    <t>ロックタイト</t>
    <phoneticPr fontId="2"/>
  </si>
  <si>
    <t>タンク</t>
    <phoneticPr fontId="2"/>
  </si>
  <si>
    <t>ストッパーA</t>
    <phoneticPr fontId="2"/>
  </si>
  <si>
    <t>ストッパーB</t>
    <phoneticPr fontId="2"/>
  </si>
  <si>
    <t>ベース板</t>
    <rPh sb="3" eb="4">
      <t>イタ</t>
    </rPh>
    <phoneticPr fontId="2"/>
  </si>
  <si>
    <t>ファンモーター</t>
    <phoneticPr fontId="2"/>
  </si>
  <si>
    <t>発電機</t>
    <rPh sb="0" eb="3">
      <t>ハツデンキ</t>
    </rPh>
    <phoneticPr fontId="2"/>
  </si>
  <si>
    <t>シート</t>
    <phoneticPr fontId="2"/>
  </si>
  <si>
    <t>端子台</t>
    <phoneticPr fontId="2"/>
  </si>
  <si>
    <t>真空ガラス</t>
    <phoneticPr fontId="2"/>
  </si>
  <si>
    <t>サーモセンサー</t>
    <phoneticPr fontId="2"/>
  </si>
  <si>
    <t>ハーネス</t>
    <phoneticPr fontId="2"/>
  </si>
  <si>
    <t>エルボ</t>
    <phoneticPr fontId="2"/>
  </si>
  <si>
    <t>チーズ</t>
    <phoneticPr fontId="2"/>
  </si>
  <si>
    <t>シール</t>
    <phoneticPr fontId="2"/>
  </si>
  <si>
    <t>ヒーター</t>
    <phoneticPr fontId="2"/>
  </si>
  <si>
    <t>マグネット</t>
    <phoneticPr fontId="2"/>
  </si>
  <si>
    <t>ジョイント</t>
    <phoneticPr fontId="2"/>
  </si>
  <si>
    <t>棚卸数</t>
    <rPh sb="0" eb="3">
      <t>タナオロシスウ</t>
    </rPh>
    <phoneticPr fontId="6"/>
  </si>
  <si>
    <t>電子膨張弁</t>
    <rPh sb="0" eb="2">
      <t>デンシ</t>
    </rPh>
    <phoneticPr fontId="2"/>
  </si>
  <si>
    <t>在庫数</t>
    <rPh sb="0" eb="3">
      <t>ザイコスウ</t>
    </rPh>
    <phoneticPr fontId="6"/>
  </si>
  <si>
    <t>棚卸数</t>
    <rPh sb="0" eb="3">
      <t>タナオロシスウ</t>
    </rPh>
    <phoneticPr fontId="2"/>
  </si>
  <si>
    <t>差数</t>
    <rPh sb="0" eb="1">
      <t>サ</t>
    </rPh>
    <rPh sb="1" eb="2">
      <t>スウ</t>
    </rPh>
    <phoneticPr fontId="2"/>
  </si>
  <si>
    <t>設計</t>
  </si>
  <si>
    <t>製造部</t>
    <rPh sb="0" eb="3">
      <t>セイゾウブ</t>
    </rPh>
    <phoneticPr fontId="7"/>
  </si>
  <si>
    <t>生産管理</t>
    <rPh sb="0" eb="4">
      <t>セイサンカンリ</t>
    </rPh>
    <phoneticPr fontId="0"/>
  </si>
  <si>
    <t>技術部</t>
    <rPh sb="0" eb="3">
      <t>ギジュツブ</t>
    </rPh>
    <phoneticPr fontId="7"/>
  </si>
  <si>
    <t>課</t>
    <rPh sb="0" eb="1">
      <t>カ</t>
    </rPh>
    <phoneticPr fontId="0"/>
  </si>
  <si>
    <t>名前(ダミーデータ)</t>
  </si>
  <si>
    <r>
      <rPr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</si>
  <si>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総務部</t>
    <rPh sb="0" eb="3">
      <t>ソウムブ</t>
    </rPh>
    <phoneticPr fontId="0"/>
  </si>
  <si>
    <t>パート</t>
    <phoneticPr fontId="2"/>
  </si>
  <si>
    <t>試用</t>
    <rPh sb="0" eb="2">
      <t>シヨウ</t>
    </rPh>
    <phoneticPr fontId="2"/>
  </si>
  <si>
    <t>管理監督者</t>
    <rPh sb="0" eb="2">
      <t>カンリ</t>
    </rPh>
    <rPh sb="2" eb="5">
      <t>カントクシャ</t>
    </rPh>
    <phoneticPr fontId="0"/>
  </si>
  <si>
    <t>管理監督者</t>
    <rPh sb="0" eb="5">
      <t>カンリカントクシャ</t>
    </rPh>
    <phoneticPr fontId="0"/>
  </si>
  <si>
    <t>正社員</t>
    <rPh sb="0" eb="3">
      <t>セイシャイン</t>
    </rPh>
    <phoneticPr fontId="0"/>
  </si>
  <si>
    <t>派遣</t>
    <rPh sb="0" eb="2">
      <t>ハケン</t>
    </rPh>
    <phoneticPr fontId="0"/>
  </si>
  <si>
    <t>嘱託</t>
    <rPh sb="0" eb="2">
      <t>ショクタク</t>
    </rPh>
    <phoneticPr fontId="2"/>
  </si>
  <si>
    <t>派遣</t>
    <rPh sb="0" eb="2">
      <t>ハケン</t>
    </rPh>
    <phoneticPr fontId="2"/>
  </si>
  <si>
    <t>生産管理</t>
    <rPh sb="0" eb="2">
      <t>セイサン</t>
    </rPh>
    <rPh sb="2" eb="4">
      <t>カンリ</t>
    </rPh>
    <phoneticPr fontId="0"/>
  </si>
  <si>
    <t>総務</t>
    <rPh sb="0" eb="2">
      <t>ソウム</t>
    </rPh>
    <phoneticPr fontId="0"/>
  </si>
  <si>
    <t>工作2</t>
    <rPh sb="0" eb="2">
      <t>コウサク</t>
    </rPh>
    <phoneticPr fontId="0"/>
  </si>
  <si>
    <t>工作1</t>
    <rPh sb="0" eb="2">
      <t>コウサク</t>
    </rPh>
    <phoneticPr fontId="0"/>
  </si>
  <si>
    <t>品質管理</t>
    <rPh sb="0" eb="2">
      <t>ヒンシツ</t>
    </rPh>
    <rPh sb="2" eb="4">
      <t>カンリ</t>
    </rPh>
    <phoneticPr fontId="0"/>
  </si>
  <si>
    <t>開発</t>
    <rPh sb="0" eb="2">
      <t>カイハツ</t>
    </rPh>
    <phoneticPr fontId="2"/>
  </si>
  <si>
    <t>従業員ID</t>
    <rPh sb="0" eb="3">
      <t>ジュウギョウイン</t>
    </rPh>
    <phoneticPr fontId="2"/>
  </si>
  <si>
    <t>氏名</t>
    <rPh sb="0" eb="2">
      <t>シメイ</t>
    </rPh>
    <phoneticPr fontId="2"/>
  </si>
  <si>
    <t>区分</t>
    <rPh sb="0" eb="2">
      <t>クブン</t>
    </rPh>
    <phoneticPr fontId="2"/>
  </si>
  <si>
    <t>所定内労働時間</t>
    <rPh sb="0" eb="3">
      <t>ショテイナイ</t>
    </rPh>
    <rPh sb="3" eb="5">
      <t>ロウドウ</t>
    </rPh>
    <rPh sb="5" eb="7">
      <t>ジカン</t>
    </rPh>
    <phoneticPr fontId="2"/>
  </si>
  <si>
    <t>所定外労働時間</t>
    <rPh sb="0" eb="3">
      <t>ショテイガイ</t>
    </rPh>
    <rPh sb="3" eb="5">
      <t>ロウドウ</t>
    </rPh>
    <rPh sb="5" eb="7">
      <t>ジカン</t>
    </rPh>
    <phoneticPr fontId="2"/>
  </si>
  <si>
    <t>A0027</t>
    <phoneticPr fontId="2"/>
  </si>
  <si>
    <t>課税される所得金額</t>
  </si>
  <si>
    <t>税率</t>
  </si>
  <si>
    <t>控除額</t>
  </si>
  <si>
    <t>1,000円 から 1,949,000円まで</t>
  </si>
  <si>
    <t>1,950,000円 から 3,299,000円まで</t>
  </si>
  <si>
    <t>3,300,000円 から 6,949,000円まで</t>
  </si>
  <si>
    <t>6,950,000円 から 8,999,000円まで</t>
  </si>
  <si>
    <t>9,000,000円 から 17,999,000円まで</t>
  </si>
  <si>
    <t>18,000,000円 から 39,999,000円まで</t>
  </si>
  <si>
    <t>40,000,000円 以上</t>
  </si>
  <si>
    <t>税率</t>
    <rPh sb="0" eb="2">
      <t>ゼイリツ</t>
    </rPh>
    <phoneticPr fontId="2"/>
  </si>
  <si>
    <t>控除額</t>
    <rPh sb="0" eb="3">
      <t>コウジョガク</t>
    </rPh>
    <phoneticPr fontId="2"/>
  </si>
  <si>
    <t>検索用</t>
    <rPh sb="0" eb="3">
      <t>ケンサクヨウ</t>
    </rPh>
    <phoneticPr fontId="2"/>
  </si>
  <si>
    <t>課税所得</t>
    <rPh sb="0" eb="2">
      <t>カゼイ</t>
    </rPh>
    <rPh sb="2" eb="4">
      <t>ショトク</t>
    </rPh>
    <phoneticPr fontId="2"/>
  </si>
  <si>
    <t>税額</t>
    <rPh sb="0" eb="2">
      <t>ゼイガク</t>
    </rPh>
    <phoneticPr fontId="2"/>
  </si>
  <si>
    <t>XLOOKUP</t>
    <phoneticPr fontId="2"/>
  </si>
  <si>
    <t>VLOOKUP</t>
    <phoneticPr fontId="2"/>
  </si>
  <si>
    <t>関数</t>
    <rPh sb="0" eb="2">
      <t>カンスウ</t>
    </rPh>
    <phoneticPr fontId="2"/>
  </si>
  <si>
    <t>戻り値</t>
    <rPh sb="0" eb="1">
      <t>モド</t>
    </rPh>
    <rPh sb="2" eb="3">
      <t>チ</t>
    </rPh>
    <phoneticPr fontId="2"/>
  </si>
  <si>
    <t>新潟県</t>
  </si>
  <si>
    <t>新潟市南区</t>
  </si>
  <si>
    <t>新*</t>
    <rPh sb="0" eb="1">
      <t>シン</t>
    </rPh>
    <phoneticPr fontId="2"/>
  </si>
  <si>
    <t>埼玉県</t>
  </si>
  <si>
    <t>新座市</t>
  </si>
  <si>
    <t>*大*</t>
    <rPh sb="1" eb="2">
      <t>オオ</t>
    </rPh>
    <phoneticPr fontId="2"/>
  </si>
  <si>
    <t>東京都</t>
  </si>
  <si>
    <t>新島村</t>
  </si>
  <si>
    <t>*新?町*</t>
    <rPh sb="1" eb="2">
      <t>シン</t>
    </rPh>
    <rPh sb="3" eb="4">
      <t>マチ</t>
    </rPh>
    <phoneticPr fontId="2"/>
  </si>
  <si>
    <t>愛媛県</t>
  </si>
  <si>
    <t>新居浜市</t>
  </si>
  <si>
    <t>*市</t>
    <rPh sb="1" eb="2">
      <t>シ</t>
    </rPh>
    <phoneticPr fontId="2"/>
  </si>
  <si>
    <t>岡山県</t>
  </si>
  <si>
    <t>新見市</t>
  </si>
  <si>
    <t>北海道日高郡</t>
  </si>
  <si>
    <t>新ひだか町</t>
  </si>
  <si>
    <t>岡山県真庭郡</t>
  </si>
  <si>
    <t>新庄村</t>
  </si>
  <si>
    <t>兵庫県美方郡</t>
  </si>
  <si>
    <t>新温泉町</t>
  </si>
  <si>
    <t>長崎県南松浦郡</t>
  </si>
  <si>
    <t>新上五島町</t>
  </si>
  <si>
    <t>東京都新宿区</t>
  </si>
  <si>
    <t>新大久保</t>
  </si>
  <si>
    <t>東京都豊島区・文京区</t>
  </si>
  <si>
    <t>新大塚</t>
  </si>
  <si>
    <t>東京都台東区</t>
  </si>
  <si>
    <t>新御徒町</t>
  </si>
  <si>
    <t>東京都千代田区</t>
  </si>
  <si>
    <t>新御茶ノ水</t>
  </si>
  <si>
    <t>神奈川県川崎市川崎区・幸区</t>
  </si>
  <si>
    <t>新川崎</t>
  </si>
  <si>
    <t>神奈川県横浜市神奈川区</t>
  </si>
  <si>
    <t>新子安</t>
  </si>
  <si>
    <t>神奈川県横浜市港北区</t>
  </si>
  <si>
    <t>新綱島</t>
  </si>
  <si>
    <t>埼玉県所沢市</t>
  </si>
  <si>
    <t>新所沢</t>
  </si>
  <si>
    <t>愛知県海部郡蟹江町</t>
  </si>
  <si>
    <t>新千秋</t>
  </si>
  <si>
    <t>三重県桑名市</t>
  </si>
  <si>
    <t>新築町</t>
  </si>
  <si>
    <t>北海道檜山郡江差町</t>
  </si>
  <si>
    <t>新地町</t>
  </si>
  <si>
    <t>検索キーワード</t>
    <rPh sb="0" eb="2">
      <t>ケンサク</t>
    </rPh>
    <phoneticPr fontId="2"/>
  </si>
  <si>
    <r>
      <rPr>
        <b/>
        <sz val="11"/>
        <rFont val="游ゴシック"/>
        <family val="3"/>
        <charset val="128"/>
        <scheme val="minor"/>
      </rPr>
      <t>所定労働時間</t>
    </r>
    <rPh sb="0" eb="2">
      <t>ショテイ</t>
    </rPh>
    <rPh sb="2" eb="4">
      <t>ロウドウ</t>
    </rPh>
    <rPh sb="4" eb="6">
      <t>ジカン</t>
    </rPh>
    <phoneticPr fontId="7"/>
  </si>
  <si>
    <r>
      <rPr>
        <b/>
        <sz val="11"/>
        <rFont val="游ゴシック"/>
        <family val="3"/>
        <charset val="128"/>
        <scheme val="minor"/>
      </rPr>
      <t>従業員ID</t>
    </r>
    <rPh sb="0" eb="3">
      <t>ジュウギョウイン</t>
    </rPh>
    <phoneticPr fontId="0"/>
  </si>
  <si>
    <r>
      <rPr>
        <b/>
        <sz val="11"/>
        <rFont val="游ゴシック"/>
        <family val="3"/>
        <charset val="128"/>
        <scheme val="minor"/>
      </rPr>
      <t>区分</t>
    </r>
    <rPh sb="0" eb="2">
      <t>クブン</t>
    </rPh>
    <phoneticPr fontId="0"/>
  </si>
  <si>
    <r>
      <rPr>
        <b/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</si>
  <si>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商品分類</t>
    <rPh sb="0" eb="2">
      <t>ショウヒン</t>
    </rPh>
    <rPh sb="2" eb="4">
      <t>ブンルイ</t>
    </rPh>
    <phoneticPr fontId="2"/>
  </si>
  <si>
    <t>量</t>
    <rPh sb="0" eb="1">
      <t>リョウ</t>
    </rPh>
    <phoneticPr fontId="2"/>
  </si>
  <si>
    <t>価格</t>
    <rPh sb="0" eb="2">
      <t>カカク</t>
    </rPh>
    <phoneticPr fontId="2"/>
  </si>
  <si>
    <t>販売数</t>
    <rPh sb="0" eb="3">
      <t>ハンバイスウ</t>
    </rPh>
    <phoneticPr fontId="2"/>
  </si>
  <si>
    <t>売上金額</t>
    <rPh sb="0" eb="2">
      <t>ウリアゲ</t>
    </rPh>
    <rPh sb="2" eb="4">
      <t>キンガク</t>
    </rPh>
    <phoneticPr fontId="2"/>
  </si>
  <si>
    <t>とんこつラーメン</t>
    <phoneticPr fontId="2"/>
  </si>
  <si>
    <t>みそラーメン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</si>
</sst>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[Red]\(&quot;¥&quot;#,##0\)"/>
    <numFmt numFmtId="177" formatCode="General&quot;代&quot;"/>
    <numFmt numFmtId="178" formatCode="h:mm;@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F6F4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1" xfId="0" applyFont="1" applyBorder="1">
      <alignment vertical="center"/>
    </xf>
    <xf numFmtId="38" fontId="0" fillId="0" borderId="1" xfId="1" applyFont="1" applyBorder="1">
      <alignment vertical="center"/>
    </xf>
    <xf numFmtId="0" fontId="4" fillId="2" borderId="1" xfId="0" applyFont="1" applyFill="1" applyBorder="1">
      <alignment vertical="center"/>
    </xf>
    <xf numFmtId="38" fontId="4" fillId="2" borderId="1" xfId="1" applyFont="1" applyFill="1" applyBorder="1" applyAlignment="1">
      <alignment vertical="center"/>
    </xf>
    <xf numFmtId="38" fontId="0" fillId="0" borderId="1" xfId="0" applyNumberFormat="1" applyBorder="1">
      <alignment vertical="center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38" fontId="0" fillId="3" borderId="1" xfId="1" applyFont="1" applyFill="1" applyBorder="1">
      <alignment vertical="center"/>
    </xf>
    <xf numFmtId="9" fontId="0" fillId="4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38" fontId="3" fillId="0" borderId="1" xfId="1" applyFont="1" applyBorder="1">
      <alignment vertical="center"/>
    </xf>
    <xf numFmtId="38" fontId="3" fillId="0" borderId="6" xfId="1" applyFont="1" applyBorder="1">
      <alignment vertical="center"/>
    </xf>
    <xf numFmtId="38" fontId="3" fillId="0" borderId="5" xfId="1" applyFont="1" applyBorder="1">
      <alignment vertical="center"/>
    </xf>
    <xf numFmtId="0" fontId="0" fillId="5" borderId="1" xfId="0" applyFill="1" applyBorder="1">
      <alignment vertical="center"/>
    </xf>
    <xf numFmtId="38" fontId="0" fillId="5" borderId="1" xfId="1" applyFont="1" applyFill="1" applyBorder="1">
      <alignment vertical="center"/>
    </xf>
    <xf numFmtId="9" fontId="3" fillId="0" borderId="1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38" fontId="0" fillId="0" borderId="6" xfId="1" applyFont="1" applyBorder="1">
      <alignment vertical="center"/>
    </xf>
    <xf numFmtId="0" fontId="3" fillId="0" borderId="8" xfId="0" applyFont="1" applyBorder="1">
      <alignment vertical="center"/>
    </xf>
    <xf numFmtId="38" fontId="0" fillId="0" borderId="8" xfId="1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0" xfId="0" quotePrefix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0" fontId="8" fillId="5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7" borderId="1" xfId="0" applyFont="1" applyFill="1" applyBorder="1">
      <alignment vertical="center"/>
    </xf>
    <xf numFmtId="38" fontId="3" fillId="7" borderId="1" xfId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8" borderId="1" xfId="0" applyFont="1" applyFill="1" applyBorder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0" fontId="0" fillId="9" borderId="1" xfId="0" applyFill="1" applyBorder="1">
      <alignment vertical="center"/>
    </xf>
    <xf numFmtId="38" fontId="0" fillId="9" borderId="1" xfId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B950-310F-4711-BF7E-369431062364}">
  <sheetPr codeName="Sheet2"/>
  <dimension ref="A1:G9"/>
  <sheetViews>
    <sheetView showGridLines="0" workbookViewId="0"/>
  </sheetViews>
  <sheetFormatPr defaultRowHeight="18"/>
  <cols>
    <col min="2" max="4" width="9.58203125" style="1" bestFit="1" customWidth="1"/>
    <col min="5" max="5" width="7.83203125" bestFit="1" customWidth="1"/>
  </cols>
  <sheetData>
    <row r="1" spans="1:7">
      <c r="A1" s="4" t="s">
        <v>0</v>
      </c>
      <c r="B1" s="5" t="s">
        <v>9</v>
      </c>
      <c r="C1" s="5" t="s">
        <v>10</v>
      </c>
      <c r="D1" s="5" t="s">
        <v>11</v>
      </c>
      <c r="E1" s="5" t="s">
        <v>8</v>
      </c>
      <c r="F1" s="5" t="s">
        <v>12</v>
      </c>
      <c r="G1" s="5" t="s">
        <v>13</v>
      </c>
    </row>
    <row r="2" spans="1:7">
      <c r="A2" s="2" t="s">
        <v>1</v>
      </c>
      <c r="B2" s="3">
        <v>500000</v>
      </c>
      <c r="C2" s="3">
        <v>600000</v>
      </c>
      <c r="D2" s="3">
        <v>700000</v>
      </c>
      <c r="E2" s="6">
        <f>B2+A$9</f>
        <v>600000</v>
      </c>
      <c r="F2" s="6">
        <f t="shared" ref="F2:G2" si="0">C2+B$9</f>
        <v>800000</v>
      </c>
      <c r="G2" s="6">
        <f t="shared" si="0"/>
        <v>1000000</v>
      </c>
    </row>
    <row r="3" spans="1:7">
      <c r="A3" s="2" t="s">
        <v>2</v>
      </c>
      <c r="B3" s="3">
        <v>600000</v>
      </c>
      <c r="C3" s="3">
        <v>700000</v>
      </c>
      <c r="D3" s="3">
        <v>800000</v>
      </c>
      <c r="E3" s="6">
        <f t="shared" ref="E3:E4" si="1">B3+A$9</f>
        <v>700000</v>
      </c>
      <c r="F3" s="6">
        <f t="shared" ref="F3:F4" si="2">C3+B$9</f>
        <v>900000</v>
      </c>
      <c r="G3" s="6">
        <f t="shared" ref="G3:G4" si="3">D3+C$9</f>
        <v>1100000</v>
      </c>
    </row>
    <row r="4" spans="1:7">
      <c r="A4" s="2" t="s">
        <v>3</v>
      </c>
      <c r="B4" s="3">
        <v>800000</v>
      </c>
      <c r="C4" s="3">
        <v>900000</v>
      </c>
      <c r="D4" s="3">
        <v>1000000</v>
      </c>
      <c r="E4" s="6">
        <f t="shared" si="1"/>
        <v>900000</v>
      </c>
      <c r="F4" s="6">
        <f t="shared" si="2"/>
        <v>1100000</v>
      </c>
      <c r="G4" s="6">
        <f t="shared" si="3"/>
        <v>1300000</v>
      </c>
    </row>
    <row r="7" spans="1:7">
      <c r="A7" s="41" t="s">
        <v>7</v>
      </c>
      <c r="B7" s="42"/>
      <c r="C7" s="43"/>
    </row>
    <row r="8" spans="1:7">
      <c r="A8" s="4" t="s">
        <v>4</v>
      </c>
      <c r="B8" s="5" t="s">
        <v>5</v>
      </c>
      <c r="C8" s="5" t="s">
        <v>6</v>
      </c>
    </row>
    <row r="9" spans="1:7" s="1" customFormat="1">
      <c r="A9" s="3">
        <v>100000</v>
      </c>
      <c r="B9" s="3">
        <v>200000</v>
      </c>
      <c r="C9" s="3">
        <v>300000</v>
      </c>
    </row>
  </sheetData>
  <mergeCells count="1">
    <mergeCell ref="A7:C7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613-A185-4CB4-8EAD-CD8384B9B8FF}">
  <sheetPr codeName="Sheet1"/>
  <dimension ref="A1:G7"/>
  <sheetViews>
    <sheetView showGridLines="0" workbookViewId="0"/>
  </sheetViews>
  <sheetFormatPr defaultRowHeight="18"/>
  <cols>
    <col min="1" max="1" width="17.9140625" bestFit="1" customWidth="1"/>
    <col min="2" max="2" width="8.58203125" style="1" bestFit="1" customWidth="1"/>
    <col min="3" max="3" width="3.6640625" style="8" customWidth="1"/>
    <col min="4" max="7" width="8.58203125" bestFit="1" customWidth="1"/>
  </cols>
  <sheetData>
    <row r="1" spans="1:7" s="1" customFormat="1">
      <c r="C1" s="7"/>
      <c r="D1" s="44" t="s">
        <v>25</v>
      </c>
      <c r="E1" s="45"/>
      <c r="F1" s="45"/>
      <c r="G1" s="46"/>
    </row>
    <row r="2" spans="1:7">
      <c r="A2" s="44" t="s">
        <v>24</v>
      </c>
      <c r="B2" s="46"/>
      <c r="D2" s="9" t="s">
        <v>20</v>
      </c>
      <c r="E2" s="9" t="s">
        <v>21</v>
      </c>
      <c r="F2" s="9" t="s">
        <v>22</v>
      </c>
      <c r="G2" s="9" t="s">
        <v>23</v>
      </c>
    </row>
    <row r="3" spans="1:7">
      <c r="A3" s="9" t="s">
        <v>14</v>
      </c>
      <c r="B3" s="9" t="s">
        <v>19</v>
      </c>
      <c r="D3" s="10">
        <v>0</v>
      </c>
      <c r="E3" s="10">
        <v>0.2</v>
      </c>
      <c r="F3" s="10">
        <v>-0.05</v>
      </c>
      <c r="G3" s="10">
        <v>0.15</v>
      </c>
    </row>
    <row r="4" spans="1:7" s="13" customFormat="1">
      <c r="A4" s="11" t="s">
        <v>15</v>
      </c>
      <c r="B4" s="12">
        <v>10000</v>
      </c>
      <c r="D4" s="12">
        <f>$B4*(1+D$3)</f>
        <v>10000</v>
      </c>
      <c r="E4" s="12">
        <f t="shared" ref="E4:G4" si="0">$B4*(1+E$3)</f>
        <v>12000</v>
      </c>
      <c r="F4" s="12">
        <f t="shared" si="0"/>
        <v>9500</v>
      </c>
      <c r="G4" s="12">
        <f t="shared" si="0"/>
        <v>11500</v>
      </c>
    </row>
    <row r="5" spans="1:7" s="13" customFormat="1">
      <c r="A5" s="11" t="s">
        <v>16</v>
      </c>
      <c r="B5" s="12">
        <v>13000</v>
      </c>
      <c r="D5" s="12">
        <f t="shared" ref="D5:G7" si="1">$B5*(1+D$3)</f>
        <v>13000</v>
      </c>
      <c r="E5" s="12">
        <f t="shared" si="1"/>
        <v>15600</v>
      </c>
      <c r="F5" s="12">
        <f t="shared" si="1"/>
        <v>12350</v>
      </c>
      <c r="G5" s="12">
        <f t="shared" si="1"/>
        <v>14949.999999999998</v>
      </c>
    </row>
    <row r="6" spans="1:7" s="13" customFormat="1">
      <c r="A6" s="11" t="s">
        <v>18</v>
      </c>
      <c r="B6" s="12">
        <v>15000</v>
      </c>
      <c r="D6" s="12">
        <f t="shared" si="1"/>
        <v>15000</v>
      </c>
      <c r="E6" s="12">
        <f t="shared" si="1"/>
        <v>18000</v>
      </c>
      <c r="F6" s="12">
        <f t="shared" si="1"/>
        <v>14250</v>
      </c>
      <c r="G6" s="12">
        <f t="shared" si="1"/>
        <v>17250</v>
      </c>
    </row>
    <row r="7" spans="1:7" s="13" customFormat="1">
      <c r="A7" s="11" t="s">
        <v>17</v>
      </c>
      <c r="B7" s="12">
        <v>20000</v>
      </c>
      <c r="D7" s="12">
        <f t="shared" si="1"/>
        <v>20000</v>
      </c>
      <c r="E7" s="12">
        <f t="shared" si="1"/>
        <v>24000</v>
      </c>
      <c r="F7" s="12">
        <f t="shared" si="1"/>
        <v>19000</v>
      </c>
      <c r="G7" s="12">
        <f t="shared" si="1"/>
        <v>23000</v>
      </c>
    </row>
  </sheetData>
  <mergeCells count="2">
    <mergeCell ref="D1:G1"/>
    <mergeCell ref="A2:B2"/>
  </mergeCells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6D5-B5F8-42F2-929C-126E5E67FC68}">
  <sheetPr codeName="Sheet3"/>
  <dimension ref="A1:D18"/>
  <sheetViews>
    <sheetView workbookViewId="0">
      <selection activeCell="B1" sqref="B1"/>
    </sheetView>
  </sheetViews>
  <sheetFormatPr defaultRowHeight="18"/>
  <cols>
    <col min="1" max="1" width="4.6640625" customWidth="1"/>
    <col min="2" max="2" width="12.25" bestFit="1" customWidth="1"/>
    <col min="3" max="3" width="11.5" bestFit="1" customWidth="1"/>
    <col min="4" max="4" width="10.6640625" bestFit="1" customWidth="1"/>
  </cols>
  <sheetData>
    <row r="1" spans="1:4">
      <c r="A1" s="19" t="s">
        <v>26</v>
      </c>
      <c r="B1" s="19" t="s">
        <v>27</v>
      </c>
      <c r="C1" s="20" t="s">
        <v>28</v>
      </c>
      <c r="D1" s="20" t="s">
        <v>35</v>
      </c>
    </row>
    <row r="2" spans="1:4">
      <c r="A2" s="15">
        <v>1</v>
      </c>
      <c r="B2" s="14" t="s">
        <v>30</v>
      </c>
      <c r="C2" s="3">
        <v>930380</v>
      </c>
      <c r="D2" s="3"/>
    </row>
    <row r="3" spans="1:4">
      <c r="A3" s="14">
        <v>2</v>
      </c>
      <c r="B3" s="14" t="s">
        <v>30</v>
      </c>
      <c r="C3" s="3">
        <v>120890</v>
      </c>
      <c r="D3" s="3"/>
    </row>
    <row r="4" spans="1:4">
      <c r="A4" s="14">
        <v>3</v>
      </c>
      <c r="B4" s="14" t="s">
        <v>30</v>
      </c>
      <c r="C4" s="3">
        <v>392039</v>
      </c>
      <c r="D4" s="3"/>
    </row>
    <row r="5" spans="1:4">
      <c r="A5" s="47" t="s">
        <v>29</v>
      </c>
      <c r="B5" s="47"/>
      <c r="C5" s="16">
        <f>SUM(C2:C4)</f>
        <v>1443309</v>
      </c>
      <c r="D5" s="16">
        <f>AVERAGE(C2:C4)</f>
        <v>481103</v>
      </c>
    </row>
    <row r="6" spans="1:4">
      <c r="A6" s="15">
        <v>1</v>
      </c>
      <c r="B6" s="14" t="s">
        <v>31</v>
      </c>
      <c r="C6" s="3">
        <v>583902</v>
      </c>
      <c r="D6" s="3"/>
    </row>
    <row r="7" spans="1:4">
      <c r="A7" s="14">
        <v>2</v>
      </c>
      <c r="B7" s="14" t="s">
        <v>31</v>
      </c>
      <c r="C7" s="3">
        <v>930802</v>
      </c>
      <c r="D7" s="3"/>
    </row>
    <row r="8" spans="1:4">
      <c r="A8" s="14">
        <v>3</v>
      </c>
      <c r="B8" s="14" t="s">
        <v>31</v>
      </c>
      <c r="C8" s="3">
        <v>390298</v>
      </c>
      <c r="D8" s="3"/>
    </row>
    <row r="9" spans="1:4">
      <c r="A9" s="47" t="s">
        <v>29</v>
      </c>
      <c r="B9" s="47"/>
      <c r="C9" s="16">
        <f>SUM(C6:C8)</f>
        <v>1905002</v>
      </c>
      <c r="D9" s="16">
        <f>AVERAGE(C6:C8)</f>
        <v>635000.66666666663</v>
      </c>
    </row>
    <row r="10" spans="1:4">
      <c r="A10" s="15">
        <v>1</v>
      </c>
      <c r="B10" s="14" t="s">
        <v>32</v>
      </c>
      <c r="C10" s="3">
        <v>392080</v>
      </c>
      <c r="D10" s="3"/>
    </row>
    <row r="11" spans="1:4">
      <c r="A11" s="14">
        <v>2</v>
      </c>
      <c r="B11" s="14" t="s">
        <v>32</v>
      </c>
      <c r="C11" s="3">
        <v>239093</v>
      </c>
      <c r="D11" s="3"/>
    </row>
    <row r="12" spans="1:4">
      <c r="A12" s="14">
        <v>3</v>
      </c>
      <c r="B12" s="14" t="s">
        <v>32</v>
      </c>
      <c r="C12" s="3">
        <v>392080</v>
      </c>
      <c r="D12" s="3"/>
    </row>
    <row r="13" spans="1:4">
      <c r="A13" s="47" t="s">
        <v>29</v>
      </c>
      <c r="B13" s="47"/>
      <c r="C13" s="16">
        <f>SUM(C10:C12)</f>
        <v>1023253</v>
      </c>
      <c r="D13" s="16">
        <f>AVERAGE(C10:C12)</f>
        <v>341084.33333333331</v>
      </c>
    </row>
    <row r="14" spans="1:4">
      <c r="A14" s="14">
        <v>1</v>
      </c>
      <c r="B14" s="14" t="s">
        <v>33</v>
      </c>
      <c r="C14" s="3">
        <v>908390</v>
      </c>
      <c r="D14" s="3"/>
    </row>
    <row r="15" spans="1:4">
      <c r="A15" s="14">
        <v>2</v>
      </c>
      <c r="B15" s="14" t="s">
        <v>33</v>
      </c>
      <c r="C15" s="3">
        <v>1938020</v>
      </c>
      <c r="D15" s="3"/>
    </row>
    <row r="16" spans="1:4">
      <c r="A16" s="14">
        <v>3</v>
      </c>
      <c r="B16" s="14" t="s">
        <v>33</v>
      </c>
      <c r="C16" s="3">
        <v>398290</v>
      </c>
      <c r="D16" s="3"/>
    </row>
    <row r="17" spans="1:4" ht="18.5" thickBot="1">
      <c r="A17" s="48" t="s">
        <v>29</v>
      </c>
      <c r="B17" s="48"/>
      <c r="C17" s="17">
        <f>SUM(C14:C16)</f>
        <v>3244700</v>
      </c>
      <c r="D17" s="17">
        <f>AVERAGE(C14:C16)</f>
        <v>1081566.6666666667</v>
      </c>
    </row>
    <row r="18" spans="1:4" ht="18.5" thickTop="1">
      <c r="A18" s="49" t="s">
        <v>34</v>
      </c>
      <c r="B18" s="49"/>
      <c r="C18" s="18">
        <f>SUM(C5,C9,C13,C17)</f>
        <v>7616264</v>
      </c>
      <c r="D18" s="18">
        <f>AVERAGE(D2:D17)</f>
        <v>634688.66666666663</v>
      </c>
    </row>
  </sheetData>
  <mergeCells count="5">
    <mergeCell ref="A5:B5"/>
    <mergeCell ref="A9:B9"/>
    <mergeCell ref="A13:B13"/>
    <mergeCell ref="A17:B17"/>
    <mergeCell ref="A18:B1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F6D7-6BA0-481A-8742-C5B77CBFAE84}">
  <sheetPr codeName="Sheet4"/>
  <dimension ref="A1:I20"/>
  <sheetViews>
    <sheetView zoomScaleNormal="100" workbookViewId="0"/>
  </sheetViews>
  <sheetFormatPr defaultRowHeight="18"/>
  <cols>
    <col min="1" max="1" width="5.1640625" customWidth="1"/>
    <col min="2" max="2" width="12.1640625" bestFit="1" customWidth="1"/>
    <col min="3" max="4" width="9.9140625" style="1" bestFit="1" customWidth="1"/>
    <col min="7" max="7" width="12.1640625" bestFit="1" customWidth="1"/>
    <col min="8" max="9" width="9.9140625" bestFit="1" customWidth="1"/>
  </cols>
  <sheetData>
    <row r="1" spans="1:9">
      <c r="A1" s="19" t="s">
        <v>26</v>
      </c>
      <c r="B1" s="19" t="s">
        <v>27</v>
      </c>
      <c r="C1" s="20" t="s">
        <v>28</v>
      </c>
      <c r="D1" s="20" t="s">
        <v>35</v>
      </c>
      <c r="F1" s="19" t="s">
        <v>26</v>
      </c>
      <c r="G1" s="19" t="s">
        <v>27</v>
      </c>
      <c r="H1" s="20" t="s">
        <v>28</v>
      </c>
      <c r="I1" s="20" t="s">
        <v>35</v>
      </c>
    </row>
    <row r="2" spans="1:9">
      <c r="A2" s="15">
        <v>1</v>
      </c>
      <c r="B2" s="14" t="s">
        <v>30</v>
      </c>
      <c r="C2" s="3">
        <v>930380</v>
      </c>
      <c r="D2" s="3"/>
      <c r="F2" s="15">
        <v>1</v>
      </c>
      <c r="G2" s="14" t="s">
        <v>30</v>
      </c>
      <c r="H2" s="3">
        <v>930380</v>
      </c>
      <c r="I2" s="3"/>
    </row>
    <row r="3" spans="1:9">
      <c r="A3" s="14">
        <v>2</v>
      </c>
      <c r="B3" s="14" t="s">
        <v>30</v>
      </c>
      <c r="C3" s="3">
        <v>120890</v>
      </c>
      <c r="D3" s="3"/>
      <c r="F3" s="14">
        <v>2</v>
      </c>
      <c r="G3" s="14" t="s">
        <v>30</v>
      </c>
      <c r="H3" s="3">
        <v>120890</v>
      </c>
      <c r="I3" s="3"/>
    </row>
    <row r="4" spans="1:9">
      <c r="A4" s="14">
        <v>3</v>
      </c>
      <c r="B4" s="14" t="s">
        <v>30</v>
      </c>
      <c r="C4" s="3">
        <v>392039</v>
      </c>
      <c r="D4" s="3"/>
      <c r="F4" s="14">
        <v>3</v>
      </c>
      <c r="G4" s="14" t="s">
        <v>30</v>
      </c>
      <c r="H4" s="3">
        <v>392039</v>
      </c>
      <c r="I4" s="3"/>
    </row>
    <row r="5" spans="1:9">
      <c r="A5" s="47" t="s">
        <v>29</v>
      </c>
      <c r="B5" s="47"/>
      <c r="C5" s="16">
        <f>SUBTOTAL(9,C2:C4)</f>
        <v>1443309</v>
      </c>
      <c r="D5" s="16">
        <f>SUBTOTAL(1,C2:C4)</f>
        <v>481103</v>
      </c>
      <c r="F5" s="47" t="s">
        <v>29</v>
      </c>
      <c r="G5" s="47"/>
      <c r="H5" s="16">
        <f>SUBTOTAL(109,H2:H4)</f>
        <v>1443309</v>
      </c>
      <c r="I5" s="16">
        <f>SUBTOTAL(101,H2:H4)</f>
        <v>481103</v>
      </c>
    </row>
    <row r="6" spans="1:9">
      <c r="A6" s="15">
        <v>1</v>
      </c>
      <c r="B6" s="14" t="s">
        <v>31</v>
      </c>
      <c r="C6" s="3">
        <v>583902</v>
      </c>
      <c r="D6" s="3"/>
      <c r="F6" s="15">
        <v>1</v>
      </c>
      <c r="G6" s="14" t="s">
        <v>31</v>
      </c>
      <c r="H6" s="3">
        <v>583902</v>
      </c>
      <c r="I6" s="3"/>
    </row>
    <row r="7" spans="1:9">
      <c r="A7" s="14">
        <v>2</v>
      </c>
      <c r="B7" s="14" t="s">
        <v>31</v>
      </c>
      <c r="C7" s="3">
        <v>930802</v>
      </c>
      <c r="D7" s="3"/>
      <c r="F7" s="14">
        <v>2</v>
      </c>
      <c r="G7" s="14" t="s">
        <v>31</v>
      </c>
      <c r="H7" s="3">
        <v>930802</v>
      </c>
      <c r="I7" s="3"/>
    </row>
    <row r="8" spans="1:9">
      <c r="A8" s="14">
        <v>3</v>
      </c>
      <c r="B8" s="14" t="s">
        <v>31</v>
      </c>
      <c r="C8" s="3">
        <v>390298</v>
      </c>
      <c r="D8" s="3"/>
      <c r="F8" s="14">
        <v>3</v>
      </c>
      <c r="G8" s="14" t="s">
        <v>31</v>
      </c>
      <c r="H8" s="3">
        <v>390298</v>
      </c>
      <c r="I8" s="3"/>
    </row>
    <row r="9" spans="1:9">
      <c r="A9" s="47" t="s">
        <v>29</v>
      </c>
      <c r="B9" s="47"/>
      <c r="C9" s="16">
        <f>SUBTOTAL(9,C6:C8)</f>
        <v>1905002</v>
      </c>
      <c r="D9" s="16">
        <f>SUBTOTAL(1,C6:C8)</f>
        <v>635000.66666666663</v>
      </c>
      <c r="F9" s="47" t="s">
        <v>29</v>
      </c>
      <c r="G9" s="47"/>
      <c r="H9" s="16">
        <f>SUBTOTAL(109,H6:H8)</f>
        <v>1905002</v>
      </c>
      <c r="I9" s="16">
        <f>SUBTOTAL(101,H6:H8)</f>
        <v>635000.66666666663</v>
      </c>
    </row>
    <row r="10" spans="1:9">
      <c r="A10" s="15">
        <v>1</v>
      </c>
      <c r="B10" s="14" t="s">
        <v>32</v>
      </c>
      <c r="C10" s="3">
        <v>392080</v>
      </c>
      <c r="D10" s="3"/>
      <c r="F10" s="15">
        <v>1</v>
      </c>
      <c r="G10" s="14" t="s">
        <v>32</v>
      </c>
      <c r="H10" s="3">
        <v>392080</v>
      </c>
      <c r="I10" s="3"/>
    </row>
    <row r="11" spans="1:9">
      <c r="A11" s="14">
        <v>2</v>
      </c>
      <c r="B11" s="14" t="s">
        <v>32</v>
      </c>
      <c r="C11" s="3">
        <v>239093</v>
      </c>
      <c r="D11" s="3"/>
      <c r="F11" s="14">
        <v>2</v>
      </c>
      <c r="G11" s="14" t="s">
        <v>32</v>
      </c>
      <c r="H11" s="3">
        <v>239093</v>
      </c>
      <c r="I11" s="3"/>
    </row>
    <row r="12" spans="1:9">
      <c r="A12" s="14">
        <v>3</v>
      </c>
      <c r="B12" s="14" t="s">
        <v>32</v>
      </c>
      <c r="C12" s="3">
        <v>392080</v>
      </c>
      <c r="D12" s="3"/>
      <c r="F12" s="14">
        <v>3</v>
      </c>
      <c r="G12" s="14" t="s">
        <v>32</v>
      </c>
      <c r="H12" s="3">
        <v>392080</v>
      </c>
      <c r="I12" s="3"/>
    </row>
    <row r="13" spans="1:9">
      <c r="A13" s="47" t="s">
        <v>29</v>
      </c>
      <c r="B13" s="47"/>
      <c r="C13" s="16">
        <f>SUBTOTAL(9,C10:C12)</f>
        <v>1023253</v>
      </c>
      <c r="D13" s="16">
        <f>SUBTOTAL(1,C10:C12)</f>
        <v>341084.33333333331</v>
      </c>
      <c r="F13" s="47" t="s">
        <v>29</v>
      </c>
      <c r="G13" s="47"/>
      <c r="H13" s="16">
        <f>SUBTOTAL(109,H10:H12)</f>
        <v>1023253</v>
      </c>
      <c r="I13" s="16">
        <f>SUBTOTAL(101,H10:H12)</f>
        <v>341084.33333333331</v>
      </c>
    </row>
    <row r="14" spans="1:9">
      <c r="A14" s="14">
        <v>1</v>
      </c>
      <c r="B14" s="14" t="s">
        <v>33</v>
      </c>
      <c r="C14" s="3">
        <v>908390</v>
      </c>
      <c r="D14" s="3"/>
      <c r="F14" s="14">
        <v>1</v>
      </c>
      <c r="G14" s="14" t="s">
        <v>33</v>
      </c>
      <c r="H14" s="3">
        <v>908390</v>
      </c>
      <c r="I14" s="3"/>
    </row>
    <row r="15" spans="1:9">
      <c r="A15" s="14">
        <v>2</v>
      </c>
      <c r="B15" s="14" t="s">
        <v>33</v>
      </c>
      <c r="C15" s="3">
        <v>1938020</v>
      </c>
      <c r="D15" s="3"/>
      <c r="F15" s="14">
        <v>2</v>
      </c>
      <c r="G15" s="14" t="s">
        <v>33</v>
      </c>
      <c r="H15" s="3">
        <v>1938020</v>
      </c>
      <c r="I15" s="3"/>
    </row>
    <row r="16" spans="1:9">
      <c r="A16" s="14">
        <v>3</v>
      </c>
      <c r="B16" s="14" t="s">
        <v>33</v>
      </c>
      <c r="C16" s="3">
        <v>398290</v>
      </c>
      <c r="D16" s="3"/>
      <c r="F16" s="14">
        <v>3</v>
      </c>
      <c r="G16" s="14" t="s">
        <v>33</v>
      </c>
      <c r="H16" s="3">
        <v>398290</v>
      </c>
      <c r="I16" s="3"/>
    </row>
    <row r="17" spans="1:9" ht="18.5" thickBot="1">
      <c r="A17" s="48" t="s">
        <v>29</v>
      </c>
      <c r="B17" s="48"/>
      <c r="C17" s="17">
        <f>SUBTOTAL(9,C14:C16)</f>
        <v>3244700</v>
      </c>
      <c r="D17" s="17">
        <f>SUBTOTAL(1,C14:C16)</f>
        <v>1081566.6666666667</v>
      </c>
      <c r="F17" s="48" t="s">
        <v>29</v>
      </c>
      <c r="G17" s="48"/>
      <c r="H17" s="17">
        <f>SUBTOTAL(109,H14:H16)</f>
        <v>3244700</v>
      </c>
      <c r="I17" s="17">
        <f>SUBTOTAL(101,H14:H16)</f>
        <v>1081566.6666666667</v>
      </c>
    </row>
    <row r="18" spans="1:9" ht="18.5" thickTop="1">
      <c r="A18" s="49" t="s">
        <v>34</v>
      </c>
      <c r="B18" s="49"/>
      <c r="C18" s="18">
        <f>SUBTOTAL(9,C2:C17)</f>
        <v>7616264</v>
      </c>
      <c r="D18" s="18">
        <f>SUBTOTAL(1,C2:C17)</f>
        <v>634688.66666666663</v>
      </c>
      <c r="F18" s="49" t="s">
        <v>34</v>
      </c>
      <c r="G18" s="49"/>
      <c r="H18" s="18">
        <f>SUBTOTAL(109,H2:H17)</f>
        <v>7616264</v>
      </c>
      <c r="I18" s="18">
        <f>SUBTOTAL(101,H2:H17)</f>
        <v>634688.66666666663</v>
      </c>
    </row>
    <row r="20" spans="1:9">
      <c r="A20" t="s">
        <v>37</v>
      </c>
      <c r="F20" t="s">
        <v>36</v>
      </c>
    </row>
  </sheetData>
  <mergeCells count="10">
    <mergeCell ref="A5:B5"/>
    <mergeCell ref="A9:B9"/>
    <mergeCell ref="A13:B13"/>
    <mergeCell ref="A17:B17"/>
    <mergeCell ref="A18:B18"/>
    <mergeCell ref="F5:G5"/>
    <mergeCell ref="F9:G9"/>
    <mergeCell ref="F13:G13"/>
    <mergeCell ref="F17:G17"/>
    <mergeCell ref="F18:G18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BDE6-704A-4D5C-81F9-A0895F318B05}">
  <sheetPr codeName="Sheet5"/>
  <dimension ref="A1:E5"/>
  <sheetViews>
    <sheetView workbookViewId="0"/>
  </sheetViews>
  <sheetFormatPr defaultRowHeight="18"/>
  <cols>
    <col min="1" max="1" width="8.9140625" customWidth="1"/>
    <col min="2" max="2" width="7.33203125" customWidth="1"/>
    <col min="4" max="4" width="8.83203125" customWidth="1"/>
    <col min="5" max="5" width="10.58203125" bestFit="1" customWidth="1"/>
  </cols>
  <sheetData>
    <row r="1" spans="1:5">
      <c r="A1" s="2" t="s">
        <v>50</v>
      </c>
      <c r="B1" s="2" t="s">
        <v>52</v>
      </c>
      <c r="C1" s="2" t="s">
        <v>54</v>
      </c>
      <c r="D1" s="2" t="s">
        <v>55</v>
      </c>
      <c r="E1" s="2" t="s">
        <v>56</v>
      </c>
    </row>
    <row r="2" spans="1:5">
      <c r="A2" s="14" t="s">
        <v>2</v>
      </c>
      <c r="B2" s="14">
        <v>25</v>
      </c>
      <c r="C2" s="14" t="str">
        <f>IF(B2&gt;=20,"可","不可")</f>
        <v>可</v>
      </c>
      <c r="D2" s="14" t="b">
        <f>B2&gt;=20</f>
        <v>1</v>
      </c>
      <c r="E2" s="15" t="s">
        <v>57</v>
      </c>
    </row>
    <row r="3" spans="1:5">
      <c r="A3" s="14" t="s">
        <v>53</v>
      </c>
      <c r="B3" s="14">
        <v>40</v>
      </c>
      <c r="C3" s="14" t="str">
        <f t="shared" ref="C3:C5" si="0">IF(B3&gt;=20,"可","不可")</f>
        <v>可</v>
      </c>
      <c r="D3" s="14" t="b">
        <f>B3&gt;=20</f>
        <v>1</v>
      </c>
      <c r="E3" s="15" t="s">
        <v>58</v>
      </c>
    </row>
    <row r="4" spans="1:5">
      <c r="A4" s="14" t="s">
        <v>51</v>
      </c>
      <c r="B4" s="14">
        <v>18</v>
      </c>
      <c r="C4" s="14" t="str">
        <f t="shared" si="0"/>
        <v>不可</v>
      </c>
      <c r="D4" s="14" t="b">
        <f>B4&gt;=20</f>
        <v>0</v>
      </c>
      <c r="E4" s="15" t="s">
        <v>59</v>
      </c>
    </row>
    <row r="5" spans="1:5">
      <c r="A5" s="14" t="s">
        <v>1</v>
      </c>
      <c r="B5" s="14">
        <v>16</v>
      </c>
      <c r="C5" s="14" t="str">
        <f t="shared" si="0"/>
        <v>不可</v>
      </c>
      <c r="D5" s="14" t="b">
        <f>B5&gt;=20</f>
        <v>0</v>
      </c>
      <c r="E5" s="15" t="s">
        <v>60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404E-464B-4E61-B63D-1072C1839457}">
  <sheetPr codeName="Sheet6"/>
  <dimension ref="A1:I9"/>
  <sheetViews>
    <sheetView workbookViewId="0"/>
  </sheetViews>
  <sheetFormatPr defaultRowHeight="18"/>
  <cols>
    <col min="1" max="1" width="12.4140625" bestFit="1" customWidth="1"/>
    <col min="2" max="2" width="12.33203125" bestFit="1" customWidth="1"/>
    <col min="3" max="4" width="5" bestFit="1" customWidth="1"/>
    <col min="5" max="5" width="8.58203125" style="1" bestFit="1" customWidth="1"/>
    <col min="6" max="6" width="8.58203125" bestFit="1" customWidth="1"/>
    <col min="7" max="7" width="8.58203125" style="8" bestFit="1" customWidth="1"/>
    <col min="8" max="9" width="10.4140625" style="1" bestFit="1" customWidth="1"/>
  </cols>
  <sheetData>
    <row r="1" spans="1:9">
      <c r="A1" s="2" t="s">
        <v>47</v>
      </c>
      <c r="B1" s="2" t="s">
        <v>38</v>
      </c>
      <c r="C1" s="2" t="s">
        <v>19</v>
      </c>
      <c r="D1" s="2" t="s">
        <v>39</v>
      </c>
      <c r="E1" s="16" t="s">
        <v>42</v>
      </c>
      <c r="F1" s="2" t="s">
        <v>40</v>
      </c>
      <c r="G1" s="21" t="s">
        <v>49</v>
      </c>
      <c r="H1" s="16" t="s">
        <v>41</v>
      </c>
      <c r="I1" s="16" t="s">
        <v>43</v>
      </c>
    </row>
    <row r="2" spans="1:9">
      <c r="A2" s="14">
        <v>1</v>
      </c>
      <c r="B2" s="14" t="s">
        <v>44</v>
      </c>
      <c r="C2" s="14">
        <v>200</v>
      </c>
      <c r="D2" s="14">
        <v>2</v>
      </c>
      <c r="E2" s="3">
        <f>C2*D2</f>
        <v>400</v>
      </c>
      <c r="F2" s="14">
        <v>1</v>
      </c>
      <c r="G2" s="22">
        <f t="shared" ref="G2:G9" si="0">IF(F2=1,0.08,0.1)</f>
        <v>0.08</v>
      </c>
      <c r="H2" s="3">
        <f>INT(E2*G2)</f>
        <v>32</v>
      </c>
      <c r="I2" s="3">
        <f>E2+H2</f>
        <v>432</v>
      </c>
    </row>
    <row r="3" spans="1:9">
      <c r="A3" s="14">
        <v>1</v>
      </c>
      <c r="B3" s="14" t="s">
        <v>45</v>
      </c>
      <c r="C3" s="14">
        <v>600</v>
      </c>
      <c r="D3" s="14">
        <v>2</v>
      </c>
      <c r="E3" s="3">
        <f t="shared" ref="E3:E9" si="1">C3*D3</f>
        <v>1200</v>
      </c>
      <c r="F3" s="14">
        <v>1</v>
      </c>
      <c r="G3" s="22">
        <f t="shared" si="0"/>
        <v>0.08</v>
      </c>
      <c r="H3" s="3">
        <f t="shared" ref="H3:H9" si="2">INT(E3*G3)</f>
        <v>96</v>
      </c>
      <c r="I3" s="3">
        <f t="shared" ref="I3:I9" si="3">E3+H3</f>
        <v>1296</v>
      </c>
    </row>
    <row r="4" spans="1:9">
      <c r="A4" s="14">
        <v>1</v>
      </c>
      <c r="B4" s="14" t="s">
        <v>46</v>
      </c>
      <c r="C4" s="14">
        <v>300</v>
      </c>
      <c r="D4" s="14">
        <v>2</v>
      </c>
      <c r="E4" s="3">
        <f t="shared" si="1"/>
        <v>600</v>
      </c>
      <c r="F4" s="14">
        <v>1</v>
      </c>
      <c r="G4" s="22">
        <f t="shared" si="0"/>
        <v>0.08</v>
      </c>
      <c r="H4" s="3">
        <f t="shared" si="2"/>
        <v>48</v>
      </c>
      <c r="I4" s="3">
        <f t="shared" si="3"/>
        <v>648</v>
      </c>
    </row>
    <row r="5" spans="1:9">
      <c r="A5" s="14">
        <v>1</v>
      </c>
      <c r="B5" s="14" t="s">
        <v>48</v>
      </c>
      <c r="C5" s="14">
        <v>800</v>
      </c>
      <c r="D5" s="14">
        <v>2</v>
      </c>
      <c r="E5" s="3">
        <f t="shared" si="1"/>
        <v>1600</v>
      </c>
      <c r="F5" s="14">
        <v>1</v>
      </c>
      <c r="G5" s="22">
        <f t="shared" si="0"/>
        <v>0.08</v>
      </c>
      <c r="H5" s="3">
        <f t="shared" si="2"/>
        <v>128</v>
      </c>
      <c r="I5" s="3">
        <f t="shared" si="3"/>
        <v>1728</v>
      </c>
    </row>
    <row r="6" spans="1:9">
      <c r="A6" s="14">
        <v>2</v>
      </c>
      <c r="B6" s="14" t="s">
        <v>44</v>
      </c>
      <c r="C6" s="14">
        <v>200</v>
      </c>
      <c r="D6" s="14">
        <v>2</v>
      </c>
      <c r="E6" s="3">
        <f t="shared" si="1"/>
        <v>400</v>
      </c>
      <c r="F6" s="14"/>
      <c r="G6" s="22">
        <f t="shared" si="0"/>
        <v>0.1</v>
      </c>
      <c r="H6" s="3">
        <f t="shared" si="2"/>
        <v>40</v>
      </c>
      <c r="I6" s="3">
        <f t="shared" si="3"/>
        <v>440</v>
      </c>
    </row>
    <row r="7" spans="1:9">
      <c r="A7" s="14">
        <v>2</v>
      </c>
      <c r="B7" s="14" t="s">
        <v>45</v>
      </c>
      <c r="C7" s="14">
        <v>600</v>
      </c>
      <c r="D7" s="14">
        <v>2</v>
      </c>
      <c r="E7" s="3">
        <f t="shared" si="1"/>
        <v>1200</v>
      </c>
      <c r="F7" s="14"/>
      <c r="G7" s="22">
        <f t="shared" si="0"/>
        <v>0.1</v>
      </c>
      <c r="H7" s="3">
        <f t="shared" si="2"/>
        <v>120</v>
      </c>
      <c r="I7" s="3">
        <f t="shared" si="3"/>
        <v>1320</v>
      </c>
    </row>
    <row r="8" spans="1:9">
      <c r="A8" s="14">
        <v>2</v>
      </c>
      <c r="B8" s="14" t="s">
        <v>46</v>
      </c>
      <c r="C8" s="14">
        <v>300</v>
      </c>
      <c r="D8" s="14">
        <v>2</v>
      </c>
      <c r="E8" s="3">
        <f t="shared" si="1"/>
        <v>600</v>
      </c>
      <c r="F8" s="14"/>
      <c r="G8" s="22">
        <f t="shared" si="0"/>
        <v>0.1</v>
      </c>
      <c r="H8" s="3">
        <f t="shared" si="2"/>
        <v>60</v>
      </c>
      <c r="I8" s="3">
        <f t="shared" si="3"/>
        <v>660</v>
      </c>
    </row>
    <row r="9" spans="1:9">
      <c r="A9" s="14">
        <v>2</v>
      </c>
      <c r="B9" s="14" t="s">
        <v>48</v>
      </c>
      <c r="C9" s="14">
        <v>800</v>
      </c>
      <c r="D9" s="14">
        <v>2</v>
      </c>
      <c r="E9" s="3">
        <f t="shared" si="1"/>
        <v>1600</v>
      </c>
      <c r="F9" s="14"/>
      <c r="G9" s="22">
        <f t="shared" si="0"/>
        <v>0.1</v>
      </c>
      <c r="H9" s="3">
        <f t="shared" si="2"/>
        <v>160</v>
      </c>
      <c r="I9" s="3">
        <f t="shared" si="3"/>
        <v>1760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78E-A6F6-454A-8637-20CE6DEB3F03}">
  <sheetPr codeName="Sheet7"/>
  <dimension ref="A1:I2001"/>
  <sheetViews>
    <sheetView zoomScaleNormal="100" workbookViewId="0"/>
  </sheetViews>
  <sheetFormatPr defaultRowHeight="18"/>
  <cols>
    <col min="1" max="1" width="11.08203125" bestFit="1" customWidth="1"/>
    <col min="4" max="4" width="12.4140625" bestFit="1" customWidth="1"/>
    <col min="5" max="5" width="8.6640625" style="1"/>
    <col min="7" max="7" width="14.6640625" bestFit="1" customWidth="1"/>
    <col min="8" max="8" width="10.4140625" style="1" bestFit="1" customWidth="1"/>
    <col min="9" max="9" width="30.9140625" bestFit="1" customWidth="1"/>
  </cols>
  <sheetData>
    <row r="1" spans="1:9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14"/>
      <c r="H1" s="16" t="s">
        <v>71</v>
      </c>
      <c r="I1" s="32"/>
    </row>
    <row r="2" spans="1:9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2" t="s">
        <v>74</v>
      </c>
      <c r="H2" s="3">
        <f t="shared" ref="H2:H8" si="0">SUMIF(D:D,G2,E:E)</f>
        <v>6752223</v>
      </c>
      <c r="I2" s="32" t="s">
        <v>89</v>
      </c>
    </row>
    <row r="3" spans="1:9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80</v>
      </c>
      <c r="H3" s="3">
        <f t="shared" si="0"/>
        <v>7553319</v>
      </c>
      <c r="I3" s="32" t="s">
        <v>90</v>
      </c>
    </row>
    <row r="4" spans="1:9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76</v>
      </c>
      <c r="H4" s="3">
        <f t="shared" si="0"/>
        <v>7012536</v>
      </c>
      <c r="I4" s="32" t="s">
        <v>91</v>
      </c>
    </row>
    <row r="5" spans="1:9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66</v>
      </c>
      <c r="H5" s="3">
        <f t="shared" si="0"/>
        <v>8185832</v>
      </c>
      <c r="I5" s="32" t="s">
        <v>92</v>
      </c>
    </row>
    <row r="6" spans="1:9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78</v>
      </c>
      <c r="H6" s="3">
        <f t="shared" si="0"/>
        <v>6996551</v>
      </c>
      <c r="I6" s="32" t="s">
        <v>93</v>
      </c>
    </row>
    <row r="7" spans="1:9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65</v>
      </c>
      <c r="H7" s="3">
        <f t="shared" si="0"/>
        <v>7138172</v>
      </c>
      <c r="I7" s="32" t="s">
        <v>94</v>
      </c>
    </row>
    <row r="8" spans="1:9" ht="18.5" thickBot="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7" t="s">
        <v>64</v>
      </c>
      <c r="H8" s="28">
        <f t="shared" si="0"/>
        <v>6768791</v>
      </c>
      <c r="I8" s="32" t="s">
        <v>95</v>
      </c>
    </row>
    <row r="9" spans="1:9" ht="18.5" thickTop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9" t="s">
        <v>81</v>
      </c>
      <c r="H9" s="30">
        <f>SUMIF(D:D,"*検査",E:E)</f>
        <v>29503910</v>
      </c>
      <c r="I9" s="32" t="s">
        <v>96</v>
      </c>
    </row>
    <row r="10" spans="1:9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" t="s">
        <v>82</v>
      </c>
      <c r="H10" s="3">
        <f>SUMIF(D:D,"*診察",E:E)</f>
        <v>14134723</v>
      </c>
      <c r="I10" s="32" t="s">
        <v>97</v>
      </c>
    </row>
    <row r="11" spans="1:9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H11"/>
    </row>
    <row r="12" spans="1:9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  <c r="G12" s="2" t="s">
        <v>83</v>
      </c>
      <c r="H12" s="3">
        <f>SUMIF(B:B,"&gt;=80",E:E)</f>
        <v>9678814</v>
      </c>
      <c r="I12" s="32" t="s">
        <v>86</v>
      </c>
    </row>
    <row r="13" spans="1:9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  <c r="G13" s="31" t="s">
        <v>84</v>
      </c>
      <c r="H13" s="3">
        <f>SUMIF(A:A,"&gt;=2024/12/1",E:E)</f>
        <v>4584418</v>
      </c>
      <c r="I13" s="32" t="s">
        <v>87</v>
      </c>
    </row>
    <row r="14" spans="1:9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  <c r="G14" s="2" t="s">
        <v>85</v>
      </c>
      <c r="H14" s="3">
        <f>SUMIF(A:A,"&lt;&gt;一般検診",E:E)</f>
        <v>50407424</v>
      </c>
      <c r="I14" s="32" t="s">
        <v>88</v>
      </c>
    </row>
    <row r="15" spans="1:9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  <c r="G15" s="2">
        <v>90</v>
      </c>
      <c r="H15" s="3">
        <f>SUMIF(B:B,"&gt;="&amp; G15,E:E)</f>
        <v>4380703</v>
      </c>
      <c r="I15" s="32" t="s">
        <v>98</v>
      </c>
    </row>
    <row r="16" spans="1:9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A88F-3858-45A2-9A00-E14B7DF90AB3}">
  <sheetPr codeName="Sheet8"/>
  <dimension ref="A1:K2001"/>
  <sheetViews>
    <sheetView zoomScaleNormal="100" workbookViewId="0"/>
  </sheetViews>
  <sheetFormatPr defaultRowHeight="18"/>
  <cols>
    <col min="1" max="1" width="11.08203125" bestFit="1" customWidth="1"/>
    <col min="4" max="4" width="11" bestFit="1" customWidth="1"/>
    <col min="5" max="5" width="8.6640625" style="1"/>
    <col min="7" max="7" width="12.4140625" bestFit="1" customWidth="1"/>
    <col min="8" max="8" width="10.1640625" style="1" bestFit="1" customWidth="1"/>
  </cols>
  <sheetData>
    <row r="1" spans="1:11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50"/>
      <c r="H1" s="24">
        <v>40</v>
      </c>
      <c r="I1" s="25">
        <v>50</v>
      </c>
      <c r="J1" s="25">
        <v>40</v>
      </c>
      <c r="K1" s="25">
        <v>50</v>
      </c>
    </row>
    <row r="2" spans="1:11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51"/>
      <c r="H2" s="26" t="s">
        <v>72</v>
      </c>
      <c r="I2" s="26" t="s">
        <v>72</v>
      </c>
      <c r="J2" s="26" t="s">
        <v>73</v>
      </c>
      <c r="K2" s="26" t="s">
        <v>73</v>
      </c>
    </row>
    <row r="3" spans="1:11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74</v>
      </c>
      <c r="H3" s="3">
        <f>SUMIFS($E:$E,$C:$C,H$2,$D:$D,$G3,$B:$B,"&gt;="&amp;H$1,$B:$B,"&lt;="&amp;H$1+9)</f>
        <v>304125</v>
      </c>
      <c r="I3" s="3">
        <f t="shared" ref="I3:K3" si="0">SUMIFS($E:$E,$C:$C,I$2,$D:$D,$G3,$B:$B,"&gt;="&amp;I$1,$B:$B,"&lt;="&amp;I$1+9)</f>
        <v>486559</v>
      </c>
      <c r="J3" s="3">
        <f t="shared" si="0"/>
        <v>219076</v>
      </c>
      <c r="K3" s="3">
        <f t="shared" si="0"/>
        <v>423279</v>
      </c>
    </row>
    <row r="4" spans="1:11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80</v>
      </c>
      <c r="H4" s="3">
        <f t="shared" ref="H4:K9" si="1">SUMIFS($E:$E,$C:$C,H$2,$D:$D,$G4,$B:$B,"&gt;="&amp;H$1,$B:$B,"&lt;="&amp;H$1+9)</f>
        <v>589057</v>
      </c>
      <c r="I4" s="3">
        <f t="shared" si="1"/>
        <v>293697</v>
      </c>
      <c r="J4" s="3">
        <f t="shared" si="1"/>
        <v>670041</v>
      </c>
      <c r="K4" s="3">
        <f t="shared" si="1"/>
        <v>291993</v>
      </c>
    </row>
    <row r="5" spans="1:11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76</v>
      </c>
      <c r="H5" s="3">
        <f t="shared" si="1"/>
        <v>316070</v>
      </c>
      <c r="I5" s="3">
        <f t="shared" si="1"/>
        <v>281815</v>
      </c>
      <c r="J5" s="3">
        <f t="shared" si="1"/>
        <v>519602</v>
      </c>
      <c r="K5" s="3">
        <f t="shared" si="1"/>
        <v>366787</v>
      </c>
    </row>
    <row r="6" spans="1:11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66</v>
      </c>
      <c r="H6" s="3">
        <f t="shared" si="1"/>
        <v>430832</v>
      </c>
      <c r="I6" s="3">
        <f t="shared" si="1"/>
        <v>566103</v>
      </c>
      <c r="J6" s="3">
        <f t="shared" si="1"/>
        <v>441782</v>
      </c>
      <c r="K6" s="3">
        <f t="shared" si="1"/>
        <v>286922</v>
      </c>
    </row>
    <row r="7" spans="1:11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78</v>
      </c>
      <c r="H7" s="3">
        <f t="shared" si="1"/>
        <v>345475</v>
      </c>
      <c r="I7" s="3">
        <f t="shared" si="1"/>
        <v>342319</v>
      </c>
      <c r="J7" s="3">
        <f t="shared" si="1"/>
        <v>301603</v>
      </c>
      <c r="K7" s="3">
        <f t="shared" si="1"/>
        <v>500675</v>
      </c>
    </row>
    <row r="8" spans="1:1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" t="s">
        <v>65</v>
      </c>
      <c r="H8" s="3">
        <f t="shared" si="1"/>
        <v>376419</v>
      </c>
      <c r="I8" s="3">
        <f t="shared" si="1"/>
        <v>392162</v>
      </c>
      <c r="J8" s="3">
        <f t="shared" si="1"/>
        <v>294048</v>
      </c>
      <c r="K8" s="3">
        <f t="shared" si="1"/>
        <v>253310</v>
      </c>
    </row>
    <row r="9" spans="1:11" ht="18.5" thickBot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7" t="s">
        <v>64</v>
      </c>
      <c r="H9" s="28">
        <f t="shared" si="1"/>
        <v>274852</v>
      </c>
      <c r="I9" s="28">
        <f t="shared" si="1"/>
        <v>249836</v>
      </c>
      <c r="J9" s="28">
        <f t="shared" si="1"/>
        <v>340832</v>
      </c>
      <c r="K9" s="28">
        <f t="shared" si="1"/>
        <v>232040</v>
      </c>
    </row>
    <row r="10" spans="1:11" ht="18.5" thickTop="1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9" t="s">
        <v>81</v>
      </c>
      <c r="H10" s="30">
        <f>SUMIFS($E:$E,$C:$C,H$2,$D:$D,"*検査",$B:$B,"&gt;="&amp;H$1,$B:$B,"&lt;="&amp;H$1+9)</f>
        <v>1640084</v>
      </c>
      <c r="I10" s="30">
        <f t="shared" ref="I10:K10" si="2">SUMIFS($E:$E,$C:$C,I$2,$D:$D,"*検査",$B:$B,"&gt;="&amp;I$1,$B:$B,"&lt;="&amp;I$1+9)</f>
        <v>1628174</v>
      </c>
      <c r="J10" s="30">
        <f t="shared" si="2"/>
        <v>1850501</v>
      </c>
      <c r="K10" s="30">
        <f t="shared" si="2"/>
        <v>1368981</v>
      </c>
    </row>
    <row r="11" spans="1:11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G11" s="2" t="s">
        <v>82</v>
      </c>
      <c r="H11" s="3">
        <f>SUMIFS($E:$E,$C:$C,H$2,$D:$D,"*診察",$B:$B,"&gt;="&amp;H$1,$B:$B,"&lt;="&amp;H$1+9)</f>
        <v>721894</v>
      </c>
      <c r="I11" s="3">
        <f t="shared" ref="I11:K11" si="3">SUMIFS($E:$E,$C:$C,I$2,$D:$D,"*診察",$B:$B,"&gt;="&amp;I$1,$B:$B,"&lt;="&amp;I$1+9)</f>
        <v>734481</v>
      </c>
      <c r="J11" s="3">
        <f t="shared" si="3"/>
        <v>595651</v>
      </c>
      <c r="K11" s="3">
        <f t="shared" si="3"/>
        <v>753985</v>
      </c>
    </row>
    <row r="12" spans="1:11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</row>
    <row r="13" spans="1:11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</row>
    <row r="14" spans="1:11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</row>
    <row r="15" spans="1:11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</row>
    <row r="16" spans="1:11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mergeCells count="1">
    <mergeCell ref="G1:G2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3A08-338C-486C-AC93-75B96115EAF3}">
  <sheetPr codeName="Sheet9"/>
  <dimension ref="A1:I24"/>
  <sheetViews>
    <sheetView workbookViewId="0"/>
  </sheetViews>
  <sheetFormatPr defaultRowHeight="18"/>
  <cols>
    <col min="2" max="2" width="24.08203125" bestFit="1" customWidth="1"/>
    <col min="4" max="4" width="6.83203125" bestFit="1" customWidth="1"/>
    <col min="7" max="7" width="7" bestFit="1" customWidth="1"/>
    <col min="8" max="8" width="20.1640625" bestFit="1" customWidth="1"/>
    <col min="9" max="9" width="6.83203125" bestFit="1" customWidth="1"/>
  </cols>
  <sheetData>
    <row r="1" spans="1:9">
      <c r="A1" s="33" t="s">
        <v>99</v>
      </c>
      <c r="B1" s="33" t="s">
        <v>100</v>
      </c>
      <c r="C1" s="33" t="s">
        <v>334</v>
      </c>
      <c r="D1" s="33" t="s">
        <v>335</v>
      </c>
      <c r="E1" s="33" t="s">
        <v>336</v>
      </c>
      <c r="G1" s="34" t="s">
        <v>99</v>
      </c>
      <c r="H1" s="34" t="s">
        <v>100</v>
      </c>
      <c r="I1" s="34" t="s">
        <v>332</v>
      </c>
    </row>
    <row r="2" spans="1:9">
      <c r="A2" s="14" t="s">
        <v>287</v>
      </c>
      <c r="B2" s="14" t="s">
        <v>311</v>
      </c>
      <c r="C2" s="14">
        <v>120</v>
      </c>
      <c r="D2" s="14">
        <f t="shared" ref="D2:D24" si="0">VLOOKUP(A2,G:I,3,FALSE)</f>
        <v>240</v>
      </c>
      <c r="E2" s="14">
        <f>D2-C2</f>
        <v>120</v>
      </c>
      <c r="G2" s="14" t="s">
        <v>303</v>
      </c>
      <c r="H2" s="14" t="s">
        <v>326</v>
      </c>
      <c r="I2" s="14">
        <v>900</v>
      </c>
    </row>
    <row r="3" spans="1:9">
      <c r="A3" s="14" t="s">
        <v>288</v>
      </c>
      <c r="B3" s="14" t="s">
        <v>313</v>
      </c>
      <c r="C3" s="14">
        <v>250</v>
      </c>
      <c r="D3" s="14">
        <f t="shared" si="0"/>
        <v>250</v>
      </c>
      <c r="E3" s="14">
        <f t="shared" ref="E3:E24" si="1">D3-C3</f>
        <v>0</v>
      </c>
      <c r="G3" s="14" t="s">
        <v>301</v>
      </c>
      <c r="H3" s="14" t="s">
        <v>324</v>
      </c>
      <c r="I3" s="14">
        <v>320</v>
      </c>
    </row>
    <row r="4" spans="1:9">
      <c r="A4" s="14" t="s">
        <v>289</v>
      </c>
      <c r="B4" s="14" t="s">
        <v>312</v>
      </c>
      <c r="C4" s="14">
        <v>350</v>
      </c>
      <c r="D4" s="14">
        <f t="shared" si="0"/>
        <v>1050</v>
      </c>
      <c r="E4" s="14">
        <f t="shared" si="1"/>
        <v>700</v>
      </c>
      <c r="G4" s="14" t="s">
        <v>298</v>
      </c>
      <c r="H4" s="14" t="s">
        <v>321</v>
      </c>
      <c r="I4" s="14">
        <v>220</v>
      </c>
    </row>
    <row r="5" spans="1:9">
      <c r="A5" s="14" t="s">
        <v>290</v>
      </c>
      <c r="B5" s="14" t="s">
        <v>314</v>
      </c>
      <c r="C5" s="14">
        <v>500</v>
      </c>
      <c r="D5" s="14">
        <f t="shared" si="0"/>
        <v>1000</v>
      </c>
      <c r="E5" s="14">
        <f t="shared" si="1"/>
        <v>500</v>
      </c>
      <c r="G5" s="14" t="s">
        <v>306</v>
      </c>
      <c r="H5" s="14" t="s">
        <v>328</v>
      </c>
      <c r="I5" s="14">
        <v>1050</v>
      </c>
    </row>
    <row r="6" spans="1:9">
      <c r="A6" s="14" t="s">
        <v>291</v>
      </c>
      <c r="B6" s="14" t="s">
        <v>315</v>
      </c>
      <c r="C6" s="14">
        <v>150</v>
      </c>
      <c r="D6" s="14">
        <f t="shared" si="0"/>
        <v>300</v>
      </c>
      <c r="E6" s="14">
        <f t="shared" si="1"/>
        <v>150</v>
      </c>
      <c r="G6" s="14" t="s">
        <v>309</v>
      </c>
      <c r="H6" s="14" t="s">
        <v>331</v>
      </c>
      <c r="I6" s="14">
        <v>1800</v>
      </c>
    </row>
    <row r="7" spans="1:9">
      <c r="A7" s="14" t="s">
        <v>292</v>
      </c>
      <c r="B7" s="14" t="s">
        <v>316</v>
      </c>
      <c r="C7" s="14">
        <v>400</v>
      </c>
      <c r="D7" s="14">
        <f t="shared" si="0"/>
        <v>800</v>
      </c>
      <c r="E7" s="14">
        <f t="shared" si="1"/>
        <v>400</v>
      </c>
      <c r="G7" s="14" t="s">
        <v>292</v>
      </c>
      <c r="H7" s="14" t="s">
        <v>316</v>
      </c>
      <c r="I7" s="14">
        <v>800</v>
      </c>
    </row>
    <row r="8" spans="1:9">
      <c r="A8" s="14" t="s">
        <v>293</v>
      </c>
      <c r="B8" s="14" t="s">
        <v>317</v>
      </c>
      <c r="C8" s="14">
        <v>180</v>
      </c>
      <c r="D8" s="14">
        <f t="shared" si="0"/>
        <v>180</v>
      </c>
      <c r="E8" s="14">
        <f t="shared" si="1"/>
        <v>0</v>
      </c>
      <c r="G8" s="14" t="s">
        <v>293</v>
      </c>
      <c r="H8" s="14" t="s">
        <v>317</v>
      </c>
      <c r="I8" s="14">
        <v>180</v>
      </c>
    </row>
    <row r="9" spans="1:9">
      <c r="A9" s="14" t="s">
        <v>294</v>
      </c>
      <c r="B9" s="14" t="s">
        <v>318</v>
      </c>
      <c r="C9" s="14">
        <v>300</v>
      </c>
      <c r="D9" s="14" t="e">
        <f t="shared" si="0"/>
        <v>#N/A</v>
      </c>
      <c r="E9" s="14" t="e">
        <f t="shared" si="1"/>
        <v>#N/A</v>
      </c>
      <c r="G9" s="14" t="s">
        <v>291</v>
      </c>
      <c r="H9" s="14" t="s">
        <v>315</v>
      </c>
      <c r="I9" s="14">
        <v>300</v>
      </c>
    </row>
    <row r="10" spans="1:9">
      <c r="A10" s="14" t="s">
        <v>295</v>
      </c>
      <c r="B10" s="14" t="s">
        <v>319</v>
      </c>
      <c r="C10" s="14">
        <v>200</v>
      </c>
      <c r="D10" s="14">
        <f t="shared" si="0"/>
        <v>200</v>
      </c>
      <c r="E10" s="14">
        <f t="shared" si="1"/>
        <v>0</v>
      </c>
      <c r="G10" s="14" t="s">
        <v>304</v>
      </c>
      <c r="H10" s="14" t="s">
        <v>327</v>
      </c>
      <c r="I10" s="14">
        <v>230</v>
      </c>
    </row>
    <row r="11" spans="1:9">
      <c r="A11" s="14" t="s">
        <v>296</v>
      </c>
      <c r="B11" s="14" t="s">
        <v>320</v>
      </c>
      <c r="C11" s="14">
        <v>130</v>
      </c>
      <c r="D11" s="14">
        <f t="shared" si="0"/>
        <v>390</v>
      </c>
      <c r="E11" s="14">
        <f t="shared" si="1"/>
        <v>260</v>
      </c>
      <c r="G11" s="14" t="s">
        <v>288</v>
      </c>
      <c r="H11" s="14" t="s">
        <v>313</v>
      </c>
      <c r="I11" s="14">
        <v>250</v>
      </c>
    </row>
    <row r="12" spans="1:9">
      <c r="A12" s="14" t="s">
        <v>297</v>
      </c>
      <c r="B12" s="14" t="s">
        <v>310</v>
      </c>
      <c r="C12" s="14">
        <v>280</v>
      </c>
      <c r="D12" s="14">
        <f t="shared" si="0"/>
        <v>560</v>
      </c>
      <c r="E12" s="14">
        <f t="shared" si="1"/>
        <v>280</v>
      </c>
      <c r="G12" s="14" t="s">
        <v>302</v>
      </c>
      <c r="H12" s="14" t="s">
        <v>325</v>
      </c>
      <c r="I12" s="14">
        <v>140</v>
      </c>
    </row>
    <row r="13" spans="1:9">
      <c r="A13" s="14" t="s">
        <v>298</v>
      </c>
      <c r="B13" s="14" t="s">
        <v>321</v>
      </c>
      <c r="C13" s="14">
        <v>220</v>
      </c>
      <c r="D13" s="14">
        <f t="shared" si="0"/>
        <v>220</v>
      </c>
      <c r="E13" s="14">
        <f t="shared" si="1"/>
        <v>0</v>
      </c>
      <c r="G13" s="14" t="s">
        <v>296</v>
      </c>
      <c r="H13" s="14" t="s">
        <v>320</v>
      </c>
      <c r="I13" s="14">
        <v>390</v>
      </c>
    </row>
    <row r="14" spans="1:9">
      <c r="A14" s="14" t="s">
        <v>299</v>
      </c>
      <c r="B14" s="14" t="s">
        <v>322</v>
      </c>
      <c r="C14" s="14">
        <v>250</v>
      </c>
      <c r="D14" s="14">
        <f t="shared" si="0"/>
        <v>750</v>
      </c>
      <c r="E14" s="14">
        <f t="shared" si="1"/>
        <v>500</v>
      </c>
      <c r="G14" s="14" t="s">
        <v>307</v>
      </c>
      <c r="H14" s="14" t="s">
        <v>329</v>
      </c>
      <c r="I14" s="14">
        <v>180</v>
      </c>
    </row>
    <row r="15" spans="1:9">
      <c r="A15" s="14" t="s">
        <v>300</v>
      </c>
      <c r="B15" s="14" t="s">
        <v>323</v>
      </c>
      <c r="C15" s="14">
        <v>180</v>
      </c>
      <c r="D15" s="14">
        <f t="shared" si="0"/>
        <v>360</v>
      </c>
      <c r="E15" s="14">
        <f t="shared" si="1"/>
        <v>180</v>
      </c>
      <c r="G15" s="14" t="s">
        <v>295</v>
      </c>
      <c r="H15" s="14" t="s">
        <v>319</v>
      </c>
      <c r="I15" s="14">
        <v>200</v>
      </c>
    </row>
    <row r="16" spans="1:9">
      <c r="A16" s="14" t="s">
        <v>301</v>
      </c>
      <c r="B16" s="14" t="s">
        <v>324</v>
      </c>
      <c r="C16" s="14">
        <v>160</v>
      </c>
      <c r="D16" s="14">
        <f t="shared" si="0"/>
        <v>320</v>
      </c>
      <c r="E16" s="14">
        <f t="shared" si="1"/>
        <v>160</v>
      </c>
      <c r="G16" s="14" t="s">
        <v>308</v>
      </c>
      <c r="H16" s="14" t="s">
        <v>330</v>
      </c>
      <c r="I16" s="14">
        <v>350</v>
      </c>
    </row>
    <row r="17" spans="1:9">
      <c r="A17" s="14" t="s">
        <v>302</v>
      </c>
      <c r="B17" s="14" t="s">
        <v>325</v>
      </c>
      <c r="C17" s="14">
        <v>140</v>
      </c>
      <c r="D17" s="14">
        <f t="shared" si="0"/>
        <v>140</v>
      </c>
      <c r="E17" s="14">
        <f t="shared" si="1"/>
        <v>0</v>
      </c>
      <c r="G17" s="14" t="s">
        <v>290</v>
      </c>
      <c r="H17" s="14" t="s">
        <v>314</v>
      </c>
      <c r="I17" s="14">
        <v>1000</v>
      </c>
    </row>
    <row r="18" spans="1:9">
      <c r="A18" s="14" t="s">
        <v>303</v>
      </c>
      <c r="B18" s="14" t="s">
        <v>326</v>
      </c>
      <c r="C18" s="14">
        <v>300</v>
      </c>
      <c r="D18" s="14">
        <f t="shared" si="0"/>
        <v>900</v>
      </c>
      <c r="E18" s="14">
        <f t="shared" si="1"/>
        <v>600</v>
      </c>
      <c r="G18" s="14" t="s">
        <v>300</v>
      </c>
      <c r="H18" s="14" t="s">
        <v>323</v>
      </c>
      <c r="I18" s="14">
        <v>360</v>
      </c>
    </row>
    <row r="19" spans="1:9">
      <c r="A19" s="14" t="s">
        <v>304</v>
      </c>
      <c r="B19" s="14" t="s">
        <v>327</v>
      </c>
      <c r="C19" s="14">
        <v>230</v>
      </c>
      <c r="D19" s="14">
        <f t="shared" si="0"/>
        <v>230</v>
      </c>
      <c r="E19" s="14">
        <f t="shared" si="1"/>
        <v>0</v>
      </c>
      <c r="G19" s="14" t="s">
        <v>299</v>
      </c>
      <c r="H19" s="14" t="s">
        <v>322</v>
      </c>
      <c r="I19" s="14">
        <v>750</v>
      </c>
    </row>
    <row r="20" spans="1:9">
      <c r="A20" s="14" t="s">
        <v>305</v>
      </c>
      <c r="B20" s="14" t="s">
        <v>333</v>
      </c>
      <c r="C20" s="14">
        <v>400</v>
      </c>
      <c r="D20" s="14" t="e">
        <f t="shared" si="0"/>
        <v>#N/A</v>
      </c>
      <c r="E20" s="14" t="e">
        <f t="shared" si="1"/>
        <v>#N/A</v>
      </c>
      <c r="G20" s="14" t="s">
        <v>287</v>
      </c>
      <c r="H20" s="14" t="s">
        <v>311</v>
      </c>
      <c r="I20" s="14">
        <v>240</v>
      </c>
    </row>
    <row r="21" spans="1:9">
      <c r="A21" s="14" t="s">
        <v>306</v>
      </c>
      <c r="B21" s="14" t="s">
        <v>328</v>
      </c>
      <c r="C21" s="14">
        <v>350</v>
      </c>
      <c r="D21" s="14">
        <f t="shared" si="0"/>
        <v>1050</v>
      </c>
      <c r="E21" s="14">
        <f t="shared" si="1"/>
        <v>700</v>
      </c>
      <c r="G21" s="14" t="s">
        <v>289</v>
      </c>
      <c r="H21" s="14" t="s">
        <v>312</v>
      </c>
      <c r="I21" s="14">
        <v>1050</v>
      </c>
    </row>
    <row r="22" spans="1:9">
      <c r="A22" s="14" t="s">
        <v>307</v>
      </c>
      <c r="B22" s="14" t="s">
        <v>329</v>
      </c>
      <c r="C22" s="14">
        <v>180</v>
      </c>
      <c r="D22" s="14">
        <f t="shared" si="0"/>
        <v>180</v>
      </c>
      <c r="E22" s="14">
        <f t="shared" si="1"/>
        <v>0</v>
      </c>
      <c r="G22" s="14" t="s">
        <v>297</v>
      </c>
      <c r="H22" s="14" t="s">
        <v>310</v>
      </c>
      <c r="I22" s="14">
        <v>560</v>
      </c>
    </row>
    <row r="23" spans="1:9">
      <c r="A23" s="14" t="s">
        <v>308</v>
      </c>
      <c r="B23" s="14" t="s">
        <v>330</v>
      </c>
      <c r="C23" s="14">
        <v>350</v>
      </c>
      <c r="D23" s="14">
        <f t="shared" si="0"/>
        <v>350</v>
      </c>
      <c r="E23" s="14">
        <f t="shared" si="1"/>
        <v>0</v>
      </c>
    </row>
    <row r="24" spans="1:9">
      <c r="A24" s="14" t="s">
        <v>309</v>
      </c>
      <c r="B24" s="14" t="s">
        <v>331</v>
      </c>
      <c r="C24" s="14">
        <v>600</v>
      </c>
      <c r="D24" s="14">
        <f t="shared" si="0"/>
        <v>1800</v>
      </c>
      <c r="E24" s="14">
        <f t="shared" si="1"/>
        <v>1200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A04B-FD77-43A5-A017-36860E80BA19}">
  <dimension ref="A1:J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  <col min="9" max="9" width="19.4140625" bestFit="1" customWidth="1"/>
  </cols>
  <sheetData>
    <row r="1" spans="1:10">
      <c r="A1" s="55" t="s">
        <v>433</v>
      </c>
      <c r="B1" s="55" t="s">
        <v>434</v>
      </c>
      <c r="C1" s="55" t="s">
        <v>435</v>
      </c>
      <c r="D1" s="56" t="s">
        <v>436</v>
      </c>
      <c r="E1" s="56" t="s">
        <v>437</v>
      </c>
      <c r="G1" s="55" t="s">
        <v>433</v>
      </c>
      <c r="H1" s="55" t="s">
        <v>434</v>
      </c>
      <c r="I1" s="55" t="s">
        <v>377</v>
      </c>
      <c r="J1" s="55" t="s">
        <v>435</v>
      </c>
    </row>
    <row r="2" spans="1:10">
      <c r="A2" s="14" t="s">
        <v>438</v>
      </c>
      <c r="B2" s="14">
        <v>200</v>
      </c>
      <c r="C2" s="14">
        <f>VLOOKUP(_xlfn.CONCAT(A2,B2),I:J,2,FALSE)</f>
        <v>750</v>
      </c>
      <c r="D2" s="3">
        <v>10</v>
      </c>
      <c r="E2" s="3">
        <f>C2*D2</f>
        <v>7500</v>
      </c>
      <c r="G2" s="14" t="s">
        <v>438</v>
      </c>
      <c r="H2" s="14">
        <v>200</v>
      </c>
      <c r="I2" s="14" t="str">
        <f>_xlfn.CONCAT(G2,H2)</f>
        <v>とんこつラーメン200</v>
      </c>
      <c r="J2" s="14">
        <v>750</v>
      </c>
    </row>
    <row r="3" spans="1:10">
      <c r="A3" s="14" t="s">
        <v>33</v>
      </c>
      <c r="B3" s="14">
        <v>300</v>
      </c>
      <c r="C3" s="14">
        <f t="shared" ref="C3:C4" si="0">VLOOKUP(_xlfn.CONCAT(A3,B3),I:J,2,FALSE)</f>
        <v>800</v>
      </c>
      <c r="D3" s="3">
        <v>20</v>
      </c>
      <c r="E3" s="3">
        <f t="shared" ref="E3:E4" si="1">C3*D3</f>
        <v>16000</v>
      </c>
      <c r="G3" s="14" t="s">
        <v>438</v>
      </c>
      <c r="H3" s="14">
        <v>300</v>
      </c>
      <c r="I3" s="14" t="str">
        <f t="shared" ref="I3:I10" si="2">_xlfn.CONCAT(G3,H3)</f>
        <v>とんこつラーメン300</v>
      </c>
      <c r="J3" s="14">
        <v>850</v>
      </c>
    </row>
    <row r="4" spans="1:10">
      <c r="A4" s="14" t="s">
        <v>439</v>
      </c>
      <c r="B4" s="14">
        <v>400</v>
      </c>
      <c r="C4" s="14">
        <f t="shared" si="0"/>
        <v>980</v>
      </c>
      <c r="D4" s="3">
        <v>30</v>
      </c>
      <c r="E4" s="3">
        <f t="shared" si="1"/>
        <v>29400</v>
      </c>
      <c r="G4" s="14" t="s">
        <v>438</v>
      </c>
      <c r="H4" s="14">
        <v>400</v>
      </c>
      <c r="I4" s="14" t="str">
        <f t="shared" si="2"/>
        <v>とんこつラーメン400</v>
      </c>
      <c r="J4" s="14">
        <v>950</v>
      </c>
    </row>
    <row r="5" spans="1:10">
      <c r="G5" s="14" t="s">
        <v>33</v>
      </c>
      <c r="H5" s="14">
        <v>200</v>
      </c>
      <c r="I5" s="14" t="str">
        <f t="shared" si="2"/>
        <v>つけめん200</v>
      </c>
      <c r="J5" s="14">
        <v>700</v>
      </c>
    </row>
    <row r="6" spans="1:10">
      <c r="G6" s="14" t="s">
        <v>33</v>
      </c>
      <c r="H6" s="14">
        <v>300</v>
      </c>
      <c r="I6" s="14" t="str">
        <f t="shared" si="2"/>
        <v>つけめん300</v>
      </c>
      <c r="J6" s="14">
        <v>800</v>
      </c>
    </row>
    <row r="7" spans="1:10">
      <c r="G7" s="14" t="s">
        <v>33</v>
      </c>
      <c r="H7" s="14">
        <v>400</v>
      </c>
      <c r="I7" s="14" t="str">
        <f t="shared" si="2"/>
        <v>つけめん400</v>
      </c>
      <c r="J7" s="14">
        <v>900</v>
      </c>
    </row>
    <row r="8" spans="1:10">
      <c r="G8" s="14" t="s">
        <v>439</v>
      </c>
      <c r="H8" s="14">
        <v>200</v>
      </c>
      <c r="I8" s="14" t="str">
        <f t="shared" si="2"/>
        <v>みそラーメン200</v>
      </c>
      <c r="J8" s="14">
        <v>780</v>
      </c>
    </row>
    <row r="9" spans="1:10">
      <c r="G9" s="14" t="s">
        <v>439</v>
      </c>
      <c r="H9" s="14">
        <v>300</v>
      </c>
      <c r="I9" s="14" t="str">
        <f t="shared" si="2"/>
        <v>みそラーメン300</v>
      </c>
      <c r="J9" s="14">
        <v>880</v>
      </c>
    </row>
    <row r="10" spans="1:10">
      <c r="G10" s="14" t="s">
        <v>439</v>
      </c>
      <c r="H10" s="14">
        <v>400</v>
      </c>
      <c r="I10" s="14" t="str">
        <f t="shared" si="2"/>
        <v>みそラーメン400</v>
      </c>
      <c r="J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795-846B-47BF-8EEE-63DF2A41ED47}">
  <sheetPr codeName="Sheet10"/>
  <dimension ref="A1:I4"/>
  <sheetViews>
    <sheetView workbookViewId="0"/>
  </sheetViews>
  <sheetFormatPr defaultRowHeight="18"/>
  <cols>
    <col min="1" max="1" width="7" bestFit="1" customWidth="1"/>
    <col min="2" max="2" width="20.1640625" bestFit="1" customWidth="1"/>
    <col min="3" max="4" width="6.83203125" bestFit="1" customWidth="1"/>
    <col min="5" max="5" width="5.6640625" bestFit="1" customWidth="1"/>
    <col min="7" max="7" width="7" bestFit="1" customWidth="1"/>
    <col min="8" max="8" width="14.33203125" bestFit="1" customWidth="1"/>
    <col min="9" max="9" width="6.83203125" bestFit="1" customWidth="1"/>
  </cols>
  <sheetData>
    <row r="1" spans="1:9">
      <c r="A1" s="33" t="s">
        <v>99</v>
      </c>
      <c r="B1" s="33" t="s">
        <v>100</v>
      </c>
      <c r="C1" s="33" t="s">
        <v>334</v>
      </c>
      <c r="D1" s="33" t="s">
        <v>335</v>
      </c>
      <c r="E1" s="33" t="s">
        <v>336</v>
      </c>
      <c r="G1" s="34" t="s">
        <v>99</v>
      </c>
      <c r="H1" s="34" t="s">
        <v>100</v>
      </c>
      <c r="I1" s="34" t="s">
        <v>332</v>
      </c>
    </row>
    <row r="2" spans="1:9">
      <c r="A2" s="14" t="s">
        <v>364</v>
      </c>
      <c r="B2" s="14" t="s">
        <v>311</v>
      </c>
      <c r="C2" s="14">
        <v>120</v>
      </c>
      <c r="D2" s="14">
        <f>VLOOKUP(A2,G:I,3,FALSE)</f>
        <v>900</v>
      </c>
      <c r="E2" s="14">
        <f>D2-C2</f>
        <v>780</v>
      </c>
      <c r="G2" s="14" t="s">
        <v>303</v>
      </c>
      <c r="H2" s="14" t="s">
        <v>326</v>
      </c>
      <c r="I2" s="14">
        <v>900</v>
      </c>
    </row>
    <row r="3" spans="1:9">
      <c r="G3" s="14" t="s">
        <v>303</v>
      </c>
      <c r="H3" s="14" t="s">
        <v>326</v>
      </c>
      <c r="I3" s="14">
        <v>9000</v>
      </c>
    </row>
    <row r="4" spans="1:9">
      <c r="G4" s="14" t="s">
        <v>303</v>
      </c>
      <c r="H4" s="14" t="s">
        <v>326</v>
      </c>
      <c r="I4" s="14">
        <v>90000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B9D9-3A95-488B-A37C-95EB569A29E6}">
  <sheetPr codeName="Sheet11"/>
  <dimension ref="A1:G21"/>
  <sheetViews>
    <sheetView tabSelected="1" workbookViewId="0"/>
  </sheetViews>
  <sheetFormatPr defaultRowHeight="18"/>
  <cols>
    <col min="2" max="2" width="10.9140625" bestFit="1" customWidth="1"/>
    <col min="3" max="3" width="10.4140625" bestFit="1" customWidth="1"/>
    <col min="6" max="7" width="14.4140625" bestFit="1" customWidth="1"/>
  </cols>
  <sheetData>
    <row r="1" spans="1:7">
      <c r="A1" s="19" t="s">
        <v>359</v>
      </c>
      <c r="B1" s="19" t="s">
        <v>360</v>
      </c>
      <c r="C1" s="19" t="s">
        <v>361</v>
      </c>
      <c r="D1" s="37" t="s">
        <v>343</v>
      </c>
      <c r="E1" s="37" t="s">
        <v>341</v>
      </c>
      <c r="F1" s="37" t="s">
        <v>362</v>
      </c>
      <c r="G1" s="19" t="s">
        <v>363</v>
      </c>
    </row>
    <row r="2" spans="1:7">
      <c r="A2" s="38">
        <v>1001</v>
      </c>
      <c r="B2" s="14" t="str">
        <f>_xlfn.XLOOKUP($A2,従業員マスタ!$C:$C,従業員マスタ!A:A,"無し",0,1)</f>
        <v>市川 菜々美</v>
      </c>
      <c r="C2" s="14" t="str">
        <f>_xlfn.XLOOKUP($A2,従業員マスタ!$C:$C,従業員マスタ!D:D,"無し",0,1)</f>
        <v>管理監督者</v>
      </c>
      <c r="D2" s="14" t="str">
        <f>_xlfn.XLOOKUP($A2,従業員マスタ!$C:$C,従業員マスタ!E:E,"無し",0,1)</f>
        <v>技術部</v>
      </c>
      <c r="E2" s="14" t="str">
        <f>_xlfn.XLOOKUP($A2,従業員マスタ!$C:$C,従業員マスタ!F:F,"無し",0,1)</f>
        <v>設計</v>
      </c>
      <c r="F2" s="14">
        <v>111</v>
      </c>
      <c r="G2" s="14">
        <v>11</v>
      </c>
    </row>
    <row r="3" spans="1:7">
      <c r="A3" s="38">
        <v>1003</v>
      </c>
      <c r="B3" s="14" t="str">
        <f>_xlfn.XLOOKUP($A3,従業員マスタ!$C:$C,従業員マスタ!A:A,"無し",0,1)</f>
        <v>大坪 直人</v>
      </c>
      <c r="C3" s="14" t="str">
        <f>_xlfn.XLOOKUP($A3,従業員マスタ!$C:$C,従業員マスタ!D:D,"無し",0,1)</f>
        <v>管理監督者</v>
      </c>
      <c r="D3" s="14" t="str">
        <f>_xlfn.XLOOKUP($A3,従業員マスタ!$C:$C,従業員マスタ!E:E,"無し",0,1)</f>
        <v>技術部</v>
      </c>
      <c r="E3" s="14" t="str">
        <f>_xlfn.XLOOKUP($A3,従業員マスタ!$C:$C,従業員マスタ!F:F,"無し",0,1)</f>
        <v>設計</v>
      </c>
      <c r="F3" s="14">
        <v>154</v>
      </c>
      <c r="G3" s="14">
        <v>23</v>
      </c>
    </row>
    <row r="4" spans="1:7">
      <c r="A4" s="38">
        <v>1004</v>
      </c>
      <c r="B4" s="14" t="str">
        <f>_xlfn.XLOOKUP($A4,従業員マスタ!$C:$C,従業員マスタ!A:A,"無し",0,1)</f>
        <v>野上 はるか</v>
      </c>
      <c r="C4" s="14" t="str">
        <f>_xlfn.XLOOKUP($A4,従業員マスタ!$C:$C,従業員マスタ!D:D,"無し",0,1)</f>
        <v>正社員</v>
      </c>
      <c r="D4" s="14" t="str">
        <f>_xlfn.XLOOKUP($A4,従業員マスタ!$C:$C,従業員マスタ!E:E,"無し",0,1)</f>
        <v>技術部</v>
      </c>
      <c r="E4" s="14" t="str">
        <f>_xlfn.XLOOKUP($A4,従業員マスタ!$C:$C,従業員マスタ!F:F,"無し",0,1)</f>
        <v>設計</v>
      </c>
      <c r="F4" s="14">
        <v>108</v>
      </c>
      <c r="G4" s="14">
        <v>31</v>
      </c>
    </row>
    <row r="5" spans="1:7">
      <c r="A5" s="38">
        <v>1005</v>
      </c>
      <c r="B5" s="14" t="str">
        <f>_xlfn.XLOOKUP($A5,従業員マスタ!$C:$C,従業員マスタ!A:A,"無し",0,1)</f>
        <v>川村 右京</v>
      </c>
      <c r="C5" s="14" t="str">
        <f>_xlfn.XLOOKUP($A5,従業員マスタ!$C:$C,従業員マスタ!D:D,"無し",0,1)</f>
        <v>正社員</v>
      </c>
      <c r="D5" s="14" t="str">
        <f>_xlfn.XLOOKUP($A5,従業員マスタ!$C:$C,従業員マスタ!E:E,"無し",0,1)</f>
        <v>技術部</v>
      </c>
      <c r="E5" s="14" t="str">
        <f>_xlfn.XLOOKUP($A5,従業員マスタ!$C:$C,従業員マスタ!F:F,"無し",0,1)</f>
        <v>設計</v>
      </c>
      <c r="F5" s="14">
        <v>138</v>
      </c>
      <c r="G5" s="14">
        <v>4</v>
      </c>
    </row>
    <row r="6" spans="1:7">
      <c r="A6" s="38">
        <v>1006</v>
      </c>
      <c r="B6" s="14" t="str">
        <f>_xlfn.XLOOKUP($A6,従業員マスタ!$C:$C,従業員マスタ!A:A,"無し",0,1)</f>
        <v>平井 惇</v>
      </c>
      <c r="C6" s="14" t="str">
        <f>_xlfn.XLOOKUP($A6,従業員マスタ!$C:$C,従業員マスタ!D:D,"無し",0,1)</f>
        <v>管理監督者</v>
      </c>
      <c r="D6" s="14" t="str">
        <f>_xlfn.XLOOKUP($A6,従業員マスタ!$C:$C,従業員マスタ!E:E,"無し",0,1)</f>
        <v>技術部</v>
      </c>
      <c r="E6" s="14" t="str">
        <f>_xlfn.XLOOKUP($A6,従業員マスタ!$C:$C,従業員マスタ!F:F,"無し",0,1)</f>
        <v>設計</v>
      </c>
      <c r="F6" s="14">
        <v>148</v>
      </c>
      <c r="G6" s="14">
        <v>17</v>
      </c>
    </row>
    <row r="7" spans="1:7">
      <c r="A7" s="38">
        <v>1007</v>
      </c>
      <c r="B7" s="14" t="str">
        <f>_xlfn.XLOOKUP($A7,従業員マスタ!$C:$C,従業員マスタ!A:A,"無し",0,1)</f>
        <v>桑原 基祐</v>
      </c>
      <c r="C7" s="14" t="str">
        <f>_xlfn.XLOOKUP($A7,従業員マスタ!$C:$C,従業員マスタ!D:D,"無し",0,1)</f>
        <v>正社員</v>
      </c>
      <c r="D7" s="14" t="str">
        <f>_xlfn.XLOOKUP($A7,従業員マスタ!$C:$C,従業員マスタ!E:E,"無し",0,1)</f>
        <v>技術部</v>
      </c>
      <c r="E7" s="14" t="str">
        <f>_xlfn.XLOOKUP($A7,従業員マスタ!$C:$C,従業員マスタ!F:F,"無し",0,1)</f>
        <v>設計</v>
      </c>
      <c r="F7" s="14">
        <v>127</v>
      </c>
      <c r="G7" s="14">
        <v>35</v>
      </c>
    </row>
    <row r="8" spans="1:7">
      <c r="A8" s="38">
        <v>1008</v>
      </c>
      <c r="B8" s="14" t="str">
        <f>_xlfn.XLOOKUP($A8,従業員マスタ!$C:$C,従業員マスタ!A:A,"無し",0,1)</f>
        <v>志村 早紀</v>
      </c>
      <c r="C8" s="14" t="str">
        <f>_xlfn.XLOOKUP($A8,従業員マスタ!$C:$C,従業員マスタ!D:D,"無し",0,1)</f>
        <v>正社員</v>
      </c>
      <c r="D8" s="14" t="str">
        <f>_xlfn.XLOOKUP($A8,従業員マスタ!$C:$C,従業員マスタ!E:E,"無し",0,1)</f>
        <v>技術部</v>
      </c>
      <c r="E8" s="14" t="str">
        <f>_xlfn.XLOOKUP($A8,従業員マスタ!$C:$C,従業員マスタ!F:F,"無し",0,1)</f>
        <v>設計</v>
      </c>
      <c r="F8" s="14">
        <v>146</v>
      </c>
      <c r="G8" s="14">
        <v>15</v>
      </c>
    </row>
    <row r="9" spans="1:7">
      <c r="A9" s="38">
        <v>1009</v>
      </c>
      <c r="B9" s="14" t="str">
        <f>_xlfn.XLOOKUP($A9,従業員マスタ!$C:$C,従業員マスタ!A:A,"無し",0,1)</f>
        <v>小泉 さとみ</v>
      </c>
      <c r="C9" s="14" t="str">
        <f>_xlfn.XLOOKUP($A9,従業員マスタ!$C:$C,従業員マスタ!D:D,"無し",0,1)</f>
        <v>正社員</v>
      </c>
      <c r="D9" s="14" t="str">
        <f>_xlfn.XLOOKUP($A9,従業員マスタ!$C:$C,従業員マスタ!E:E,"無し",0,1)</f>
        <v>技術部</v>
      </c>
      <c r="E9" s="14" t="str">
        <f>_xlfn.XLOOKUP($A9,従業員マスタ!$C:$C,従業員マスタ!F:F,"無し",0,1)</f>
        <v>設計</v>
      </c>
      <c r="F9" s="14">
        <v>146</v>
      </c>
      <c r="G9" s="14">
        <v>2</v>
      </c>
    </row>
    <row r="10" spans="1:7">
      <c r="A10" s="38">
        <v>1011</v>
      </c>
      <c r="B10" s="14" t="str">
        <f>_xlfn.XLOOKUP($A10,従業員マスタ!$C:$C,従業員マスタ!A:A,"無し",0,1)</f>
        <v>米田 育二</v>
      </c>
      <c r="C10" s="14" t="str">
        <f>_xlfn.XLOOKUP($A10,従業員マスタ!$C:$C,従業員マスタ!D:D,"無し",0,1)</f>
        <v>パート</v>
      </c>
      <c r="D10" s="14" t="str">
        <f>_xlfn.XLOOKUP($A10,従業員マスタ!$C:$C,従業員マスタ!E:E,"無し",0,1)</f>
        <v>総務部</v>
      </c>
      <c r="E10" s="14" t="str">
        <f>_xlfn.XLOOKUP($A10,従業員マスタ!$C:$C,従業員マスタ!F:F,"無し",0,1)</f>
        <v>総務</v>
      </c>
      <c r="F10" s="14">
        <v>159</v>
      </c>
      <c r="G10" s="14">
        <v>39</v>
      </c>
    </row>
    <row r="11" spans="1:7">
      <c r="A11" s="38">
        <v>1012</v>
      </c>
      <c r="B11" s="14" t="str">
        <f>_xlfn.XLOOKUP($A11,従業員マスタ!$C:$C,従業員マスタ!A:A,"無し",0,1)</f>
        <v>日高 一恵</v>
      </c>
      <c r="C11" s="14" t="str">
        <f>_xlfn.XLOOKUP($A11,従業員マスタ!$C:$C,従業員マスタ!D:D,"無し",0,1)</f>
        <v>正社員</v>
      </c>
      <c r="D11" s="14" t="str">
        <f>_xlfn.XLOOKUP($A11,従業員マスタ!$C:$C,従業員マスタ!E:E,"無し",0,1)</f>
        <v>技術部</v>
      </c>
      <c r="E11" s="14" t="str">
        <f>_xlfn.XLOOKUP($A11,従業員マスタ!$C:$C,従業員マスタ!F:F,"無し",0,1)</f>
        <v>開発</v>
      </c>
      <c r="F11" s="14">
        <v>137</v>
      </c>
      <c r="G11" s="14">
        <v>2</v>
      </c>
    </row>
    <row r="12" spans="1:7">
      <c r="A12" s="38">
        <v>1013</v>
      </c>
      <c r="B12" s="14" t="str">
        <f>_xlfn.XLOOKUP($A12,従業員マスタ!$C:$C,従業員マスタ!A:A,"無し",0,1)</f>
        <v>瀬戸 仁</v>
      </c>
      <c r="C12" s="14" t="str">
        <f>_xlfn.XLOOKUP($A12,従業員マスタ!$C:$C,従業員マスタ!D:D,"無し",0,1)</f>
        <v>正社員</v>
      </c>
      <c r="D12" s="14" t="str">
        <f>_xlfn.XLOOKUP($A12,従業員マスタ!$C:$C,従業員マスタ!E:E,"無し",0,1)</f>
        <v>製造部</v>
      </c>
      <c r="E12" s="14" t="str">
        <f>_xlfn.XLOOKUP($A12,従業員マスタ!$C:$C,従業員マスタ!F:F,"無し",0,1)</f>
        <v>生産管理</v>
      </c>
      <c r="F12" s="14">
        <v>111</v>
      </c>
      <c r="G12" s="14">
        <v>14</v>
      </c>
    </row>
    <row r="13" spans="1:7">
      <c r="A13" s="38">
        <v>1015</v>
      </c>
      <c r="B13" s="14" t="str">
        <f>_xlfn.XLOOKUP($A13,従業員マスタ!$C:$C,従業員マスタ!A:A,"無し",0,1)</f>
        <v>土井 美幸</v>
      </c>
      <c r="C13" s="14" t="str">
        <f>_xlfn.XLOOKUP($A13,従業員マスタ!$C:$C,従業員マスタ!D:D,"無し",0,1)</f>
        <v>管理監督者</v>
      </c>
      <c r="D13" s="14" t="str">
        <f>_xlfn.XLOOKUP($A13,従業員マスタ!$C:$C,従業員マスタ!E:E,"無し",0,1)</f>
        <v>製造部</v>
      </c>
      <c r="E13" s="14" t="str">
        <f>_xlfn.XLOOKUP($A13,従業員マスタ!$C:$C,従業員マスタ!F:F,"無し",0,1)</f>
        <v>生産管理</v>
      </c>
      <c r="F13" s="14">
        <v>141</v>
      </c>
      <c r="G13" s="14">
        <v>27</v>
      </c>
    </row>
    <row r="14" spans="1:7">
      <c r="A14" s="38">
        <v>1017</v>
      </c>
      <c r="B14" s="14" t="str">
        <f>_xlfn.XLOOKUP($A14,従業員マスタ!$C:$C,従業員マスタ!A:A,"無し",0,1)</f>
        <v>石川 美智子</v>
      </c>
      <c r="C14" s="14" t="str">
        <f>_xlfn.XLOOKUP($A14,従業員マスタ!$C:$C,従業員マスタ!D:D,"無し",0,1)</f>
        <v>パート</v>
      </c>
      <c r="D14" s="14" t="str">
        <f>_xlfn.XLOOKUP($A14,従業員マスタ!$C:$C,従業員マスタ!E:E,"無し",0,1)</f>
        <v>製造部</v>
      </c>
      <c r="E14" s="14" t="str">
        <f>_xlfn.XLOOKUP($A14,従業員マスタ!$C:$C,従業員マスタ!F:F,"無し",0,1)</f>
        <v>生産管理</v>
      </c>
      <c r="F14" s="14">
        <v>128</v>
      </c>
      <c r="G14" s="14">
        <v>9</v>
      </c>
    </row>
    <row r="15" spans="1:7">
      <c r="A15" s="38">
        <v>1018</v>
      </c>
      <c r="B15" s="14" t="str">
        <f>_xlfn.XLOOKUP($A15,従業員マスタ!$C:$C,従業員マスタ!A:A,"無し",0,1)</f>
        <v>矢沢 美希</v>
      </c>
      <c r="C15" s="14" t="str">
        <f>_xlfn.XLOOKUP($A15,従業員マスタ!$C:$C,従業員マスタ!D:D,"無し",0,1)</f>
        <v>正社員</v>
      </c>
      <c r="D15" s="14" t="str">
        <f>_xlfn.XLOOKUP($A15,従業員マスタ!$C:$C,従業員マスタ!E:E,"無し",0,1)</f>
        <v>製造部</v>
      </c>
      <c r="E15" s="14" t="str">
        <f>_xlfn.XLOOKUP($A15,従業員マスタ!$C:$C,従業員マスタ!F:F,"無し",0,1)</f>
        <v>生産管理</v>
      </c>
      <c r="F15" s="14">
        <v>118</v>
      </c>
      <c r="G15" s="14">
        <v>11</v>
      </c>
    </row>
    <row r="16" spans="1:7">
      <c r="A16" s="38">
        <v>1019</v>
      </c>
      <c r="B16" s="14" t="str">
        <f>_xlfn.XLOOKUP($A16,従業員マスタ!$C:$C,従業員マスタ!A:A,"無し",0,1)</f>
        <v>小室 由樹</v>
      </c>
      <c r="C16" s="14" t="str">
        <f>_xlfn.XLOOKUP($A16,従業員マスタ!$C:$C,従業員マスタ!D:D,"無し",0,1)</f>
        <v>正社員</v>
      </c>
      <c r="D16" s="14" t="str">
        <f>_xlfn.XLOOKUP($A16,従業員マスタ!$C:$C,従業員マスタ!E:E,"無し",0,1)</f>
        <v>製造部</v>
      </c>
      <c r="E16" s="14" t="str">
        <f>_xlfn.XLOOKUP($A16,従業員マスタ!$C:$C,従業員マスタ!F:F,"無し",0,1)</f>
        <v>生産管理</v>
      </c>
      <c r="F16" s="14">
        <v>100</v>
      </c>
      <c r="G16" s="14">
        <v>23</v>
      </c>
    </row>
    <row r="17" spans="1:7">
      <c r="A17" s="38">
        <v>1024</v>
      </c>
      <c r="B17" s="14" t="str">
        <f>_xlfn.XLOOKUP($A17,従業員マスタ!$C:$C,従業員マスタ!A:A,"無し",0,1)</f>
        <v>安田 真奈美</v>
      </c>
      <c r="C17" s="14" t="str">
        <f>_xlfn.XLOOKUP($A17,従業員マスタ!$C:$C,従業員マスタ!D:D,"無し",0,1)</f>
        <v>正社員</v>
      </c>
      <c r="D17" s="14" t="str">
        <f>_xlfn.XLOOKUP($A17,従業員マスタ!$C:$C,従業員マスタ!E:E,"無し",0,1)</f>
        <v>技術部</v>
      </c>
      <c r="E17" s="14" t="str">
        <f>_xlfn.XLOOKUP($A17,従業員マスタ!$C:$C,従業員マスタ!F:F,"無し",0,1)</f>
        <v>開発</v>
      </c>
      <c r="F17" s="14">
        <v>109</v>
      </c>
      <c r="G17" s="14">
        <v>40</v>
      </c>
    </row>
    <row r="18" spans="1:7">
      <c r="A18" s="38">
        <v>1025</v>
      </c>
      <c r="B18" s="14" t="str">
        <f>_xlfn.XLOOKUP($A18,従業員マスタ!$C:$C,従業員マスタ!A:A,"無し",0,1)</f>
        <v>乾 雅之</v>
      </c>
      <c r="C18" s="14" t="str">
        <f>_xlfn.XLOOKUP($A18,従業員マスタ!$C:$C,従業員マスタ!D:D,"無し",0,1)</f>
        <v>正社員</v>
      </c>
      <c r="D18" s="14" t="str">
        <f>_xlfn.XLOOKUP($A18,従業員マスタ!$C:$C,従業員マスタ!E:E,"無し",0,1)</f>
        <v>技術部</v>
      </c>
      <c r="E18" s="14" t="str">
        <f>_xlfn.XLOOKUP($A18,従業員マスタ!$C:$C,従業員マスタ!F:F,"無し",0,1)</f>
        <v>開発</v>
      </c>
      <c r="F18" s="14">
        <v>158</v>
      </c>
      <c r="G18" s="14">
        <v>11</v>
      </c>
    </row>
    <row r="19" spans="1:7">
      <c r="A19" s="38">
        <v>1026</v>
      </c>
      <c r="B19" s="14" t="str">
        <f>_xlfn.XLOOKUP($A19,従業員マスタ!$C:$C,従業員マスタ!A:A,"無し",0,1)</f>
        <v>尾上 メイサ</v>
      </c>
      <c r="C19" s="14" t="str">
        <f>_xlfn.XLOOKUP($A19,従業員マスタ!$C:$C,従業員マスタ!D:D,"無し",0,1)</f>
        <v>パート</v>
      </c>
      <c r="D19" s="14" t="str">
        <f>_xlfn.XLOOKUP($A19,従業員マスタ!$C:$C,従業員マスタ!E:E,"無し",0,1)</f>
        <v>製造部</v>
      </c>
      <c r="E19" s="14" t="str">
        <f>_xlfn.XLOOKUP($A19,従業員マスタ!$C:$C,従業員マスタ!F:F,"無し",0,1)</f>
        <v>工作1</v>
      </c>
      <c r="F19" s="14">
        <v>104</v>
      </c>
      <c r="G19" s="14">
        <v>41</v>
      </c>
    </row>
    <row r="20" spans="1:7">
      <c r="A20" s="38">
        <v>1027</v>
      </c>
      <c r="B20" s="14" t="str">
        <f>_xlfn.XLOOKUP($A20,従業員マスタ!$C:$C,従業員マスタ!A:A,"無し",0,1)</f>
        <v>北沢 涼子</v>
      </c>
      <c r="C20" s="14" t="str">
        <f>_xlfn.XLOOKUP($A20,従業員マスタ!$C:$C,従業員マスタ!D:D,"無し",0,1)</f>
        <v>正社員</v>
      </c>
      <c r="D20" s="14" t="str">
        <f>_xlfn.XLOOKUP($A20,従業員マスタ!$C:$C,従業員マスタ!E:E,"無し",0,1)</f>
        <v>技術部</v>
      </c>
      <c r="E20" s="14" t="str">
        <f>_xlfn.XLOOKUP($A20,従業員マスタ!$C:$C,従業員マスタ!F:F,"無し",0,1)</f>
        <v>開発</v>
      </c>
      <c r="F20" s="14">
        <v>152</v>
      </c>
      <c r="G20" s="14">
        <v>28</v>
      </c>
    </row>
    <row r="21" spans="1:7">
      <c r="A21" s="38">
        <v>1031</v>
      </c>
      <c r="B21" s="14" t="str">
        <f>_xlfn.XLOOKUP($A21,従業員マスタ!$C:$C,従業員マスタ!A:A,"無し",0,1)</f>
        <v>尾上 真帆</v>
      </c>
      <c r="C21" s="14" t="str">
        <f>_xlfn.XLOOKUP($A21,従業員マスタ!$C:$C,従業員マスタ!D:D,"無し",0,1)</f>
        <v>パート</v>
      </c>
      <c r="D21" s="14" t="str">
        <f>_xlfn.XLOOKUP($A21,従業員マスタ!$C:$C,従業員マスタ!E:E,"無し",0,1)</f>
        <v>製造部</v>
      </c>
      <c r="E21" s="14" t="str">
        <f>_xlfn.XLOOKUP($A21,従業員マスタ!$C:$C,従業員マスタ!F:F,"無し",0,1)</f>
        <v>工作1</v>
      </c>
      <c r="F21" s="14">
        <v>135</v>
      </c>
      <c r="G21" s="14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8F5F-5DE8-4F7F-8AF0-18E602FD28E2}">
  <sheetPr codeName="Sheet12"/>
  <dimension ref="A1:F187"/>
  <sheetViews>
    <sheetView workbookViewId="0">
      <selection activeCell="A2" sqref="A2"/>
    </sheetView>
  </sheetViews>
  <sheetFormatPr defaultColWidth="8.83203125" defaultRowHeight="18"/>
  <cols>
    <col min="1" max="1" width="17.58203125" style="35" bestFit="1" customWidth="1"/>
    <col min="2" max="2" width="12.4140625" style="36" bestFit="1" customWidth="1"/>
    <col min="3" max="3" width="8.58203125" style="35" bestFit="1" customWidth="1"/>
    <col min="4" max="4" width="10.4140625" style="35" bestFit="1" customWidth="1"/>
    <col min="5" max="5" width="6.83203125" style="35" bestFit="1" customWidth="1"/>
    <col min="6" max="6" width="8.58203125" style="35" bestFit="1" customWidth="1"/>
    <col min="7" max="16384" width="8.83203125" style="35"/>
  </cols>
  <sheetData>
    <row r="1" spans="1:6">
      <c r="A1" s="53" t="s">
        <v>342</v>
      </c>
      <c r="B1" s="54" t="s">
        <v>429</v>
      </c>
      <c r="C1" s="53" t="s">
        <v>430</v>
      </c>
      <c r="D1" s="53" t="s">
        <v>431</v>
      </c>
      <c r="E1" s="53" t="s">
        <v>432</v>
      </c>
      <c r="F1" s="53" t="s">
        <v>341</v>
      </c>
    </row>
    <row r="2" spans="1:6">
      <c r="A2" s="35" t="s">
        <v>101</v>
      </c>
      <c r="B2" s="36">
        <v>0.33333333333333331</v>
      </c>
      <c r="C2" s="35">
        <v>1001</v>
      </c>
      <c r="D2" s="35" t="s">
        <v>347</v>
      </c>
      <c r="E2" s="35" t="s">
        <v>340</v>
      </c>
      <c r="F2" s="35" t="s">
        <v>337</v>
      </c>
    </row>
    <row r="3" spans="1:6">
      <c r="A3" s="35" t="s">
        <v>102</v>
      </c>
      <c r="B3" s="36">
        <v>0.33333333333333331</v>
      </c>
      <c r="C3" s="35">
        <v>1003</v>
      </c>
      <c r="D3" s="35" t="s">
        <v>347</v>
      </c>
      <c r="E3" s="35" t="s">
        <v>340</v>
      </c>
      <c r="F3" s="35" t="s">
        <v>337</v>
      </c>
    </row>
    <row r="4" spans="1:6">
      <c r="A4" s="35" t="s">
        <v>103</v>
      </c>
      <c r="B4" s="36">
        <v>0.33333333333333331</v>
      </c>
      <c r="C4" s="35">
        <v>1004</v>
      </c>
      <c r="D4" s="35" t="s">
        <v>349</v>
      </c>
      <c r="E4" s="35" t="s">
        <v>340</v>
      </c>
      <c r="F4" s="35" t="s">
        <v>337</v>
      </c>
    </row>
    <row r="5" spans="1:6">
      <c r="A5" s="35" t="s">
        <v>104</v>
      </c>
      <c r="B5" s="36">
        <v>0.33333333333333331</v>
      </c>
      <c r="C5" s="35">
        <v>1005</v>
      </c>
      <c r="D5" s="35" t="s">
        <v>349</v>
      </c>
      <c r="E5" s="35" t="s">
        <v>340</v>
      </c>
      <c r="F5" s="35" t="s">
        <v>337</v>
      </c>
    </row>
    <row r="6" spans="1:6">
      <c r="A6" s="35" t="s">
        <v>105</v>
      </c>
      <c r="B6" s="36">
        <v>0.33333333333333331</v>
      </c>
      <c r="C6" s="35">
        <v>1006</v>
      </c>
      <c r="D6" s="35" t="s">
        <v>347</v>
      </c>
      <c r="E6" s="35" t="s">
        <v>340</v>
      </c>
      <c r="F6" s="35" t="s">
        <v>337</v>
      </c>
    </row>
    <row r="7" spans="1:6">
      <c r="A7" s="35" t="s">
        <v>106</v>
      </c>
      <c r="B7" s="36">
        <v>0.33333333333333331</v>
      </c>
      <c r="C7" s="35">
        <v>1007</v>
      </c>
      <c r="D7" s="35" t="s">
        <v>349</v>
      </c>
      <c r="E7" s="35" t="s">
        <v>340</v>
      </c>
      <c r="F7" s="35" t="s">
        <v>337</v>
      </c>
    </row>
    <row r="8" spans="1:6">
      <c r="A8" s="35" t="s">
        <v>107</v>
      </c>
      <c r="B8" s="36">
        <v>0.33333333333333331</v>
      </c>
      <c r="C8" s="35">
        <v>1008</v>
      </c>
      <c r="D8" s="35" t="s">
        <v>349</v>
      </c>
      <c r="E8" s="35" t="s">
        <v>340</v>
      </c>
      <c r="F8" s="35" t="s">
        <v>337</v>
      </c>
    </row>
    <row r="9" spans="1:6">
      <c r="A9" s="35" t="s">
        <v>108</v>
      </c>
      <c r="B9" s="36">
        <v>0.33333333333333331</v>
      </c>
      <c r="C9" s="35">
        <v>1009</v>
      </c>
      <c r="D9" s="35" t="s">
        <v>349</v>
      </c>
      <c r="E9" s="35" t="s">
        <v>340</v>
      </c>
      <c r="F9" s="35" t="s">
        <v>337</v>
      </c>
    </row>
    <row r="10" spans="1:6">
      <c r="A10" s="35" t="s">
        <v>109</v>
      </c>
      <c r="B10" s="36">
        <v>0.33333333333333331</v>
      </c>
      <c r="C10" s="35">
        <v>1011</v>
      </c>
      <c r="D10" s="35" t="s">
        <v>345</v>
      </c>
      <c r="E10" s="35" t="s">
        <v>344</v>
      </c>
      <c r="F10" s="35" t="s">
        <v>354</v>
      </c>
    </row>
    <row r="11" spans="1:6">
      <c r="A11" s="35" t="s">
        <v>110</v>
      </c>
      <c r="B11" s="36">
        <v>0.33333333333333331</v>
      </c>
      <c r="C11" s="35">
        <v>1012</v>
      </c>
      <c r="D11" s="35" t="s">
        <v>349</v>
      </c>
      <c r="E11" s="35" t="s">
        <v>340</v>
      </c>
      <c r="F11" s="35" t="s">
        <v>358</v>
      </c>
    </row>
    <row r="12" spans="1:6">
      <c r="A12" s="35" t="s">
        <v>111</v>
      </c>
      <c r="B12" s="36">
        <v>0.33333333333333331</v>
      </c>
      <c r="C12" s="35">
        <v>1013</v>
      </c>
      <c r="D12" s="35" t="s">
        <v>349</v>
      </c>
      <c r="E12" s="35" t="s">
        <v>338</v>
      </c>
      <c r="F12" s="35" t="s">
        <v>339</v>
      </c>
    </row>
    <row r="13" spans="1:6">
      <c r="A13" s="35" t="s">
        <v>112</v>
      </c>
      <c r="B13" s="36">
        <v>0.33333333333333331</v>
      </c>
      <c r="C13" s="35">
        <v>1015</v>
      </c>
      <c r="D13" s="35" t="s">
        <v>348</v>
      </c>
      <c r="E13" s="35" t="s">
        <v>338</v>
      </c>
      <c r="F13" s="35" t="s">
        <v>339</v>
      </c>
    </row>
    <row r="14" spans="1:6">
      <c r="A14" s="35" t="s">
        <v>113</v>
      </c>
      <c r="B14" s="36">
        <v>0.33333333333333331</v>
      </c>
      <c r="C14" s="35">
        <v>1017</v>
      </c>
      <c r="D14" s="35" t="s">
        <v>345</v>
      </c>
      <c r="E14" s="35" t="s">
        <v>338</v>
      </c>
      <c r="F14" s="35" t="s">
        <v>339</v>
      </c>
    </row>
    <row r="15" spans="1:6">
      <c r="A15" s="35" t="s">
        <v>114</v>
      </c>
      <c r="B15" s="36">
        <v>0.33333333333333331</v>
      </c>
      <c r="C15" s="35">
        <v>1018</v>
      </c>
      <c r="D15" s="35" t="s">
        <v>349</v>
      </c>
      <c r="E15" s="35" t="s">
        <v>338</v>
      </c>
      <c r="F15" s="35" t="s">
        <v>339</v>
      </c>
    </row>
    <row r="16" spans="1:6">
      <c r="A16" s="35" t="s">
        <v>115</v>
      </c>
      <c r="B16" s="36">
        <v>0.33333333333333331</v>
      </c>
      <c r="C16" s="35">
        <v>1019</v>
      </c>
      <c r="D16" s="35" t="s">
        <v>349</v>
      </c>
      <c r="E16" s="35" t="s">
        <v>338</v>
      </c>
      <c r="F16" s="35" t="s">
        <v>339</v>
      </c>
    </row>
    <row r="17" spans="1:6">
      <c r="A17" s="35" t="s">
        <v>116</v>
      </c>
      <c r="B17" s="36">
        <v>0.33333333333333331</v>
      </c>
      <c r="C17" s="35">
        <v>1024</v>
      </c>
      <c r="D17" s="35" t="s">
        <v>349</v>
      </c>
      <c r="E17" s="35" t="s">
        <v>340</v>
      </c>
      <c r="F17" s="35" t="s">
        <v>358</v>
      </c>
    </row>
    <row r="18" spans="1:6">
      <c r="A18" s="35" t="s">
        <v>117</v>
      </c>
      <c r="B18" s="36">
        <v>0.33333333333333331</v>
      </c>
      <c r="C18" s="35">
        <v>1025</v>
      </c>
      <c r="D18" s="35" t="s">
        <v>349</v>
      </c>
      <c r="E18" s="35" t="s">
        <v>340</v>
      </c>
      <c r="F18" s="35" t="s">
        <v>358</v>
      </c>
    </row>
    <row r="19" spans="1:6">
      <c r="A19" s="35" t="s">
        <v>118</v>
      </c>
      <c r="B19" s="36">
        <v>0.33333333333333331</v>
      </c>
      <c r="C19" s="35">
        <v>1026</v>
      </c>
      <c r="D19" s="35" t="s">
        <v>345</v>
      </c>
      <c r="E19" s="35" t="s">
        <v>338</v>
      </c>
      <c r="F19" s="35" t="s">
        <v>356</v>
      </c>
    </row>
    <row r="20" spans="1:6">
      <c r="A20" s="35" t="s">
        <v>119</v>
      </c>
      <c r="B20" s="36">
        <v>0.33333333333333331</v>
      </c>
      <c r="C20" s="35">
        <v>1027</v>
      </c>
      <c r="D20" s="35" t="s">
        <v>349</v>
      </c>
      <c r="E20" s="35" t="s">
        <v>340</v>
      </c>
      <c r="F20" s="35" t="s">
        <v>358</v>
      </c>
    </row>
    <row r="21" spans="1:6">
      <c r="A21" s="35" t="s">
        <v>120</v>
      </c>
      <c r="B21" s="36">
        <v>0.33333333333333331</v>
      </c>
      <c r="C21" s="35">
        <v>1031</v>
      </c>
      <c r="D21" s="35" t="s">
        <v>345</v>
      </c>
      <c r="E21" s="35" t="s">
        <v>338</v>
      </c>
      <c r="F21" s="35" t="s">
        <v>356</v>
      </c>
    </row>
    <row r="22" spans="1:6">
      <c r="A22" s="35" t="s">
        <v>121</v>
      </c>
      <c r="B22" s="36">
        <v>0.33333333333333331</v>
      </c>
      <c r="C22" s="35">
        <v>1032</v>
      </c>
      <c r="D22" s="35" t="s">
        <v>347</v>
      </c>
      <c r="E22" s="35" t="s">
        <v>340</v>
      </c>
      <c r="F22" s="35" t="s">
        <v>357</v>
      </c>
    </row>
    <row r="23" spans="1:6">
      <c r="A23" s="35" t="s">
        <v>122</v>
      </c>
      <c r="B23" s="36">
        <v>0.33333333333333331</v>
      </c>
      <c r="C23" s="35">
        <v>1033</v>
      </c>
      <c r="D23" s="35" t="s">
        <v>351</v>
      </c>
      <c r="E23" s="35" t="s">
        <v>338</v>
      </c>
      <c r="F23" s="35" t="s">
        <v>356</v>
      </c>
    </row>
    <row r="24" spans="1:6">
      <c r="A24" s="35" t="s">
        <v>123</v>
      </c>
      <c r="B24" s="36">
        <v>0.33333333333333331</v>
      </c>
      <c r="C24" s="35">
        <v>1034</v>
      </c>
      <c r="D24" s="35" t="s">
        <v>349</v>
      </c>
      <c r="E24" s="35" t="s">
        <v>338</v>
      </c>
      <c r="F24" s="35" t="s">
        <v>356</v>
      </c>
    </row>
    <row r="25" spans="1:6">
      <c r="A25" s="35" t="s">
        <v>124</v>
      </c>
      <c r="B25" s="36">
        <v>0.33333333333333331</v>
      </c>
      <c r="C25" s="35">
        <v>1035</v>
      </c>
      <c r="D25" s="35" t="s">
        <v>350</v>
      </c>
      <c r="E25" s="35" t="s">
        <v>338</v>
      </c>
      <c r="F25" s="35" t="s">
        <v>356</v>
      </c>
    </row>
    <row r="26" spans="1:6">
      <c r="A26" s="35" t="s">
        <v>125</v>
      </c>
      <c r="B26" s="36">
        <v>0.33333333333333331</v>
      </c>
      <c r="C26" s="35">
        <v>1036</v>
      </c>
      <c r="D26" s="35" t="s">
        <v>350</v>
      </c>
      <c r="E26" s="35" t="s">
        <v>338</v>
      </c>
      <c r="F26" s="35" t="s">
        <v>356</v>
      </c>
    </row>
    <row r="27" spans="1:6">
      <c r="A27" s="35" t="s">
        <v>126</v>
      </c>
      <c r="B27" s="36">
        <v>0.33333333333333331</v>
      </c>
      <c r="C27" s="35">
        <v>1039</v>
      </c>
      <c r="D27" s="35" t="s">
        <v>349</v>
      </c>
      <c r="E27" s="35" t="s">
        <v>340</v>
      </c>
      <c r="F27" s="35" t="s">
        <v>357</v>
      </c>
    </row>
    <row r="28" spans="1:6">
      <c r="A28" s="35" t="s">
        <v>127</v>
      </c>
      <c r="B28" s="36">
        <v>0.33333333333333331</v>
      </c>
      <c r="C28" s="35">
        <v>1040</v>
      </c>
      <c r="D28" s="35" t="s">
        <v>349</v>
      </c>
      <c r="E28" s="35" t="s">
        <v>338</v>
      </c>
      <c r="F28" s="35" t="s">
        <v>356</v>
      </c>
    </row>
    <row r="29" spans="1:6">
      <c r="A29" s="35" t="s">
        <v>128</v>
      </c>
      <c r="B29" s="36">
        <v>0.33333333333333331</v>
      </c>
      <c r="C29" s="35">
        <v>1041</v>
      </c>
      <c r="D29" s="35" t="s">
        <v>349</v>
      </c>
      <c r="E29" s="35" t="s">
        <v>338</v>
      </c>
      <c r="F29" s="35" t="s">
        <v>356</v>
      </c>
    </row>
    <row r="30" spans="1:6">
      <c r="A30" s="35" t="s">
        <v>129</v>
      </c>
      <c r="B30" s="36">
        <v>0.33333333333333331</v>
      </c>
      <c r="C30" s="35">
        <v>1042</v>
      </c>
      <c r="D30" s="35" t="s">
        <v>349</v>
      </c>
      <c r="E30" s="35" t="s">
        <v>338</v>
      </c>
      <c r="F30" s="35" t="s">
        <v>356</v>
      </c>
    </row>
    <row r="31" spans="1:6">
      <c r="A31" s="35" t="s">
        <v>130</v>
      </c>
      <c r="B31" s="36">
        <v>0.33333333333333331</v>
      </c>
      <c r="C31" s="35">
        <v>1043</v>
      </c>
      <c r="D31" s="35" t="s">
        <v>346</v>
      </c>
      <c r="E31" s="35" t="s">
        <v>338</v>
      </c>
      <c r="F31" s="35" t="s">
        <v>356</v>
      </c>
    </row>
    <row r="32" spans="1:6">
      <c r="A32" s="35" t="s">
        <v>131</v>
      </c>
      <c r="B32" s="36">
        <v>0.33333333333333331</v>
      </c>
      <c r="C32" s="35">
        <v>1044</v>
      </c>
      <c r="D32" s="35" t="s">
        <v>349</v>
      </c>
      <c r="E32" s="35" t="s">
        <v>340</v>
      </c>
      <c r="F32" s="35" t="s">
        <v>357</v>
      </c>
    </row>
    <row r="33" spans="1:6">
      <c r="A33" s="35" t="s">
        <v>132</v>
      </c>
      <c r="B33" s="36">
        <v>0.33333333333333331</v>
      </c>
      <c r="C33" s="35">
        <v>1045</v>
      </c>
      <c r="D33" s="35" t="s">
        <v>349</v>
      </c>
      <c r="E33" s="35" t="s">
        <v>338</v>
      </c>
      <c r="F33" s="35" t="s">
        <v>356</v>
      </c>
    </row>
    <row r="34" spans="1:6">
      <c r="A34" s="35" t="s">
        <v>133</v>
      </c>
      <c r="B34" s="36">
        <v>0.33333333333333331</v>
      </c>
      <c r="C34" s="35">
        <v>1046</v>
      </c>
      <c r="D34" s="35" t="s">
        <v>346</v>
      </c>
      <c r="E34" s="35" t="s">
        <v>338</v>
      </c>
      <c r="F34" s="35" t="s">
        <v>356</v>
      </c>
    </row>
    <row r="35" spans="1:6">
      <c r="A35" s="35" t="s">
        <v>134</v>
      </c>
      <c r="B35" s="36">
        <v>0.33333333333333331</v>
      </c>
      <c r="C35" s="35">
        <v>1047</v>
      </c>
      <c r="D35" s="35" t="s">
        <v>349</v>
      </c>
      <c r="E35" s="35" t="s">
        <v>338</v>
      </c>
      <c r="F35" s="35" t="s">
        <v>356</v>
      </c>
    </row>
    <row r="36" spans="1:6">
      <c r="A36" s="35" t="s">
        <v>135</v>
      </c>
      <c r="B36" s="36">
        <v>0.33333333333333331</v>
      </c>
      <c r="C36" s="35">
        <v>1048</v>
      </c>
      <c r="D36" s="35" t="s">
        <v>346</v>
      </c>
      <c r="E36" s="35" t="s">
        <v>338</v>
      </c>
      <c r="F36" s="35" t="s">
        <v>356</v>
      </c>
    </row>
    <row r="37" spans="1:6">
      <c r="A37" s="35" t="s">
        <v>136</v>
      </c>
      <c r="B37" s="36">
        <v>0.33333333333333331</v>
      </c>
      <c r="C37" s="35">
        <v>1049</v>
      </c>
      <c r="D37" s="35" t="s">
        <v>346</v>
      </c>
      <c r="E37" s="35" t="s">
        <v>338</v>
      </c>
      <c r="F37" s="35" t="s">
        <v>356</v>
      </c>
    </row>
    <row r="38" spans="1:6">
      <c r="A38" s="35" t="s">
        <v>137</v>
      </c>
      <c r="B38" s="36">
        <v>0.33333333333333331</v>
      </c>
      <c r="C38" s="35">
        <v>1050</v>
      </c>
      <c r="D38" s="35" t="s">
        <v>349</v>
      </c>
      <c r="E38" s="35" t="s">
        <v>338</v>
      </c>
      <c r="F38" s="35" t="s">
        <v>339</v>
      </c>
    </row>
    <row r="39" spans="1:6">
      <c r="A39" s="35" t="s">
        <v>138</v>
      </c>
      <c r="B39" s="36">
        <v>0.33333333333333331</v>
      </c>
      <c r="C39" s="35">
        <v>1051</v>
      </c>
      <c r="D39" s="35" t="s">
        <v>349</v>
      </c>
      <c r="E39" s="35" t="s">
        <v>338</v>
      </c>
      <c r="F39" s="35" t="s">
        <v>356</v>
      </c>
    </row>
    <row r="40" spans="1:6">
      <c r="A40" s="35" t="s">
        <v>139</v>
      </c>
      <c r="B40" s="36">
        <v>0.33333333333333331</v>
      </c>
      <c r="C40" s="35">
        <v>1053</v>
      </c>
      <c r="D40" s="35" t="s">
        <v>349</v>
      </c>
      <c r="E40" s="35" t="s">
        <v>338</v>
      </c>
      <c r="F40" s="35" t="s">
        <v>339</v>
      </c>
    </row>
    <row r="41" spans="1:6">
      <c r="A41" s="35" t="s">
        <v>140</v>
      </c>
      <c r="B41" s="36">
        <v>0.33333333333333331</v>
      </c>
      <c r="C41" s="35">
        <v>1054</v>
      </c>
      <c r="D41" s="35" t="s">
        <v>349</v>
      </c>
      <c r="E41" s="35" t="s">
        <v>338</v>
      </c>
      <c r="F41" s="35" t="s">
        <v>339</v>
      </c>
    </row>
    <row r="42" spans="1:6">
      <c r="A42" s="35" t="s">
        <v>141</v>
      </c>
      <c r="B42" s="36">
        <v>0.33333333333333331</v>
      </c>
      <c r="C42" s="35">
        <v>1055</v>
      </c>
      <c r="D42" s="35" t="s">
        <v>349</v>
      </c>
      <c r="E42" s="35" t="s">
        <v>338</v>
      </c>
      <c r="F42" s="35" t="s">
        <v>356</v>
      </c>
    </row>
    <row r="43" spans="1:6">
      <c r="A43" s="35" t="s">
        <v>142</v>
      </c>
      <c r="B43" s="36">
        <v>0.33333333333333331</v>
      </c>
      <c r="C43" s="35">
        <v>1056</v>
      </c>
      <c r="D43" s="35" t="s">
        <v>349</v>
      </c>
      <c r="E43" s="35" t="s">
        <v>338</v>
      </c>
      <c r="F43" s="35" t="s">
        <v>356</v>
      </c>
    </row>
    <row r="44" spans="1:6">
      <c r="A44" s="35" t="s">
        <v>143</v>
      </c>
      <c r="B44" s="36">
        <v>0.33333333333333331</v>
      </c>
      <c r="C44" s="35">
        <v>1057</v>
      </c>
      <c r="D44" s="35" t="s">
        <v>345</v>
      </c>
      <c r="E44" s="35" t="s">
        <v>338</v>
      </c>
      <c r="F44" s="35" t="s">
        <v>356</v>
      </c>
    </row>
    <row r="45" spans="1:6">
      <c r="A45" s="35" t="s">
        <v>144</v>
      </c>
      <c r="B45" s="36">
        <v>0.33333333333333331</v>
      </c>
      <c r="C45" s="35">
        <v>1058</v>
      </c>
      <c r="D45" s="35" t="s">
        <v>349</v>
      </c>
      <c r="E45" s="35" t="s">
        <v>338</v>
      </c>
      <c r="F45" s="35" t="s">
        <v>356</v>
      </c>
    </row>
    <row r="46" spans="1:6">
      <c r="A46" s="35" t="s">
        <v>145</v>
      </c>
      <c r="B46" s="36">
        <v>0.33333333333333331</v>
      </c>
      <c r="C46" s="35">
        <v>1059</v>
      </c>
      <c r="D46" s="35" t="s">
        <v>349</v>
      </c>
      <c r="E46" s="35" t="s">
        <v>338</v>
      </c>
      <c r="F46" s="35" t="s">
        <v>339</v>
      </c>
    </row>
    <row r="47" spans="1:6">
      <c r="A47" s="35" t="s">
        <v>146</v>
      </c>
      <c r="B47" s="36">
        <v>0.33333333333333331</v>
      </c>
      <c r="C47" s="35">
        <v>1060</v>
      </c>
      <c r="D47" s="35" t="s">
        <v>349</v>
      </c>
      <c r="E47" s="35" t="s">
        <v>338</v>
      </c>
      <c r="F47" s="35" t="s">
        <v>356</v>
      </c>
    </row>
    <row r="48" spans="1:6">
      <c r="A48" s="35" t="s">
        <v>147</v>
      </c>
      <c r="B48" s="36">
        <v>0.25</v>
      </c>
      <c r="C48" s="35">
        <v>1061</v>
      </c>
      <c r="D48" s="35" t="s">
        <v>345</v>
      </c>
      <c r="E48" s="35" t="s">
        <v>338</v>
      </c>
      <c r="F48" s="35" t="s">
        <v>339</v>
      </c>
    </row>
    <row r="49" spans="1:6">
      <c r="A49" s="35" t="s">
        <v>148</v>
      </c>
      <c r="B49" s="36">
        <v>0.33333333333333331</v>
      </c>
      <c r="C49" s="35">
        <v>1062</v>
      </c>
      <c r="D49" s="35" t="s">
        <v>349</v>
      </c>
      <c r="E49" s="35" t="s">
        <v>338</v>
      </c>
      <c r="F49" s="35" t="s">
        <v>339</v>
      </c>
    </row>
    <row r="50" spans="1:6">
      <c r="A50" s="35" t="s">
        <v>149</v>
      </c>
      <c r="B50" s="36">
        <v>0.33333333333333331</v>
      </c>
      <c r="C50" s="35">
        <v>1063</v>
      </c>
      <c r="D50" s="35" t="s">
        <v>349</v>
      </c>
      <c r="E50" s="35" t="s">
        <v>338</v>
      </c>
      <c r="F50" s="35" t="s">
        <v>356</v>
      </c>
    </row>
    <row r="51" spans="1:6">
      <c r="A51" s="35" t="s">
        <v>150</v>
      </c>
      <c r="B51" s="36">
        <v>0.33333333333333331</v>
      </c>
      <c r="C51" s="35">
        <v>1064</v>
      </c>
      <c r="D51" s="35" t="s">
        <v>345</v>
      </c>
      <c r="E51" s="35" t="s">
        <v>338</v>
      </c>
      <c r="F51" s="35" t="s">
        <v>339</v>
      </c>
    </row>
    <row r="52" spans="1:6">
      <c r="A52" s="35" t="s">
        <v>151</v>
      </c>
      <c r="B52" s="36">
        <v>0.33333333333333331</v>
      </c>
      <c r="C52" s="35">
        <v>1065</v>
      </c>
      <c r="D52" s="35" t="s">
        <v>345</v>
      </c>
      <c r="E52" s="35" t="s">
        <v>338</v>
      </c>
      <c r="F52" s="35" t="s">
        <v>339</v>
      </c>
    </row>
    <row r="53" spans="1:6">
      <c r="A53" s="35" t="s">
        <v>152</v>
      </c>
      <c r="B53" s="36">
        <v>0.20833333333333334</v>
      </c>
      <c r="C53" s="35">
        <v>1066</v>
      </c>
      <c r="D53" s="35" t="s">
        <v>345</v>
      </c>
      <c r="E53" s="35" t="s">
        <v>344</v>
      </c>
      <c r="F53" s="35" t="s">
        <v>354</v>
      </c>
    </row>
    <row r="54" spans="1:6">
      <c r="A54" s="35" t="s">
        <v>153</v>
      </c>
      <c r="B54" s="36">
        <v>0.33333333333333331</v>
      </c>
      <c r="C54" s="35">
        <v>1067</v>
      </c>
      <c r="D54" s="35" t="s">
        <v>345</v>
      </c>
      <c r="E54" s="35" t="s">
        <v>338</v>
      </c>
      <c r="F54" s="35" t="s">
        <v>339</v>
      </c>
    </row>
    <row r="55" spans="1:6">
      <c r="A55" s="35" t="s">
        <v>154</v>
      </c>
      <c r="B55" s="36">
        <v>0.33333333333333331</v>
      </c>
      <c r="C55" s="35">
        <v>1068</v>
      </c>
      <c r="D55" s="35" t="s">
        <v>349</v>
      </c>
      <c r="E55" s="35" t="s">
        <v>344</v>
      </c>
      <c r="F55" s="35" t="s">
        <v>354</v>
      </c>
    </row>
    <row r="56" spans="1:6">
      <c r="A56" s="35" t="s">
        <v>155</v>
      </c>
      <c r="B56" s="36">
        <v>0.33333333333333331</v>
      </c>
      <c r="C56" s="35">
        <v>1069</v>
      </c>
      <c r="D56" s="35" t="s">
        <v>345</v>
      </c>
      <c r="E56" s="35" t="s">
        <v>338</v>
      </c>
      <c r="F56" s="35" t="s">
        <v>339</v>
      </c>
    </row>
    <row r="57" spans="1:6">
      <c r="A57" s="35" t="s">
        <v>156</v>
      </c>
      <c r="B57" s="36">
        <v>0.33333333333333331</v>
      </c>
      <c r="C57" s="35">
        <v>1070</v>
      </c>
      <c r="D57" s="35" t="s">
        <v>349</v>
      </c>
      <c r="E57" s="35" t="s">
        <v>338</v>
      </c>
      <c r="F57" s="35" t="s">
        <v>339</v>
      </c>
    </row>
    <row r="58" spans="1:6">
      <c r="A58" s="35" t="s">
        <v>157</v>
      </c>
      <c r="B58" s="36">
        <v>0.33333333333333331</v>
      </c>
      <c r="C58" s="35">
        <v>1071</v>
      </c>
      <c r="D58" s="35" t="s">
        <v>349</v>
      </c>
      <c r="E58" s="35" t="s">
        <v>338</v>
      </c>
      <c r="F58" s="35" t="s">
        <v>356</v>
      </c>
    </row>
    <row r="59" spans="1:6">
      <c r="A59" s="35" t="s">
        <v>158</v>
      </c>
      <c r="B59" s="36">
        <v>0.33333333333333331</v>
      </c>
      <c r="C59" s="35">
        <v>1072</v>
      </c>
      <c r="D59" s="35" t="s">
        <v>349</v>
      </c>
      <c r="E59" s="35" t="s">
        <v>338</v>
      </c>
      <c r="F59" s="35" t="s">
        <v>356</v>
      </c>
    </row>
    <row r="60" spans="1:6">
      <c r="A60" s="35" t="s">
        <v>159</v>
      </c>
      <c r="B60" s="36">
        <v>0.33333333333333331</v>
      </c>
      <c r="C60" s="35">
        <v>1073</v>
      </c>
      <c r="D60" s="35" t="s">
        <v>349</v>
      </c>
      <c r="E60" s="35" t="s">
        <v>340</v>
      </c>
      <c r="F60" s="35" t="s">
        <v>358</v>
      </c>
    </row>
    <row r="61" spans="1:6">
      <c r="A61" s="35" t="s">
        <v>160</v>
      </c>
      <c r="B61" s="36">
        <v>0.33333333333333331</v>
      </c>
      <c r="C61" s="35">
        <v>1074</v>
      </c>
      <c r="D61" s="35" t="s">
        <v>349</v>
      </c>
      <c r="E61" s="35" t="s">
        <v>338</v>
      </c>
      <c r="F61" s="35" t="s">
        <v>356</v>
      </c>
    </row>
    <row r="62" spans="1:6">
      <c r="A62" s="35" t="s">
        <v>161</v>
      </c>
      <c r="B62" s="36">
        <v>0.33333333333333331</v>
      </c>
      <c r="C62" s="35">
        <v>1075</v>
      </c>
      <c r="D62" s="35" t="s">
        <v>349</v>
      </c>
      <c r="E62" s="35" t="s">
        <v>340</v>
      </c>
      <c r="F62" s="35" t="s">
        <v>357</v>
      </c>
    </row>
    <row r="63" spans="1:6">
      <c r="A63" s="35" t="s">
        <v>162</v>
      </c>
      <c r="B63" s="36">
        <v>0.33333333333333331</v>
      </c>
      <c r="C63" s="35">
        <v>1076</v>
      </c>
      <c r="D63" s="35" t="s">
        <v>349</v>
      </c>
      <c r="E63" s="35" t="s">
        <v>338</v>
      </c>
      <c r="F63" s="35" t="s">
        <v>356</v>
      </c>
    </row>
    <row r="64" spans="1:6">
      <c r="A64" s="35" t="s">
        <v>163</v>
      </c>
      <c r="B64" s="36">
        <v>0.33333333333333331</v>
      </c>
      <c r="C64" s="35">
        <v>1077</v>
      </c>
      <c r="D64" s="35" t="s">
        <v>349</v>
      </c>
      <c r="E64" s="35" t="s">
        <v>340</v>
      </c>
      <c r="F64" s="35" t="s">
        <v>357</v>
      </c>
    </row>
    <row r="65" spans="1:6">
      <c r="A65" s="35" t="s">
        <v>164</v>
      </c>
      <c r="B65" s="36">
        <v>0.33333333333333331</v>
      </c>
      <c r="C65" s="35">
        <v>1078</v>
      </c>
      <c r="D65" s="35" t="s">
        <v>349</v>
      </c>
      <c r="E65" s="35" t="s">
        <v>338</v>
      </c>
      <c r="F65" s="35" t="s">
        <v>356</v>
      </c>
    </row>
    <row r="66" spans="1:6">
      <c r="A66" s="35" t="s">
        <v>165</v>
      </c>
      <c r="B66" s="36">
        <v>0.33333333333333331</v>
      </c>
      <c r="C66" s="35">
        <v>1079</v>
      </c>
      <c r="D66" s="35" t="s">
        <v>345</v>
      </c>
      <c r="E66" s="35" t="s">
        <v>338</v>
      </c>
      <c r="F66" s="35" t="s">
        <v>339</v>
      </c>
    </row>
    <row r="67" spans="1:6">
      <c r="A67" s="35" t="s">
        <v>166</v>
      </c>
      <c r="B67" s="36">
        <v>0.33333333333333331</v>
      </c>
      <c r="C67" s="35">
        <v>1080</v>
      </c>
      <c r="D67" s="35" t="s">
        <v>349</v>
      </c>
      <c r="E67" s="35" t="s">
        <v>338</v>
      </c>
      <c r="F67" s="35" t="s">
        <v>339</v>
      </c>
    </row>
    <row r="68" spans="1:6">
      <c r="A68" s="35" t="s">
        <v>167</v>
      </c>
      <c r="B68" s="36">
        <v>0.33333333333333331</v>
      </c>
      <c r="C68" s="35">
        <v>1081</v>
      </c>
      <c r="D68" s="35" t="s">
        <v>349</v>
      </c>
      <c r="E68" s="35" t="s">
        <v>338</v>
      </c>
      <c r="F68" s="35" t="s">
        <v>339</v>
      </c>
    </row>
    <row r="69" spans="1:6">
      <c r="A69" s="35" t="s">
        <v>168</v>
      </c>
      <c r="B69" s="36">
        <v>0.33333333333333331</v>
      </c>
      <c r="C69" s="35">
        <v>1082</v>
      </c>
      <c r="D69" s="35" t="s">
        <v>346</v>
      </c>
      <c r="E69" s="35" t="s">
        <v>338</v>
      </c>
      <c r="F69" s="35" t="s">
        <v>356</v>
      </c>
    </row>
    <row r="70" spans="1:6">
      <c r="A70" s="35" t="s">
        <v>169</v>
      </c>
      <c r="B70" s="36">
        <v>0.33333333333333331</v>
      </c>
      <c r="C70" s="35">
        <v>1083</v>
      </c>
      <c r="D70" s="35" t="s">
        <v>346</v>
      </c>
      <c r="E70" s="35" t="s">
        <v>338</v>
      </c>
      <c r="F70" s="35" t="s">
        <v>339</v>
      </c>
    </row>
    <row r="71" spans="1:6">
      <c r="A71" s="35" t="s">
        <v>170</v>
      </c>
      <c r="B71" s="36">
        <v>0.27083333333333331</v>
      </c>
      <c r="C71" s="35">
        <v>1084</v>
      </c>
      <c r="D71" s="35" t="s">
        <v>345</v>
      </c>
      <c r="E71" s="35" t="s">
        <v>338</v>
      </c>
      <c r="F71" s="35" t="s">
        <v>356</v>
      </c>
    </row>
    <row r="72" spans="1:6">
      <c r="A72" s="35" t="s">
        <v>171</v>
      </c>
      <c r="B72" s="36">
        <v>0.33333333333333331</v>
      </c>
      <c r="C72" s="35">
        <v>1085</v>
      </c>
      <c r="D72" s="35" t="s">
        <v>349</v>
      </c>
      <c r="E72" s="35" t="s">
        <v>338</v>
      </c>
      <c r="F72" s="35" t="s">
        <v>356</v>
      </c>
    </row>
    <row r="73" spans="1:6">
      <c r="A73" s="35" t="s">
        <v>172</v>
      </c>
      <c r="B73" s="36">
        <v>0.33333333333333331</v>
      </c>
      <c r="C73" s="35">
        <v>1086</v>
      </c>
      <c r="D73" s="35" t="s">
        <v>346</v>
      </c>
      <c r="E73" s="35" t="s">
        <v>338</v>
      </c>
      <c r="F73" s="35" t="s">
        <v>339</v>
      </c>
    </row>
    <row r="74" spans="1:6">
      <c r="A74" s="35" t="s">
        <v>173</v>
      </c>
      <c r="B74" s="36">
        <v>0.33333333333333331</v>
      </c>
      <c r="C74" s="35">
        <v>1087</v>
      </c>
      <c r="D74" s="35" t="s">
        <v>349</v>
      </c>
      <c r="E74" s="35" t="s">
        <v>338</v>
      </c>
      <c r="F74" s="35" t="s">
        <v>356</v>
      </c>
    </row>
    <row r="75" spans="1:6">
      <c r="A75" s="35" t="s">
        <v>174</v>
      </c>
      <c r="B75" s="36">
        <v>0.33333333333333331</v>
      </c>
      <c r="C75" s="35">
        <v>1088</v>
      </c>
      <c r="D75" s="35" t="s">
        <v>349</v>
      </c>
      <c r="E75" s="35" t="s">
        <v>338</v>
      </c>
      <c r="F75" s="35" t="s">
        <v>355</v>
      </c>
    </row>
    <row r="76" spans="1:6">
      <c r="A76" s="35" t="s">
        <v>175</v>
      </c>
      <c r="B76" s="36">
        <v>0.33333333333333331</v>
      </c>
      <c r="C76" s="35">
        <v>1089</v>
      </c>
      <c r="D76" s="35" t="s">
        <v>350</v>
      </c>
      <c r="E76" s="35" t="s">
        <v>338</v>
      </c>
      <c r="F76" s="35" t="s">
        <v>356</v>
      </c>
    </row>
    <row r="77" spans="1:6">
      <c r="A77" s="35" t="s">
        <v>176</v>
      </c>
      <c r="B77" s="36">
        <v>0.33333333333333331</v>
      </c>
      <c r="C77" s="35">
        <v>1090</v>
      </c>
      <c r="D77" s="35" t="s">
        <v>352</v>
      </c>
      <c r="E77" s="35" t="s">
        <v>340</v>
      </c>
      <c r="F77" s="35" t="s">
        <v>358</v>
      </c>
    </row>
    <row r="78" spans="1:6">
      <c r="A78" s="35" t="s">
        <v>177</v>
      </c>
      <c r="B78" s="36">
        <v>0.33333333333333331</v>
      </c>
      <c r="C78" s="35">
        <v>1092</v>
      </c>
      <c r="D78" s="35" t="s">
        <v>350</v>
      </c>
      <c r="E78" s="35" t="s">
        <v>338</v>
      </c>
      <c r="F78" s="35" t="s">
        <v>356</v>
      </c>
    </row>
    <row r="79" spans="1:6">
      <c r="A79" s="35" t="s">
        <v>178</v>
      </c>
      <c r="B79" s="36">
        <v>0.33333333333333331</v>
      </c>
      <c r="C79" s="35">
        <v>1093</v>
      </c>
      <c r="D79" s="35" t="s">
        <v>350</v>
      </c>
      <c r="E79" s="35" t="s">
        <v>338</v>
      </c>
      <c r="F79" s="35" t="s">
        <v>356</v>
      </c>
    </row>
    <row r="80" spans="1:6">
      <c r="A80" s="35" t="s">
        <v>179</v>
      </c>
      <c r="B80" s="36">
        <v>0.33333333333333331</v>
      </c>
      <c r="C80" s="35">
        <v>1094</v>
      </c>
      <c r="D80" s="35" t="s">
        <v>350</v>
      </c>
      <c r="E80" s="35" t="s">
        <v>338</v>
      </c>
      <c r="F80" s="35" t="s">
        <v>339</v>
      </c>
    </row>
    <row r="81" spans="1:6">
      <c r="A81" s="35" t="s">
        <v>180</v>
      </c>
      <c r="B81" s="36">
        <v>0.33333333333333331</v>
      </c>
      <c r="C81" s="35">
        <v>1095</v>
      </c>
      <c r="D81" s="35" t="s">
        <v>350</v>
      </c>
      <c r="E81" s="35" t="s">
        <v>338</v>
      </c>
      <c r="F81" s="35" t="s">
        <v>356</v>
      </c>
    </row>
    <row r="82" spans="1:6">
      <c r="A82" s="35" t="s">
        <v>181</v>
      </c>
      <c r="B82" s="36">
        <v>0.33333333333333331</v>
      </c>
      <c r="C82" s="35">
        <v>1096</v>
      </c>
      <c r="D82" s="35" t="s">
        <v>346</v>
      </c>
      <c r="E82" s="35" t="s">
        <v>338</v>
      </c>
      <c r="F82" s="35" t="s">
        <v>339</v>
      </c>
    </row>
    <row r="83" spans="1:6">
      <c r="A83" s="35" t="s">
        <v>182</v>
      </c>
      <c r="B83" s="36">
        <v>0.33333333333333331</v>
      </c>
      <c r="C83" s="35">
        <v>1097</v>
      </c>
      <c r="D83" s="35" t="s">
        <v>350</v>
      </c>
      <c r="E83" s="35" t="s">
        <v>338</v>
      </c>
      <c r="F83" s="35" t="s">
        <v>356</v>
      </c>
    </row>
    <row r="84" spans="1:6">
      <c r="A84" s="35" t="s">
        <v>183</v>
      </c>
      <c r="B84" s="36">
        <v>0.33333333333333331</v>
      </c>
      <c r="C84" s="35">
        <v>1098</v>
      </c>
      <c r="D84" s="35" t="s">
        <v>349</v>
      </c>
      <c r="E84" s="35" t="s">
        <v>338</v>
      </c>
      <c r="F84" s="35" t="s">
        <v>356</v>
      </c>
    </row>
    <row r="85" spans="1:6">
      <c r="A85" s="35" t="s">
        <v>184</v>
      </c>
      <c r="B85" s="36">
        <v>0.33333333333333331</v>
      </c>
      <c r="C85" s="35">
        <v>1099</v>
      </c>
      <c r="D85" s="35" t="s">
        <v>350</v>
      </c>
      <c r="E85" s="35" t="s">
        <v>338</v>
      </c>
      <c r="F85" s="35" t="s">
        <v>356</v>
      </c>
    </row>
    <row r="86" spans="1:6">
      <c r="A86" s="35" t="s">
        <v>185</v>
      </c>
      <c r="B86" s="36">
        <v>0.33333333333333331</v>
      </c>
      <c r="C86" s="35">
        <v>1100</v>
      </c>
      <c r="D86" s="35" t="s">
        <v>346</v>
      </c>
      <c r="E86" s="35" t="s">
        <v>338</v>
      </c>
      <c r="F86" s="35" t="s">
        <v>356</v>
      </c>
    </row>
    <row r="87" spans="1:6">
      <c r="A87" s="35" t="s">
        <v>186</v>
      </c>
      <c r="B87" s="36">
        <v>0.33333333333333331</v>
      </c>
      <c r="C87" s="35">
        <v>1101</v>
      </c>
      <c r="D87" s="35" t="s">
        <v>351</v>
      </c>
      <c r="E87" s="35" t="s">
        <v>338</v>
      </c>
      <c r="F87" s="35" t="s">
        <v>356</v>
      </c>
    </row>
    <row r="88" spans="1:6">
      <c r="A88" s="35" t="s">
        <v>187</v>
      </c>
      <c r="B88" s="36">
        <v>0.33333333333333331</v>
      </c>
      <c r="C88" s="35">
        <v>1102</v>
      </c>
      <c r="D88" s="35" t="s">
        <v>350</v>
      </c>
      <c r="E88" s="35" t="s">
        <v>338</v>
      </c>
      <c r="F88" s="35" t="s">
        <v>356</v>
      </c>
    </row>
    <row r="89" spans="1:6">
      <c r="A89" s="35" t="s">
        <v>188</v>
      </c>
      <c r="B89" s="36">
        <v>0.33333333333333331</v>
      </c>
      <c r="C89" s="35">
        <v>1103</v>
      </c>
      <c r="D89" s="35" t="s">
        <v>350</v>
      </c>
      <c r="E89" s="35" t="s">
        <v>338</v>
      </c>
      <c r="F89" s="35" t="s">
        <v>356</v>
      </c>
    </row>
    <row r="90" spans="1:6">
      <c r="A90" s="35" t="s">
        <v>189</v>
      </c>
      <c r="B90" s="36">
        <v>0.33333333333333331</v>
      </c>
      <c r="C90" s="35">
        <v>1104</v>
      </c>
      <c r="D90" s="35" t="s">
        <v>350</v>
      </c>
      <c r="E90" s="35" t="s">
        <v>338</v>
      </c>
      <c r="F90" s="35" t="s">
        <v>356</v>
      </c>
    </row>
    <row r="91" spans="1:6">
      <c r="A91" s="35" t="s">
        <v>190</v>
      </c>
      <c r="B91" s="36">
        <v>0.33333333333333331</v>
      </c>
      <c r="C91" s="35">
        <v>1105</v>
      </c>
      <c r="D91" s="35" t="s">
        <v>345</v>
      </c>
      <c r="E91" s="35" t="s">
        <v>338</v>
      </c>
      <c r="F91" s="35" t="s">
        <v>339</v>
      </c>
    </row>
    <row r="92" spans="1:6">
      <c r="A92" s="35" t="s">
        <v>191</v>
      </c>
      <c r="B92" s="36">
        <v>0.33333333333333331</v>
      </c>
      <c r="C92" s="35">
        <v>1106</v>
      </c>
      <c r="D92" s="35" t="s">
        <v>350</v>
      </c>
      <c r="E92" s="35" t="s">
        <v>338</v>
      </c>
      <c r="F92" s="35" t="s">
        <v>353</v>
      </c>
    </row>
    <row r="93" spans="1:6">
      <c r="A93" s="35" t="s">
        <v>192</v>
      </c>
      <c r="B93" s="36">
        <v>0.33333333333333331</v>
      </c>
      <c r="C93" s="35">
        <v>1107</v>
      </c>
      <c r="D93" s="35" t="s">
        <v>350</v>
      </c>
      <c r="E93" s="35" t="s">
        <v>338</v>
      </c>
      <c r="F93" s="35" t="s">
        <v>356</v>
      </c>
    </row>
    <row r="94" spans="1:6">
      <c r="A94" s="35" t="s">
        <v>193</v>
      </c>
      <c r="B94" s="36">
        <v>0.33333333333333331</v>
      </c>
      <c r="C94" s="35">
        <v>1108</v>
      </c>
      <c r="D94" s="35" t="s">
        <v>350</v>
      </c>
      <c r="E94" s="35" t="s">
        <v>338</v>
      </c>
      <c r="F94" s="35" t="s">
        <v>356</v>
      </c>
    </row>
    <row r="95" spans="1:6">
      <c r="A95" s="35" t="s">
        <v>194</v>
      </c>
      <c r="B95" s="36">
        <v>0.33333333333333331</v>
      </c>
      <c r="C95" s="35">
        <v>1109</v>
      </c>
      <c r="D95" s="35" t="s">
        <v>350</v>
      </c>
      <c r="E95" s="35" t="s">
        <v>338</v>
      </c>
      <c r="F95" s="35" t="s">
        <v>339</v>
      </c>
    </row>
    <row r="96" spans="1:6">
      <c r="A96" s="35" t="s">
        <v>195</v>
      </c>
      <c r="B96" s="36">
        <v>0.33333333333333331</v>
      </c>
      <c r="C96" s="35">
        <v>1110</v>
      </c>
      <c r="D96" s="35" t="s">
        <v>350</v>
      </c>
      <c r="E96" s="35" t="s">
        <v>338</v>
      </c>
      <c r="F96" s="35" t="s">
        <v>356</v>
      </c>
    </row>
    <row r="97" spans="1:6">
      <c r="A97" s="35" t="s">
        <v>196</v>
      </c>
      <c r="B97" s="36">
        <v>0.33333333333333331</v>
      </c>
      <c r="C97" s="35">
        <v>1111</v>
      </c>
      <c r="D97" s="35" t="s">
        <v>346</v>
      </c>
      <c r="E97" s="35" t="s">
        <v>338</v>
      </c>
      <c r="F97" s="35" t="s">
        <v>356</v>
      </c>
    </row>
    <row r="98" spans="1:6">
      <c r="A98" s="35" t="s">
        <v>197</v>
      </c>
      <c r="B98" s="36">
        <v>0.33333333333333331</v>
      </c>
      <c r="C98" s="35">
        <v>1112</v>
      </c>
      <c r="D98" s="35" t="s">
        <v>350</v>
      </c>
      <c r="E98" s="35" t="s">
        <v>338</v>
      </c>
      <c r="F98" s="35" t="s">
        <v>356</v>
      </c>
    </row>
    <row r="99" spans="1:6">
      <c r="A99" s="35" t="s">
        <v>198</v>
      </c>
      <c r="B99" s="36">
        <v>0.33333333333333331</v>
      </c>
      <c r="C99" s="35">
        <v>1113</v>
      </c>
      <c r="D99" s="35" t="s">
        <v>350</v>
      </c>
      <c r="E99" s="35" t="s">
        <v>338</v>
      </c>
      <c r="F99" s="35" t="s">
        <v>339</v>
      </c>
    </row>
    <row r="100" spans="1:6">
      <c r="A100" s="35" t="s">
        <v>199</v>
      </c>
      <c r="B100" s="36">
        <v>0.33333333333333331</v>
      </c>
      <c r="C100" s="35">
        <v>1114</v>
      </c>
      <c r="D100" s="35" t="s">
        <v>349</v>
      </c>
      <c r="E100" s="35" t="s">
        <v>338</v>
      </c>
      <c r="F100" s="35" t="s">
        <v>339</v>
      </c>
    </row>
    <row r="101" spans="1:6">
      <c r="A101" s="35" t="s">
        <v>200</v>
      </c>
      <c r="B101" s="36">
        <v>0.33333333333333331</v>
      </c>
      <c r="C101" s="35">
        <v>1115</v>
      </c>
      <c r="D101" s="35" t="s">
        <v>346</v>
      </c>
      <c r="E101" s="35" t="s">
        <v>338</v>
      </c>
      <c r="F101" s="35" t="s">
        <v>356</v>
      </c>
    </row>
    <row r="102" spans="1:6">
      <c r="A102" s="35" t="s">
        <v>201</v>
      </c>
      <c r="B102" s="36">
        <v>0.33333333333333331</v>
      </c>
      <c r="C102" s="35">
        <v>1116</v>
      </c>
      <c r="D102" s="35" t="s">
        <v>349</v>
      </c>
      <c r="E102" s="35" t="s">
        <v>338</v>
      </c>
      <c r="F102" s="35" t="s">
        <v>356</v>
      </c>
    </row>
    <row r="103" spans="1:6">
      <c r="A103" s="35" t="s">
        <v>202</v>
      </c>
      <c r="B103" s="36">
        <v>0.33333333333333331</v>
      </c>
      <c r="C103" s="35">
        <v>1117</v>
      </c>
      <c r="D103" s="35" t="s">
        <v>349</v>
      </c>
      <c r="E103" s="35" t="s">
        <v>338</v>
      </c>
      <c r="F103" s="35" t="s">
        <v>356</v>
      </c>
    </row>
    <row r="104" spans="1:6">
      <c r="A104" s="35" t="s">
        <v>203</v>
      </c>
      <c r="B104" s="36">
        <v>0.33333333333333331</v>
      </c>
      <c r="C104" s="35">
        <v>1118</v>
      </c>
      <c r="D104" s="35" t="s">
        <v>349</v>
      </c>
      <c r="E104" s="35" t="s">
        <v>338</v>
      </c>
      <c r="F104" s="35" t="s">
        <v>356</v>
      </c>
    </row>
    <row r="105" spans="1:6">
      <c r="A105" s="35" t="s">
        <v>204</v>
      </c>
      <c r="B105" s="36">
        <v>0.33333333333333331</v>
      </c>
      <c r="C105" s="35">
        <v>1119</v>
      </c>
      <c r="D105" s="35" t="s">
        <v>346</v>
      </c>
      <c r="E105" s="35" t="s">
        <v>338</v>
      </c>
      <c r="F105" s="35" t="s">
        <v>339</v>
      </c>
    </row>
    <row r="106" spans="1:6">
      <c r="A106" s="35" t="s">
        <v>205</v>
      </c>
      <c r="B106" s="36">
        <v>0.33333333333333331</v>
      </c>
      <c r="C106" s="35">
        <v>1120</v>
      </c>
      <c r="D106" s="35" t="s">
        <v>350</v>
      </c>
      <c r="E106" s="35" t="s">
        <v>338</v>
      </c>
      <c r="F106" s="35" t="s">
        <v>356</v>
      </c>
    </row>
    <row r="107" spans="1:6">
      <c r="A107" s="35" t="s">
        <v>206</v>
      </c>
      <c r="B107" s="36">
        <v>0.33333333333333331</v>
      </c>
      <c r="C107" s="35">
        <v>1121</v>
      </c>
      <c r="D107" s="35" t="s">
        <v>350</v>
      </c>
      <c r="E107" s="35" t="s">
        <v>338</v>
      </c>
      <c r="F107" s="35" t="s">
        <v>356</v>
      </c>
    </row>
    <row r="108" spans="1:6">
      <c r="A108" s="35" t="s">
        <v>207</v>
      </c>
      <c r="B108" s="36">
        <v>0.33333333333333331</v>
      </c>
      <c r="C108" s="35">
        <v>1123</v>
      </c>
      <c r="D108" s="35" t="s">
        <v>350</v>
      </c>
      <c r="E108" s="35" t="s">
        <v>338</v>
      </c>
      <c r="F108" s="35" t="s">
        <v>356</v>
      </c>
    </row>
    <row r="109" spans="1:6">
      <c r="A109" s="35" t="s">
        <v>208</v>
      </c>
      <c r="B109" s="36">
        <v>0.33333333333333331</v>
      </c>
      <c r="C109" s="35">
        <v>1124</v>
      </c>
      <c r="D109" s="35" t="s">
        <v>350</v>
      </c>
      <c r="E109" s="35" t="s">
        <v>338</v>
      </c>
      <c r="F109" s="35" t="s">
        <v>356</v>
      </c>
    </row>
    <row r="110" spans="1:6">
      <c r="A110" s="35" t="s">
        <v>209</v>
      </c>
      <c r="B110" s="36">
        <v>0.33333333333333331</v>
      </c>
      <c r="C110" s="35">
        <v>1125</v>
      </c>
      <c r="D110" s="35" t="s">
        <v>349</v>
      </c>
      <c r="E110" s="35" t="s">
        <v>338</v>
      </c>
      <c r="F110" s="35" t="s">
        <v>356</v>
      </c>
    </row>
    <row r="111" spans="1:6">
      <c r="A111" s="35" t="s">
        <v>210</v>
      </c>
      <c r="B111" s="36">
        <v>0.33333333333333331</v>
      </c>
      <c r="C111" s="35">
        <v>1126</v>
      </c>
      <c r="D111" s="35" t="s">
        <v>350</v>
      </c>
      <c r="E111" s="35" t="s">
        <v>338</v>
      </c>
      <c r="F111" s="35" t="s">
        <v>356</v>
      </c>
    </row>
    <row r="112" spans="1:6">
      <c r="A112" s="35" t="s">
        <v>211</v>
      </c>
      <c r="B112" s="36">
        <v>0.33333333333333331</v>
      </c>
      <c r="C112" s="35">
        <v>1127</v>
      </c>
      <c r="D112" s="35" t="s">
        <v>350</v>
      </c>
      <c r="E112" s="35" t="s">
        <v>338</v>
      </c>
      <c r="F112" s="35" t="s">
        <v>339</v>
      </c>
    </row>
    <row r="113" spans="1:6">
      <c r="A113" s="35" t="s">
        <v>212</v>
      </c>
      <c r="B113" s="36">
        <v>0.33333333333333331</v>
      </c>
      <c r="C113" s="35">
        <v>1128</v>
      </c>
      <c r="D113" s="35" t="s">
        <v>350</v>
      </c>
      <c r="E113" s="35" t="s">
        <v>338</v>
      </c>
      <c r="F113" s="35" t="s">
        <v>339</v>
      </c>
    </row>
    <row r="114" spans="1:6">
      <c r="A114" s="35" t="s">
        <v>213</v>
      </c>
      <c r="B114" s="36">
        <v>0.33333333333333331</v>
      </c>
      <c r="C114" s="35">
        <v>1129</v>
      </c>
      <c r="D114" s="35" t="s">
        <v>350</v>
      </c>
      <c r="E114" s="35" t="s">
        <v>338</v>
      </c>
      <c r="F114" s="35" t="s">
        <v>339</v>
      </c>
    </row>
    <row r="115" spans="1:6">
      <c r="A115" s="35" t="s">
        <v>214</v>
      </c>
      <c r="B115" s="36">
        <v>0.33333333333333331</v>
      </c>
      <c r="C115" s="35">
        <v>1130</v>
      </c>
      <c r="D115" s="35" t="s">
        <v>350</v>
      </c>
      <c r="E115" s="35" t="s">
        <v>338</v>
      </c>
      <c r="F115" s="35" t="s">
        <v>356</v>
      </c>
    </row>
    <row r="116" spans="1:6">
      <c r="A116" s="35" t="s">
        <v>215</v>
      </c>
      <c r="B116" s="36">
        <v>0.33333333333333331</v>
      </c>
      <c r="C116" s="35">
        <v>1131</v>
      </c>
      <c r="D116" s="35" t="s">
        <v>350</v>
      </c>
      <c r="E116" s="35" t="s">
        <v>338</v>
      </c>
      <c r="F116" s="35" t="s">
        <v>356</v>
      </c>
    </row>
    <row r="117" spans="1:6">
      <c r="A117" s="35" t="s">
        <v>216</v>
      </c>
      <c r="B117" s="36">
        <v>0.33333333333333331</v>
      </c>
      <c r="C117" s="35">
        <v>1132</v>
      </c>
      <c r="D117" s="35" t="s">
        <v>350</v>
      </c>
      <c r="E117" s="35" t="s">
        <v>338</v>
      </c>
      <c r="F117" s="35" t="s">
        <v>339</v>
      </c>
    </row>
    <row r="118" spans="1:6">
      <c r="A118" s="35" t="s">
        <v>217</v>
      </c>
      <c r="B118" s="36">
        <v>0.33333333333333331</v>
      </c>
      <c r="C118" s="35">
        <v>1133</v>
      </c>
      <c r="D118" s="35" t="s">
        <v>350</v>
      </c>
      <c r="E118" s="35" t="s">
        <v>338</v>
      </c>
      <c r="F118" s="35" t="s">
        <v>356</v>
      </c>
    </row>
    <row r="119" spans="1:6">
      <c r="A119" s="35" t="s">
        <v>218</v>
      </c>
      <c r="B119" s="36">
        <v>0.33333333333333331</v>
      </c>
      <c r="C119" s="35">
        <v>1134</v>
      </c>
      <c r="D119" s="35" t="s">
        <v>349</v>
      </c>
      <c r="E119" s="35" t="s">
        <v>338</v>
      </c>
      <c r="F119" s="35" t="s">
        <v>355</v>
      </c>
    </row>
    <row r="120" spans="1:6">
      <c r="A120" s="35" t="s">
        <v>219</v>
      </c>
      <c r="B120" s="36">
        <v>0.33333333333333331</v>
      </c>
      <c r="C120" s="35">
        <v>1135</v>
      </c>
      <c r="D120" s="35" t="s">
        <v>350</v>
      </c>
      <c r="E120" s="35" t="s">
        <v>338</v>
      </c>
      <c r="F120" s="35" t="s">
        <v>356</v>
      </c>
    </row>
    <row r="121" spans="1:6">
      <c r="A121" s="35" t="s">
        <v>220</v>
      </c>
      <c r="B121" s="36">
        <v>0.33333333333333331</v>
      </c>
      <c r="C121" s="35">
        <v>1136</v>
      </c>
      <c r="D121" s="35" t="s">
        <v>349</v>
      </c>
      <c r="E121" s="35" t="s">
        <v>338</v>
      </c>
      <c r="F121" s="35" t="s">
        <v>356</v>
      </c>
    </row>
    <row r="122" spans="1:6">
      <c r="A122" s="35" t="s">
        <v>221</v>
      </c>
      <c r="B122" s="36">
        <v>0.33333333333333331</v>
      </c>
      <c r="C122" s="35">
        <v>2001</v>
      </c>
      <c r="D122" s="35" t="s">
        <v>347</v>
      </c>
      <c r="E122" s="35" t="s">
        <v>338</v>
      </c>
      <c r="F122" s="35" t="s">
        <v>355</v>
      </c>
    </row>
    <row r="123" spans="1:6">
      <c r="A123" s="35" t="s">
        <v>222</v>
      </c>
      <c r="B123" s="36">
        <v>0.33333333333333331</v>
      </c>
      <c r="C123" s="35">
        <v>2002</v>
      </c>
      <c r="D123" s="35" t="s">
        <v>349</v>
      </c>
      <c r="E123" s="35" t="s">
        <v>338</v>
      </c>
      <c r="F123" s="35" t="s">
        <v>339</v>
      </c>
    </row>
    <row r="124" spans="1:6">
      <c r="A124" s="35" t="s">
        <v>223</v>
      </c>
      <c r="B124" s="36">
        <v>0.33333333333333331</v>
      </c>
      <c r="C124" s="35">
        <v>2003</v>
      </c>
      <c r="D124" s="35" t="s">
        <v>349</v>
      </c>
      <c r="E124" s="35" t="s">
        <v>338</v>
      </c>
      <c r="F124" s="35" t="s">
        <v>355</v>
      </c>
    </row>
    <row r="125" spans="1:6">
      <c r="A125" s="35" t="s">
        <v>224</v>
      </c>
      <c r="B125" s="36">
        <v>0.33333333333333331</v>
      </c>
      <c r="C125" s="35">
        <v>2004</v>
      </c>
      <c r="D125" s="35" t="s">
        <v>349</v>
      </c>
      <c r="E125" s="35" t="s">
        <v>338</v>
      </c>
      <c r="F125" s="35" t="s">
        <v>356</v>
      </c>
    </row>
    <row r="126" spans="1:6">
      <c r="A126" s="35" t="s">
        <v>225</v>
      </c>
      <c r="B126" s="36">
        <v>0.25</v>
      </c>
      <c r="C126" s="35">
        <v>2005</v>
      </c>
      <c r="D126" s="35" t="s">
        <v>345</v>
      </c>
      <c r="E126" s="35" t="s">
        <v>338</v>
      </c>
      <c r="F126" s="35" t="s">
        <v>355</v>
      </c>
    </row>
    <row r="127" spans="1:6">
      <c r="A127" s="35" t="s">
        <v>226</v>
      </c>
      <c r="B127" s="36">
        <v>0.33333333333333331</v>
      </c>
      <c r="C127" s="35">
        <v>2006</v>
      </c>
      <c r="D127" s="35" t="s">
        <v>349</v>
      </c>
      <c r="E127" s="35" t="s">
        <v>338</v>
      </c>
      <c r="F127" s="35" t="s">
        <v>355</v>
      </c>
    </row>
    <row r="128" spans="1:6">
      <c r="A128" s="35" t="s">
        <v>227</v>
      </c>
      <c r="B128" s="36">
        <v>0.33333333333333331</v>
      </c>
      <c r="C128" s="35">
        <v>2007</v>
      </c>
      <c r="D128" s="35" t="s">
        <v>349</v>
      </c>
      <c r="E128" s="35" t="s">
        <v>338</v>
      </c>
      <c r="F128" s="35" t="s">
        <v>355</v>
      </c>
    </row>
    <row r="129" spans="1:6">
      <c r="A129" s="35" t="s">
        <v>228</v>
      </c>
      <c r="B129" s="36">
        <v>0.33333333333333331</v>
      </c>
      <c r="C129" s="35">
        <v>2008</v>
      </c>
      <c r="D129" s="35" t="s">
        <v>349</v>
      </c>
      <c r="E129" s="35" t="s">
        <v>338</v>
      </c>
      <c r="F129" s="35" t="s">
        <v>355</v>
      </c>
    </row>
    <row r="130" spans="1:6">
      <c r="A130" s="35" t="s">
        <v>229</v>
      </c>
      <c r="B130" s="36">
        <v>0.33333333333333331</v>
      </c>
      <c r="C130" s="35">
        <v>2009</v>
      </c>
      <c r="D130" s="35" t="s">
        <v>345</v>
      </c>
      <c r="E130" s="35" t="s">
        <v>338</v>
      </c>
      <c r="F130" s="35" t="s">
        <v>355</v>
      </c>
    </row>
    <row r="131" spans="1:6">
      <c r="A131" s="35" t="s">
        <v>230</v>
      </c>
      <c r="B131" s="36">
        <v>0.33333333333333331</v>
      </c>
      <c r="C131" s="35">
        <v>2010</v>
      </c>
      <c r="D131" s="35" t="s">
        <v>351</v>
      </c>
      <c r="E131" s="35" t="s">
        <v>338</v>
      </c>
      <c r="F131" s="35" t="s">
        <v>355</v>
      </c>
    </row>
    <row r="132" spans="1:6">
      <c r="A132" s="35" t="s">
        <v>231</v>
      </c>
      <c r="B132" s="36">
        <v>0.27083333333333331</v>
      </c>
      <c r="C132" s="35">
        <v>2011</v>
      </c>
      <c r="D132" s="35" t="s">
        <v>345</v>
      </c>
      <c r="E132" s="35" t="s">
        <v>338</v>
      </c>
      <c r="F132" s="35" t="s">
        <v>355</v>
      </c>
    </row>
    <row r="133" spans="1:6">
      <c r="A133" s="35" t="s">
        <v>232</v>
      </c>
      <c r="B133" s="36">
        <v>0.33333333333333331</v>
      </c>
      <c r="C133" s="35">
        <v>2012</v>
      </c>
      <c r="D133" s="35" t="s">
        <v>349</v>
      </c>
      <c r="E133" s="35" t="s">
        <v>338</v>
      </c>
      <c r="F133" s="35" t="s">
        <v>355</v>
      </c>
    </row>
    <row r="134" spans="1:6">
      <c r="A134" s="35" t="s">
        <v>233</v>
      </c>
      <c r="B134" s="36">
        <v>0.33333333333333331</v>
      </c>
      <c r="C134" s="35">
        <v>2014</v>
      </c>
      <c r="D134" s="35" t="s">
        <v>349</v>
      </c>
      <c r="E134" s="35" t="s">
        <v>338</v>
      </c>
      <c r="F134" s="35" t="s">
        <v>355</v>
      </c>
    </row>
    <row r="135" spans="1:6">
      <c r="A135" s="35" t="s">
        <v>234</v>
      </c>
      <c r="B135" s="36">
        <v>0.33333333333333331</v>
      </c>
      <c r="C135" s="35">
        <v>2015</v>
      </c>
      <c r="D135" s="35" t="s">
        <v>349</v>
      </c>
      <c r="E135" s="35" t="s">
        <v>338</v>
      </c>
      <c r="F135" s="35" t="s">
        <v>355</v>
      </c>
    </row>
    <row r="136" spans="1:6">
      <c r="A136" s="35" t="s">
        <v>235</v>
      </c>
      <c r="B136" s="36">
        <v>0.33333333333333331</v>
      </c>
      <c r="C136" s="35">
        <v>2016</v>
      </c>
      <c r="D136" s="35" t="s">
        <v>345</v>
      </c>
      <c r="E136" s="35" t="s">
        <v>338</v>
      </c>
      <c r="F136" s="35" t="s">
        <v>355</v>
      </c>
    </row>
    <row r="137" spans="1:6">
      <c r="A137" s="35" t="s">
        <v>236</v>
      </c>
      <c r="B137" s="36">
        <v>0.33333333333333331</v>
      </c>
      <c r="C137" s="35">
        <v>2017</v>
      </c>
      <c r="D137" s="35" t="s">
        <v>349</v>
      </c>
      <c r="E137" s="35" t="s">
        <v>338</v>
      </c>
      <c r="F137" s="35" t="s">
        <v>355</v>
      </c>
    </row>
    <row r="138" spans="1:6">
      <c r="A138" s="35" t="s">
        <v>237</v>
      </c>
      <c r="B138" s="36">
        <v>0.33333333333333331</v>
      </c>
      <c r="C138" s="35">
        <v>2018</v>
      </c>
      <c r="D138" s="35" t="s">
        <v>349</v>
      </c>
      <c r="E138" s="35" t="s">
        <v>340</v>
      </c>
      <c r="F138" s="35" t="s">
        <v>358</v>
      </c>
    </row>
    <row r="139" spans="1:6">
      <c r="A139" s="35" t="s">
        <v>238</v>
      </c>
      <c r="B139" s="36">
        <v>0.33333333333333331</v>
      </c>
      <c r="C139" s="35">
        <v>2019</v>
      </c>
      <c r="D139" s="35" t="s">
        <v>349</v>
      </c>
      <c r="E139" s="35" t="s">
        <v>338</v>
      </c>
      <c r="F139" s="35" t="s">
        <v>355</v>
      </c>
    </row>
    <row r="140" spans="1:6">
      <c r="A140" s="35" t="s">
        <v>239</v>
      </c>
      <c r="B140" s="36">
        <v>0.33333333333333331</v>
      </c>
      <c r="C140" s="35">
        <v>2020</v>
      </c>
      <c r="D140" s="35" t="s">
        <v>346</v>
      </c>
      <c r="E140" s="35" t="s">
        <v>338</v>
      </c>
      <c r="F140" s="35" t="s">
        <v>355</v>
      </c>
    </row>
    <row r="141" spans="1:6">
      <c r="A141" s="35" t="s">
        <v>240</v>
      </c>
      <c r="B141" s="36">
        <v>0.33333333333333331</v>
      </c>
      <c r="C141" s="35">
        <v>2021</v>
      </c>
      <c r="D141" s="35" t="s">
        <v>349</v>
      </c>
      <c r="E141" s="35" t="s">
        <v>338</v>
      </c>
      <c r="F141" s="35" t="s">
        <v>355</v>
      </c>
    </row>
    <row r="142" spans="1:6">
      <c r="A142" s="35" t="s">
        <v>241</v>
      </c>
      <c r="B142" s="36">
        <v>0.33333333333333331</v>
      </c>
      <c r="C142" s="35">
        <v>2022</v>
      </c>
      <c r="D142" s="35" t="s">
        <v>346</v>
      </c>
      <c r="E142" s="35" t="s">
        <v>338</v>
      </c>
      <c r="F142" s="35" t="s">
        <v>355</v>
      </c>
    </row>
    <row r="143" spans="1:6">
      <c r="A143" s="35" t="s">
        <v>242</v>
      </c>
      <c r="B143" s="36">
        <v>0.33333333333333331</v>
      </c>
      <c r="C143" s="35">
        <v>2023</v>
      </c>
      <c r="D143" s="35" t="s">
        <v>349</v>
      </c>
      <c r="E143" s="35" t="s">
        <v>338</v>
      </c>
      <c r="F143" s="35" t="s">
        <v>355</v>
      </c>
    </row>
    <row r="144" spans="1:6">
      <c r="A144" s="35" t="s">
        <v>243</v>
      </c>
      <c r="B144" s="36">
        <v>0.33333333333333331</v>
      </c>
      <c r="C144" s="35">
        <v>2024</v>
      </c>
      <c r="D144" s="35" t="s">
        <v>346</v>
      </c>
      <c r="E144" s="35" t="s">
        <v>338</v>
      </c>
      <c r="F144" s="35" t="s">
        <v>355</v>
      </c>
    </row>
    <row r="145" spans="1:6">
      <c r="A145" s="35" t="s">
        <v>244</v>
      </c>
      <c r="B145" s="36">
        <v>0.33333333333333331</v>
      </c>
      <c r="C145" s="35">
        <v>2030</v>
      </c>
      <c r="D145" s="35" t="s">
        <v>350</v>
      </c>
      <c r="E145" s="35" t="s">
        <v>338</v>
      </c>
      <c r="F145" s="35" t="s">
        <v>355</v>
      </c>
    </row>
    <row r="146" spans="1:6">
      <c r="A146" s="35" t="s">
        <v>245</v>
      </c>
      <c r="B146" s="36">
        <v>0.33333333333333331</v>
      </c>
      <c r="C146" s="35">
        <v>2031</v>
      </c>
      <c r="D146" s="35" t="s">
        <v>350</v>
      </c>
      <c r="E146" s="35" t="s">
        <v>338</v>
      </c>
      <c r="F146" s="35" t="s">
        <v>355</v>
      </c>
    </row>
    <row r="147" spans="1:6">
      <c r="A147" s="35" t="s">
        <v>246</v>
      </c>
      <c r="B147" s="36">
        <v>0.33333333333333331</v>
      </c>
      <c r="C147" s="35">
        <v>2032</v>
      </c>
      <c r="D147" s="35" t="s">
        <v>346</v>
      </c>
      <c r="E147" s="35" t="s">
        <v>338</v>
      </c>
      <c r="F147" s="35" t="s">
        <v>355</v>
      </c>
    </row>
    <row r="148" spans="1:6">
      <c r="A148" s="35" t="s">
        <v>247</v>
      </c>
      <c r="B148" s="36">
        <v>0.33333333333333331</v>
      </c>
      <c r="C148" s="35">
        <v>2033</v>
      </c>
      <c r="D148" s="35" t="s">
        <v>349</v>
      </c>
      <c r="E148" s="35" t="s">
        <v>338</v>
      </c>
      <c r="F148" s="35" t="s">
        <v>355</v>
      </c>
    </row>
    <row r="149" spans="1:6">
      <c r="A149" s="35" t="s">
        <v>248</v>
      </c>
      <c r="B149" s="36">
        <v>0.33333333333333331</v>
      </c>
      <c r="C149" s="35">
        <v>2034</v>
      </c>
      <c r="D149" s="35" t="s">
        <v>350</v>
      </c>
      <c r="E149" s="35" t="s">
        <v>338</v>
      </c>
      <c r="F149" s="35" t="s">
        <v>355</v>
      </c>
    </row>
    <row r="150" spans="1:6">
      <c r="A150" s="35" t="s">
        <v>249</v>
      </c>
      <c r="B150" s="36">
        <v>0.33333333333333331</v>
      </c>
      <c r="C150" s="35">
        <v>2035</v>
      </c>
      <c r="D150" s="35" t="s">
        <v>350</v>
      </c>
      <c r="E150" s="35" t="s">
        <v>338</v>
      </c>
      <c r="F150" s="35" t="s">
        <v>355</v>
      </c>
    </row>
    <row r="151" spans="1:6">
      <c r="A151" s="35" t="s">
        <v>250</v>
      </c>
      <c r="B151" s="36">
        <v>0.33333333333333331</v>
      </c>
      <c r="C151" s="35">
        <v>2036</v>
      </c>
      <c r="D151" s="35" t="s">
        <v>349</v>
      </c>
      <c r="E151" s="35" t="s">
        <v>338</v>
      </c>
      <c r="F151" s="35" t="s">
        <v>339</v>
      </c>
    </row>
    <row r="152" spans="1:6">
      <c r="A152" s="35" t="s">
        <v>251</v>
      </c>
      <c r="B152" s="36">
        <v>0.33333333333333331</v>
      </c>
      <c r="C152" s="35">
        <v>2037</v>
      </c>
      <c r="D152" s="35" t="s">
        <v>349</v>
      </c>
      <c r="E152" s="35" t="s">
        <v>338</v>
      </c>
      <c r="F152" s="35" t="s">
        <v>355</v>
      </c>
    </row>
    <row r="153" spans="1:6">
      <c r="A153" s="35" t="s">
        <v>252</v>
      </c>
      <c r="B153" s="36">
        <v>0.33333333333333331</v>
      </c>
      <c r="C153" s="35">
        <v>2038</v>
      </c>
      <c r="D153" s="35" t="s">
        <v>350</v>
      </c>
      <c r="E153" s="35" t="s">
        <v>338</v>
      </c>
      <c r="F153" s="35" t="s">
        <v>355</v>
      </c>
    </row>
    <row r="154" spans="1:6">
      <c r="A154" s="35" t="s">
        <v>253</v>
      </c>
      <c r="B154" s="36">
        <v>0.33333333333333331</v>
      </c>
      <c r="C154" s="35">
        <v>2039</v>
      </c>
      <c r="D154" s="35" t="s">
        <v>346</v>
      </c>
      <c r="E154" s="35" t="s">
        <v>338</v>
      </c>
      <c r="F154" s="35" t="s">
        <v>355</v>
      </c>
    </row>
    <row r="155" spans="1:6">
      <c r="A155" s="35" t="s">
        <v>254</v>
      </c>
      <c r="B155" s="36">
        <v>0.33333333333333331</v>
      </c>
      <c r="C155" s="35">
        <v>2040</v>
      </c>
      <c r="D155" s="35" t="s">
        <v>350</v>
      </c>
      <c r="E155" s="35" t="s">
        <v>338</v>
      </c>
      <c r="F155" s="35" t="s">
        <v>356</v>
      </c>
    </row>
    <row r="156" spans="1:6">
      <c r="A156" s="35" t="s">
        <v>255</v>
      </c>
      <c r="B156" s="36">
        <v>0.33333333333333331</v>
      </c>
      <c r="C156" s="35">
        <v>2041</v>
      </c>
      <c r="D156" s="35" t="s">
        <v>349</v>
      </c>
      <c r="E156" s="35" t="s">
        <v>338</v>
      </c>
      <c r="F156" s="35" t="s">
        <v>355</v>
      </c>
    </row>
    <row r="157" spans="1:6">
      <c r="A157" s="35" t="s">
        <v>256</v>
      </c>
      <c r="B157" s="36">
        <v>0.33333333333333331</v>
      </c>
      <c r="C157" s="35">
        <v>2042</v>
      </c>
      <c r="D157" s="35" t="s">
        <v>349</v>
      </c>
      <c r="E157" s="35" t="s">
        <v>338</v>
      </c>
      <c r="F157" s="35" t="s">
        <v>355</v>
      </c>
    </row>
    <row r="158" spans="1:6">
      <c r="A158" s="35" t="s">
        <v>257</v>
      </c>
      <c r="B158" s="36">
        <v>0.33333333333333331</v>
      </c>
      <c r="C158" s="35">
        <v>2043</v>
      </c>
      <c r="D158" s="35" t="s">
        <v>349</v>
      </c>
      <c r="E158" s="35" t="s">
        <v>338</v>
      </c>
      <c r="F158" s="35" t="s">
        <v>355</v>
      </c>
    </row>
    <row r="159" spans="1:6">
      <c r="A159" s="35" t="s">
        <v>258</v>
      </c>
      <c r="B159" s="36">
        <v>0.33333333333333331</v>
      </c>
      <c r="C159" s="35">
        <v>2044</v>
      </c>
      <c r="D159" s="35" t="s">
        <v>349</v>
      </c>
      <c r="E159" s="35" t="s">
        <v>338</v>
      </c>
      <c r="F159" s="35" t="s">
        <v>355</v>
      </c>
    </row>
    <row r="160" spans="1:6">
      <c r="A160" s="35" t="s">
        <v>259</v>
      </c>
      <c r="B160" s="36">
        <v>0.33333333333333331</v>
      </c>
      <c r="C160" s="35">
        <v>2045</v>
      </c>
      <c r="D160" s="35" t="s">
        <v>350</v>
      </c>
      <c r="E160" s="35" t="s">
        <v>338</v>
      </c>
      <c r="F160" s="35" t="s">
        <v>355</v>
      </c>
    </row>
    <row r="161" spans="1:6">
      <c r="A161" s="35" t="s">
        <v>260</v>
      </c>
      <c r="B161" s="36">
        <v>0.33333333333333331</v>
      </c>
      <c r="C161" s="35">
        <v>2046</v>
      </c>
      <c r="D161" s="35" t="s">
        <v>345</v>
      </c>
      <c r="E161" s="35" t="s">
        <v>338</v>
      </c>
      <c r="F161" s="35" t="s">
        <v>355</v>
      </c>
    </row>
    <row r="162" spans="1:6">
      <c r="A162" s="35" t="s">
        <v>261</v>
      </c>
      <c r="B162" s="36">
        <v>0.33333333333333331</v>
      </c>
      <c r="C162" s="35">
        <v>2049</v>
      </c>
      <c r="D162" s="35" t="s">
        <v>345</v>
      </c>
      <c r="E162" s="35" t="s">
        <v>338</v>
      </c>
      <c r="F162" s="35" t="s">
        <v>355</v>
      </c>
    </row>
    <row r="163" spans="1:6">
      <c r="A163" s="35" t="s">
        <v>262</v>
      </c>
      <c r="B163" s="36">
        <v>0.33333333333333331</v>
      </c>
      <c r="C163" s="35">
        <v>2050</v>
      </c>
      <c r="D163" s="35" t="s">
        <v>349</v>
      </c>
      <c r="E163" s="35" t="s">
        <v>338</v>
      </c>
      <c r="F163" s="35" t="s">
        <v>355</v>
      </c>
    </row>
    <row r="164" spans="1:6">
      <c r="A164" s="35" t="s">
        <v>263</v>
      </c>
    </row>
    <row r="165" spans="1:6">
      <c r="A165" s="35" t="s">
        <v>264</v>
      </c>
    </row>
    <row r="166" spans="1:6">
      <c r="A166" s="35" t="s">
        <v>265</v>
      </c>
    </row>
    <row r="167" spans="1:6">
      <c r="A167" s="35" t="s">
        <v>266</v>
      </c>
    </row>
    <row r="168" spans="1:6">
      <c r="A168" s="35" t="s">
        <v>267</v>
      </c>
    </row>
    <row r="169" spans="1:6">
      <c r="A169" s="35" t="s">
        <v>268</v>
      </c>
    </row>
    <row r="170" spans="1:6">
      <c r="A170" s="35" t="s">
        <v>269</v>
      </c>
    </row>
    <row r="171" spans="1:6">
      <c r="A171" s="35" t="s">
        <v>270</v>
      </c>
    </row>
    <row r="172" spans="1:6">
      <c r="A172" s="35" t="s">
        <v>271</v>
      </c>
    </row>
    <row r="173" spans="1:6">
      <c r="A173" s="35" t="s">
        <v>272</v>
      </c>
    </row>
    <row r="174" spans="1:6">
      <c r="A174" s="35" t="s">
        <v>273</v>
      </c>
    </row>
    <row r="175" spans="1:6">
      <c r="A175" s="35" t="s">
        <v>274</v>
      </c>
    </row>
    <row r="176" spans="1:6">
      <c r="A176" s="35" t="s">
        <v>275</v>
      </c>
    </row>
    <row r="177" spans="1:1">
      <c r="A177" s="35" t="s">
        <v>276</v>
      </c>
    </row>
    <row r="178" spans="1:1">
      <c r="A178" s="35" t="s">
        <v>277</v>
      </c>
    </row>
    <row r="179" spans="1:1">
      <c r="A179" s="35" t="s">
        <v>278</v>
      </c>
    </row>
    <row r="180" spans="1:1">
      <c r="A180" s="35" t="s">
        <v>279</v>
      </c>
    </row>
    <row r="181" spans="1:1">
      <c r="A181" s="35" t="s">
        <v>280</v>
      </c>
    </row>
    <row r="182" spans="1:1">
      <c r="A182" s="35" t="s">
        <v>281</v>
      </c>
    </row>
    <row r="183" spans="1:1">
      <c r="A183" s="35" t="s">
        <v>282</v>
      </c>
    </row>
    <row r="184" spans="1:1">
      <c r="A184" s="35" t="s">
        <v>283</v>
      </c>
    </row>
    <row r="185" spans="1:1">
      <c r="A185" s="35" t="s">
        <v>284</v>
      </c>
    </row>
    <row r="186" spans="1:1">
      <c r="A186" s="35" t="s">
        <v>285</v>
      </c>
    </row>
    <row r="187" spans="1:1">
      <c r="A187" s="35" t="s">
        <v>286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EFD1-2149-40EA-83BC-57F8DB0D3A76}">
  <sheetPr codeName="Sheet13"/>
  <dimension ref="A1:H8"/>
  <sheetViews>
    <sheetView zoomScaleNormal="100" workbookViewId="0"/>
  </sheetViews>
  <sheetFormatPr defaultRowHeight="18"/>
  <cols>
    <col min="1" max="1" width="9.4140625" bestFit="1" customWidth="1"/>
    <col min="2" max="3" width="11.9140625" bestFit="1" customWidth="1"/>
    <col min="4" max="4" width="8.1640625" bestFit="1" customWidth="1"/>
    <col min="5" max="5" width="32.6640625" bestFit="1" customWidth="1"/>
    <col min="6" max="6" width="10.1640625" style="1" bestFit="1" customWidth="1"/>
    <col min="7" max="7" width="5.1640625" bestFit="1" customWidth="1"/>
    <col min="8" max="8" width="9.1640625" style="1" bestFit="1" customWidth="1"/>
    <col min="10" max="11" width="9.4140625" bestFit="1" customWidth="1"/>
  </cols>
  <sheetData>
    <row r="1" spans="1:8">
      <c r="A1" s="33" t="s">
        <v>382</v>
      </c>
      <c r="B1" s="14" t="s">
        <v>380</v>
      </c>
      <c r="C1" s="14" t="s">
        <v>381</v>
      </c>
      <c r="E1" s="39" t="s">
        <v>365</v>
      </c>
      <c r="F1" s="40" t="s">
        <v>377</v>
      </c>
      <c r="G1" s="39" t="s">
        <v>366</v>
      </c>
      <c r="H1" s="40" t="s">
        <v>367</v>
      </c>
    </row>
    <row r="2" spans="1:8">
      <c r="A2" s="33" t="s">
        <v>378</v>
      </c>
      <c r="B2" s="3">
        <v>4230000</v>
      </c>
      <c r="C2" s="3">
        <v>4230000</v>
      </c>
      <c r="E2" s="14" t="s">
        <v>368</v>
      </c>
      <c r="F2" s="3">
        <v>1949000</v>
      </c>
      <c r="G2" s="14">
        <v>0.05</v>
      </c>
      <c r="H2" s="3">
        <v>0</v>
      </c>
    </row>
    <row r="3" spans="1:8">
      <c r="A3" s="33" t="s">
        <v>375</v>
      </c>
      <c r="B3" s="14">
        <f>_xlfn.XLOOKUP($B$2,$F$2:$F$8,$G$2:$G$8,G8,1,1)</f>
        <v>0.2</v>
      </c>
      <c r="C3" s="14">
        <f>VLOOKUP($B$2,$F$2:$H$8,2,TRUE)</f>
        <v>0.1</v>
      </c>
      <c r="E3" s="14" t="s">
        <v>369</v>
      </c>
      <c r="F3" s="3">
        <v>3299000</v>
      </c>
      <c r="G3" s="14">
        <v>0.1</v>
      </c>
      <c r="H3" s="3">
        <v>97500</v>
      </c>
    </row>
    <row r="4" spans="1:8">
      <c r="A4" s="33" t="s">
        <v>376</v>
      </c>
      <c r="B4" s="3">
        <f>_xlfn.XLOOKUP($B$2,$F$2:$F$8,$H$2:$H$8,H8,1,1)</f>
        <v>427500</v>
      </c>
      <c r="C4" s="3">
        <f>VLOOKUP($B$2,$F$2:$H$8,3,TRUE)</f>
        <v>97500</v>
      </c>
      <c r="E4" s="14" t="s">
        <v>370</v>
      </c>
      <c r="F4" s="3">
        <v>6949000</v>
      </c>
      <c r="G4" s="14">
        <v>0.2</v>
      </c>
      <c r="H4" s="3">
        <v>427500</v>
      </c>
    </row>
    <row r="5" spans="1:8">
      <c r="A5" s="33" t="s">
        <v>379</v>
      </c>
      <c r="B5" s="3">
        <f>B2*B3-B4</f>
        <v>418500</v>
      </c>
      <c r="C5" s="3">
        <f>C2*C3-C4</f>
        <v>325500</v>
      </c>
      <c r="E5" s="14" t="s">
        <v>371</v>
      </c>
      <c r="F5" s="3">
        <v>8999000</v>
      </c>
      <c r="G5" s="14">
        <v>0.23</v>
      </c>
      <c r="H5" s="3">
        <v>636000</v>
      </c>
    </row>
    <row r="6" spans="1:8">
      <c r="E6" s="14" t="s">
        <v>372</v>
      </c>
      <c r="F6" s="3">
        <v>17999000</v>
      </c>
      <c r="G6" s="14">
        <v>0.33</v>
      </c>
      <c r="H6" s="3">
        <v>1536000</v>
      </c>
    </row>
    <row r="7" spans="1:8">
      <c r="E7" s="14" t="s">
        <v>373</v>
      </c>
      <c r="F7" s="3">
        <v>39999000</v>
      </c>
      <c r="G7" s="14">
        <v>0.4</v>
      </c>
      <c r="H7" s="3">
        <v>2796000</v>
      </c>
    </row>
    <row r="8" spans="1:8">
      <c r="E8" s="14" t="s">
        <v>374</v>
      </c>
      <c r="F8" s="3">
        <v>40000000</v>
      </c>
      <c r="G8" s="14">
        <v>0.45</v>
      </c>
      <c r="H8" s="3">
        <v>4796000</v>
      </c>
    </row>
  </sheetData>
  <phoneticPr fontId="2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FE97-CC22-4F96-807D-CECB6B01F6A7}">
  <dimension ref="A1:E20"/>
  <sheetViews>
    <sheetView workbookViewId="0"/>
  </sheetViews>
  <sheetFormatPr defaultRowHeight="18"/>
  <cols>
    <col min="1" max="1" width="14.5" bestFit="1" customWidth="1"/>
    <col min="2" max="2" width="12.33203125" bestFit="1" customWidth="1"/>
    <col min="4" max="4" width="26.08203125" bestFit="1" customWidth="1"/>
    <col min="5" max="5" width="10.4140625" bestFit="1" customWidth="1"/>
  </cols>
  <sheetData>
    <row r="1" spans="1:5">
      <c r="A1" s="52" t="s">
        <v>428</v>
      </c>
      <c r="B1" s="52" t="s">
        <v>383</v>
      </c>
      <c r="D1" s="14" t="s">
        <v>384</v>
      </c>
      <c r="E1" s="14" t="s">
        <v>385</v>
      </c>
    </row>
    <row r="2" spans="1:5">
      <c r="A2" s="14" t="s">
        <v>386</v>
      </c>
      <c r="B2" s="14" t="str">
        <f>_xlfn.XLOOKUP(A2,E:E,D:D,,2)</f>
        <v>新潟県</v>
      </c>
      <c r="D2" s="14" t="s">
        <v>387</v>
      </c>
      <c r="E2" s="14" t="s">
        <v>388</v>
      </c>
    </row>
    <row r="3" spans="1:5">
      <c r="A3" s="14" t="s">
        <v>395</v>
      </c>
      <c r="B3" s="14" t="str">
        <f>_xlfn.XLOOKUP(A3,E:E,D:D,,2)</f>
        <v>埼玉県</v>
      </c>
      <c r="D3" s="14" t="s">
        <v>396</v>
      </c>
      <c r="E3" s="14" t="s">
        <v>397</v>
      </c>
    </row>
    <row r="4" spans="1:5">
      <c r="A4" s="14" t="s">
        <v>389</v>
      </c>
      <c r="B4" s="14" t="str">
        <f>_xlfn.XLOOKUP(A4,E:E,D:D,,2)</f>
        <v>東京都新宿区</v>
      </c>
      <c r="D4" s="14" t="s">
        <v>390</v>
      </c>
      <c r="E4" s="14" t="s">
        <v>391</v>
      </c>
    </row>
    <row r="5" spans="1:5">
      <c r="A5" s="14" t="s">
        <v>392</v>
      </c>
      <c r="B5" s="14" t="str">
        <f>_xlfn.XLOOKUP(A5,E:E,D:D,,2)</f>
        <v>三重県桑名市</v>
      </c>
      <c r="D5" s="14" t="s">
        <v>393</v>
      </c>
      <c r="E5" s="14" t="s">
        <v>394</v>
      </c>
    </row>
    <row r="6" spans="1:5">
      <c r="D6" s="14" t="s">
        <v>398</v>
      </c>
      <c r="E6" s="14" t="s">
        <v>399</v>
      </c>
    </row>
    <row r="7" spans="1:5">
      <c r="D7" s="14" t="s">
        <v>400</v>
      </c>
      <c r="E7" s="14" t="s">
        <v>401</v>
      </c>
    </row>
    <row r="8" spans="1:5">
      <c r="D8" s="14" t="s">
        <v>402</v>
      </c>
      <c r="E8" s="14" t="s">
        <v>403</v>
      </c>
    </row>
    <row r="9" spans="1:5">
      <c r="D9" s="14" t="s">
        <v>404</v>
      </c>
      <c r="E9" s="14" t="s">
        <v>405</v>
      </c>
    </row>
    <row r="10" spans="1:5">
      <c r="D10" s="14" t="s">
        <v>406</v>
      </c>
      <c r="E10" s="14" t="s">
        <v>407</v>
      </c>
    </row>
    <row r="11" spans="1:5">
      <c r="D11" s="14" t="s">
        <v>408</v>
      </c>
      <c r="E11" s="14" t="s">
        <v>409</v>
      </c>
    </row>
    <row r="12" spans="1:5">
      <c r="D12" s="14" t="s">
        <v>410</v>
      </c>
      <c r="E12" s="14" t="s">
        <v>411</v>
      </c>
    </row>
    <row r="13" spans="1:5">
      <c r="D13" s="14" t="s">
        <v>412</v>
      </c>
      <c r="E13" s="14" t="s">
        <v>413</v>
      </c>
    </row>
    <row r="14" spans="1:5">
      <c r="D14" s="14" t="s">
        <v>414</v>
      </c>
      <c r="E14" s="14" t="s">
        <v>415</v>
      </c>
    </row>
    <row r="15" spans="1:5">
      <c r="D15" s="14" t="s">
        <v>416</v>
      </c>
      <c r="E15" s="14" t="s">
        <v>417</v>
      </c>
    </row>
    <row r="16" spans="1:5">
      <c r="D16" s="14" t="s">
        <v>418</v>
      </c>
      <c r="E16" s="14" t="s">
        <v>419</v>
      </c>
    </row>
    <row r="17" spans="4:5">
      <c r="D17" s="14" t="s">
        <v>420</v>
      </c>
      <c r="E17" s="14" t="s">
        <v>421</v>
      </c>
    </row>
    <row r="18" spans="4:5">
      <c r="D18" s="14" t="s">
        <v>422</v>
      </c>
      <c r="E18" s="14" t="s">
        <v>423</v>
      </c>
    </row>
    <row r="19" spans="4:5">
      <c r="D19" s="14" t="s">
        <v>424</v>
      </c>
      <c r="E19" s="14" t="s">
        <v>425</v>
      </c>
    </row>
    <row r="20" spans="4:5">
      <c r="D20" s="14" t="s">
        <v>426</v>
      </c>
      <c r="E20" s="14" t="s">
        <v>427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276F-5DDE-466E-BB19-026C0093FBD3}">
  <dimension ref="A1:I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</cols>
  <sheetData>
    <row r="1" spans="1:9">
      <c r="A1" s="55" t="s">
        <v>433</v>
      </c>
      <c r="B1" s="55" t="s">
        <v>434</v>
      </c>
      <c r="C1" s="55" t="s">
        <v>435</v>
      </c>
      <c r="D1" s="56" t="s">
        <v>436</v>
      </c>
      <c r="E1" s="56" t="s">
        <v>437</v>
      </c>
      <c r="G1" s="55" t="s">
        <v>433</v>
      </c>
      <c r="H1" s="55" t="s">
        <v>434</v>
      </c>
      <c r="I1" s="55" t="s">
        <v>435</v>
      </c>
    </row>
    <row r="2" spans="1:9">
      <c r="A2" s="14" t="s">
        <v>438</v>
      </c>
      <c r="B2" s="14">
        <v>200</v>
      </c>
      <c r="C2" s="14" cm="1">
        <f t="array" ref="C2">_xlfn.XLOOKUP(A2&amp;B2,G:G&amp;H:H,I:I)</f>
        <v>750</v>
      </c>
      <c r="D2" s="3">
        <v>10</v>
      </c>
      <c r="E2" s="3">
        <f>C2*D2</f>
        <v>7500</v>
      </c>
      <c r="G2" s="14" t="s">
        <v>438</v>
      </c>
      <c r="H2" s="14">
        <v>200</v>
      </c>
      <c r="I2" s="14">
        <v>750</v>
      </c>
    </row>
    <row r="3" spans="1:9">
      <c r="A3" s="14" t="s">
        <v>33</v>
      </c>
      <c r="B3" s="14">
        <v>300</v>
      </c>
      <c r="C3" s="14" cm="1">
        <f t="array" ref="C3">_xlfn.XLOOKUP(A3&amp;B3,G:G&amp;H:H,I:I)</f>
        <v>800</v>
      </c>
      <c r="D3" s="3">
        <v>20</v>
      </c>
      <c r="E3" s="3">
        <f t="shared" ref="E3:E4" si="0">C3*D3</f>
        <v>16000</v>
      </c>
      <c r="G3" s="14" t="s">
        <v>438</v>
      </c>
      <c r="H3" s="14">
        <v>300</v>
      </c>
      <c r="I3" s="14">
        <v>850</v>
      </c>
    </row>
    <row r="4" spans="1:9">
      <c r="A4" s="14" t="s">
        <v>439</v>
      </c>
      <c r="B4" s="14">
        <v>400</v>
      </c>
      <c r="C4" s="14" cm="1">
        <f t="array" ref="C4">_xlfn.XLOOKUP(A4&amp;B4,G:G&amp;H:H,I:I)</f>
        <v>980</v>
      </c>
      <c r="D4" s="3">
        <v>30</v>
      </c>
      <c r="E4" s="3">
        <f t="shared" si="0"/>
        <v>29400</v>
      </c>
      <c r="G4" s="14" t="s">
        <v>438</v>
      </c>
      <c r="H4" s="14">
        <v>400</v>
      </c>
      <c r="I4" s="14">
        <v>950</v>
      </c>
    </row>
    <row r="5" spans="1:9">
      <c r="G5" s="14" t="s">
        <v>33</v>
      </c>
      <c r="H5" s="14">
        <v>200</v>
      </c>
      <c r="I5" s="14">
        <v>700</v>
      </c>
    </row>
    <row r="6" spans="1:9">
      <c r="G6" s="14" t="s">
        <v>33</v>
      </c>
      <c r="H6" s="14">
        <v>300</v>
      </c>
      <c r="I6" s="14">
        <v>800</v>
      </c>
    </row>
    <row r="7" spans="1:9">
      <c r="G7" s="14" t="s">
        <v>33</v>
      </c>
      <c r="H7" s="14">
        <v>400</v>
      </c>
      <c r="I7" s="14">
        <v>900</v>
      </c>
    </row>
    <row r="8" spans="1:9">
      <c r="G8" s="14" t="s">
        <v>439</v>
      </c>
      <c r="H8" s="14">
        <v>200</v>
      </c>
      <c r="I8" s="14">
        <v>780</v>
      </c>
    </row>
    <row r="9" spans="1:9">
      <c r="G9" s="14" t="s">
        <v>439</v>
      </c>
      <c r="H9" s="14">
        <v>300</v>
      </c>
      <c r="I9" s="14">
        <v>880</v>
      </c>
    </row>
    <row r="10" spans="1:9">
      <c r="G10" s="14" t="s">
        <v>439</v>
      </c>
      <c r="H10" s="14">
        <v>400</v>
      </c>
      <c r="I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687E4-581A-4A1F-9715-8C4F0D2B4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複合参照1</vt:lpstr>
      <vt:lpstr>複合参照2</vt:lpstr>
      <vt:lpstr>SUTBOTALを使わない表</vt:lpstr>
      <vt:lpstr>SUBTOTAL</vt:lpstr>
      <vt:lpstr>IF関数1</vt:lpstr>
      <vt:lpstr>IF関数2</vt:lpstr>
      <vt:lpstr>SUMIF関数</vt:lpstr>
      <vt:lpstr>SUMIFS関数</vt:lpstr>
      <vt:lpstr>VLOOKUP関数1</vt:lpstr>
      <vt:lpstr>VLOOKUP関数2</vt:lpstr>
      <vt:lpstr>VLOOKUP関数3</vt:lpstr>
      <vt:lpstr>XLOOKUP関数1</vt:lpstr>
      <vt:lpstr>従業員マスタ</vt:lpstr>
      <vt:lpstr>XLOOKUP関数2</vt:lpstr>
      <vt:lpstr>XLOOKUP関数3</vt:lpstr>
      <vt:lpstr>VLOOKUP関数4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hiroyuki ikuma</cp:lastModifiedBy>
  <dcterms:created xsi:type="dcterms:W3CDTF">2024-08-27T05:48:24Z</dcterms:created>
  <dcterms:modified xsi:type="dcterms:W3CDTF">2024-09-19T21:46:25Z</dcterms:modified>
</cp:coreProperties>
</file>