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EB66F0E2-B337-4390-8ACD-D5AF7753D5C5}" xr6:coauthVersionLast="47" xr6:coauthVersionMax="47" xr10:uidLastSave="{00000000-0000-0000-0000-000000000000}"/>
  <bookViews>
    <workbookView xWindow="6150" yWindow="855" windowWidth="16515" windowHeight="14970" tabRatio="745" firstSheet="6" activeTab="10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操作情報のDB定義" sheetId="15" r:id="rId6"/>
    <sheet name="Sheet1" sheetId="14" r:id="rId7"/>
    <sheet name="コントローラーのセットアップ" sheetId="9" r:id="rId8"/>
    <sheet name="momo関連" sheetId="10" r:id="rId9"/>
    <sheet name="ラズベリーパイ4_GOIP" sheetId="16" r:id="rId10"/>
    <sheet name="ボタンのコマンド" sheetId="1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17" l="1"/>
  <c r="D112" i="17"/>
  <c r="D108" i="17"/>
  <c r="D104" i="17"/>
  <c r="D100" i="17"/>
  <c r="D96" i="17"/>
  <c r="D92" i="17"/>
  <c r="D88" i="17"/>
  <c r="D84" i="17"/>
  <c r="D80" i="17"/>
  <c r="D76" i="17"/>
  <c r="D72" i="17"/>
  <c r="D68" i="17"/>
  <c r="D64" i="17"/>
  <c r="D60" i="17"/>
  <c r="D56" i="17"/>
  <c r="D52" i="17"/>
  <c r="D48" i="17"/>
  <c r="D44" i="17"/>
  <c r="D40" i="17"/>
  <c r="D36" i="17"/>
  <c r="D32" i="17"/>
  <c r="D28" i="17"/>
  <c r="D24" i="17"/>
  <c r="D20" i="17"/>
  <c r="D16" i="17"/>
  <c r="D12" i="17"/>
  <c r="D8" i="17"/>
  <c r="D4" i="17"/>
  <c r="D117" i="17"/>
  <c r="D115" i="17"/>
  <c r="D113" i="17"/>
  <c r="D111" i="17"/>
  <c r="D109" i="17"/>
  <c r="D107" i="17"/>
  <c r="D105" i="17"/>
  <c r="D103" i="17"/>
  <c r="D101" i="17"/>
  <c r="D99" i="17"/>
  <c r="D97" i="17"/>
  <c r="D95" i="17"/>
  <c r="D93" i="17"/>
  <c r="D91" i="17"/>
  <c r="D89" i="17"/>
  <c r="D87" i="17"/>
  <c r="D85" i="17"/>
  <c r="D83" i="17"/>
  <c r="D81" i="17"/>
  <c r="D79" i="17"/>
  <c r="D77" i="17"/>
  <c r="D75" i="17"/>
  <c r="D73" i="17"/>
  <c r="D71" i="17"/>
  <c r="D69" i="17"/>
  <c r="D67" i="17"/>
  <c r="D65" i="17"/>
  <c r="D63" i="17"/>
  <c r="D61" i="17"/>
  <c r="D59" i="17"/>
  <c r="D57" i="17"/>
  <c r="D55" i="17"/>
  <c r="D53" i="17"/>
  <c r="D51" i="17"/>
  <c r="D49" i="17"/>
  <c r="D47" i="17"/>
  <c r="D45" i="17"/>
  <c r="D43" i="17"/>
  <c r="D41" i="17"/>
  <c r="D39" i="17"/>
  <c r="D37" i="17"/>
  <c r="D35" i="17"/>
  <c r="D33" i="17"/>
  <c r="D31" i="17"/>
  <c r="D29" i="17"/>
  <c r="D27" i="17"/>
  <c r="D25" i="17"/>
  <c r="D23" i="17"/>
  <c r="D21" i="17"/>
  <c r="D19" i="17"/>
  <c r="D17" i="17"/>
  <c r="D15" i="17"/>
  <c r="D13" i="17"/>
  <c r="D11" i="17"/>
  <c r="D9" i="17"/>
  <c r="D5" i="17"/>
  <c r="D7" i="17"/>
  <c r="D3" i="17"/>
  <c r="K25" i="15"/>
  <c r="K31" i="15"/>
  <c r="K19" i="15"/>
  <c r="L4" i="15"/>
  <c r="L3" i="15"/>
  <c r="K14" i="15" s="1"/>
  <c r="K18" i="15"/>
  <c r="K34" i="15"/>
  <c r="K33" i="15"/>
  <c r="K32" i="15"/>
  <c r="K30" i="15"/>
  <c r="K29" i="15"/>
  <c r="K28" i="15"/>
  <c r="K27" i="15"/>
  <c r="K26" i="15"/>
  <c r="K24" i="15"/>
  <c r="K23" i="15"/>
  <c r="K22" i="15"/>
  <c r="K9" i="15"/>
  <c r="K7" i="15"/>
  <c r="K8" i="15"/>
  <c r="K6" i="15"/>
  <c r="K11" i="15"/>
  <c r="K12" i="15"/>
  <c r="K13" i="15"/>
  <c r="K36" i="15"/>
  <c r="K37" i="15"/>
  <c r="K20" i="15"/>
  <c r="K17" i="15"/>
  <c r="K16" i="15"/>
  <c r="K15" i="15"/>
  <c r="H3" i="15"/>
  <c r="H17" i="15"/>
  <c r="C18" i="15"/>
  <c r="H18" i="15" s="1"/>
  <c r="C4" i="15"/>
  <c r="H4" i="15" s="1"/>
  <c r="K21" i="15" l="1"/>
  <c r="K10" i="15"/>
  <c r="D37" i="10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<sst xmlns="http://schemas.openxmlformats.org/spreadsheetml/2006/main" count="933" uniqueCount="455">
  <si>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</si>
  <si>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</si>
  <si>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</si>
  <si>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</si>
  <si>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</si>
  <si>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</si>
  <si>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</si>
  <si>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</si>
  <si>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</si>
  <si>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</si>
  <si>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</si>
  <si>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</si>
  <si>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</si>
  <si>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</si>
  <si>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</si>
  <si>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</si>
  <si>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</si>
  <si>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</si>
  <si>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</si>
  <si>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</si>
  <si>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</si>
  <si>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</si>
  <si>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</si>
  <si>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</si>
  <si>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</si>
  <si>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</si>
  <si>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</si>
  <si>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</si>
  <si>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</si>
  <si>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</si>
  <si>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</si>
  <si>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</si>
  <si>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</si>
  <si>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</si>
  <si>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</si>
  <si>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</si>
  <si>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</si>
  <si>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</si>
  <si>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</si>
  <si>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</si>
  <si>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</si>
  <si>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</si>
  <si>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</si>
  <si>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</si>
  <si>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</si>
  <si>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</si>
  <si>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</si>
  <si>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</si>
  <si>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</si>
  <si>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</si>
  <si>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</si>
  <si>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</si>
  <si>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</si>
  <si>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</si>
  <si>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</si>
  <si>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</si>
  <si>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</si>
  <si>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</si>
  <si>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</si>
  <si>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</si>
  <si>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</si>
  <si>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</si>
  <si>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</si>
  <si>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</si>
  <si>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</si>
  <si>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</si>
  <si>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</si>
  <si>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</si>
  <si>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</si>
  <si>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</si>
  <si>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</si>
  <si>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</si>
  <si>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</si>
  <si>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</si>
  <si>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</si>
  <si>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</si>
  <si>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</si>
  <si>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</si>
  <si>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</si>
  <si>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</si>
  <si>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</si>
  <si>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</si>
  <si>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</si>
  <si>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</si>
  <si>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</si>
  <si>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</si>
  <si>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</si>
  <si>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</si>
  <si>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</si>
  <si>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</si>
  <si>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</si>
  <si>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</si>
  <si>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</si>
  <si>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</si>
  <si>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</si>
  <si>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</si>
  <si>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</si>
  <si>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</si>
  <si>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</si>
  <si>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</si>
  <si>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</si>
  <si>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</si>
  <si>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</si>
  <si>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</si>
  <si>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</si>
  <si>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</si>
  <si>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</si>
  <si>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</si>
  <si>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</si>
  <si>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</si>
  <si>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</si>
  <si>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</si>
  <si>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</si>
  <si>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</si>
  <si>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</si>
  <si>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</si>
  <si>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</si>
  <si>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</si>
  <si>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</si>
  <si>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</si>
  <si>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</si>
  <si>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</si>
  <si>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</si>
  <si>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</si>
  <si>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</si>
  <si>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</si>
  <si>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</si>
  <si>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</si>
  <si>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</si>
  <si>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</si>
  <si>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</si>
  <si>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</si>
  <si>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</si>
  <si>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</si>
  <si>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</si>
  <si>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</si>
  <si>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</si>
  <si>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</si>
  <si>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</si>
  <si>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</si>
  <si>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</si>
  <si>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</si>
  <si>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</si>
  <si>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</si>
  <si>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</si>
  <si>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</si>
  <si>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</si>
  <si>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</si>
  <si>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</si>
  <si>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</si>
  <si>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</si>
  <si>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</si>
  <si>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</si>
  <si>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</si>
  <si>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</si>
  <si>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</si>
  <si>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</si>
  <si>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</si>
  <si>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</si>
  <si>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</si>
  <si>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</si>
  <si>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</si>
  <si>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</si>
  <si>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</si>
  <si>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</si>
  <si>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</si>
  <si>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</si>
  <si>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</si>
  <si>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</si>
  <si>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</si>
  <si>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</si>
  <si>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</si>
  <si>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</si>
  <si>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</si>
  <si>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</si>
  <si>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</si>
  <si>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</si>
  <si>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</si>
  <si>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</si>
  <si>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</si>
  <si>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</si>
  <si>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</si>
  <si>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</si>
  <si>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</si>
  <si>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</si>
  <si>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</si>
  <si>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</si>
  <si>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</si>
  <si>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</si>
  <si>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</si>
  <si>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</si>
  <si>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</si>
  <si>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</si>
  <si>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</si>
  <si>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</si>
  <si>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</si>
  <si>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</si>
  <si>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</si>
  <si>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</si>
  <si>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</si>
  <si>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</si>
  <si>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</si>
  <si>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</si>
  <si>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</si>
  <si>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</si>
  <si>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</si>
  <si>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</si>
  <si>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</si>
  <si>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</si>
  <si>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</si>
  <si>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</si>
  <si>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</si>
  <si>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</si>
  <si>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</si>
  <si>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</si>
  <si>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</si>
  <si>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</si>
  <si>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</si>
  <si>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</si>
  <si>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</si>
  <si>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</si>
  <si>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</si>
  <si>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</si>
  <si>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</si>
  <si>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</si>
  <si>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</si>
  <si>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</si>
  <si>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</si>
  <si>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</si>
  <si>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</si>
  <si>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</si>
  <si>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</si>
  <si>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</si>
  <si>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</si>
  <si>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</si>
  <si>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</si>
  <si>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</si>
  <si>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</si>
  <si>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</si>
  <si>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</si>
  <si>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</si>
  <si>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</si>
  <si>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</si>
  <si>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</si>
  <si>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</si>
  <si>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</si>
  <si>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</si>
  <si>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</si>
  <si>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</si>
  <si>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</si>
  <si>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</si>
  <si>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</si>
  <si>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</si>
  <si>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</si>
  <si>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</si>
  <si>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</si>
  <si>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</si>
  <si>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</si>
  <si>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</si>
  <si>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</si>
  <si>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</si>
  <si>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</si>
  <si>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</si>
  <si>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</si>
  <si>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</si>
  <si>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</si>
  <si>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</si>
  <si>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</si>
  <si>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</si>
  <si>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</si>
  <si>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</si>
  <si>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</si>
  <si>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</si>
  <si>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</si>
  <si>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</si>
  <si>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</si>
  <si>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</si>
  <si>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</si>
  <si>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</si>
  <si>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</si>
  <si>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</si>
  <si>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</si>
  <si>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</si>
  <si>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</si>
  <si>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</si>
  <si>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</si>
  <si>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</si>
  <si>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</si>
  <si>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</si>
  <si>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</si>
  <si>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</si>
  <si>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</si>
  <si>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</si>
  <si>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</si>
  <si>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</si>
  <si>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</si>
  <si>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</si>
  <si>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</si>
  <si>
    <t>PLCへの送信文字列</t>
    <rPh sb="5" eb="7">
      <t>ソウシン</t>
    </rPh>
    <rPh sb="7" eb="10">
      <t>モジレツ</t>
    </rPh>
    <phoneticPr fontId="1"/>
  </si>
  <si>
    <t>CD</t>
    <phoneticPr fontId="1"/>
  </si>
  <si>
    <t>CU</t>
    <phoneticPr fontId="1"/>
  </si>
  <si>
    <t>AU</t>
    <phoneticPr fontId="1"/>
  </si>
  <si>
    <t>AD</t>
    <phoneticPr fontId="1"/>
  </si>
  <si>
    <t>MU</t>
    <phoneticPr fontId="1"/>
  </si>
  <si>
    <t>MD</t>
    <phoneticPr fontId="1"/>
  </si>
  <si>
    <t>MR</t>
    <phoneticPr fontId="1"/>
  </si>
  <si>
    <t>ML</t>
    <phoneticPr fontId="1"/>
  </si>
  <si>
    <t>CL</t>
    <phoneticPr fontId="1"/>
  </si>
  <si>
    <t>CR</t>
    <phoneticPr fontId="1"/>
  </si>
  <si>
    <t>HO</t>
    <phoneticPr fontId="1"/>
  </si>
  <si>
    <t>HC</t>
    <phoneticPr fontId="1"/>
  </si>
  <si>
    <t>open</t>
    <phoneticPr fontId="1"/>
  </si>
  <si>
    <t>close</t>
    <phoneticPr fontId="1"/>
  </si>
  <si>
    <t>EE</t>
    <phoneticPr fontId="1"/>
  </si>
  <si>
    <t>オン</t>
    <phoneticPr fontId="1"/>
  </si>
  <si>
    <t>送り続ける</t>
    <rPh sb="0" eb="1">
      <t>オク</t>
    </rPh>
    <rPh sb="2" eb="3">
      <t>ツヅ</t>
    </rPh>
    <phoneticPr fontId="1"/>
  </si>
  <si>
    <t>動作させる場合</t>
    <rPh sb="0" eb="2">
      <t>ドウサ</t>
    </rPh>
    <rPh sb="5" eb="7">
      <t>バアイ</t>
    </rPh>
    <phoneticPr fontId="1"/>
  </si>
  <si>
    <t>機構的になし</t>
    <rPh sb="0" eb="3">
      <t>キコウテキ</t>
    </rPh>
    <phoneticPr fontId="1"/>
  </si>
  <si>
    <t>OFFの時は、ずっとクラッチダウンを送る</t>
    <rPh sb="4" eb="5">
      <t>トキ</t>
    </rPh>
    <rPh sb="18" eb="19">
      <t>オク</t>
    </rPh>
    <phoneticPr fontId="1"/>
  </si>
  <si>
    <t>マイクロ波センサー</t>
    <rPh sb="4" eb="5">
      <t>ハ</t>
    </rPh>
    <phoneticPr fontId="1"/>
  </si>
  <si>
    <t>JK-YM-106</t>
    <phoneticPr fontId="1"/>
  </si>
  <si>
    <r>
      <t xml:space="preserve">CDM324 </t>
    </r>
    <r>
      <rPr>
        <sz val="12"/>
        <color rgb="FF0F1111"/>
        <rFont val="Malgun Gothic"/>
        <family val="2"/>
        <charset val="129"/>
      </rPr>
      <t>マイクロ波</t>
    </r>
    <phoneticPr fontId="1"/>
  </si>
  <si>
    <t>型</t>
    <rPh sb="0" eb="1">
      <t>カタ</t>
    </rPh>
    <phoneticPr fontId="1"/>
  </si>
  <si>
    <t>ID</t>
    <phoneticPr fontId="1"/>
  </si>
  <si>
    <t>命令</t>
    <rPh sb="0" eb="2">
      <t>メイレイ</t>
    </rPh>
    <phoneticPr fontId="1"/>
  </si>
  <si>
    <t>数</t>
    <rPh sb="0" eb="1">
      <t>カズ</t>
    </rPh>
    <phoneticPr fontId="1"/>
  </si>
  <si>
    <t>論理フィールド名</t>
    <rPh sb="0" eb="2">
      <t>ロンリ</t>
    </rPh>
    <rPh sb="7" eb="8">
      <t>メイ</t>
    </rPh>
    <phoneticPr fontId="1"/>
  </si>
  <si>
    <t>物理名フィールド名</t>
    <rPh sb="0" eb="3">
      <t>ブツリメイ</t>
    </rPh>
    <rPh sb="8" eb="9">
      <t>メイ</t>
    </rPh>
    <phoneticPr fontId="1"/>
  </si>
  <si>
    <t>種類</t>
    <rPh sb="0" eb="2">
      <t>シュルイ</t>
    </rPh>
    <phoneticPr fontId="1"/>
  </si>
  <si>
    <t>0:緊急、1:除雪機の操作、2:音再生</t>
    <rPh sb="7" eb="10">
      <t>ジョセツキ</t>
    </rPh>
    <rPh sb="11" eb="13">
      <t>ソウサ</t>
    </rPh>
    <rPh sb="16" eb="17">
      <t>オト</t>
    </rPh>
    <rPh sb="17" eb="19">
      <t>サイセイ</t>
    </rPh>
    <phoneticPr fontId="1"/>
  </si>
  <si>
    <t>コントローラ系からの命令をそのまま保存</t>
    <rPh sb="6" eb="7">
      <t>ケイ</t>
    </rPh>
    <rPh sb="10" eb="12">
      <t>メイレイ</t>
    </rPh>
    <rPh sb="17" eb="19">
      <t>ホゾン</t>
    </rPh>
    <phoneticPr fontId="1"/>
  </si>
  <si>
    <t>実行フラグ</t>
    <rPh sb="0" eb="2">
      <t>ジッコウ</t>
    </rPh>
    <phoneticPr fontId="1"/>
  </si>
  <si>
    <t>実行日付</t>
    <rPh sb="0" eb="2">
      <t>ジッコウ</t>
    </rPh>
    <rPh sb="2" eb="4">
      <t>ヒヅケ</t>
    </rPh>
    <phoneticPr fontId="1"/>
  </si>
  <si>
    <t>Type</t>
    <phoneticPr fontId="1"/>
  </si>
  <si>
    <t>Command</t>
    <phoneticPr fontId="1"/>
  </si>
  <si>
    <t>Quantity</t>
    <phoneticPr fontId="1"/>
  </si>
  <si>
    <t>ExecFlag</t>
    <phoneticPr fontId="1"/>
  </si>
  <si>
    <t>ExecDate</t>
    <phoneticPr fontId="1"/>
  </si>
  <si>
    <t>論理DB名</t>
    <rPh sb="0" eb="2">
      <t>ロンリ</t>
    </rPh>
    <rPh sb="4" eb="5">
      <t>メイ</t>
    </rPh>
    <phoneticPr fontId="1"/>
  </si>
  <si>
    <t>物理DB名</t>
    <rPh sb="0" eb="2">
      <t>ブツリ</t>
    </rPh>
    <rPh sb="4" eb="5">
      <t>メイ</t>
    </rPh>
    <phoneticPr fontId="1"/>
  </si>
  <si>
    <t>TBL_COMMAND</t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</si>
  <si>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</si>
  <si>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</si>
  <si>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操作情報テーブル</t>
    <rPh sb="0" eb="2">
      <t>ソウサ</t>
    </rPh>
    <rPh sb="2" eb="4">
      <t>ジョウホウ</t>
    </rPh>
    <phoneticPr fontId="1"/>
  </si>
  <si>
    <t>Jyosetu</t>
    <phoneticPr fontId="1"/>
  </si>
  <si>
    <t>除雪DB</t>
    <rPh sb="0" eb="2">
      <t>ジョセツ</t>
    </rPh>
    <phoneticPr fontId="1"/>
  </si>
  <si>
    <t>ConJyosetu</t>
    <phoneticPr fontId="1"/>
  </si>
  <si>
    <t>コネクションの変数名</t>
    <rPh sb="7" eb="10">
      <t>ヘンスウメイ</t>
    </rPh>
    <phoneticPr fontId="1"/>
  </si>
  <si>
    <t>カーソルの変数名</t>
    <rPh sb="5" eb="8">
      <t>ヘンスウメイ</t>
    </rPh>
    <phoneticPr fontId="1"/>
  </si>
  <si>
    <t>CurJyosetu</t>
    <phoneticPr fontId="1"/>
  </si>
  <si>
    <t>ENV定義</t>
    <rPh sb="3" eb="5">
      <t>テイギ</t>
    </rPh>
    <phoneticPr fontId="1"/>
  </si>
  <si>
    <t>DB_JYOSETU</t>
    <phoneticPr fontId="1"/>
  </si>
  <si>
    <t>DB_TBL_COMMAND</t>
    <phoneticPr fontId="1"/>
  </si>
  <si>
    <t>DB名の変数名</t>
    <rPh sb="2" eb="3">
      <t>メイ</t>
    </rPh>
    <rPh sb="4" eb="7">
      <t>ヘンスウメイ</t>
    </rPh>
    <phoneticPr fontId="1"/>
  </si>
  <si>
    <t>テーブル名の変数名</t>
    <rPh sb="4" eb="5">
      <t>メイ</t>
    </rPh>
    <rPh sb="6" eb="9">
      <t>ヘンスウメイ</t>
    </rPh>
    <phoneticPr fontId="1"/>
  </si>
  <si>
    <t>キー</t>
    <phoneticPr fontId="1"/>
  </si>
  <si>
    <t>TEXT</t>
    <phoneticPr fontId="1"/>
  </si>
  <si>
    <t>INTEGER</t>
    <phoneticPr fontId="1"/>
  </si>
  <si>
    <t>命令を実行したフラグ 0:未実行／1:実行済み</t>
    <rPh sb="0" eb="2">
      <t>メイレイ</t>
    </rPh>
    <rPh sb="3" eb="5">
      <t>ジッコウ</t>
    </rPh>
    <rPh sb="13" eb="16">
      <t>ミジッコウ</t>
    </rPh>
    <rPh sb="19" eb="22">
      <t>ジッコウズ</t>
    </rPh>
    <phoneticPr fontId="1"/>
  </si>
  <si>
    <t>命令を実行した日付：YYYY/MM/DD HH:mm:ss</t>
    <rPh sb="0" eb="2">
      <t>メイレイ</t>
    </rPh>
    <rPh sb="3" eb="5">
      <t>ジッコウ</t>
    </rPh>
    <rPh sb="7" eb="9">
      <t>ヒヅケ</t>
    </rPh>
    <phoneticPr fontId="1"/>
  </si>
  <si>
    <t>.ENVファイル内容</t>
    <rPh sb="8" eb="10">
      <t>ナイヨウ</t>
    </rPh>
    <phoneticPr fontId="1"/>
  </si>
  <si>
    <t>PRIMARY KEY AUTOINCREMENT</t>
  </si>
  <si>
    <t>RecTime</t>
    <phoneticPr fontId="1"/>
  </si>
  <si>
    <t>コマンドを送信した日時</t>
    <rPh sb="5" eb="7">
      <t>ソウシン</t>
    </rPh>
    <rPh sb="9" eb="11">
      <t>ニチジ</t>
    </rPh>
    <phoneticPr fontId="1"/>
  </si>
  <si>
    <t>コマンドを保存した日時</t>
    <rPh sb="5" eb="7">
      <t>ホゾン</t>
    </rPh>
    <rPh sb="9" eb="11">
      <t>ニチジ</t>
    </rPh>
    <phoneticPr fontId="1"/>
  </si>
  <si>
    <t>SendTime</t>
    <phoneticPr fontId="1"/>
  </si>
  <si>
    <t>クライアントからコマンドを送信した日時：YYYY/MM/DD HH:mm:ss</t>
    <rPh sb="13" eb="15">
      <t>ソウシン</t>
    </rPh>
    <rPh sb="17" eb="19">
      <t>ニチジ</t>
    </rPh>
    <phoneticPr fontId="1"/>
  </si>
  <si>
    <t>コマンドを保存した日時：YYYY/MM/DD HH:mm:ss</t>
    <rPh sb="5" eb="7">
      <t>ホゾン</t>
    </rPh>
    <rPh sb="9" eb="11">
      <t>ニチジ</t>
    </rPh>
    <phoneticPr fontId="1"/>
  </si>
  <si>
    <t>ラズパイで</t>
    <phoneticPr fontId="1"/>
  </si>
  <si>
    <t>pinout</t>
    <phoneticPr fontId="1"/>
  </si>
  <si>
    <t>というコマンドを実行すると、以下のように表示される</t>
    <rPh sb="8" eb="10">
      <t>ジッコウ</t>
    </rPh>
    <rPh sb="14" eb="16">
      <t>イカ</t>
    </rPh>
    <rPh sb="20" eb="22">
      <t>ヒョウジ</t>
    </rPh>
    <phoneticPr fontId="1"/>
  </si>
  <si>
    <t>clutch_up</t>
  </si>
  <si>
    <t>clutch_dw</t>
  </si>
  <si>
    <t>accel_up</t>
  </si>
  <si>
    <t>accel_dw</t>
  </si>
  <si>
    <t>move_fw</t>
    <phoneticPr fontId="1"/>
  </si>
  <si>
    <t>move_bk</t>
  </si>
  <si>
    <t>chute_L_lup</t>
  </si>
  <si>
    <t>chute_L_up</t>
  </si>
  <si>
    <t>chute_L_rup</t>
  </si>
  <si>
    <t>chute_L_right</t>
  </si>
  <si>
    <t>chute_L_rdw</t>
  </si>
  <si>
    <t>chute_L_dw</t>
    <phoneticPr fontId="1"/>
  </si>
  <si>
    <t>chute_L_ldw</t>
    <phoneticPr fontId="1"/>
  </si>
  <si>
    <t>chute_L_left</t>
    <phoneticPr fontId="1"/>
  </si>
  <si>
    <t>chute_R_lup</t>
    <phoneticPr fontId="1"/>
  </si>
  <si>
    <t>chute_R_up</t>
    <phoneticPr fontId="1"/>
  </si>
  <si>
    <t>chute_R_rup</t>
    <phoneticPr fontId="1"/>
  </si>
  <si>
    <t>chute_R_right</t>
    <phoneticPr fontId="1"/>
  </si>
  <si>
    <t>chute_R_rdw</t>
    <phoneticPr fontId="1"/>
  </si>
  <si>
    <t>chute_R_dw</t>
  </si>
  <si>
    <t>chute_R_ldw</t>
  </si>
  <si>
    <t>chute_R_left</t>
  </si>
  <si>
    <t>btn_sankaku</t>
  </si>
  <si>
    <t>btn_sikaku</t>
  </si>
  <si>
    <t>btn_on</t>
  </si>
  <si>
    <t>btn_off</t>
  </si>
  <si>
    <t>btn_em</t>
  </si>
  <si>
    <t>elif pCmd.Command == "@1":</t>
    <phoneticPr fontId="1"/>
  </si>
  <si>
    <t>c_up</t>
    <phoneticPr fontId="1"/>
  </si>
  <si>
    <t>c_dw</t>
    <phoneticPr fontId="1"/>
  </si>
  <si>
    <t>a_up</t>
    <phoneticPr fontId="1"/>
  </si>
  <si>
    <t>a_dw</t>
    <phoneticPr fontId="1"/>
  </si>
  <si>
    <t>m_fw</t>
    <phoneticPr fontId="1"/>
  </si>
  <si>
    <t>m_bk</t>
    <phoneticPr fontId="1"/>
  </si>
  <si>
    <t>m_r</t>
    <phoneticPr fontId="1"/>
  </si>
  <si>
    <t>m_l</t>
    <phoneticPr fontId="1"/>
  </si>
  <si>
    <t>c_L_lup</t>
    <phoneticPr fontId="1"/>
  </si>
  <si>
    <t>c_L_up</t>
    <phoneticPr fontId="1"/>
  </si>
  <si>
    <t>c_L_rup</t>
    <phoneticPr fontId="1"/>
  </si>
  <si>
    <t>c_L_rdw</t>
    <phoneticPr fontId="1"/>
  </si>
  <si>
    <t>c_L_right</t>
    <phoneticPr fontId="1"/>
  </si>
  <si>
    <t>c_L_dw</t>
    <phoneticPr fontId="1"/>
  </si>
  <si>
    <t>c_L_ldw</t>
    <phoneticPr fontId="1"/>
  </si>
  <si>
    <t>c_L_left</t>
    <phoneticPr fontId="1"/>
  </si>
  <si>
    <t>c_R_lup</t>
    <phoneticPr fontId="1"/>
  </si>
  <si>
    <t>c_R_up</t>
    <phoneticPr fontId="1"/>
  </si>
  <si>
    <t>c_R_rup</t>
    <phoneticPr fontId="1"/>
  </si>
  <si>
    <t>c_R_right</t>
    <phoneticPr fontId="1"/>
  </si>
  <si>
    <t>c_R_rdw</t>
    <phoneticPr fontId="1"/>
  </si>
  <si>
    <t>c_R_dw</t>
    <phoneticPr fontId="1"/>
  </si>
  <si>
    <t>c_R_ldw</t>
    <phoneticPr fontId="1"/>
  </si>
  <si>
    <t>c_R_left</t>
    <phoneticPr fontId="1"/>
  </si>
  <si>
    <t>btn_sankaku</t>
    <phoneticPr fontId="1"/>
  </si>
  <si>
    <t>off</t>
    <phoneticPr fontId="1"/>
  </si>
  <si>
    <t>em</t>
    <phoneticPr fontId="1"/>
  </si>
  <si>
    <t>on</t>
    <phoneticPr fontId="1"/>
  </si>
  <si>
    <t xml:space="preserve">    self.SendDevice("@1")</t>
    <phoneticPr fontId="1"/>
  </si>
  <si>
    <t>クラッチ アップ</t>
  </si>
  <si>
    <t>クラッチ ダウン</t>
  </si>
  <si>
    <t>アクセル アップ</t>
  </si>
  <si>
    <t>アクセル ダウン</t>
  </si>
  <si>
    <t>移動 前進</t>
  </si>
  <si>
    <t>移動 後進</t>
  </si>
  <si>
    <t>移動 右</t>
  </si>
  <si>
    <t>移動 左</t>
  </si>
  <si>
    <t>雪射出口 左上向き</t>
  </si>
  <si>
    <t>雪射出口 上向き</t>
  </si>
  <si>
    <t>雪射出口 右上向き</t>
  </si>
  <si>
    <t>雪射出口 右向き</t>
  </si>
  <si>
    <t>雪射出口 右下向き</t>
  </si>
  <si>
    <t>雪射出口 下向き</t>
  </si>
  <si>
    <t>雪射出口 左下向き</t>
  </si>
  <si>
    <t>雪射出口 左向き</t>
  </si>
  <si>
    <t>雪射出口 スティック右 左上向き</t>
  </si>
  <si>
    <t>未設定ボタン△</t>
  </si>
  <si>
    <t>未設定ボタン□</t>
  </si>
  <si>
    <t>歯の回転のON</t>
  </si>
  <si>
    <t>歯の回転のOFF</t>
  </si>
  <si>
    <t>緊急停止</t>
  </si>
  <si>
    <t xml:space="preserve">    #@1</t>
    <phoneticPr fontId="1"/>
  </si>
  <si>
    <t>画面からのコマンド</t>
    <rPh sb="0" eb="2">
      <t>ガメン</t>
    </rPh>
    <phoneticPr fontId="1"/>
  </si>
  <si>
    <t>名称</t>
    <rPh sb="0" eb="2">
      <t>メイショウ</t>
    </rPh>
    <phoneticPr fontId="1"/>
  </si>
  <si>
    <t>送信コマンド</t>
    <rPh sb="0" eb="2">
      <t>ソウシン</t>
    </rPh>
    <phoneticPr fontId="1"/>
  </si>
  <si>
    <t>画面からのコマンドをRS232Cで送信する文字列に変換する</t>
    <rPh sb="0" eb="2">
      <t>ガメン</t>
    </rPh>
    <rPh sb="17" eb="19">
      <t>ソウシン</t>
    </rPh>
    <rPh sb="21" eb="24">
      <t>モジレツ</t>
    </rPh>
    <rPh sb="25" eb="27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</si>
</sst>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0F1111"/>
      <name val="Arial"/>
      <family val="2"/>
    </font>
    <font>
      <sz val="12"/>
      <color rgb="FF0F1111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5" fillId="7" borderId="23" xfId="0" applyFont="1" applyFill="1" applyBorder="1"/>
    <xf numFmtId="0" fontId="15" fillId="7" borderId="24" xfId="0" applyFont="1" applyFill="1" applyBorder="1"/>
    <xf numFmtId="0" fontId="15" fillId="7" borderId="25" xfId="0" applyFont="1" applyFill="1" applyBorder="1"/>
    <xf numFmtId="0" fontId="12" fillId="7" borderId="0" xfId="0" applyFont="1" applyFill="1" applyAlignment="1">
      <alignment vertical="center"/>
    </xf>
    <xf numFmtId="0" fontId="15" fillId="7" borderId="11" xfId="0" applyFont="1" applyFill="1" applyBorder="1"/>
    <xf numFmtId="0" fontId="16" fillId="7" borderId="12" xfId="0" applyFont="1" applyFill="1" applyBorder="1"/>
    <xf numFmtId="0" fontId="16" fillId="7" borderId="10" xfId="0" applyFont="1" applyFill="1" applyBorder="1"/>
    <xf numFmtId="0" fontId="17" fillId="0" borderId="0" xfId="0" applyFont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8" fillId="0" borderId="0" xfId="0" applyFont="1" applyAlignment="1">
      <alignment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quotePrefix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  <xf numFmtId="0" fontId="0" fillId="0" borderId="0" xfId="0" quotePrefix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19050</xdr:colOff>
      <xdr:row>6</xdr:row>
      <xdr:rowOff>114298</xdr:rowOff>
    </xdr:from>
    <xdr:to>
      <xdr:col>57</xdr:col>
      <xdr:colOff>95250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11734800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34</xdr:col>
      <xdr:colOff>28575</xdr:colOff>
      <xdr:row>10</xdr:row>
      <xdr:rowOff>152400</xdr:rowOff>
    </xdr:from>
    <xdr:to>
      <xdr:col>40</xdr:col>
      <xdr:colOff>104775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8915400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190499</xdr:colOff>
      <xdr:row>6</xdr:row>
      <xdr:rowOff>133350</xdr:rowOff>
    </xdr:from>
    <xdr:to>
      <xdr:col>31</xdr:col>
      <xdr:colOff>19049</xdr:colOff>
      <xdr:row>28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4" y="1657350"/>
          <a:ext cx="4600575" cy="5248275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247648</xdr:colOff>
      <xdr:row>7</xdr:row>
      <xdr:rowOff>228600</xdr:rowOff>
    </xdr:from>
    <xdr:to>
      <xdr:col>30</xdr:col>
      <xdr:colOff>85724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098" y="1990725"/>
          <a:ext cx="4095751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39</xdr:col>
      <xdr:colOff>95250</xdr:colOff>
      <xdr:row>12</xdr:row>
      <xdr:rowOff>209550</xdr:rowOff>
    </xdr:from>
    <xdr:to>
      <xdr:col>45</xdr:col>
      <xdr:colOff>9525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10267950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57150</xdr:colOff>
      <xdr:row>8</xdr:row>
      <xdr:rowOff>47626</xdr:rowOff>
    </xdr:from>
    <xdr:to>
      <xdr:col>49</xdr:col>
      <xdr:colOff>47625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075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32</xdr:col>
      <xdr:colOff>106577</xdr:colOff>
      <xdr:row>12</xdr:row>
      <xdr:rowOff>94180</xdr:rowOff>
    </xdr:from>
    <xdr:to>
      <xdr:col>34</xdr:col>
      <xdr:colOff>47625</xdr:colOff>
      <xdr:row>12</xdr:row>
      <xdr:rowOff>94180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8479052" y="3046930"/>
          <a:ext cx="455398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161925</xdr:colOff>
      <xdr:row>11</xdr:row>
      <xdr:rowOff>142875</xdr:rowOff>
    </xdr:from>
    <xdr:to>
      <xdr:col>39</xdr:col>
      <xdr:colOff>120626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38100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16</xdr:col>
      <xdr:colOff>242888</xdr:colOff>
      <xdr:row>14</xdr:row>
      <xdr:rowOff>28575</xdr:rowOff>
    </xdr:from>
    <xdr:to>
      <xdr:col>16</xdr:col>
      <xdr:colOff>242888</xdr:colOff>
      <xdr:row>18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/>
      </xdr:nvCxnSpPr>
      <xdr:spPr>
        <a:xfrm flipV="1">
          <a:off x="4357688" y="3457575"/>
          <a:ext cx="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18</xdr:row>
      <xdr:rowOff>76200</xdr:rowOff>
    </xdr:from>
    <xdr:to>
      <xdr:col>18</xdr:col>
      <xdr:colOff>95250</xdr:colOff>
      <xdr:row>21</xdr:row>
      <xdr:rowOff>200025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214313</xdr:colOff>
      <xdr:row>21</xdr:row>
      <xdr:rowOff>200025</xdr:rowOff>
    </xdr:from>
    <xdr:to>
      <xdr:col>16</xdr:col>
      <xdr:colOff>214313</xdr:colOff>
      <xdr:row>24</xdr:row>
      <xdr:rowOff>9525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endCxn id="22" idx="3"/>
        </xdr:cNvCxnSpPr>
      </xdr:nvCxnSpPr>
      <xdr:spPr>
        <a:xfrm flipV="1">
          <a:off x="4329113" y="52959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247649</xdr:colOff>
      <xdr:row>23</xdr:row>
      <xdr:rowOff>85725</xdr:rowOff>
    </xdr:from>
    <xdr:to>
      <xdr:col>29</xdr:col>
      <xdr:colOff>142874</xdr:colOff>
      <xdr:row>27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099" y="5657850"/>
          <a:ext cx="38957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31</xdr:col>
      <xdr:colOff>192303</xdr:colOff>
      <xdr:row>15</xdr:row>
      <xdr:rowOff>219075</xdr:rowOff>
    </xdr:from>
    <xdr:to>
      <xdr:col>37</xdr:col>
      <xdr:colOff>66676</xdr:colOff>
      <xdr:row>24</xdr:row>
      <xdr:rowOff>103705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8002437" y="4191366"/>
          <a:ext cx="2027755" cy="141742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28574</xdr:colOff>
      <xdr:row>12</xdr:row>
      <xdr:rowOff>47625</xdr:rowOff>
    </xdr:from>
    <xdr:to>
      <xdr:col>55</xdr:col>
      <xdr:colOff>181080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12001499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38</xdr:col>
      <xdr:colOff>219075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101346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39</xdr:col>
      <xdr:colOff>146631</xdr:colOff>
      <xdr:row>13</xdr:row>
      <xdr:rowOff>208481</xdr:rowOff>
    </xdr:from>
    <xdr:to>
      <xdr:col>46</xdr:col>
      <xdr:colOff>95250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10319331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20</xdr:row>
      <xdr:rowOff>19053</xdr:rowOff>
    </xdr:from>
    <xdr:to>
      <xdr:col>48</xdr:col>
      <xdr:colOff>66836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20</xdr:row>
      <xdr:rowOff>57152</xdr:rowOff>
    </xdr:from>
    <xdr:to>
      <xdr:col>46</xdr:col>
      <xdr:colOff>209550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12068175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9525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11982450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31</xdr:col>
      <xdr:colOff>111981</xdr:colOff>
      <xdr:row>9</xdr:row>
      <xdr:rowOff>65605</xdr:rowOff>
    </xdr:from>
    <xdr:to>
      <xdr:col>46</xdr:col>
      <xdr:colOff>57150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8227281" y="2303980"/>
          <a:ext cx="3802794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23</xdr:row>
      <xdr:rowOff>85727</xdr:rowOff>
    </xdr:from>
    <xdr:to>
      <xdr:col>46</xdr:col>
      <xdr:colOff>95250</xdr:colOff>
      <xdr:row>25</xdr:row>
      <xdr:rowOff>237055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 flipV="1">
          <a:off x="8296275" y="5657852"/>
          <a:ext cx="3771900" cy="627578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22</xdr:row>
      <xdr:rowOff>95253</xdr:rowOff>
    </xdr:from>
    <xdr:to>
      <xdr:col>48</xdr:col>
      <xdr:colOff>66836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22</xdr:row>
      <xdr:rowOff>133352</xdr:rowOff>
    </xdr:from>
    <xdr:to>
      <xdr:col>46</xdr:col>
      <xdr:colOff>209550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12068175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123825</xdr:colOff>
      <xdr:row>25</xdr:row>
      <xdr:rowOff>104775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7467600" y="615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33</xdr:col>
      <xdr:colOff>28575</xdr:colOff>
      <xdr:row>26</xdr:row>
      <xdr:rowOff>104775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8658225" y="6391275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40</xdr:col>
      <xdr:colOff>161925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10591800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39</xdr:col>
      <xdr:colOff>152400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10325100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10325100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10325100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49</xdr:col>
      <xdr:colOff>142875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2887325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48</xdr:col>
      <xdr:colOff>190500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2677775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29</xdr:col>
      <xdr:colOff>209550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781050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23</xdr:row>
      <xdr:rowOff>209550</xdr:rowOff>
    </xdr:from>
    <xdr:ext cx="659027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7648575" y="5781675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25</xdr:row>
      <xdr:rowOff>104775</xdr:rowOff>
    </xdr:from>
    <xdr:ext cx="64770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7648575" y="6153150"/>
          <a:ext cx="647700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44</xdr:col>
      <xdr:colOff>104775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11563350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  <xdr:twoCellAnchor>
    <xdr:from>
      <xdr:col>22</xdr:col>
      <xdr:colOff>38100</xdr:colOff>
      <xdr:row>11</xdr:row>
      <xdr:rowOff>142875</xdr:rowOff>
    </xdr:from>
    <xdr:to>
      <xdr:col>30</xdr:col>
      <xdr:colOff>209550</xdr:colOff>
      <xdr:row>16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6895B296-390E-67D3-6ABE-2BD495A3637B}"/>
            </a:ext>
          </a:extLst>
        </xdr:cNvPr>
        <xdr:cNvSpPr txBox="1"/>
      </xdr:nvSpPr>
      <xdr:spPr>
        <a:xfrm>
          <a:off x="5781675" y="2857500"/>
          <a:ext cx="2286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DB</a:t>
          </a:r>
          <a:r>
            <a:rPr kumimoji="1" lang="ja-JP" altLang="en-US" sz="1100" b="1"/>
            <a:t>サービス</a:t>
          </a:r>
          <a:r>
            <a:rPr kumimoji="1" lang="en-US" altLang="ja-JP" sz="1100" b="1"/>
            <a:t>to</a:t>
          </a:r>
          <a:r>
            <a:rPr kumimoji="1" lang="ja-JP" altLang="en-US" sz="1100" b="1"/>
            <a:t>機器</a:t>
          </a:r>
          <a:endParaRPr kumimoji="1" lang="en-US" altLang="ja-JP" sz="1100" b="1"/>
        </a:p>
        <a:p>
          <a:r>
            <a:rPr kumimoji="1" lang="en-US" altLang="ja-JP" sz="1100" b="0"/>
            <a:t>DB</a:t>
          </a:r>
          <a:r>
            <a:rPr kumimoji="1" lang="ja-JP" altLang="en-US" sz="1100" b="0"/>
            <a:t>に保存された操作情報を読み取り、機器へ電気信号を送信</a:t>
          </a:r>
          <a:endParaRPr kumimoji="1" lang="en-US" altLang="ja-JP" sz="1100" b="0"/>
        </a:p>
      </xdr:txBody>
    </xdr:sp>
    <xdr:clientData/>
  </xdr:twoCellAnchor>
  <xdr:oneCellAnchor>
    <xdr:from>
      <xdr:col>29</xdr:col>
      <xdr:colOff>219075</xdr:colOff>
      <xdr:row>11</xdr:row>
      <xdr:rowOff>200025</xdr:rowOff>
    </xdr:from>
    <xdr:ext cx="6590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7820025" y="2914650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twoCellAnchor>
    <xdr:from>
      <xdr:col>18</xdr:col>
      <xdr:colOff>171450</xdr:colOff>
      <xdr:row>18</xdr:row>
      <xdr:rowOff>76200</xdr:rowOff>
    </xdr:from>
    <xdr:to>
      <xdr:col>22</xdr:col>
      <xdr:colOff>104775</xdr:colOff>
      <xdr:row>21</xdr:row>
      <xdr:rowOff>200025</xdr:rowOff>
    </xdr:to>
    <xdr:sp macro="" textlink="">
      <xdr:nvSpPr>
        <xdr:cNvPr id="58" name="円柱 57">
          <a:extLst>
            <a:ext uri="{FF2B5EF4-FFF2-40B4-BE49-F238E27FC236}">
              <a16:creationId xmlns:a16="http://schemas.microsoft.com/office/drawing/2014/main" id="{25A87145-BB75-49F0-CE2E-C9170E968CFF}"/>
            </a:ext>
          </a:extLst>
        </xdr:cNvPr>
        <xdr:cNvSpPr/>
      </xdr:nvSpPr>
      <xdr:spPr>
        <a:xfrm>
          <a:off x="4886325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操作情報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33338</xdr:colOff>
      <xdr:row>14</xdr:row>
      <xdr:rowOff>28575</xdr:rowOff>
    </xdr:from>
    <xdr:to>
      <xdr:col>20</xdr:col>
      <xdr:colOff>33338</xdr:colOff>
      <xdr:row>18</xdr:row>
      <xdr:rowOff>76200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46CA05C9-D1A5-02C4-7604-1E6BFD721E20}"/>
            </a:ext>
          </a:extLst>
        </xdr:cNvPr>
        <xdr:cNvCxnSpPr/>
      </xdr:nvCxnSpPr>
      <xdr:spPr>
        <a:xfrm flipV="1">
          <a:off x="5262563" y="3457575"/>
          <a:ext cx="0" cy="10001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16</xdr:row>
      <xdr:rowOff>38100</xdr:rowOff>
    </xdr:from>
    <xdr:to>
      <xdr:col>26</xdr:col>
      <xdr:colOff>123825</xdr:colOff>
      <xdr:row>20</xdr:row>
      <xdr:rowOff>19050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0EC76808-6957-2CCF-9F80-3E66FA7EF425}"/>
            </a:ext>
          </a:extLst>
        </xdr:cNvPr>
        <xdr:cNvCxnSpPr>
          <a:stCxn id="58" idx="4"/>
          <a:endCxn id="48" idx="2"/>
        </xdr:cNvCxnSpPr>
      </xdr:nvCxnSpPr>
      <xdr:spPr>
        <a:xfrm flipV="1">
          <a:off x="5848350" y="3943350"/>
          <a:ext cx="1076325" cy="9334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32</xdr:row>
      <xdr:rowOff>203200</xdr:rowOff>
    </xdr:from>
    <xdr:to>
      <xdr:col>14</xdr:col>
      <xdr:colOff>69850</xdr:colOff>
      <xdr:row>38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10D6DA-3485-F551-FC47-5CA8E0FD63E7}"/>
            </a:ext>
          </a:extLst>
        </xdr:cNvPr>
        <xdr:cNvSpPr txBox="1"/>
      </xdr:nvSpPr>
      <xdr:spPr>
        <a:xfrm>
          <a:off x="476250" y="7677150"/>
          <a:ext cx="31496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クラッチが</a:t>
          </a:r>
          <a:r>
            <a:rPr kumimoji="1" lang="en-US" altLang="ja-JP" sz="1100"/>
            <a:t>ON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UP</a:t>
          </a:r>
          <a:r>
            <a:rPr kumimoji="1" lang="ja-JP" altLang="en-US" sz="1100"/>
            <a:t>の情報を送る</a:t>
          </a:r>
          <a:endParaRPr kumimoji="1" lang="en-US" altLang="ja-JP" sz="1100"/>
        </a:p>
        <a:p>
          <a:r>
            <a:rPr kumimoji="1" lang="ja-JP" altLang="en-US" sz="1100"/>
            <a:t>クラッチが</a:t>
          </a:r>
          <a:r>
            <a:rPr kumimoji="1" lang="en-US" altLang="ja-JP" sz="1100"/>
            <a:t>OFF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DW</a:t>
          </a:r>
          <a:r>
            <a:rPr kumimoji="1" lang="ja-JP" altLang="en-US" sz="1100"/>
            <a:t>の情報を送る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95250</xdr:rowOff>
    </xdr:from>
    <xdr:to>
      <xdr:col>4</xdr:col>
      <xdr:colOff>438578</xdr:colOff>
      <xdr:row>34</xdr:row>
      <xdr:rowOff>201070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8A26BB-36CC-3421-5842-F8C844E3C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809625"/>
          <a:ext cx="3067478" cy="748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CBE9-81BA-437F-9FE4-0611F0BCF3FF}">
  <dimension ref="A1:A3"/>
  <sheetViews>
    <sheetView topLeftCell="A4" workbookViewId="0">
      <selection activeCell="G7" sqref="G7"/>
    </sheetView>
  </sheetViews>
  <sheetFormatPr defaultRowHeight="18.75"/>
  <sheetData>
    <row r="1" spans="1:1">
      <c r="A1" t="s">
        <v>368</v>
      </c>
    </row>
    <row r="2" spans="1:1">
      <c r="A2" t="s">
        <v>369</v>
      </c>
    </row>
    <row r="3" spans="1:1">
      <c r="A3" t="s">
        <v>370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F24F-01C3-4916-BB43-1D1CEB0DF384}">
  <dimension ref="A1:D117"/>
  <sheetViews>
    <sheetView tabSelected="1" workbookViewId="0">
      <selection activeCell="D5" sqref="D5"/>
    </sheetView>
  </sheetViews>
  <sheetFormatPr defaultRowHeight="18.75"/>
  <cols>
    <col min="1" max="1" width="19.25" bestFit="1" customWidth="1"/>
    <col min="2" max="2" width="30.75" bestFit="1" customWidth="1"/>
    <col min="3" max="3" width="29.25" bestFit="1" customWidth="1"/>
  </cols>
  <sheetData>
    <row r="1" spans="1:4">
      <c r="A1" t="s">
        <v>454</v>
      </c>
    </row>
    <row r="3" spans="1:4">
      <c r="A3" t="s">
        <v>451</v>
      </c>
      <c r="B3" t="s">
        <v>371</v>
      </c>
      <c r="C3" t="s">
        <v>398</v>
      </c>
      <c r="D3" t="str">
        <f>SUBSTITUTE(C3,"@1",B3)</f>
        <v>elif pCmd.Command == "clutch_up":</v>
      </c>
    </row>
    <row r="4" spans="1:4">
      <c r="A4" t="s">
        <v>452</v>
      </c>
      <c r="B4" s="50" t="s">
        <v>428</v>
      </c>
      <c r="C4" s="136" t="s">
        <v>450</v>
      </c>
      <c r="D4" t="str">
        <f>SUBSTITUTE(C4,"@1",B4)</f>
        <v xml:space="preserve">    #クラッチ アップ</v>
      </c>
    </row>
    <row r="5" spans="1:4">
      <c r="A5" t="s">
        <v>453</v>
      </c>
      <c r="B5" t="s">
        <v>399</v>
      </c>
      <c r="C5" t="s">
        <v>427</v>
      </c>
      <c r="D5" t="str">
        <f>SUBSTITUTE(C5,"@1",B5)</f>
        <v xml:space="preserve">    self.SendDevice("c_up")</v>
      </c>
    </row>
    <row r="7" spans="1:4">
      <c r="A7" t="s">
        <v>451</v>
      </c>
      <c r="B7" t="s">
        <v>372</v>
      </c>
      <c r="C7" t="s">
        <v>398</v>
      </c>
      <c r="D7" t="str">
        <f>SUBSTITUTE(C7,"@1",B7)</f>
        <v>elif pCmd.Command == "clutch_dw":</v>
      </c>
    </row>
    <row r="8" spans="1:4">
      <c r="A8" t="s">
        <v>452</v>
      </c>
      <c r="B8" s="50" t="s">
        <v>429</v>
      </c>
      <c r="C8" s="136" t="s">
        <v>450</v>
      </c>
      <c r="D8" t="str">
        <f>SUBSTITUTE(C8,"@1",B8)</f>
        <v xml:space="preserve">    #クラッチ ダウン</v>
      </c>
    </row>
    <row r="9" spans="1:4">
      <c r="A9" t="s">
        <v>453</v>
      </c>
      <c r="B9" t="s">
        <v>400</v>
      </c>
      <c r="C9" t="s">
        <v>427</v>
      </c>
      <c r="D9" t="str">
        <f>SUBSTITUTE(C9,"@1",B9)</f>
        <v xml:space="preserve">    self.SendDevice("c_dw")</v>
      </c>
    </row>
    <row r="11" spans="1:4">
      <c r="A11" t="s">
        <v>451</v>
      </c>
      <c r="B11" t="s">
        <v>373</v>
      </c>
      <c r="C11" t="s">
        <v>398</v>
      </c>
      <c r="D11" t="str">
        <f>SUBSTITUTE(C11,"@1",B11)</f>
        <v>elif pCmd.Command == "accel_up":</v>
      </c>
    </row>
    <row r="12" spans="1:4">
      <c r="A12" t="s">
        <v>452</v>
      </c>
      <c r="B12" s="50" t="s">
        <v>430</v>
      </c>
      <c r="C12" s="136" t="s">
        <v>450</v>
      </c>
      <c r="D12" t="str">
        <f>SUBSTITUTE(C12,"@1",B12)</f>
        <v xml:space="preserve">    #アクセル アップ</v>
      </c>
    </row>
    <row r="13" spans="1:4">
      <c r="A13" t="s">
        <v>453</v>
      </c>
      <c r="B13" t="s">
        <v>401</v>
      </c>
      <c r="C13" t="s">
        <v>427</v>
      </c>
      <c r="D13" t="str">
        <f>SUBSTITUTE(C13,"@1",B13)</f>
        <v xml:space="preserve">    self.SendDevice("a_up")</v>
      </c>
    </row>
    <row r="15" spans="1:4">
      <c r="A15" t="s">
        <v>451</v>
      </c>
      <c r="B15" t="s">
        <v>374</v>
      </c>
      <c r="C15" t="s">
        <v>398</v>
      </c>
      <c r="D15" t="str">
        <f>SUBSTITUTE(C15,"@1",B15)</f>
        <v>elif pCmd.Command == "accel_dw":</v>
      </c>
    </row>
    <row r="16" spans="1:4">
      <c r="A16" t="s">
        <v>452</v>
      </c>
      <c r="B16" s="50" t="s">
        <v>431</v>
      </c>
      <c r="C16" s="136" t="s">
        <v>450</v>
      </c>
      <c r="D16" t="str">
        <f>SUBSTITUTE(C16,"@1",B16)</f>
        <v xml:space="preserve">    #アクセル ダウン</v>
      </c>
    </row>
    <row r="17" spans="1:4">
      <c r="A17" t="s">
        <v>453</v>
      </c>
      <c r="B17" t="s">
        <v>402</v>
      </c>
      <c r="C17" t="s">
        <v>427</v>
      </c>
      <c r="D17" t="str">
        <f>SUBSTITUTE(C17,"@1",B17)</f>
        <v xml:space="preserve">    self.SendDevice("a_dw")</v>
      </c>
    </row>
    <row r="19" spans="1:4">
      <c r="A19" t="s">
        <v>451</v>
      </c>
      <c r="B19" t="s">
        <v>375</v>
      </c>
      <c r="C19" t="s">
        <v>398</v>
      </c>
      <c r="D19" t="str">
        <f>SUBSTITUTE(C19,"@1",B19)</f>
        <v>elif pCmd.Command == "move_fw":</v>
      </c>
    </row>
    <row r="20" spans="1:4">
      <c r="A20" t="s">
        <v>452</v>
      </c>
      <c r="B20" s="50" t="s">
        <v>432</v>
      </c>
      <c r="C20" s="136" t="s">
        <v>450</v>
      </c>
      <c r="D20" t="str">
        <f>SUBSTITUTE(C20,"@1",B20)</f>
        <v xml:space="preserve">    #移動 前進</v>
      </c>
    </row>
    <row r="21" spans="1:4">
      <c r="A21" t="s">
        <v>453</v>
      </c>
      <c r="B21" t="s">
        <v>403</v>
      </c>
      <c r="C21" t="s">
        <v>427</v>
      </c>
      <c r="D21" t="str">
        <f>SUBSTITUTE(C21,"@1",B21)</f>
        <v xml:space="preserve">    self.SendDevice("m_fw")</v>
      </c>
    </row>
    <row r="23" spans="1:4">
      <c r="A23" t="s">
        <v>451</v>
      </c>
      <c r="B23" t="s">
        <v>376</v>
      </c>
      <c r="C23" t="s">
        <v>398</v>
      </c>
      <c r="D23" t="str">
        <f>SUBSTITUTE(C23,"@1",B23)</f>
        <v>elif pCmd.Command == "move_bk":</v>
      </c>
    </row>
    <row r="24" spans="1:4">
      <c r="A24" t="s">
        <v>452</v>
      </c>
      <c r="B24" s="50" t="s">
        <v>433</v>
      </c>
      <c r="C24" s="136" t="s">
        <v>450</v>
      </c>
      <c r="D24" t="str">
        <f>SUBSTITUTE(C24,"@1",B24)</f>
        <v xml:space="preserve">    #移動 後進</v>
      </c>
    </row>
    <row r="25" spans="1:4">
      <c r="A25" t="s">
        <v>453</v>
      </c>
      <c r="B25" t="s">
        <v>404</v>
      </c>
      <c r="C25" t="s">
        <v>427</v>
      </c>
      <c r="D25" t="str">
        <f>SUBSTITUTE(C25,"@1",B25)</f>
        <v xml:space="preserve">    self.SendDevice("m_bk")</v>
      </c>
    </row>
    <row r="27" spans="1:4">
      <c r="A27" t="s">
        <v>451</v>
      </c>
      <c r="B27" t="s">
        <v>106</v>
      </c>
      <c r="C27" t="s">
        <v>398</v>
      </c>
      <c r="D27" t="str">
        <f>SUBSTITUTE(C27,"@1",B27)</f>
        <v>elif pCmd.Command == "move_right":</v>
      </c>
    </row>
    <row r="28" spans="1:4">
      <c r="A28" t="s">
        <v>452</v>
      </c>
      <c r="B28" s="50" t="s">
        <v>434</v>
      </c>
      <c r="C28" s="136" t="s">
        <v>450</v>
      </c>
      <c r="D28" t="str">
        <f>SUBSTITUTE(C28,"@1",B28)</f>
        <v xml:space="preserve">    #移動 右</v>
      </c>
    </row>
    <row r="29" spans="1:4">
      <c r="A29" t="s">
        <v>453</v>
      </c>
      <c r="B29" t="s">
        <v>405</v>
      </c>
      <c r="C29" t="s">
        <v>427</v>
      </c>
      <c r="D29" t="str">
        <f>SUBSTITUTE(C29,"@1",B29)</f>
        <v xml:space="preserve">    self.SendDevice("m_r")</v>
      </c>
    </row>
    <row r="31" spans="1:4">
      <c r="A31" t="s">
        <v>451</v>
      </c>
      <c r="B31" t="s">
        <v>108</v>
      </c>
      <c r="C31" t="s">
        <v>398</v>
      </c>
      <c r="D31" t="str">
        <f>SUBSTITUTE(C31,"@1",B31)</f>
        <v>elif pCmd.Command == "move_left":</v>
      </c>
    </row>
    <row r="32" spans="1:4">
      <c r="A32" t="s">
        <v>452</v>
      </c>
      <c r="B32" s="50" t="s">
        <v>435</v>
      </c>
      <c r="C32" s="136" t="s">
        <v>450</v>
      </c>
      <c r="D32" t="str">
        <f>SUBSTITUTE(C32,"@1",B32)</f>
        <v xml:space="preserve">    #移動 左</v>
      </c>
    </row>
    <row r="33" spans="1:4">
      <c r="A33" t="s">
        <v>453</v>
      </c>
      <c r="B33" t="s">
        <v>406</v>
      </c>
      <c r="C33" t="s">
        <v>427</v>
      </c>
      <c r="D33" t="str">
        <f>SUBSTITUTE(C33,"@1",B33)</f>
        <v xml:space="preserve">    self.SendDevice("m_l")</v>
      </c>
    </row>
    <row r="35" spans="1:4">
      <c r="A35" t="s">
        <v>451</v>
      </c>
      <c r="B35" t="s">
        <v>377</v>
      </c>
      <c r="C35" t="s">
        <v>398</v>
      </c>
      <c r="D35" t="str">
        <f>SUBSTITUTE(C35,"@1",B35)</f>
        <v>elif pCmd.Command == "chute_L_lup":</v>
      </c>
    </row>
    <row r="36" spans="1:4">
      <c r="A36" t="s">
        <v>452</v>
      </c>
      <c r="B36" s="50" t="s">
        <v>436</v>
      </c>
      <c r="C36" s="136" t="s">
        <v>450</v>
      </c>
      <c r="D36" t="str">
        <f>SUBSTITUTE(C36,"@1",B36)</f>
        <v xml:space="preserve">    #雪射出口 左上向き</v>
      </c>
    </row>
    <row r="37" spans="1:4">
      <c r="A37" t="s">
        <v>453</v>
      </c>
      <c r="B37" t="s">
        <v>407</v>
      </c>
      <c r="C37" t="s">
        <v>427</v>
      </c>
      <c r="D37" t="str">
        <f>SUBSTITUTE(C37,"@1",B37)</f>
        <v xml:space="preserve">    self.SendDevice("c_L_lup")</v>
      </c>
    </row>
    <row r="39" spans="1:4">
      <c r="A39" t="s">
        <v>451</v>
      </c>
      <c r="B39" t="s">
        <v>378</v>
      </c>
      <c r="C39" t="s">
        <v>398</v>
      </c>
      <c r="D39" t="str">
        <f>SUBSTITUTE(C39,"@1",B39)</f>
        <v>elif pCmd.Command == "chute_L_up":</v>
      </c>
    </row>
    <row r="40" spans="1:4">
      <c r="A40" t="s">
        <v>452</v>
      </c>
      <c r="B40" s="50" t="s">
        <v>437</v>
      </c>
      <c r="C40" s="136" t="s">
        <v>450</v>
      </c>
      <c r="D40" t="str">
        <f>SUBSTITUTE(C40,"@1",B40)</f>
        <v xml:space="preserve">    #雪射出口 上向き</v>
      </c>
    </row>
    <row r="41" spans="1:4">
      <c r="A41" t="s">
        <v>453</v>
      </c>
      <c r="B41" t="s">
        <v>408</v>
      </c>
      <c r="C41" t="s">
        <v>427</v>
      </c>
      <c r="D41" t="str">
        <f>SUBSTITUTE(C41,"@1",B41)</f>
        <v xml:space="preserve">    self.SendDevice("c_L_up")</v>
      </c>
    </row>
    <row r="43" spans="1:4">
      <c r="A43" t="s">
        <v>451</v>
      </c>
      <c r="B43" t="s">
        <v>379</v>
      </c>
      <c r="C43" t="s">
        <v>398</v>
      </c>
      <c r="D43" t="str">
        <f>SUBSTITUTE(C43,"@1",B43)</f>
        <v>elif pCmd.Command == "chute_L_rup":</v>
      </c>
    </row>
    <row r="44" spans="1:4">
      <c r="A44" t="s">
        <v>452</v>
      </c>
      <c r="B44" s="50" t="s">
        <v>438</v>
      </c>
      <c r="C44" s="136" t="s">
        <v>450</v>
      </c>
      <c r="D44" t="str">
        <f>SUBSTITUTE(C44,"@1",B44)</f>
        <v xml:space="preserve">    #雪射出口 右上向き</v>
      </c>
    </row>
    <row r="45" spans="1:4">
      <c r="A45" t="s">
        <v>453</v>
      </c>
      <c r="B45" t="s">
        <v>409</v>
      </c>
      <c r="C45" t="s">
        <v>427</v>
      </c>
      <c r="D45" t="str">
        <f>SUBSTITUTE(C45,"@1",B45)</f>
        <v xml:space="preserve">    self.SendDevice("c_L_rup")</v>
      </c>
    </row>
    <row r="47" spans="1:4">
      <c r="A47" t="s">
        <v>451</v>
      </c>
      <c r="B47" t="s">
        <v>380</v>
      </c>
      <c r="C47" t="s">
        <v>398</v>
      </c>
      <c r="D47" t="str">
        <f>SUBSTITUTE(C47,"@1",B47)</f>
        <v>elif pCmd.Command == "chute_L_right":</v>
      </c>
    </row>
    <row r="48" spans="1:4">
      <c r="A48" t="s">
        <v>452</v>
      </c>
      <c r="B48" s="50" t="s">
        <v>439</v>
      </c>
      <c r="C48" s="136" t="s">
        <v>450</v>
      </c>
      <c r="D48" t="str">
        <f>SUBSTITUTE(C48,"@1",B48)</f>
        <v xml:space="preserve">    #雪射出口 右向き</v>
      </c>
    </row>
    <row r="49" spans="1:4">
      <c r="A49" t="s">
        <v>453</v>
      </c>
      <c r="B49" t="s">
        <v>411</v>
      </c>
      <c r="C49" t="s">
        <v>427</v>
      </c>
      <c r="D49" t="str">
        <f>SUBSTITUTE(C49,"@1",B49)</f>
        <v xml:space="preserve">    self.SendDevice("c_L_right")</v>
      </c>
    </row>
    <row r="51" spans="1:4">
      <c r="A51" t="s">
        <v>451</v>
      </c>
      <c r="B51" t="s">
        <v>381</v>
      </c>
      <c r="C51" t="s">
        <v>398</v>
      </c>
      <c r="D51" t="str">
        <f>SUBSTITUTE(C51,"@1",B51)</f>
        <v>elif pCmd.Command == "chute_L_rdw":</v>
      </c>
    </row>
    <row r="52" spans="1:4">
      <c r="A52" t="s">
        <v>452</v>
      </c>
      <c r="B52" s="50" t="s">
        <v>440</v>
      </c>
      <c r="C52" s="136" t="s">
        <v>450</v>
      </c>
      <c r="D52" t="str">
        <f>SUBSTITUTE(C52,"@1",B52)</f>
        <v xml:space="preserve">    #雪射出口 右下向き</v>
      </c>
    </row>
    <row r="53" spans="1:4">
      <c r="A53" t="s">
        <v>453</v>
      </c>
      <c r="B53" t="s">
        <v>410</v>
      </c>
      <c r="C53" t="s">
        <v>427</v>
      </c>
      <c r="D53" t="str">
        <f>SUBSTITUTE(C53,"@1",B53)</f>
        <v xml:space="preserve">    self.SendDevice("c_L_rdw")</v>
      </c>
    </row>
    <row r="55" spans="1:4">
      <c r="A55" t="s">
        <v>451</v>
      </c>
      <c r="B55" t="s">
        <v>382</v>
      </c>
      <c r="C55" t="s">
        <v>398</v>
      </c>
      <c r="D55" t="str">
        <f>SUBSTITUTE(C55,"@1",B55)</f>
        <v>elif pCmd.Command == "chute_L_dw":</v>
      </c>
    </row>
    <row r="56" spans="1:4">
      <c r="A56" t="s">
        <v>452</v>
      </c>
      <c r="B56" s="50" t="s">
        <v>441</v>
      </c>
      <c r="C56" s="136" t="s">
        <v>450</v>
      </c>
      <c r="D56" t="str">
        <f>SUBSTITUTE(C56,"@1",B56)</f>
        <v xml:space="preserve">    #雪射出口 下向き</v>
      </c>
    </row>
    <row r="57" spans="1:4">
      <c r="A57" t="s">
        <v>453</v>
      </c>
      <c r="B57" t="s">
        <v>412</v>
      </c>
      <c r="C57" t="s">
        <v>427</v>
      </c>
      <c r="D57" t="str">
        <f>SUBSTITUTE(C57,"@1",B57)</f>
        <v xml:space="preserve">    self.SendDevice("c_L_dw")</v>
      </c>
    </row>
    <row r="59" spans="1:4">
      <c r="A59" t="s">
        <v>451</v>
      </c>
      <c r="B59" t="s">
        <v>383</v>
      </c>
      <c r="C59" t="s">
        <v>398</v>
      </c>
      <c r="D59" t="str">
        <f>SUBSTITUTE(C59,"@1",B59)</f>
        <v>elif pCmd.Command == "chute_L_ldw":</v>
      </c>
    </row>
    <row r="60" spans="1:4">
      <c r="A60" t="s">
        <v>452</v>
      </c>
      <c r="B60" s="50" t="s">
        <v>442</v>
      </c>
      <c r="C60" s="136" t="s">
        <v>450</v>
      </c>
      <c r="D60" t="str">
        <f>SUBSTITUTE(C60,"@1",B60)</f>
        <v xml:space="preserve">    #雪射出口 左下向き</v>
      </c>
    </row>
    <row r="61" spans="1:4">
      <c r="A61" t="s">
        <v>453</v>
      </c>
      <c r="B61" t="s">
        <v>413</v>
      </c>
      <c r="C61" t="s">
        <v>427</v>
      </c>
      <c r="D61" t="str">
        <f>SUBSTITUTE(C61,"@1",B61)</f>
        <v xml:space="preserve">    self.SendDevice("c_L_ldw")</v>
      </c>
    </row>
    <row r="63" spans="1:4">
      <c r="A63" t="s">
        <v>451</v>
      </c>
      <c r="B63" t="s">
        <v>384</v>
      </c>
      <c r="C63" t="s">
        <v>398</v>
      </c>
      <c r="D63" t="str">
        <f>SUBSTITUTE(C63,"@1",B63)</f>
        <v>elif pCmd.Command == "chute_L_left":</v>
      </c>
    </row>
    <row r="64" spans="1:4">
      <c r="A64" t="s">
        <v>452</v>
      </c>
      <c r="B64" s="50" t="s">
        <v>443</v>
      </c>
      <c r="C64" s="136" t="s">
        <v>450</v>
      </c>
      <c r="D64" t="str">
        <f>SUBSTITUTE(C64,"@1",B64)</f>
        <v xml:space="preserve">    #雪射出口 左向き</v>
      </c>
    </row>
    <row r="65" spans="1:4">
      <c r="A65" t="s">
        <v>453</v>
      </c>
      <c r="B65" t="s">
        <v>414</v>
      </c>
      <c r="C65" t="s">
        <v>427</v>
      </c>
      <c r="D65" t="str">
        <f>SUBSTITUTE(C65,"@1",B65)</f>
        <v xml:space="preserve">    self.SendDevice("c_L_left")</v>
      </c>
    </row>
    <row r="67" spans="1:4">
      <c r="A67" t="s">
        <v>451</v>
      </c>
      <c r="B67" t="s">
        <v>385</v>
      </c>
      <c r="C67" t="s">
        <v>398</v>
      </c>
      <c r="D67" t="str">
        <f>SUBSTITUTE(C67,"@1",B67)</f>
        <v>elif pCmd.Command == "chute_R_lup":</v>
      </c>
    </row>
    <row r="68" spans="1:4">
      <c r="A68" t="s">
        <v>452</v>
      </c>
      <c r="B68" s="50" t="s">
        <v>444</v>
      </c>
      <c r="C68" s="136" t="s">
        <v>450</v>
      </c>
      <c r="D68" t="str">
        <f>SUBSTITUTE(C68,"@1",B68)</f>
        <v xml:space="preserve">    #雪射出口 スティック右 左上向き</v>
      </c>
    </row>
    <row r="69" spans="1:4">
      <c r="A69" t="s">
        <v>453</v>
      </c>
      <c r="B69" t="s">
        <v>415</v>
      </c>
      <c r="C69" t="s">
        <v>427</v>
      </c>
      <c r="D69" t="str">
        <f>SUBSTITUTE(C69,"@1",B69)</f>
        <v xml:space="preserve">    self.SendDevice("c_R_lup")</v>
      </c>
    </row>
    <row r="71" spans="1:4">
      <c r="A71" t="s">
        <v>451</v>
      </c>
      <c r="B71" t="s">
        <v>386</v>
      </c>
      <c r="C71" t="s">
        <v>398</v>
      </c>
      <c r="D71" t="str">
        <f>SUBSTITUTE(C71,"@1",B71)</f>
        <v>elif pCmd.Command == "chute_R_up":</v>
      </c>
    </row>
    <row r="72" spans="1:4">
      <c r="A72" t="s">
        <v>452</v>
      </c>
      <c r="B72" s="50" t="s">
        <v>437</v>
      </c>
      <c r="C72" s="136" t="s">
        <v>450</v>
      </c>
      <c r="D72" t="str">
        <f>SUBSTITUTE(C72,"@1",B72)</f>
        <v xml:space="preserve">    #雪射出口 上向き</v>
      </c>
    </row>
    <row r="73" spans="1:4">
      <c r="A73" t="s">
        <v>453</v>
      </c>
      <c r="B73" t="s">
        <v>416</v>
      </c>
      <c r="C73" t="s">
        <v>427</v>
      </c>
      <c r="D73" t="str">
        <f>SUBSTITUTE(C73,"@1",B73)</f>
        <v xml:space="preserve">    self.SendDevice("c_R_up")</v>
      </c>
    </row>
    <row r="75" spans="1:4">
      <c r="A75" t="s">
        <v>451</v>
      </c>
      <c r="B75" t="s">
        <v>387</v>
      </c>
      <c r="C75" t="s">
        <v>398</v>
      </c>
      <c r="D75" t="str">
        <f>SUBSTITUTE(C75,"@1",B75)</f>
        <v>elif pCmd.Command == "chute_R_rup":</v>
      </c>
    </row>
    <row r="76" spans="1:4">
      <c r="A76" t="s">
        <v>452</v>
      </c>
      <c r="B76" s="50" t="s">
        <v>438</v>
      </c>
      <c r="C76" s="136" t="s">
        <v>450</v>
      </c>
      <c r="D76" t="str">
        <f>SUBSTITUTE(C76,"@1",B76)</f>
        <v xml:space="preserve">    #雪射出口 右上向き</v>
      </c>
    </row>
    <row r="77" spans="1:4">
      <c r="A77" t="s">
        <v>453</v>
      </c>
      <c r="B77" t="s">
        <v>417</v>
      </c>
      <c r="C77" t="s">
        <v>427</v>
      </c>
      <c r="D77" t="str">
        <f>SUBSTITUTE(C77,"@1",B77)</f>
        <v xml:space="preserve">    self.SendDevice("c_R_rup")</v>
      </c>
    </row>
    <row r="79" spans="1:4">
      <c r="A79" t="s">
        <v>451</v>
      </c>
      <c r="B79" t="s">
        <v>388</v>
      </c>
      <c r="C79" t="s">
        <v>398</v>
      </c>
      <c r="D79" t="str">
        <f>SUBSTITUTE(C79,"@1",B79)</f>
        <v>elif pCmd.Command == "chute_R_right":</v>
      </c>
    </row>
    <row r="80" spans="1:4">
      <c r="A80" t="s">
        <v>452</v>
      </c>
      <c r="B80" s="50" t="s">
        <v>439</v>
      </c>
      <c r="C80" s="136" t="s">
        <v>450</v>
      </c>
      <c r="D80" t="str">
        <f>SUBSTITUTE(C80,"@1",B80)</f>
        <v xml:space="preserve">    #雪射出口 右向き</v>
      </c>
    </row>
    <row r="81" spans="1:4">
      <c r="A81" t="s">
        <v>453</v>
      </c>
      <c r="B81" t="s">
        <v>418</v>
      </c>
      <c r="C81" t="s">
        <v>427</v>
      </c>
      <c r="D81" t="str">
        <f>SUBSTITUTE(C81,"@1",B81)</f>
        <v xml:space="preserve">    self.SendDevice("c_R_right")</v>
      </c>
    </row>
    <row r="83" spans="1:4">
      <c r="A83" t="s">
        <v>451</v>
      </c>
      <c r="B83" t="s">
        <v>389</v>
      </c>
      <c r="C83" t="s">
        <v>398</v>
      </c>
      <c r="D83" t="str">
        <f>SUBSTITUTE(C83,"@1",B83)</f>
        <v>elif pCmd.Command == "chute_R_rdw":</v>
      </c>
    </row>
    <row r="84" spans="1:4">
      <c r="A84" t="s">
        <v>452</v>
      </c>
      <c r="B84" s="50" t="s">
        <v>440</v>
      </c>
      <c r="C84" s="136" t="s">
        <v>450</v>
      </c>
      <c r="D84" t="str">
        <f>SUBSTITUTE(C84,"@1",B84)</f>
        <v xml:space="preserve">    #雪射出口 右下向き</v>
      </c>
    </row>
    <row r="85" spans="1:4">
      <c r="A85" t="s">
        <v>453</v>
      </c>
      <c r="B85" t="s">
        <v>419</v>
      </c>
      <c r="C85" t="s">
        <v>427</v>
      </c>
      <c r="D85" t="str">
        <f>SUBSTITUTE(C85,"@1",B85)</f>
        <v xml:space="preserve">    self.SendDevice("c_R_rdw")</v>
      </c>
    </row>
    <row r="87" spans="1:4">
      <c r="A87" t="s">
        <v>451</v>
      </c>
      <c r="B87" t="s">
        <v>390</v>
      </c>
      <c r="C87" t="s">
        <v>398</v>
      </c>
      <c r="D87" t="str">
        <f>SUBSTITUTE(C87,"@1",B87)</f>
        <v>elif pCmd.Command == "chute_R_dw":</v>
      </c>
    </row>
    <row r="88" spans="1:4">
      <c r="A88" t="s">
        <v>452</v>
      </c>
      <c r="B88" s="50" t="s">
        <v>441</v>
      </c>
      <c r="C88" s="136" t="s">
        <v>450</v>
      </c>
      <c r="D88" t="str">
        <f>SUBSTITUTE(C88,"@1",B88)</f>
        <v xml:space="preserve">    #雪射出口 下向き</v>
      </c>
    </row>
    <row r="89" spans="1:4">
      <c r="A89" t="s">
        <v>453</v>
      </c>
      <c r="B89" t="s">
        <v>420</v>
      </c>
      <c r="C89" t="s">
        <v>427</v>
      </c>
      <c r="D89" t="str">
        <f>SUBSTITUTE(C89,"@1",B89)</f>
        <v xml:space="preserve">    self.SendDevice("c_R_dw")</v>
      </c>
    </row>
    <row r="91" spans="1:4">
      <c r="A91" t="s">
        <v>451</v>
      </c>
      <c r="B91" t="s">
        <v>391</v>
      </c>
      <c r="C91" t="s">
        <v>398</v>
      </c>
      <c r="D91" t="str">
        <f>SUBSTITUTE(C91,"@1",B91)</f>
        <v>elif pCmd.Command == "chute_R_ldw":</v>
      </c>
    </row>
    <row r="92" spans="1:4">
      <c r="A92" t="s">
        <v>452</v>
      </c>
      <c r="B92" s="50" t="s">
        <v>442</v>
      </c>
      <c r="C92" s="136" t="s">
        <v>450</v>
      </c>
      <c r="D92" t="str">
        <f>SUBSTITUTE(C92,"@1",B92)</f>
        <v xml:space="preserve">    #雪射出口 左下向き</v>
      </c>
    </row>
    <row r="93" spans="1:4">
      <c r="A93" t="s">
        <v>453</v>
      </c>
      <c r="B93" t="s">
        <v>421</v>
      </c>
      <c r="C93" t="s">
        <v>427</v>
      </c>
      <c r="D93" t="str">
        <f>SUBSTITUTE(C93,"@1",B93)</f>
        <v xml:space="preserve">    self.SendDevice("c_R_ldw")</v>
      </c>
    </row>
    <row r="95" spans="1:4">
      <c r="A95" t="s">
        <v>451</v>
      </c>
      <c r="B95" t="s">
        <v>392</v>
      </c>
      <c r="C95" t="s">
        <v>398</v>
      </c>
      <c r="D95" t="str">
        <f>SUBSTITUTE(C95,"@1",B95)</f>
        <v>elif pCmd.Command == "chute_R_left":</v>
      </c>
    </row>
    <row r="96" spans="1:4">
      <c r="A96" t="s">
        <v>452</v>
      </c>
      <c r="B96" s="50" t="s">
        <v>443</v>
      </c>
      <c r="C96" s="136" t="s">
        <v>450</v>
      </c>
      <c r="D96" t="str">
        <f>SUBSTITUTE(C96,"@1",B96)</f>
        <v xml:space="preserve">    #雪射出口 左向き</v>
      </c>
    </row>
    <row r="97" spans="1:4">
      <c r="A97" t="s">
        <v>453</v>
      </c>
      <c r="B97" t="s">
        <v>422</v>
      </c>
      <c r="C97" t="s">
        <v>427</v>
      </c>
      <c r="D97" t="str">
        <f>SUBSTITUTE(C97,"@1",B97)</f>
        <v xml:space="preserve">    self.SendDevice("c_R_left")</v>
      </c>
    </row>
    <row r="99" spans="1:4">
      <c r="A99" t="s">
        <v>451</v>
      </c>
      <c r="B99" t="s">
        <v>393</v>
      </c>
      <c r="C99" t="s">
        <v>398</v>
      </c>
      <c r="D99" t="str">
        <f>SUBSTITUTE(C99,"@1",B99)</f>
        <v>elif pCmd.Command == "btn_sankaku":</v>
      </c>
    </row>
    <row r="100" spans="1:4">
      <c r="A100" t="s">
        <v>452</v>
      </c>
      <c r="B100" s="50" t="s">
        <v>445</v>
      </c>
      <c r="C100" s="136" t="s">
        <v>450</v>
      </c>
      <c r="D100" t="str">
        <f>SUBSTITUTE(C100,"@1",B100)</f>
        <v xml:space="preserve">    #未設定ボタン△</v>
      </c>
    </row>
    <row r="101" spans="1:4">
      <c r="A101" t="s">
        <v>453</v>
      </c>
      <c r="B101" t="s">
        <v>423</v>
      </c>
      <c r="C101" t="s">
        <v>427</v>
      </c>
      <c r="D101" t="str">
        <f>SUBSTITUTE(C101,"@1",B101)</f>
        <v xml:space="preserve">    self.SendDevice("btn_sankaku")</v>
      </c>
    </row>
    <row r="103" spans="1:4">
      <c r="A103" t="s">
        <v>451</v>
      </c>
      <c r="B103" t="s">
        <v>394</v>
      </c>
      <c r="C103" t="s">
        <v>398</v>
      </c>
      <c r="D103" t="str">
        <f>SUBSTITUTE(C103,"@1",B103)</f>
        <v>elif pCmd.Command == "btn_sikaku":</v>
      </c>
    </row>
    <row r="104" spans="1:4">
      <c r="A104" t="s">
        <v>452</v>
      </c>
      <c r="B104" s="50" t="s">
        <v>446</v>
      </c>
      <c r="C104" s="136" t="s">
        <v>450</v>
      </c>
      <c r="D104" t="str">
        <f>SUBSTITUTE(C104,"@1",B104)</f>
        <v xml:space="preserve">    #未設定ボタン□</v>
      </c>
    </row>
    <row r="105" spans="1:4">
      <c r="A105" t="s">
        <v>453</v>
      </c>
      <c r="B105" t="s">
        <v>394</v>
      </c>
      <c r="C105" t="s">
        <v>427</v>
      </c>
      <c r="D105" t="str">
        <f>SUBSTITUTE(C105,"@1",B105)</f>
        <v xml:space="preserve">    self.SendDevice("btn_sikaku")</v>
      </c>
    </row>
    <row r="107" spans="1:4">
      <c r="A107" t="s">
        <v>451</v>
      </c>
      <c r="B107" t="s">
        <v>395</v>
      </c>
      <c r="C107" t="s">
        <v>398</v>
      </c>
      <c r="D107" t="str">
        <f>SUBSTITUTE(C107,"@1",B107)</f>
        <v>elif pCmd.Command == "btn_on":</v>
      </c>
    </row>
    <row r="108" spans="1:4">
      <c r="A108" t="s">
        <v>452</v>
      </c>
      <c r="B108" s="50" t="s">
        <v>447</v>
      </c>
      <c r="C108" s="136" t="s">
        <v>450</v>
      </c>
      <c r="D108" t="str">
        <f>SUBSTITUTE(C108,"@1",B108)</f>
        <v xml:space="preserve">    #歯の回転のON</v>
      </c>
    </row>
    <row r="109" spans="1:4">
      <c r="A109" t="s">
        <v>453</v>
      </c>
      <c r="B109" t="s">
        <v>426</v>
      </c>
      <c r="C109" t="s">
        <v>427</v>
      </c>
      <c r="D109" t="str">
        <f>SUBSTITUTE(C109,"@1",B109)</f>
        <v xml:space="preserve">    self.SendDevice("on")</v>
      </c>
    </row>
    <row r="111" spans="1:4">
      <c r="A111" t="s">
        <v>451</v>
      </c>
      <c r="B111" t="s">
        <v>396</v>
      </c>
      <c r="C111" t="s">
        <v>398</v>
      </c>
      <c r="D111" t="str">
        <f>SUBSTITUTE(C111,"@1",B111)</f>
        <v>elif pCmd.Command == "btn_off":</v>
      </c>
    </row>
    <row r="112" spans="1:4">
      <c r="A112" t="s">
        <v>452</v>
      </c>
      <c r="B112" s="50" t="s">
        <v>448</v>
      </c>
      <c r="C112" s="136" t="s">
        <v>450</v>
      </c>
      <c r="D112" t="str">
        <f>SUBSTITUTE(C112,"@1",B112)</f>
        <v xml:space="preserve">    #歯の回転のOFF</v>
      </c>
    </row>
    <row r="113" spans="1:4">
      <c r="A113" t="s">
        <v>453</v>
      </c>
      <c r="B113" t="s">
        <v>424</v>
      </c>
      <c r="C113" t="s">
        <v>427</v>
      </c>
      <c r="D113" t="str">
        <f>SUBSTITUTE(C113,"@1",B113)</f>
        <v xml:space="preserve">    self.SendDevice("off")</v>
      </c>
    </row>
    <row r="115" spans="1:4">
      <c r="A115" t="s">
        <v>451</v>
      </c>
      <c r="B115" t="s">
        <v>397</v>
      </c>
      <c r="C115" t="s">
        <v>398</v>
      </c>
      <c r="D115" t="str">
        <f>SUBSTITUTE(C115,"@1",B115)</f>
        <v>elif pCmd.Command == "btn_em":</v>
      </c>
    </row>
    <row r="116" spans="1:4">
      <c r="A116" t="s">
        <v>452</v>
      </c>
      <c r="B116" s="50" t="s">
        <v>449</v>
      </c>
      <c r="C116" s="136" t="s">
        <v>450</v>
      </c>
      <c r="D116" t="str">
        <f>SUBSTITUTE(C116,"@1",B116)</f>
        <v xml:space="preserve">    #緊急停止</v>
      </c>
    </row>
    <row r="117" spans="1:4">
      <c r="A117" t="s">
        <v>453</v>
      </c>
      <c r="B117" t="s">
        <v>425</v>
      </c>
      <c r="C117" t="s">
        <v>427</v>
      </c>
      <c r="D117" t="str">
        <f>SUBSTITUTE(C117,"@1",B117)</f>
        <v xml:space="preserve">    self.SendDevice("em")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3" zoomScaleNormal="100" workbookViewId="0">
      <selection activeCell="CH25" sqref="CH25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87" t="s">
        <v>253</v>
      </c>
      <c r="U7" s="88"/>
      <c r="V7" s="89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111" t="s">
        <v>145</v>
      </c>
      <c r="L10" s="111"/>
      <c r="M10" s="111"/>
      <c r="N10" s="111"/>
      <c r="O10" s="112">
        <v>9999</v>
      </c>
      <c r="P10" s="112"/>
      <c r="R10" s="111" t="s">
        <v>146</v>
      </c>
      <c r="S10" s="111"/>
      <c r="T10" s="111"/>
      <c r="U10" s="111"/>
      <c r="V10" s="112">
        <v>9999</v>
      </c>
      <c r="W10" s="112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98" t="s">
        <v>255</v>
      </c>
      <c r="AZ10" s="99"/>
      <c r="BA10" s="99"/>
      <c r="BB10" s="99"/>
      <c r="BC10" s="100"/>
      <c r="BL10" s="93" t="s">
        <v>254</v>
      </c>
      <c r="BM10" s="94"/>
      <c r="BN10" s="94"/>
      <c r="BO10" s="94"/>
      <c r="BP10" s="94"/>
      <c r="BQ10" s="95"/>
      <c r="BR10" s="67" t="s">
        <v>262</v>
      </c>
      <c r="BT10" s="87" t="s">
        <v>261</v>
      </c>
      <c r="BU10" s="88"/>
      <c r="BV10" s="89"/>
      <c r="BX10" s="68"/>
      <c r="CL10" s="33"/>
    </row>
    <row r="11" spans="1:90" ht="18" customHeight="1">
      <c r="J11" s="32"/>
      <c r="K11" s="111" t="s">
        <v>147</v>
      </c>
      <c r="L11" s="111"/>
      <c r="M11" s="111"/>
      <c r="N11" s="111"/>
      <c r="O11" s="112"/>
      <c r="P11" s="112"/>
      <c r="R11" s="111" t="s">
        <v>148</v>
      </c>
      <c r="S11" s="111"/>
      <c r="T11" s="111"/>
      <c r="U11" s="111"/>
      <c r="V11" s="112"/>
      <c r="W11" s="112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90" t="s">
        <v>264</v>
      </c>
      <c r="BA12" s="91"/>
      <c r="BB12" s="91"/>
      <c r="BC12" s="92"/>
      <c r="BD12" s="87" t="s">
        <v>259</v>
      </c>
      <c r="BE12" s="89"/>
      <c r="BF12" s="96">
        <v>50000</v>
      </c>
      <c r="BG12" s="97"/>
      <c r="BH12" s="87" t="s">
        <v>256</v>
      </c>
      <c r="BI12" s="89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90" t="s">
        <v>258</v>
      </c>
      <c r="BA13" s="91"/>
      <c r="BB13" s="91"/>
      <c r="BC13" s="92"/>
      <c r="BD13" s="87" t="s">
        <v>259</v>
      </c>
      <c r="BE13" s="89"/>
      <c r="BF13" s="96">
        <v>50001</v>
      </c>
      <c r="BG13" s="97"/>
      <c r="BH13" s="87" t="s">
        <v>263</v>
      </c>
      <c r="BI13" s="89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90" t="s">
        <v>260</v>
      </c>
      <c r="BA14" s="91"/>
      <c r="BB14" s="91"/>
      <c r="BC14" s="92"/>
      <c r="BD14" s="87" t="s">
        <v>259</v>
      </c>
      <c r="BE14" s="89"/>
      <c r="BF14" s="96">
        <v>50002</v>
      </c>
      <c r="BG14" s="97"/>
      <c r="BH14" s="87" t="s">
        <v>263</v>
      </c>
      <c r="BI14" s="89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90"/>
      <c r="BA15" s="91"/>
      <c r="BB15" s="91"/>
      <c r="BC15" s="92"/>
      <c r="BD15" s="87" t="s">
        <v>259</v>
      </c>
      <c r="BE15" s="89"/>
      <c r="BF15" s="96">
        <v>50003</v>
      </c>
      <c r="BG15" s="97"/>
      <c r="BH15" s="87" t="s">
        <v>256</v>
      </c>
      <c r="BI15" s="89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90"/>
      <c r="BA16" s="91"/>
      <c r="BB16" s="91"/>
      <c r="BC16" s="92"/>
      <c r="BD16" s="87" t="s">
        <v>259</v>
      </c>
      <c r="BE16" s="89"/>
      <c r="BF16" s="96">
        <v>50004</v>
      </c>
      <c r="BG16" s="97"/>
      <c r="BH16" s="87" t="s">
        <v>256</v>
      </c>
      <c r="BI16" s="89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108"/>
      <c r="T17" s="109"/>
      <c r="U17" s="109"/>
      <c r="V17" s="6"/>
      <c r="X17" s="33"/>
      <c r="Z17" s="32"/>
      <c r="AA17" s="4"/>
      <c r="AU17" s="5"/>
      <c r="AV17" s="33"/>
      <c r="AX17" s="32"/>
      <c r="AY17" s="72"/>
      <c r="AZ17" s="90"/>
      <c r="BA17" s="91"/>
      <c r="BB17" s="91"/>
      <c r="BC17" s="92"/>
      <c r="BD17" s="87"/>
      <c r="BE17" s="89"/>
      <c r="BF17" s="96"/>
      <c r="BG17" s="97"/>
      <c r="BH17" s="87"/>
      <c r="BI17" s="89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108"/>
      <c r="R18" s="109"/>
      <c r="S18" s="110"/>
      <c r="T18" s="9"/>
      <c r="U18" s="87" t="s">
        <v>152</v>
      </c>
      <c r="V18" s="88"/>
      <c r="W18" s="88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87" t="s">
        <v>153</v>
      </c>
      <c r="T19" s="88"/>
      <c r="U19" s="88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116" t="s">
        <v>154</v>
      </c>
      <c r="T21" s="117"/>
      <c r="U21" s="118"/>
      <c r="X21" s="33"/>
      <c r="Z21" s="32"/>
      <c r="AA21" s="4"/>
      <c r="AU21" s="5"/>
      <c r="AV21" s="33"/>
      <c r="AX21" s="32"/>
      <c r="BL21" s="93" t="s">
        <v>254</v>
      </c>
      <c r="BM21" s="94"/>
      <c r="BN21" s="94"/>
      <c r="BO21" s="94"/>
      <c r="BP21" s="94"/>
      <c r="BQ21" s="95"/>
      <c r="BR21" s="67" t="s">
        <v>262</v>
      </c>
      <c r="BT21" s="87" t="s">
        <v>253</v>
      </c>
      <c r="BU21" s="88"/>
      <c r="BV21" s="89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113" t="s">
        <v>123</v>
      </c>
      <c r="P25" s="114"/>
      <c r="Q25" s="114"/>
      <c r="R25" s="115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93" t="s">
        <v>254</v>
      </c>
      <c r="AZ31" s="94"/>
      <c r="BA31" s="94"/>
      <c r="BB31" s="94"/>
      <c r="BC31" s="94"/>
      <c r="BD31" s="95"/>
      <c r="BE31" s="67" t="s">
        <v>262</v>
      </c>
      <c r="BG31" s="87" t="s">
        <v>253</v>
      </c>
      <c r="BH31" s="88"/>
      <c r="BI31" s="89"/>
      <c r="BK31" s="69"/>
      <c r="BY31" s="93" t="s">
        <v>254</v>
      </c>
      <c r="BZ31" s="94"/>
      <c r="CA31" s="94"/>
      <c r="CB31" s="94"/>
      <c r="CC31" s="94"/>
      <c r="CD31" s="95"/>
      <c r="CE31" s="67" t="s">
        <v>262</v>
      </c>
      <c r="CG31" s="87" t="s">
        <v>253</v>
      </c>
      <c r="CH31" s="88"/>
      <c r="CI31" s="89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105">
        <v>9999</v>
      </c>
      <c r="M34" s="105"/>
      <c r="U34" s="25" t="s">
        <v>9</v>
      </c>
      <c r="V34" s="106">
        <v>9999</v>
      </c>
      <c r="W34" s="107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105">
        <v>9999</v>
      </c>
      <c r="M35" s="105"/>
      <c r="U35" s="26" t="s">
        <v>10</v>
      </c>
      <c r="V35" s="106">
        <v>9999</v>
      </c>
      <c r="W35" s="107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93" t="s">
        <v>254</v>
      </c>
      <c r="BM41" s="94"/>
      <c r="BN41" s="94"/>
      <c r="BO41" s="94"/>
      <c r="BP41" s="94"/>
      <c r="BQ41" s="95"/>
      <c r="BR41" s="67" t="s">
        <v>262</v>
      </c>
      <c r="BT41" s="87" t="s">
        <v>253</v>
      </c>
      <c r="BU41" s="88"/>
      <c r="BV41" s="89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103">
        <v>-0.5</v>
      </c>
      <c r="U134" s="104"/>
      <c r="V134" s="59" t="s">
        <v>205</v>
      </c>
      <c r="W134" s="101" t="s">
        <v>208</v>
      </c>
      <c r="X134" s="101"/>
      <c r="Y134" s="101"/>
      <c r="Z134" s="59" t="s">
        <v>210</v>
      </c>
      <c r="AA134" s="101" t="s">
        <v>208</v>
      </c>
      <c r="AB134" s="101"/>
      <c r="AC134" s="101"/>
      <c r="AD134" s="55" t="s">
        <v>206</v>
      </c>
      <c r="AE134" s="102">
        <v>0.5</v>
      </c>
      <c r="AF134" s="103"/>
      <c r="AG134" s="53" t="s">
        <v>210</v>
      </c>
      <c r="AH134" s="103">
        <v>-1</v>
      </c>
      <c r="AI134" s="104"/>
      <c r="AJ134" s="60" t="s">
        <v>207</v>
      </c>
      <c r="AK134" s="101" t="s">
        <v>209</v>
      </c>
      <c r="AL134" s="101"/>
      <c r="AM134" s="101"/>
      <c r="AN134" s="59"/>
      <c r="AO134" s="101"/>
      <c r="AP134" s="101"/>
      <c r="AQ134" s="101"/>
      <c r="AR134" s="55"/>
      <c r="AS134" s="102"/>
      <c r="AT134" s="103"/>
      <c r="BB134" s="4"/>
      <c r="BF134" s="5"/>
    </row>
    <row r="135" spans="19:58" ht="18" customHeight="1">
      <c r="S135" s="53" t="s">
        <v>5</v>
      </c>
      <c r="T135" s="103">
        <v>0.5</v>
      </c>
      <c r="U135" s="104"/>
      <c r="V135" s="59" t="s">
        <v>205</v>
      </c>
      <c r="W135" s="101" t="s">
        <v>208</v>
      </c>
      <c r="X135" s="101"/>
      <c r="Y135" s="101"/>
      <c r="Z135" s="59" t="s">
        <v>210</v>
      </c>
      <c r="AA135" s="101" t="s">
        <v>208</v>
      </c>
      <c r="AB135" s="101"/>
      <c r="AC135" s="101"/>
      <c r="AD135" s="55" t="s">
        <v>205</v>
      </c>
      <c r="AE135" s="102">
        <v>1</v>
      </c>
      <c r="AF135" s="103"/>
      <c r="AG135" s="53" t="s">
        <v>210</v>
      </c>
      <c r="AH135" s="103">
        <v>-1</v>
      </c>
      <c r="AI135" s="104"/>
      <c r="AJ135" s="59" t="s">
        <v>205</v>
      </c>
      <c r="AK135" s="101" t="s">
        <v>209</v>
      </c>
      <c r="AL135" s="101"/>
      <c r="AM135" s="101"/>
      <c r="AN135" s="59" t="s">
        <v>210</v>
      </c>
      <c r="AO135" s="101" t="s">
        <v>209</v>
      </c>
      <c r="AP135" s="101"/>
      <c r="AQ135" s="101"/>
      <c r="AR135" s="55" t="s">
        <v>206</v>
      </c>
      <c r="AS135" s="102">
        <v>-0.5</v>
      </c>
      <c r="AT135" s="103"/>
      <c r="AX135" s="7"/>
      <c r="BB135" s="4"/>
      <c r="BF135" s="5"/>
    </row>
    <row r="136" spans="19:58" ht="18" customHeight="1">
      <c r="S136" s="53" t="s">
        <v>2</v>
      </c>
      <c r="T136" s="103">
        <v>1</v>
      </c>
      <c r="U136" s="104"/>
      <c r="V136" s="60" t="s">
        <v>207</v>
      </c>
      <c r="W136" s="101" t="s">
        <v>208</v>
      </c>
      <c r="X136" s="101"/>
      <c r="Y136" s="101"/>
      <c r="Z136" s="59"/>
      <c r="AA136" s="101"/>
      <c r="AB136" s="101"/>
      <c r="AC136" s="101"/>
      <c r="AD136" s="55"/>
      <c r="AE136" s="102"/>
      <c r="AF136" s="103"/>
      <c r="AG136" s="53" t="s">
        <v>210</v>
      </c>
      <c r="AH136" s="103">
        <v>-0.5</v>
      </c>
      <c r="AI136" s="104"/>
      <c r="AJ136" s="60" t="s">
        <v>205</v>
      </c>
      <c r="AK136" s="101" t="s">
        <v>209</v>
      </c>
      <c r="AL136" s="101"/>
      <c r="AM136" s="101"/>
      <c r="AN136" s="59" t="s">
        <v>210</v>
      </c>
      <c r="AO136" s="101" t="s">
        <v>209</v>
      </c>
      <c r="AP136" s="101"/>
      <c r="AQ136" s="101"/>
      <c r="AR136" s="55" t="s">
        <v>206</v>
      </c>
      <c r="AS136" s="102">
        <v>0.5</v>
      </c>
      <c r="AT136" s="103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103">
        <v>0.5</v>
      </c>
      <c r="U137" s="104"/>
      <c r="V137" s="59" t="s">
        <v>205</v>
      </c>
      <c r="W137" s="101" t="s">
        <v>208</v>
      </c>
      <c r="X137" s="101"/>
      <c r="Y137" s="101"/>
      <c r="Z137" s="59" t="s">
        <v>210</v>
      </c>
      <c r="AA137" s="101" t="s">
        <v>208</v>
      </c>
      <c r="AB137" s="101"/>
      <c r="AC137" s="101"/>
      <c r="AD137" s="55" t="s">
        <v>205</v>
      </c>
      <c r="AE137" s="102">
        <v>1</v>
      </c>
      <c r="AF137" s="103"/>
      <c r="AG137" s="53" t="s">
        <v>210</v>
      </c>
      <c r="AH137" s="103">
        <v>0.5</v>
      </c>
      <c r="AI137" s="104"/>
      <c r="AJ137" s="59" t="s">
        <v>205</v>
      </c>
      <c r="AK137" s="101" t="s">
        <v>209</v>
      </c>
      <c r="AL137" s="101"/>
      <c r="AM137" s="101"/>
      <c r="AN137" s="59" t="s">
        <v>210</v>
      </c>
      <c r="AO137" s="101" t="s">
        <v>209</v>
      </c>
      <c r="AP137" s="101"/>
      <c r="AQ137" s="101"/>
      <c r="AR137" s="55" t="s">
        <v>205</v>
      </c>
      <c r="AS137" s="102">
        <v>1</v>
      </c>
      <c r="AT137" s="103"/>
    </row>
    <row r="138" spans="19:58" ht="18" customHeight="1">
      <c r="S138" s="53" t="s">
        <v>3</v>
      </c>
      <c r="T138" s="103">
        <v>-0.5</v>
      </c>
      <c r="U138" s="104"/>
      <c r="V138" s="59" t="s">
        <v>205</v>
      </c>
      <c r="W138" s="101" t="s">
        <v>208</v>
      </c>
      <c r="X138" s="101"/>
      <c r="Y138" s="101"/>
      <c r="Z138" s="59" t="s">
        <v>210</v>
      </c>
      <c r="AA138" s="101" t="s">
        <v>208</v>
      </c>
      <c r="AB138" s="101"/>
      <c r="AC138" s="101"/>
      <c r="AD138" s="55" t="s">
        <v>206</v>
      </c>
      <c r="AE138" s="102">
        <v>0.5</v>
      </c>
      <c r="AF138" s="103"/>
      <c r="AG138" s="53" t="s">
        <v>210</v>
      </c>
      <c r="AH138" s="103">
        <v>1</v>
      </c>
      <c r="AI138" s="104"/>
      <c r="AJ138" s="60" t="s">
        <v>207</v>
      </c>
      <c r="AK138" s="101" t="s">
        <v>209</v>
      </c>
      <c r="AL138" s="101"/>
      <c r="AM138" s="101"/>
      <c r="AN138" s="59"/>
      <c r="AO138" s="101"/>
      <c r="AP138" s="101"/>
      <c r="AQ138" s="101"/>
      <c r="AR138" s="55"/>
      <c r="AS138" s="102"/>
      <c r="AT138" s="103"/>
    </row>
    <row r="139" spans="19:58" ht="18" customHeight="1">
      <c r="S139" s="53" t="s">
        <v>7</v>
      </c>
      <c r="T139" s="103">
        <v>-1</v>
      </c>
      <c r="U139" s="104"/>
      <c r="V139" s="59" t="s">
        <v>205</v>
      </c>
      <c r="W139" s="101" t="s">
        <v>208</v>
      </c>
      <c r="X139" s="101"/>
      <c r="Y139" s="101"/>
      <c r="Z139" s="59" t="s">
        <v>210</v>
      </c>
      <c r="AA139" s="101" t="s">
        <v>208</v>
      </c>
      <c r="AB139" s="101"/>
      <c r="AC139" s="101"/>
      <c r="AD139" s="55" t="s">
        <v>206</v>
      </c>
      <c r="AE139" s="102">
        <v>-0.5</v>
      </c>
      <c r="AF139" s="103"/>
      <c r="AG139" s="53" t="s">
        <v>210</v>
      </c>
      <c r="AH139" s="103">
        <v>0.5</v>
      </c>
      <c r="AI139" s="104"/>
      <c r="AJ139" s="59" t="s">
        <v>205</v>
      </c>
      <c r="AK139" s="101" t="s">
        <v>209</v>
      </c>
      <c r="AL139" s="101"/>
      <c r="AM139" s="101"/>
      <c r="AN139" s="59" t="s">
        <v>210</v>
      </c>
      <c r="AO139" s="101" t="s">
        <v>209</v>
      </c>
      <c r="AP139" s="101"/>
      <c r="AQ139" s="101"/>
      <c r="AR139" s="55" t="s">
        <v>205</v>
      </c>
      <c r="AS139" s="102">
        <v>1</v>
      </c>
      <c r="AT139" s="103"/>
    </row>
    <row r="140" spans="19:58" ht="18" customHeight="1">
      <c r="S140" s="53" t="s">
        <v>1</v>
      </c>
      <c r="T140" s="103">
        <v>-1</v>
      </c>
      <c r="U140" s="104"/>
      <c r="V140" s="60" t="s">
        <v>207</v>
      </c>
      <c r="W140" s="101" t="s">
        <v>208</v>
      </c>
      <c r="X140" s="101"/>
      <c r="Y140" s="101"/>
      <c r="Z140" s="59"/>
      <c r="AA140" s="101"/>
      <c r="AB140" s="101"/>
      <c r="AC140" s="101"/>
      <c r="AD140" s="55"/>
      <c r="AE140" s="102"/>
      <c r="AF140" s="103"/>
      <c r="AG140" s="53" t="s">
        <v>210</v>
      </c>
      <c r="AH140" s="103">
        <v>-0.5</v>
      </c>
      <c r="AI140" s="104"/>
      <c r="AJ140" s="60" t="s">
        <v>205</v>
      </c>
      <c r="AK140" s="101" t="s">
        <v>209</v>
      </c>
      <c r="AL140" s="101"/>
      <c r="AM140" s="101"/>
      <c r="AN140" s="59" t="s">
        <v>210</v>
      </c>
      <c r="AO140" s="101" t="s">
        <v>209</v>
      </c>
      <c r="AP140" s="101"/>
      <c r="AQ140" s="101"/>
      <c r="AR140" s="55" t="s">
        <v>206</v>
      </c>
      <c r="AS140" s="102">
        <v>0.5</v>
      </c>
      <c r="AT140" s="103"/>
    </row>
    <row r="141" spans="19:58" ht="18" customHeight="1">
      <c r="S141" s="53" t="s">
        <v>8</v>
      </c>
      <c r="T141" s="103">
        <v>-1</v>
      </c>
      <c r="U141" s="104"/>
      <c r="V141" s="59" t="s">
        <v>205</v>
      </c>
      <c r="W141" s="101" t="s">
        <v>208</v>
      </c>
      <c r="X141" s="101"/>
      <c r="Y141" s="101"/>
      <c r="Z141" s="59" t="s">
        <v>210</v>
      </c>
      <c r="AA141" s="101" t="s">
        <v>208</v>
      </c>
      <c r="AB141" s="101"/>
      <c r="AC141" s="101"/>
      <c r="AD141" s="55" t="s">
        <v>206</v>
      </c>
      <c r="AE141" s="102">
        <v>-0.5</v>
      </c>
      <c r="AF141" s="103"/>
      <c r="AG141" s="53" t="s">
        <v>210</v>
      </c>
      <c r="AH141" s="103">
        <v>-1</v>
      </c>
      <c r="AI141" s="104"/>
      <c r="AJ141" s="60" t="s">
        <v>205</v>
      </c>
      <c r="AK141" s="101" t="s">
        <v>209</v>
      </c>
      <c r="AL141" s="101"/>
      <c r="AM141" s="101"/>
      <c r="AN141" s="59" t="s">
        <v>210</v>
      </c>
      <c r="AO141" s="101" t="s">
        <v>209</v>
      </c>
      <c r="AP141" s="101"/>
      <c r="AQ141" s="101"/>
      <c r="AR141" s="55" t="s">
        <v>205</v>
      </c>
      <c r="AS141" s="102">
        <v>-0.5</v>
      </c>
      <c r="AT141" s="103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4" zoomScaleNormal="100" workbookViewId="0">
      <selection activeCell="AA32" sqref="AA3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T86"/>
  <sheetViews>
    <sheetView topLeftCell="A64" workbookViewId="0">
      <selection activeCell="T42" sqref="T42:W42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40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40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40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40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40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40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40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40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40">
      <c r="F25" t="s">
        <v>86</v>
      </c>
      <c r="N25" s="5"/>
      <c r="O25" s="4"/>
      <c r="W25" s="5"/>
      <c r="X25" s="4"/>
      <c r="AB25" t="s">
        <v>55</v>
      </c>
    </row>
    <row r="26" spans="4:40">
      <c r="E26" t="s">
        <v>55</v>
      </c>
      <c r="N26" s="5"/>
      <c r="O26" s="4"/>
      <c r="W26" s="5"/>
      <c r="X26" s="4"/>
      <c r="AA26" t="s">
        <v>86</v>
      </c>
    </row>
    <row r="27" spans="4:40">
      <c r="N27" s="5"/>
      <c r="O27" s="4"/>
      <c r="W27" s="5"/>
      <c r="X27" s="4"/>
      <c r="Z27" t="s">
        <v>55</v>
      </c>
    </row>
    <row r="28" spans="4:40">
      <c r="N28" s="5"/>
      <c r="O28" s="4"/>
      <c r="W28" s="5"/>
      <c r="X28" s="4"/>
    </row>
    <row r="29" spans="4:40">
      <c r="D29" s="45" t="s">
        <v>87</v>
      </c>
    </row>
    <row r="30" spans="4:40">
      <c r="D30" s="45"/>
    </row>
    <row r="31" spans="4:40">
      <c r="E31" s="122" t="s">
        <v>82</v>
      </c>
      <c r="F31" s="122"/>
      <c r="G31" s="122"/>
      <c r="H31" s="122"/>
      <c r="I31" s="122"/>
      <c r="J31" s="122" t="s">
        <v>88</v>
      </c>
      <c r="K31" s="122"/>
      <c r="L31" s="122"/>
      <c r="M31" s="122"/>
      <c r="N31" s="122"/>
      <c r="O31" s="122"/>
      <c r="P31" s="122"/>
      <c r="Q31" s="122"/>
      <c r="R31" s="122"/>
      <c r="S31" s="122" t="s">
        <v>180</v>
      </c>
      <c r="T31" s="122"/>
      <c r="U31" s="122"/>
      <c r="V31" s="122"/>
      <c r="W31" s="122"/>
      <c r="X31" s="122" t="s">
        <v>89</v>
      </c>
      <c r="Y31" s="122"/>
      <c r="AA31" t="s">
        <v>183</v>
      </c>
      <c r="AN31" t="s">
        <v>298</v>
      </c>
    </row>
    <row r="32" spans="4:40">
      <c r="E32" s="121" t="s">
        <v>90</v>
      </c>
      <c r="F32" s="121"/>
      <c r="G32" s="121"/>
      <c r="H32" s="121"/>
      <c r="I32" s="121"/>
      <c r="J32" s="121" t="s">
        <v>91</v>
      </c>
      <c r="K32" s="121"/>
      <c r="L32" s="121"/>
      <c r="M32" s="121"/>
      <c r="N32" s="121"/>
      <c r="O32" s="121"/>
      <c r="P32" s="121"/>
      <c r="Q32" s="121"/>
      <c r="R32" s="121"/>
      <c r="S32" s="52">
        <v>1</v>
      </c>
      <c r="T32" s="105" t="s">
        <v>92</v>
      </c>
      <c r="U32" s="105"/>
      <c r="V32" s="105"/>
      <c r="W32" s="105"/>
      <c r="X32" s="105">
        <v>1</v>
      </c>
      <c r="Y32" s="105"/>
      <c r="AA32" t="str">
        <f>E32 &amp; " = " &amp; "'"&amp;E32&amp;"'," &amp; "    //" &amp; J32</f>
        <v>conn = 'conn',    //接続/接続解除</v>
      </c>
    </row>
    <row r="33" spans="1:46"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52">
        <v>0</v>
      </c>
      <c r="T33" s="105" t="s">
        <v>93</v>
      </c>
      <c r="U33" s="105"/>
      <c r="V33" s="105"/>
      <c r="W33" s="105"/>
      <c r="X33" s="105">
        <v>1</v>
      </c>
      <c r="Y33" s="105"/>
      <c r="AN33" t="s">
        <v>215</v>
      </c>
      <c r="AR33" t="s">
        <v>314</v>
      </c>
      <c r="AT33" t="s">
        <v>316</v>
      </c>
    </row>
    <row r="34" spans="1:46">
      <c r="A34" t="s">
        <v>318</v>
      </c>
      <c r="E34" s="119" t="s">
        <v>94</v>
      </c>
      <c r="F34" s="119"/>
      <c r="G34" s="119"/>
      <c r="H34" s="119"/>
      <c r="I34" s="119"/>
      <c r="J34" s="119" t="s">
        <v>95</v>
      </c>
      <c r="K34" s="119"/>
      <c r="L34" s="119"/>
      <c r="M34" s="119"/>
      <c r="N34" s="119"/>
      <c r="O34" s="119"/>
      <c r="P34" s="119"/>
      <c r="Q34" s="119"/>
      <c r="R34" s="119"/>
      <c r="S34" s="52">
        <v>1</v>
      </c>
      <c r="T34" s="105"/>
      <c r="U34" s="105"/>
      <c r="V34" s="105"/>
      <c r="W34" s="105"/>
      <c r="X34" s="105">
        <v>1</v>
      </c>
      <c r="Y34" s="105"/>
      <c r="AA34" t="str">
        <f t="shared" ref="AA34:AA48" si="0">E34 &amp; " = " &amp; "'"&amp;E34&amp;"'," &amp; "    //" &amp; J34</f>
        <v>clutch_up = 'clutch_up',    //クラッチ アップ</v>
      </c>
      <c r="AN34" t="s">
        <v>300</v>
      </c>
      <c r="AR34">
        <v>1</v>
      </c>
      <c r="AT34" t="s">
        <v>315</v>
      </c>
    </row>
    <row r="35" spans="1:46">
      <c r="E35" s="119" t="s">
        <v>96</v>
      </c>
      <c r="F35" s="119"/>
      <c r="G35" s="119"/>
      <c r="H35" s="119"/>
      <c r="I35" s="119"/>
      <c r="J35" s="119" t="s">
        <v>97</v>
      </c>
      <c r="K35" s="119"/>
      <c r="L35" s="119"/>
      <c r="M35" s="119"/>
      <c r="N35" s="119"/>
      <c r="O35" s="119"/>
      <c r="P35" s="119"/>
      <c r="Q35" s="119"/>
      <c r="R35" s="119"/>
      <c r="S35" s="52">
        <v>1</v>
      </c>
      <c r="T35" s="105"/>
      <c r="U35" s="105"/>
      <c r="V35" s="105"/>
      <c r="W35" s="105"/>
      <c r="X35" s="105">
        <v>1</v>
      </c>
      <c r="Y35" s="105"/>
      <c r="AA35" t="str">
        <f t="shared" si="0"/>
        <v>clutch_dw = 'clutch_dw',    //クラッチ ダウン</v>
      </c>
      <c r="AN35" t="s">
        <v>299</v>
      </c>
    </row>
    <row r="36" spans="1:46" s="82" customFormat="1">
      <c r="A36" s="82" t="s">
        <v>317</v>
      </c>
      <c r="E36" s="123" t="s">
        <v>98</v>
      </c>
      <c r="F36" s="123"/>
      <c r="G36" s="123"/>
      <c r="H36" s="123"/>
      <c r="I36" s="123"/>
      <c r="J36" s="123" t="s">
        <v>99</v>
      </c>
      <c r="K36" s="123"/>
      <c r="L36" s="123"/>
      <c r="M36" s="123"/>
      <c r="N36" s="123"/>
      <c r="O36" s="123"/>
      <c r="P36" s="123"/>
      <c r="Q36" s="123"/>
      <c r="R36" s="123"/>
      <c r="S36" s="81">
        <v>1</v>
      </c>
      <c r="T36" s="111"/>
      <c r="U36" s="111"/>
      <c r="V36" s="111"/>
      <c r="W36" s="111"/>
      <c r="X36" s="111">
        <v>1</v>
      </c>
      <c r="Y36" s="111"/>
      <c r="AA36" s="82" t="str">
        <f t="shared" si="0"/>
        <v>accel_up = 'accel_up',    //アクセル アップ</v>
      </c>
      <c r="AN36" s="82" t="s">
        <v>301</v>
      </c>
    </row>
    <row r="37" spans="1:46" s="82" customFormat="1">
      <c r="A37" s="82" t="s">
        <v>317</v>
      </c>
      <c r="E37" s="123" t="s">
        <v>100</v>
      </c>
      <c r="F37" s="123"/>
      <c r="G37" s="123"/>
      <c r="H37" s="123"/>
      <c r="I37" s="123"/>
      <c r="J37" s="123" t="s">
        <v>101</v>
      </c>
      <c r="K37" s="123"/>
      <c r="L37" s="123"/>
      <c r="M37" s="123"/>
      <c r="N37" s="123"/>
      <c r="O37" s="123"/>
      <c r="P37" s="123"/>
      <c r="Q37" s="123"/>
      <c r="R37" s="123"/>
      <c r="S37" s="81">
        <v>1</v>
      </c>
      <c r="T37" s="111"/>
      <c r="U37" s="111"/>
      <c r="V37" s="111"/>
      <c r="W37" s="111"/>
      <c r="X37" s="111">
        <v>1</v>
      </c>
      <c r="Y37" s="111"/>
      <c r="AA37" s="82" t="str">
        <f t="shared" si="0"/>
        <v>accel_dw = 'accel_dw',    //アクセル ダウン</v>
      </c>
      <c r="AN37" s="82" t="s">
        <v>302</v>
      </c>
    </row>
    <row r="38" spans="1:46">
      <c r="E38" s="119" t="s">
        <v>102</v>
      </c>
      <c r="F38" s="119"/>
      <c r="G38" s="119"/>
      <c r="H38" s="119"/>
      <c r="I38" s="119"/>
      <c r="J38" s="119" t="s">
        <v>103</v>
      </c>
      <c r="K38" s="119"/>
      <c r="L38" s="119"/>
      <c r="M38" s="119"/>
      <c r="N38" s="119"/>
      <c r="O38" s="119"/>
      <c r="P38" s="119"/>
      <c r="Q38" s="119"/>
      <c r="R38" s="119"/>
      <c r="S38" s="52">
        <v>1</v>
      </c>
      <c r="T38" s="105"/>
      <c r="U38" s="105"/>
      <c r="V38" s="105"/>
      <c r="W38" s="105"/>
      <c r="X38" s="105">
        <v>1</v>
      </c>
      <c r="Y38" s="105"/>
      <c r="AA38" t="str">
        <f t="shared" si="0"/>
        <v>move_up = 'move_up',    //移動 前進</v>
      </c>
      <c r="AN38" t="s">
        <v>303</v>
      </c>
    </row>
    <row r="39" spans="1:46">
      <c r="E39" s="119" t="s">
        <v>104</v>
      </c>
      <c r="F39" s="119"/>
      <c r="G39" s="119"/>
      <c r="H39" s="119"/>
      <c r="I39" s="119"/>
      <c r="J39" s="119" t="s">
        <v>105</v>
      </c>
      <c r="K39" s="119"/>
      <c r="L39" s="119"/>
      <c r="M39" s="119"/>
      <c r="N39" s="119"/>
      <c r="O39" s="119"/>
      <c r="P39" s="119"/>
      <c r="Q39" s="119"/>
      <c r="R39" s="119"/>
      <c r="S39" s="52">
        <v>1</v>
      </c>
      <c r="T39" s="105"/>
      <c r="U39" s="105"/>
      <c r="V39" s="105"/>
      <c r="W39" s="105"/>
      <c r="X39" s="105">
        <v>1</v>
      </c>
      <c r="Y39" s="105"/>
      <c r="AA39" t="str">
        <f t="shared" si="0"/>
        <v>move_dw = 'move_dw',    //移動 後進</v>
      </c>
      <c r="AN39" t="s">
        <v>304</v>
      </c>
    </row>
    <row r="40" spans="1:46">
      <c r="E40" s="119" t="s">
        <v>106</v>
      </c>
      <c r="F40" s="119"/>
      <c r="G40" s="119"/>
      <c r="H40" s="119"/>
      <c r="I40" s="119"/>
      <c r="J40" s="119" t="s">
        <v>107</v>
      </c>
      <c r="K40" s="119"/>
      <c r="L40" s="119"/>
      <c r="M40" s="119"/>
      <c r="N40" s="119"/>
      <c r="O40" s="119"/>
      <c r="P40" s="119"/>
      <c r="Q40" s="119"/>
      <c r="R40" s="119"/>
      <c r="S40" s="52">
        <v>1</v>
      </c>
      <c r="T40" s="105"/>
      <c r="U40" s="105"/>
      <c r="V40" s="105"/>
      <c r="W40" s="105"/>
      <c r="X40" s="105">
        <v>1</v>
      </c>
      <c r="Y40" s="105"/>
      <c r="AA40" t="str">
        <f t="shared" si="0"/>
        <v>move_right = 'move_right',    //移動 右</v>
      </c>
      <c r="AN40" t="s">
        <v>305</v>
      </c>
    </row>
    <row r="41" spans="1:46">
      <c r="E41" s="119" t="s">
        <v>108</v>
      </c>
      <c r="F41" s="119"/>
      <c r="G41" s="119"/>
      <c r="H41" s="119"/>
      <c r="I41" s="119"/>
      <c r="J41" s="119" t="s">
        <v>109</v>
      </c>
      <c r="K41" s="119"/>
      <c r="L41" s="119"/>
      <c r="M41" s="119"/>
      <c r="N41" s="119"/>
      <c r="O41" s="119"/>
      <c r="P41" s="119"/>
      <c r="Q41" s="119"/>
      <c r="R41" s="119"/>
      <c r="S41" s="52">
        <v>1</v>
      </c>
      <c r="T41" s="105"/>
      <c r="U41" s="105"/>
      <c r="V41" s="105"/>
      <c r="W41" s="105"/>
      <c r="X41" s="105">
        <v>1</v>
      </c>
      <c r="Y41" s="105"/>
      <c r="AA41" t="str">
        <f t="shared" si="0"/>
        <v>move_left = 'move_left',    //移動 左</v>
      </c>
      <c r="AN41" t="s">
        <v>306</v>
      </c>
    </row>
    <row r="42" spans="1:46">
      <c r="E42" s="119" t="s">
        <v>110</v>
      </c>
      <c r="F42" s="119"/>
      <c r="G42" s="119"/>
      <c r="H42" s="119"/>
      <c r="I42" s="119"/>
      <c r="J42" s="119" t="s">
        <v>111</v>
      </c>
      <c r="K42" s="119"/>
      <c r="L42" s="119"/>
      <c r="M42" s="119"/>
      <c r="N42" s="119"/>
      <c r="O42" s="119"/>
      <c r="P42" s="119"/>
      <c r="Q42" s="119"/>
      <c r="R42" s="119"/>
      <c r="S42" s="52">
        <v>1</v>
      </c>
      <c r="T42" s="105"/>
      <c r="U42" s="105"/>
      <c r="V42" s="105"/>
      <c r="W42" s="105"/>
      <c r="X42" s="105">
        <v>1</v>
      </c>
      <c r="Y42" s="105"/>
      <c r="AA42" t="str">
        <f t="shared" si="0"/>
        <v>chute_up = 'chute_up',    //雪射出口 上向き</v>
      </c>
      <c r="AN42" t="s">
        <v>300</v>
      </c>
    </row>
    <row r="43" spans="1:46">
      <c r="E43" s="119" t="s">
        <v>112</v>
      </c>
      <c r="F43" s="119"/>
      <c r="G43" s="119"/>
      <c r="H43" s="119"/>
      <c r="I43" s="119"/>
      <c r="J43" s="119" t="s">
        <v>113</v>
      </c>
      <c r="K43" s="119"/>
      <c r="L43" s="119"/>
      <c r="M43" s="119"/>
      <c r="N43" s="119"/>
      <c r="O43" s="119"/>
      <c r="P43" s="119"/>
      <c r="Q43" s="119"/>
      <c r="R43" s="119"/>
      <c r="S43" s="52">
        <v>1</v>
      </c>
      <c r="T43" s="105"/>
      <c r="U43" s="105"/>
      <c r="V43" s="105"/>
      <c r="W43" s="105"/>
      <c r="X43" s="105">
        <v>1</v>
      </c>
      <c r="Y43" s="105"/>
      <c r="AA43" t="str">
        <f t="shared" si="0"/>
        <v>chute_dw = 'chute_dw',    //雪射出口 下向き</v>
      </c>
      <c r="AN43" t="s">
        <v>299</v>
      </c>
    </row>
    <row r="44" spans="1:46">
      <c r="E44" s="119" t="s">
        <v>114</v>
      </c>
      <c r="F44" s="119"/>
      <c r="G44" s="119"/>
      <c r="H44" s="119"/>
      <c r="I44" s="119"/>
      <c r="J44" s="119" t="s">
        <v>115</v>
      </c>
      <c r="K44" s="119"/>
      <c r="L44" s="119"/>
      <c r="M44" s="119"/>
      <c r="N44" s="119"/>
      <c r="O44" s="119"/>
      <c r="P44" s="119"/>
      <c r="Q44" s="119"/>
      <c r="R44" s="119"/>
      <c r="S44" s="52">
        <v>1</v>
      </c>
      <c r="T44" s="105"/>
      <c r="U44" s="105"/>
      <c r="V44" s="105"/>
      <c r="W44" s="105"/>
      <c r="X44" s="105">
        <v>1</v>
      </c>
      <c r="Y44" s="105"/>
      <c r="AA44" t="str">
        <f t="shared" si="0"/>
        <v>chute_left = 'chute_left',    //雪射出口 左向き</v>
      </c>
      <c r="AN44" t="s">
        <v>307</v>
      </c>
    </row>
    <row r="45" spans="1:46">
      <c r="E45" s="119" t="s">
        <v>116</v>
      </c>
      <c r="F45" s="119"/>
      <c r="G45" s="119"/>
      <c r="H45" s="119"/>
      <c r="I45" s="119"/>
      <c r="J45" s="119" t="s">
        <v>117</v>
      </c>
      <c r="K45" s="119"/>
      <c r="L45" s="119"/>
      <c r="M45" s="119"/>
      <c r="N45" s="119"/>
      <c r="O45" s="119"/>
      <c r="P45" s="119"/>
      <c r="Q45" s="119"/>
      <c r="R45" s="119"/>
      <c r="S45" s="52">
        <v>1</v>
      </c>
      <c r="T45" s="105"/>
      <c r="U45" s="105"/>
      <c r="V45" s="105"/>
      <c r="W45" s="105"/>
      <c r="X45" s="105">
        <v>1</v>
      </c>
      <c r="Y45" s="105"/>
      <c r="AA45" t="str">
        <f t="shared" si="0"/>
        <v>chute_right = 'chute_right',    //雪射出口 右向き</v>
      </c>
      <c r="AN45" t="s">
        <v>308</v>
      </c>
    </row>
    <row r="46" spans="1:46">
      <c r="E46" s="119" t="s">
        <v>118</v>
      </c>
      <c r="F46" s="119"/>
      <c r="G46" s="119"/>
      <c r="H46" s="119"/>
      <c r="I46" s="119"/>
      <c r="J46" s="119" t="s">
        <v>119</v>
      </c>
      <c r="K46" s="119"/>
      <c r="L46" s="119"/>
      <c r="M46" s="119"/>
      <c r="N46" s="119"/>
      <c r="O46" s="119"/>
      <c r="P46" s="119"/>
      <c r="Q46" s="119"/>
      <c r="R46" s="119"/>
      <c r="S46" s="52">
        <v>1</v>
      </c>
      <c r="T46" s="105"/>
      <c r="U46" s="105"/>
      <c r="V46" s="105"/>
      <c r="W46" s="105"/>
      <c r="X46" s="105">
        <v>1</v>
      </c>
      <c r="Y46" s="105"/>
      <c r="AA46" t="str">
        <f t="shared" si="0"/>
        <v>btn_on = 'btn_on',    //歯の回転のON</v>
      </c>
      <c r="AN46" t="s">
        <v>309</v>
      </c>
      <c r="AP46" t="s">
        <v>311</v>
      </c>
    </row>
    <row r="47" spans="1:46">
      <c r="E47" s="119" t="s">
        <v>120</v>
      </c>
      <c r="F47" s="119"/>
      <c r="G47" s="119"/>
      <c r="H47" s="119"/>
      <c r="I47" s="119"/>
      <c r="J47" s="119" t="s">
        <v>121</v>
      </c>
      <c r="K47" s="119"/>
      <c r="L47" s="119"/>
      <c r="M47" s="119"/>
      <c r="N47" s="119"/>
      <c r="O47" s="119"/>
      <c r="P47" s="119"/>
      <c r="Q47" s="119"/>
      <c r="R47" s="119"/>
      <c r="S47" s="52">
        <v>1</v>
      </c>
      <c r="T47" s="105"/>
      <c r="U47" s="105"/>
      <c r="V47" s="105"/>
      <c r="W47" s="105"/>
      <c r="X47" s="105">
        <v>1</v>
      </c>
      <c r="Y47" s="105"/>
      <c r="AA47" t="str">
        <f t="shared" si="0"/>
        <v>btn_off = 'btn_off',    //歯の回転のOFF</v>
      </c>
      <c r="AN47" t="s">
        <v>310</v>
      </c>
      <c r="AP47" t="s">
        <v>312</v>
      </c>
    </row>
    <row r="48" spans="1:46">
      <c r="E48" s="119" t="s">
        <v>122</v>
      </c>
      <c r="F48" s="119"/>
      <c r="G48" s="119"/>
      <c r="H48" s="119"/>
      <c r="I48" s="119"/>
      <c r="J48" s="119" t="s">
        <v>123</v>
      </c>
      <c r="K48" s="119"/>
      <c r="L48" s="119"/>
      <c r="M48" s="119"/>
      <c r="N48" s="119"/>
      <c r="O48" s="119"/>
      <c r="P48" s="119"/>
      <c r="Q48" s="119"/>
      <c r="R48" s="119"/>
      <c r="S48" s="52">
        <v>1</v>
      </c>
      <c r="T48" s="105"/>
      <c r="U48" s="105"/>
      <c r="V48" s="105"/>
      <c r="W48" s="105"/>
      <c r="X48" s="105">
        <v>1</v>
      </c>
      <c r="Y48" s="105"/>
      <c r="AA48" t="str">
        <f t="shared" si="0"/>
        <v>btn_em = 'btn_em',    //緊急停止</v>
      </c>
      <c r="AN48" t="s">
        <v>313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22" t="s">
        <v>82</v>
      </c>
      <c r="F78" s="122"/>
      <c r="G78" s="122"/>
      <c r="H78" s="122"/>
      <c r="I78" s="122"/>
      <c r="J78" s="122" t="s">
        <v>88</v>
      </c>
      <c r="K78" s="122"/>
      <c r="L78" s="122"/>
      <c r="M78" s="122"/>
      <c r="N78" s="122"/>
      <c r="O78" s="122"/>
      <c r="P78" s="122"/>
      <c r="Q78" s="122"/>
      <c r="R78" s="122"/>
      <c r="S78" s="122" t="s">
        <v>131</v>
      </c>
      <c r="T78" s="122"/>
      <c r="U78" s="122"/>
      <c r="V78" s="122"/>
      <c r="W78" s="122"/>
      <c r="X78" s="122" t="s">
        <v>89</v>
      </c>
      <c r="Y78" s="122"/>
      <c r="Z78" s="122" t="s">
        <v>129</v>
      </c>
      <c r="AA78" s="122"/>
      <c r="AB78" s="122"/>
      <c r="AC78" s="122"/>
      <c r="AD78" s="122"/>
      <c r="AE78" s="122"/>
      <c r="AF78" s="122"/>
      <c r="AG78" s="122" t="s">
        <v>89</v>
      </c>
      <c r="AH78" s="122"/>
      <c r="AI78" s="122"/>
      <c r="AJ78" s="122"/>
      <c r="AK78" s="122"/>
      <c r="AL78" s="122"/>
      <c r="AM78" s="122"/>
    </row>
    <row r="79" spans="4:39">
      <c r="E79" s="121" t="s">
        <v>132</v>
      </c>
      <c r="F79" s="121"/>
      <c r="G79" s="121"/>
      <c r="H79" s="121"/>
      <c r="I79" s="121"/>
      <c r="J79" s="121" t="s">
        <v>133</v>
      </c>
      <c r="K79" s="121"/>
      <c r="L79" s="121"/>
      <c r="M79" s="121"/>
      <c r="N79" s="121"/>
      <c r="O79" s="121"/>
      <c r="P79" s="121"/>
      <c r="Q79" s="121"/>
      <c r="R79" s="121"/>
      <c r="S79" s="52">
        <v>1</v>
      </c>
      <c r="T79" s="105" t="s">
        <v>134</v>
      </c>
      <c r="U79" s="105"/>
      <c r="V79" s="105"/>
      <c r="W79" s="105"/>
      <c r="X79" s="105">
        <v>1</v>
      </c>
      <c r="Y79" s="105"/>
      <c r="Z79" s="120" t="s">
        <v>135</v>
      </c>
      <c r="AA79" s="120"/>
      <c r="AB79" s="120"/>
      <c r="AC79" s="105" t="s">
        <v>136</v>
      </c>
      <c r="AD79" s="105"/>
      <c r="AE79" s="105"/>
      <c r="AF79" s="105"/>
      <c r="AG79" s="119" t="s">
        <v>137</v>
      </c>
      <c r="AH79" s="119"/>
      <c r="AI79" s="119"/>
      <c r="AJ79" s="119"/>
      <c r="AK79" s="119"/>
      <c r="AL79" s="119"/>
      <c r="AM79" s="119"/>
    </row>
    <row r="80" spans="4:39"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52">
        <v>0</v>
      </c>
      <c r="T80" s="105" t="s">
        <v>138</v>
      </c>
      <c r="U80" s="105"/>
      <c r="V80" s="105"/>
      <c r="W80" s="105"/>
      <c r="X80" s="105">
        <v>1</v>
      </c>
      <c r="Y80" s="105"/>
      <c r="Z80" s="120"/>
      <c r="AA80" s="120"/>
      <c r="AB80" s="120"/>
      <c r="AC80" s="105"/>
      <c r="AD80" s="105"/>
      <c r="AE80" s="105"/>
      <c r="AF80" s="105"/>
      <c r="AG80" s="119"/>
      <c r="AH80" s="119"/>
      <c r="AI80" s="119"/>
      <c r="AJ80" s="119"/>
      <c r="AK80" s="119"/>
      <c r="AL80" s="119"/>
      <c r="AM80" s="119"/>
    </row>
    <row r="81" spans="5:39">
      <c r="E81" s="121" t="s">
        <v>139</v>
      </c>
      <c r="F81" s="121"/>
      <c r="G81" s="121"/>
      <c r="H81" s="121"/>
      <c r="I81" s="121"/>
      <c r="J81" s="121" t="s">
        <v>140</v>
      </c>
      <c r="K81" s="121"/>
      <c r="L81" s="121"/>
      <c r="M81" s="121"/>
      <c r="N81" s="121"/>
      <c r="O81" s="121"/>
      <c r="P81" s="121"/>
      <c r="Q81" s="121"/>
      <c r="R81" s="121"/>
      <c r="S81" s="52">
        <v>1</v>
      </c>
      <c r="T81" s="105" t="s">
        <v>134</v>
      </c>
      <c r="U81" s="105"/>
      <c r="V81" s="105"/>
      <c r="W81" s="105"/>
      <c r="X81" s="105">
        <v>1</v>
      </c>
      <c r="Y81" s="105"/>
      <c r="Z81" s="120" t="s">
        <v>135</v>
      </c>
      <c r="AA81" s="120"/>
      <c r="AB81" s="120"/>
      <c r="AC81" s="105" t="s">
        <v>136</v>
      </c>
      <c r="AD81" s="105"/>
      <c r="AE81" s="105"/>
      <c r="AF81" s="105"/>
      <c r="AG81" s="119" t="s">
        <v>137</v>
      </c>
      <c r="AH81" s="119"/>
      <c r="AI81" s="119"/>
      <c r="AJ81" s="119"/>
      <c r="AK81" s="119"/>
      <c r="AL81" s="119"/>
      <c r="AM81" s="119"/>
    </row>
    <row r="82" spans="5:39"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52">
        <v>0</v>
      </c>
      <c r="T82" s="105" t="s">
        <v>138</v>
      </c>
      <c r="U82" s="105"/>
      <c r="V82" s="105"/>
      <c r="W82" s="105"/>
      <c r="X82" s="105">
        <v>1</v>
      </c>
      <c r="Y82" s="105"/>
      <c r="Z82" s="120"/>
      <c r="AA82" s="120"/>
      <c r="AB82" s="120"/>
      <c r="AC82" s="105"/>
      <c r="AD82" s="105"/>
      <c r="AE82" s="105"/>
      <c r="AF82" s="105"/>
      <c r="AG82" s="119"/>
      <c r="AH82" s="119"/>
      <c r="AI82" s="119"/>
      <c r="AJ82" s="119"/>
      <c r="AK82" s="119"/>
      <c r="AL82" s="119"/>
      <c r="AM82" s="119"/>
    </row>
    <row r="83" spans="5:39" ht="18" customHeight="1">
      <c r="E83" s="121" t="s">
        <v>141</v>
      </c>
      <c r="F83" s="121"/>
      <c r="G83" s="121"/>
      <c r="H83" s="121"/>
      <c r="I83" s="121"/>
      <c r="J83" s="121" t="s">
        <v>142</v>
      </c>
      <c r="K83" s="121"/>
      <c r="L83" s="121"/>
      <c r="M83" s="121"/>
      <c r="N83" s="121"/>
      <c r="O83" s="121"/>
      <c r="P83" s="121"/>
      <c r="Q83" s="121"/>
      <c r="R83" s="121"/>
      <c r="S83" s="52">
        <v>1</v>
      </c>
      <c r="T83" s="105" t="s">
        <v>134</v>
      </c>
      <c r="U83" s="105"/>
      <c r="V83" s="105"/>
      <c r="W83" s="105"/>
      <c r="X83" s="105">
        <v>1</v>
      </c>
      <c r="Y83" s="105"/>
      <c r="Z83" s="120" t="s">
        <v>135</v>
      </c>
      <c r="AA83" s="120"/>
      <c r="AB83" s="120"/>
      <c r="AC83" s="105" t="s">
        <v>136</v>
      </c>
      <c r="AD83" s="105"/>
      <c r="AE83" s="105"/>
      <c r="AF83" s="105"/>
      <c r="AG83" s="119" t="s">
        <v>137</v>
      </c>
      <c r="AH83" s="119"/>
      <c r="AI83" s="119"/>
      <c r="AJ83" s="119"/>
      <c r="AK83" s="119"/>
      <c r="AL83" s="119"/>
      <c r="AM83" s="119"/>
    </row>
    <row r="84" spans="5:39"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52">
        <v>0</v>
      </c>
      <c r="T84" s="105" t="s">
        <v>138</v>
      </c>
      <c r="U84" s="105"/>
      <c r="V84" s="105"/>
      <c r="W84" s="105"/>
      <c r="X84" s="105">
        <v>1</v>
      </c>
      <c r="Y84" s="105"/>
      <c r="Z84" s="120"/>
      <c r="AA84" s="120"/>
      <c r="AB84" s="120"/>
      <c r="AC84" s="105"/>
      <c r="AD84" s="105"/>
      <c r="AE84" s="105"/>
      <c r="AF84" s="105"/>
      <c r="AG84" s="119"/>
      <c r="AH84" s="119"/>
      <c r="AI84" s="119"/>
      <c r="AJ84" s="119"/>
      <c r="AK84" s="119"/>
      <c r="AL84" s="119"/>
      <c r="AM84" s="119"/>
    </row>
    <row r="85" spans="5:39" ht="18" customHeight="1">
      <c r="E85" s="121" t="s">
        <v>143</v>
      </c>
      <c r="F85" s="121"/>
      <c r="G85" s="121"/>
      <c r="H85" s="121"/>
      <c r="I85" s="121"/>
      <c r="J85" s="121" t="s">
        <v>144</v>
      </c>
      <c r="K85" s="121"/>
      <c r="L85" s="121"/>
      <c r="M85" s="121"/>
      <c r="N85" s="121"/>
      <c r="O85" s="121"/>
      <c r="P85" s="121"/>
      <c r="Q85" s="121"/>
      <c r="R85" s="121"/>
      <c r="S85" s="52">
        <v>1</v>
      </c>
      <c r="T85" s="105" t="s">
        <v>134</v>
      </c>
      <c r="U85" s="105"/>
      <c r="V85" s="105"/>
      <c r="W85" s="105"/>
      <c r="X85" s="105">
        <v>1</v>
      </c>
      <c r="Y85" s="105"/>
      <c r="Z85" s="120" t="s">
        <v>135</v>
      </c>
      <c r="AA85" s="120"/>
      <c r="AB85" s="120"/>
      <c r="AC85" s="105" t="s">
        <v>136</v>
      </c>
      <c r="AD85" s="105"/>
      <c r="AE85" s="105"/>
      <c r="AF85" s="105"/>
      <c r="AG85" s="119" t="s">
        <v>137</v>
      </c>
      <c r="AH85" s="119"/>
      <c r="AI85" s="119"/>
      <c r="AJ85" s="119"/>
      <c r="AK85" s="119"/>
      <c r="AL85" s="119"/>
      <c r="AM85" s="119"/>
    </row>
    <row r="86" spans="5:39"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52">
        <v>0</v>
      </c>
      <c r="T86" s="105" t="s">
        <v>138</v>
      </c>
      <c r="U86" s="105"/>
      <c r="V86" s="105"/>
      <c r="W86" s="105"/>
      <c r="X86" s="105">
        <v>1</v>
      </c>
      <c r="Y86" s="105"/>
      <c r="Z86" s="120"/>
      <c r="AA86" s="120"/>
      <c r="AB86" s="120"/>
      <c r="AC86" s="105"/>
      <c r="AD86" s="105"/>
      <c r="AE86" s="105"/>
      <c r="AF86" s="105"/>
      <c r="AG86" s="119"/>
      <c r="AH86" s="119"/>
      <c r="AI86" s="119"/>
      <c r="AJ86" s="119"/>
      <c r="AK86" s="119"/>
      <c r="AL86" s="119"/>
      <c r="AM86" s="119"/>
    </row>
  </sheetData>
  <mergeCells count="124"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7270-CDD9-4CA1-BAE4-DF5BDD56D058}">
  <dimension ref="A1:L37"/>
  <sheetViews>
    <sheetView workbookViewId="0">
      <selection activeCell="D16" sqref="D16"/>
    </sheetView>
  </sheetViews>
  <sheetFormatPr defaultRowHeight="18.75"/>
  <cols>
    <col min="1" max="1" width="26.25" customWidth="1"/>
    <col min="2" max="2" width="19.125" bestFit="1" customWidth="1"/>
    <col min="3" max="3" width="15.125" bestFit="1" customWidth="1"/>
    <col min="4" max="4" width="15.125" customWidth="1"/>
    <col min="5" max="5" width="7.875" customWidth="1"/>
    <col min="6" max="6" width="46.875" customWidth="1"/>
    <col min="7" max="7" width="2" customWidth="1"/>
    <col min="8" max="8" width="38.5" bestFit="1" customWidth="1"/>
    <col min="9" max="9" width="2.25" customWidth="1"/>
    <col min="10" max="10" width="9" customWidth="1"/>
    <col min="11" max="11" width="23" style="50" customWidth="1"/>
    <col min="12" max="12" width="20.75" bestFit="1" customWidth="1"/>
    <col min="13" max="13" width="19" bestFit="1" customWidth="1"/>
    <col min="14" max="14" width="20.75" bestFit="1" customWidth="1"/>
  </cols>
  <sheetData>
    <row r="1" spans="1:12">
      <c r="H1" t="s">
        <v>360</v>
      </c>
      <c r="K1" s="50" t="s">
        <v>347</v>
      </c>
      <c r="L1" s="50" t="s">
        <v>346</v>
      </c>
    </row>
    <row r="2" spans="1:12">
      <c r="A2" s="85" t="s">
        <v>338</v>
      </c>
      <c r="B2" s="52" t="s">
        <v>345</v>
      </c>
      <c r="K2" s="50" t="s">
        <v>348</v>
      </c>
      <c r="L2" t="s">
        <v>349</v>
      </c>
    </row>
    <row r="3" spans="1:12">
      <c r="A3" s="85" t="s">
        <v>339</v>
      </c>
      <c r="B3" s="52" t="s">
        <v>344</v>
      </c>
      <c r="H3" t="str">
        <f>"#"&amp;B2</f>
        <v>#除雪DB</v>
      </c>
      <c r="K3" s="50" t="s">
        <v>353</v>
      </c>
      <c r="L3" t="str">
        <f>"self.EnvData."&amp;B4</f>
        <v>self.EnvData.DB_JYOSETU</v>
      </c>
    </row>
    <row r="4" spans="1:12">
      <c r="A4" s="85" t="s">
        <v>350</v>
      </c>
      <c r="B4" s="52" t="s">
        <v>351</v>
      </c>
      <c r="C4" t="str">
        <f>B4&amp;"="&amp;B3</f>
        <v>DB_JYOSETU=Jyosetu</v>
      </c>
      <c r="H4" t="str">
        <f>C4</f>
        <v>DB_JYOSETU=Jyosetu</v>
      </c>
      <c r="K4" s="50" t="s">
        <v>354</v>
      </c>
      <c r="L4" t="str">
        <f>"self.EnvData."&amp;B18</f>
        <v>self.EnvData.DB_TBL_COMMAND</v>
      </c>
    </row>
    <row r="6" spans="1:12">
      <c r="J6">
        <v>0</v>
      </c>
      <c r="K6" s="50" t="str">
        <f>REPT(" ",J6)&amp;"#変数の初期設定"</f>
        <v>#変数の初期設定</v>
      </c>
    </row>
    <row r="7" spans="1:12">
      <c r="J7">
        <v>0</v>
      </c>
      <c r="K7" s="50" t="str">
        <f>REPT(" ",J7)&amp;"now = datetime.now()"</f>
        <v>now = datetime.now()</v>
      </c>
    </row>
    <row r="8" spans="1:12">
      <c r="J8">
        <v>0</v>
      </c>
      <c r="K8" s="50" t="str">
        <f>REPT(" ",J8)&amp;"now_time = now.strftime('%Y-%m-%d %H:%M:%S.%f')[:-3]"</f>
        <v>now_time = now.strftime('%Y-%m-%d %H:%M:%S.%f')[:-3]</v>
      </c>
    </row>
    <row r="9" spans="1:12">
      <c r="J9">
        <v>0</v>
      </c>
      <c r="K9" s="50" t="str">
        <f>REPT(" ",J9)</f>
        <v/>
      </c>
    </row>
    <row r="10" spans="1:12">
      <c r="J10">
        <v>0</v>
      </c>
      <c r="K10" t="str">
        <f>REPT(" ",J10)&amp;L3&amp;" = (f""{os.getenv('DB_JYOSETU')}_{now_time}.db"")"</f>
        <v>self.EnvData.DB_JYOSETU = (f"{os.getenv('DB_JYOSETU')}_{now_time}.db")</v>
      </c>
    </row>
    <row r="11" spans="1:12" s="53" customFormat="1" ht="18" customHeight="1">
      <c r="A11"/>
      <c r="B11"/>
      <c r="C11"/>
      <c r="D11"/>
      <c r="E11"/>
      <c r="F11"/>
      <c r="G11"/>
      <c r="H11"/>
      <c r="I11"/>
      <c r="J11">
        <v>0</v>
      </c>
      <c r="K11" s="50" t="str">
        <f>REPT(" ",J11)&amp;B18 &amp; " = os.getenv('"&amp;B18&amp;"')"</f>
        <v>DB_TBL_COMMAND = os.getenv('DB_TBL_COMMAND')</v>
      </c>
      <c r="L11"/>
    </row>
    <row r="12" spans="1:12">
      <c r="J12">
        <v>0</v>
      </c>
      <c r="K12" s="50" t="str">
        <f>REPT(" ",J12)</f>
        <v/>
      </c>
    </row>
    <row r="13" spans="1:12">
      <c r="J13">
        <v>0</v>
      </c>
      <c r="K13" s="50" t="str">
        <f>REPT(" ",J13)&amp;"try:"</f>
        <v>try:</v>
      </c>
      <c r="L13" s="53"/>
    </row>
    <row r="14" spans="1:12">
      <c r="J14">
        <v>4</v>
      </c>
      <c r="K14" s="50" t="str">
        <f>REPT(" ",J14)&amp;L1 &amp; " = " &amp; "sqlite3.connect("&amp;L3&amp;")"</f>
        <v xml:space="preserve">    ConJyosetu = sqlite3.connect(self.EnvData.DB_JYOSETU)</v>
      </c>
    </row>
    <row r="15" spans="1:12">
      <c r="J15">
        <v>4</v>
      </c>
      <c r="K15" s="50" t="str">
        <f>REPT(" ",J15)&amp;L2&amp;" = "&amp;L1&amp;".cursor()"</f>
        <v xml:space="preserve">    CurJyosetu = ConJyosetu.cursor()</v>
      </c>
    </row>
    <row r="16" spans="1:12">
      <c r="A16" s="85" t="s">
        <v>341</v>
      </c>
      <c r="B16" s="52" t="s">
        <v>343</v>
      </c>
      <c r="J16">
        <v>4</v>
      </c>
      <c r="K16" s="50" t="str">
        <f>REPT(" ",J16)</f>
        <v xml:space="preserve">    </v>
      </c>
    </row>
    <row r="17" spans="1:11">
      <c r="A17" s="85" t="s">
        <v>342</v>
      </c>
      <c r="B17" s="52" t="s">
        <v>340</v>
      </c>
      <c r="H17" t="str">
        <f>"#"&amp;B16</f>
        <v>#操作情報テーブル</v>
      </c>
      <c r="J17">
        <v>4</v>
      </c>
      <c r="K17" s="86" t="str">
        <f>REPT(" ",J17)&amp;"#テーブル作成SQL"</f>
        <v xml:space="preserve">    #テーブル作成SQL</v>
      </c>
    </row>
    <row r="18" spans="1:11">
      <c r="A18" s="85" t="s">
        <v>350</v>
      </c>
      <c r="B18" s="52" t="s">
        <v>352</v>
      </c>
      <c r="C18" t="str">
        <f>B18&amp;"="&amp;B17</f>
        <v>DB_TBL_COMMAND=TBL_COMMAND</v>
      </c>
      <c r="G18" s="53"/>
      <c r="H18" t="str">
        <f>C18</f>
        <v>DB_TBL_COMMAND=TBL_COMMAND</v>
      </c>
      <c r="I18" s="53"/>
      <c r="J18">
        <v>4</v>
      </c>
      <c r="K18" s="86" t="str">
        <f>REPT(" ",J18)&amp;L2&amp;".execute(f'''"</f>
        <v xml:space="preserve">    CurJyosetu.execute(f'''</v>
      </c>
    </row>
    <row r="19" spans="1:11">
      <c r="J19">
        <v>4</v>
      </c>
      <c r="K19" s="50" t="str">
        <f>REPT(" ",J19)&amp;"CREATE TABLE IF NOT EXISTS {" &amp; L4 &amp; "} "</f>
        <v xml:space="preserve">    CREATE TABLE IF NOT EXISTS {self.EnvData.DB_TBL_COMMAND} </v>
      </c>
    </row>
    <row r="20" spans="1:11">
      <c r="A20" s="84" t="s">
        <v>326</v>
      </c>
      <c r="B20" s="84" t="s">
        <v>327</v>
      </c>
      <c r="C20" s="84" t="s">
        <v>322</v>
      </c>
      <c r="D20" s="84" t="s">
        <v>355</v>
      </c>
      <c r="E20" s="84" t="s">
        <v>89</v>
      </c>
      <c r="F20" s="84" t="s">
        <v>88</v>
      </c>
      <c r="J20">
        <v>4</v>
      </c>
      <c r="K20" s="50" t="str">
        <f>REPT(" ",J20)&amp;"("</f>
        <v xml:space="preserve">    (</v>
      </c>
    </row>
    <row r="21" spans="1:11">
      <c r="A21" s="52" t="s">
        <v>323</v>
      </c>
      <c r="B21" s="52" t="s">
        <v>323</v>
      </c>
      <c r="C21" s="52" t="s">
        <v>357</v>
      </c>
      <c r="D21" s="52" t="s">
        <v>361</v>
      </c>
      <c r="E21" s="52"/>
      <c r="F21" s="52"/>
      <c r="J21">
        <v>4</v>
      </c>
      <c r="K21" s="50" t="str">
        <f>REPT(" ",J21)&amp;B21&amp; " " &amp; C21&amp;" "&amp;D21&amp;IF(K22="",")''')",",")</f>
        <v xml:space="preserve">    ID INTEGER PRIMARY KEY AUTOINCREMENT,</v>
      </c>
    </row>
    <row r="22" spans="1:11">
      <c r="A22" s="52" t="s">
        <v>328</v>
      </c>
      <c r="B22" s="52" t="s">
        <v>333</v>
      </c>
      <c r="C22" s="52" t="s">
        <v>356</v>
      </c>
      <c r="D22" s="52"/>
      <c r="E22" s="52"/>
      <c r="F22" s="52" t="s">
        <v>329</v>
      </c>
      <c r="J22">
        <v>4</v>
      </c>
      <c r="K22" s="50" t="str">
        <f>REPT(" ",J22)&amp;B22&amp; " " &amp; C22&amp;" "&amp;D22&amp;IF(A23="",")''')",",")</f>
        <v xml:space="preserve">    Type TEXT ,</v>
      </c>
    </row>
    <row r="23" spans="1:11">
      <c r="A23" s="52" t="s">
        <v>324</v>
      </c>
      <c r="B23" s="52" t="s">
        <v>334</v>
      </c>
      <c r="C23" s="52" t="s">
        <v>356</v>
      </c>
      <c r="D23" s="52"/>
      <c r="E23" s="52"/>
      <c r="F23" s="52" t="s">
        <v>330</v>
      </c>
      <c r="J23">
        <v>4</v>
      </c>
      <c r="K23" s="50" t="str">
        <f>REPT(" ",J23)&amp;B23&amp; " " &amp; C23&amp;" "&amp;D23&amp;IF(A24="",")''')",",")</f>
        <v xml:space="preserve">    Command TEXT ,</v>
      </c>
    </row>
    <row r="24" spans="1:11">
      <c r="A24" s="52" t="s">
        <v>325</v>
      </c>
      <c r="B24" s="52" t="s">
        <v>335</v>
      </c>
      <c r="C24" s="52" t="s">
        <v>357</v>
      </c>
      <c r="D24" s="52"/>
      <c r="E24" s="52"/>
      <c r="F24" s="52"/>
      <c r="J24">
        <v>4</v>
      </c>
      <c r="K24" s="50" t="str">
        <f>REPT(" ",J24)&amp;B24&amp; " " &amp; C24&amp;" "&amp;D24&amp;IF(A26="",")''')",",")</f>
        <v xml:space="preserve">    Quantity INTEGER ,</v>
      </c>
    </row>
    <row r="25" spans="1:11">
      <c r="A25" s="52" t="s">
        <v>363</v>
      </c>
      <c r="B25" s="52" t="s">
        <v>365</v>
      </c>
      <c r="C25" s="52" t="s">
        <v>356</v>
      </c>
      <c r="D25" s="52"/>
      <c r="E25" s="52"/>
      <c r="F25" s="52" t="s">
        <v>366</v>
      </c>
      <c r="J25">
        <v>4</v>
      </c>
      <c r="K25" s="50" t="str">
        <f>REPT(" ",J25)&amp;B25&amp; " " &amp; C25&amp;" "&amp;D25&amp;IF(A26="",")''')",",")</f>
        <v xml:space="preserve">    SendTime TEXT ,</v>
      </c>
    </row>
    <row r="26" spans="1:11">
      <c r="A26" s="52" t="s">
        <v>364</v>
      </c>
      <c r="B26" s="52" t="s">
        <v>362</v>
      </c>
      <c r="C26" s="52" t="s">
        <v>356</v>
      </c>
      <c r="D26" s="52"/>
      <c r="E26" s="52"/>
      <c r="F26" s="52" t="s">
        <v>367</v>
      </c>
      <c r="J26">
        <v>4</v>
      </c>
      <c r="K26" s="50" t="str">
        <f>REPT(" ",J26)&amp;B26&amp; " " &amp; C26&amp;" "&amp;D26&amp;IF(A27="",")''')",",")</f>
        <v xml:space="preserve">    RecTime TEXT ,</v>
      </c>
    </row>
    <row r="27" spans="1:11">
      <c r="A27" s="52" t="s">
        <v>331</v>
      </c>
      <c r="B27" s="52" t="s">
        <v>336</v>
      </c>
      <c r="C27" s="52" t="s">
        <v>357</v>
      </c>
      <c r="D27" s="52"/>
      <c r="E27" s="52"/>
      <c r="F27" s="52" t="s">
        <v>358</v>
      </c>
      <c r="J27">
        <v>4</v>
      </c>
      <c r="K27" s="50" t="str">
        <f>REPT(" ",J27)&amp;B27&amp; " " &amp; C27&amp;" "&amp;D27&amp;IF(A28="",")''')",",")</f>
        <v xml:space="preserve">    ExecFlag INTEGER ,</v>
      </c>
    </row>
    <row r="28" spans="1:11">
      <c r="A28" s="52" t="s">
        <v>332</v>
      </c>
      <c r="B28" s="52" t="s">
        <v>337</v>
      </c>
      <c r="C28" s="52" t="s">
        <v>356</v>
      </c>
      <c r="D28" s="52"/>
      <c r="E28" s="52"/>
      <c r="F28" s="52" t="s">
        <v>359</v>
      </c>
      <c r="J28">
        <v>4</v>
      </c>
      <c r="K28" s="50" t="str">
        <f>REPT(" ",J28)&amp;B28&amp; " " &amp; C28&amp;" "&amp;D28&amp;IF(A29="",")''')",",")</f>
        <v xml:space="preserve">    ExecDate TEXT )''')</v>
      </c>
    </row>
    <row r="29" spans="1:11">
      <c r="A29" s="52"/>
      <c r="B29" s="52"/>
      <c r="C29" s="52"/>
      <c r="D29" s="52"/>
      <c r="E29" s="52"/>
      <c r="F29" s="52"/>
      <c r="J29">
        <v>4</v>
      </c>
      <c r="K29" s="50" t="str">
        <f>REPT(" ",J29)</f>
        <v xml:space="preserve">    </v>
      </c>
    </row>
    <row r="30" spans="1:11">
      <c r="J30">
        <v>4</v>
      </c>
      <c r="K30" s="86" t="str">
        <f>REPT(" ",J30)</f>
        <v xml:space="preserve">    </v>
      </c>
    </row>
    <row r="31" spans="1:11">
      <c r="J31">
        <v>4</v>
      </c>
      <c r="K31" s="50" t="str">
        <f>REPT(" ",J31)&amp;L$1&amp;".commit()"</f>
        <v xml:space="preserve">    ConJyosetu.commit()</v>
      </c>
    </row>
    <row r="32" spans="1:11">
      <c r="J32">
        <v>0</v>
      </c>
      <c r="K32" s="50" t="str">
        <f>REPT(" ",J32)&amp;"except sqlite3.Error as e:"</f>
        <v>except sqlite3.Error as e:</v>
      </c>
    </row>
    <row r="33" spans="10:11">
      <c r="J33">
        <v>4</v>
      </c>
      <c r="K33" s="86" t="str">
        <f>REPT(" ",J33)&amp;"HandleError(e)"</f>
        <v xml:space="preserve">    HandleError(e)</v>
      </c>
    </row>
    <row r="34" spans="10:11">
      <c r="J34">
        <v>0</v>
      </c>
      <c r="K34" s="86" t="str">
        <f>REPT(" ",J34)&amp;"finally:"</f>
        <v>finally:</v>
      </c>
    </row>
    <row r="35" spans="10:11">
      <c r="J35">
        <v>4</v>
      </c>
    </row>
    <row r="36" spans="10:11">
      <c r="J36">
        <v>4</v>
      </c>
      <c r="K36" s="50" t="str">
        <f>REPT(" ",J36)&amp;"if "&amp;L1&amp;":"</f>
        <v xml:space="preserve">    if ConJyosetu:</v>
      </c>
    </row>
    <row r="37" spans="10:11">
      <c r="J37">
        <v>8</v>
      </c>
      <c r="K37" s="50" t="str">
        <f>REPT(" ",J37)&amp;L$2&amp;".close()"</f>
        <v xml:space="preserve">        CurJyosetu.close()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975-5009-4B5E-A302-B2E11DD953E7}">
  <dimension ref="A1:A3"/>
  <sheetViews>
    <sheetView workbookViewId="0">
      <selection activeCell="A3" sqref="A3"/>
    </sheetView>
  </sheetViews>
  <sheetFormatPr defaultRowHeight="18.75"/>
  <sheetData>
    <row r="1" spans="1:1">
      <c r="A1" t="s">
        <v>319</v>
      </c>
    </row>
    <row r="2" spans="1:1">
      <c r="A2" t="s">
        <v>320</v>
      </c>
    </row>
    <row r="3" spans="1:1" ht="49.5">
      <c r="A3" s="83" t="s">
        <v>321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workbookViewId="0">
      <selection activeCell="T7" sqref="T7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76" t="s">
        <v>213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34" t="s">
        <v>214</v>
      </c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</row>
    <row r="11" spans="1:27">
      <c r="A11"/>
      <c r="C11" s="46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</row>
    <row r="12" spans="1:27">
      <c r="A12"/>
      <c r="C12" s="46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</row>
    <row r="13" spans="1:27">
      <c r="A13"/>
      <c r="C13" s="46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</row>
    <row r="14" spans="1:27">
      <c r="A14"/>
      <c r="C14" s="46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</row>
    <row r="15" spans="1:27">
      <c r="A15"/>
      <c r="C15" s="46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</row>
    <row r="16" spans="1:27">
      <c r="A16"/>
      <c r="C16" s="46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</row>
    <row r="17" spans="1:27">
      <c r="A17"/>
      <c r="C17" s="46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</row>
    <row r="18" spans="1:27">
      <c r="A18"/>
      <c r="C18" s="46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</row>
    <row r="19" spans="1:27">
      <c r="A19"/>
      <c r="C19" s="46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 spans="1:27">
      <c r="A20"/>
      <c r="C20" s="46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</row>
    <row r="21" spans="1:27">
      <c r="A21"/>
      <c r="C21" s="46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</row>
    <row r="22" spans="1:27">
      <c r="A22"/>
      <c r="C22" s="46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</row>
    <row r="23" spans="1:27">
      <c r="B23" s="46"/>
    </row>
    <row r="24" spans="1:27">
      <c r="C24" s="45" t="s">
        <v>217</v>
      </c>
    </row>
    <row r="26" spans="1:27">
      <c r="D26" s="128" t="s">
        <v>291</v>
      </c>
      <c r="E26" s="129"/>
      <c r="F26" s="129"/>
      <c r="G26" s="130"/>
    </row>
    <row r="27" spans="1:27">
      <c r="D27" s="128" t="s">
        <v>292</v>
      </c>
      <c r="E27" s="129"/>
      <c r="F27" s="129"/>
      <c r="G27" s="130"/>
    </row>
    <row r="28" spans="1:27">
      <c r="D28" s="128" t="s">
        <v>295</v>
      </c>
      <c r="E28" s="129"/>
      <c r="F28" s="129"/>
      <c r="G28" s="130"/>
    </row>
    <row r="29" spans="1:27">
      <c r="D29" s="128" t="s">
        <v>260</v>
      </c>
      <c r="E29" s="129"/>
      <c r="F29" s="129"/>
      <c r="G29" s="130"/>
    </row>
    <row r="30" spans="1:27">
      <c r="D30" s="128" t="s">
        <v>296</v>
      </c>
      <c r="E30" s="129"/>
      <c r="F30" s="129"/>
      <c r="G30" s="130"/>
    </row>
    <row r="32" spans="1:27">
      <c r="A32"/>
      <c r="C32" s="46"/>
      <c r="D32" t="s">
        <v>215</v>
      </c>
    </row>
    <row r="33" spans="1:27">
      <c r="A33"/>
      <c r="C33" s="46"/>
      <c r="D33" s="76" t="str">
        <f>"v4l2-ctl --device=" &amp; D26 &amp;" --all"</f>
        <v>v4l2-ctl --device=/dev/video0 --all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/>
      <c r="C34" s="46"/>
      <c r="D34" s="76" t="str">
        <f t="shared" ref="D34:D37" si="0">"v4l2-ctl --device=" &amp; D27 &amp;" --all"</f>
        <v>v4l2-ctl --device=/dev/video8 --all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/>
      <c r="C35" s="46"/>
      <c r="D35" s="76" t="str">
        <f t="shared" si="0"/>
        <v>v4l2-ctl --device=/dev/video28 --all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/>
      <c r="C36" s="46"/>
      <c r="D36" s="76" t="str">
        <f t="shared" si="0"/>
        <v>v4l2-ctl --device=/dev/video4 --all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/>
      <c r="C37" s="46"/>
      <c r="D37" s="76" t="str">
        <f t="shared" si="0"/>
        <v>v4l2-ctl --device=/dev/video24 --all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34" t="s">
        <v>218</v>
      </c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</row>
    <row r="42" spans="1:27">
      <c r="A42"/>
      <c r="C42" s="46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 spans="1:27">
      <c r="A43"/>
      <c r="C43" s="46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</row>
    <row r="44" spans="1:27">
      <c r="A44"/>
      <c r="C44" s="46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</row>
    <row r="45" spans="1:27">
      <c r="A45"/>
      <c r="C45" s="46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</row>
    <row r="46" spans="1:27">
      <c r="A46"/>
      <c r="C46" s="46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  <row r="47" spans="1:27">
      <c r="A47"/>
      <c r="C47" s="46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</row>
    <row r="48" spans="1:27">
      <c r="A48"/>
      <c r="C48" s="46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</row>
    <row r="49" spans="1:27">
      <c r="A49"/>
      <c r="C49" s="46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>
      <c r="A50"/>
      <c r="C50" s="46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</row>
    <row r="51" spans="1:27">
      <c r="A51"/>
      <c r="C51" s="46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</row>
    <row r="52" spans="1:27">
      <c r="A52"/>
      <c r="C52" s="46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</row>
    <row r="53" spans="1:27">
      <c r="A53"/>
      <c r="C53" s="46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</row>
    <row r="54" spans="1:27">
      <c r="A54"/>
      <c r="C54" s="46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</row>
    <row r="55" spans="1:27">
      <c r="A55"/>
      <c r="C55" s="46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116" t="s">
        <v>237</v>
      </c>
      <c r="I75" s="118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24" t="str">
        <f>"--video-device " &amp; TRIM(M78)</f>
        <v>--video-device /dev/video0</v>
      </c>
      <c r="F78" s="125"/>
      <c r="G78" s="125"/>
      <c r="H78" s="125"/>
      <c r="I78" s="125"/>
      <c r="J78" s="125"/>
      <c r="K78" s="126"/>
      <c r="L78" s="50"/>
      <c r="M78" s="128" t="s">
        <v>291</v>
      </c>
      <c r="N78" s="129"/>
      <c r="O78" s="129"/>
      <c r="P78" s="130"/>
      <c r="Q78" s="47">
        <v>0</v>
      </c>
      <c r="R78" s="80">
        <v>1</v>
      </c>
      <c r="S78" s="80">
        <v>2</v>
      </c>
      <c r="T78" s="80">
        <v>3</v>
      </c>
      <c r="V78" s="127" t="s">
        <v>243</v>
      </c>
      <c r="W78" s="125"/>
      <c r="X78" s="126"/>
      <c r="Z78" s="116" t="s">
        <v>230</v>
      </c>
      <c r="AA78" s="118"/>
      <c r="AC78" s="116">
        <v>51001</v>
      </c>
      <c r="AD78" s="118"/>
      <c r="AE78" s="53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24" t="str">
        <f t="shared" ref="E79:E82" si="3">"--video-device " &amp; TRIM(M79)</f>
        <v>--video-device /dev/video8</v>
      </c>
      <c r="F79" s="125"/>
      <c r="G79" s="125"/>
      <c r="H79" s="125"/>
      <c r="I79" s="125"/>
      <c r="J79" s="125"/>
      <c r="K79" s="126"/>
      <c r="L79" s="50"/>
      <c r="M79" s="128" t="s">
        <v>292</v>
      </c>
      <c r="N79" s="129"/>
      <c r="O79" s="129"/>
      <c r="P79" s="130"/>
      <c r="Q79" s="47">
        <v>8</v>
      </c>
      <c r="R79" s="80">
        <v>9</v>
      </c>
      <c r="S79" s="80">
        <v>17</v>
      </c>
      <c r="T79" s="80">
        <v>19</v>
      </c>
      <c r="V79" s="127" t="s">
        <v>243</v>
      </c>
      <c r="W79" s="125"/>
      <c r="X79" s="126"/>
      <c r="Z79" s="116" t="s">
        <v>230</v>
      </c>
      <c r="AA79" s="118"/>
      <c r="AC79" s="116">
        <v>51002</v>
      </c>
      <c r="AD79" s="118"/>
      <c r="AE79" s="53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24" t="str">
        <f t="shared" si="3"/>
        <v>--video-device /dev/video30</v>
      </c>
      <c r="F80" s="125"/>
      <c r="G80" s="125"/>
      <c r="H80" s="125"/>
      <c r="I80" s="125"/>
      <c r="J80" s="125"/>
      <c r="K80" s="126"/>
      <c r="L80" s="50"/>
      <c r="M80" s="128" t="s">
        <v>297</v>
      </c>
      <c r="N80" s="129"/>
      <c r="O80" s="129"/>
      <c r="P80" s="130"/>
      <c r="Q80" s="47">
        <v>28</v>
      </c>
      <c r="R80" s="80">
        <v>29</v>
      </c>
      <c r="S80" s="80">
        <v>30</v>
      </c>
      <c r="T80" s="80">
        <v>32</v>
      </c>
      <c r="V80" s="127" t="s">
        <v>243</v>
      </c>
      <c r="W80" s="125"/>
      <c r="X80" s="126"/>
      <c r="Z80" s="116" t="s">
        <v>230</v>
      </c>
      <c r="AA80" s="118"/>
      <c r="AC80" s="116">
        <v>51003</v>
      </c>
      <c r="AD80" s="118"/>
      <c r="AE80" s="53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24" t="str">
        <f t="shared" si="3"/>
        <v>--video-device /dev/video4</v>
      </c>
      <c r="F81" s="125"/>
      <c r="G81" s="125"/>
      <c r="H81" s="125"/>
      <c r="I81" s="125"/>
      <c r="J81" s="125"/>
      <c r="K81" s="126"/>
      <c r="L81" s="50"/>
      <c r="M81" s="128" t="s">
        <v>260</v>
      </c>
      <c r="N81" s="129"/>
      <c r="O81" s="129"/>
      <c r="P81" s="130"/>
      <c r="Q81" s="47">
        <v>4</v>
      </c>
      <c r="R81" s="80">
        <v>5</v>
      </c>
      <c r="S81" s="80">
        <v>6</v>
      </c>
      <c r="T81" s="80">
        <v>7</v>
      </c>
      <c r="V81" s="127" t="s">
        <v>243</v>
      </c>
      <c r="W81" s="125"/>
      <c r="X81" s="126"/>
      <c r="Z81" s="116" t="s">
        <v>230</v>
      </c>
      <c r="AA81" s="118"/>
      <c r="AC81" s="116">
        <v>51004</v>
      </c>
      <c r="AD81" s="118"/>
      <c r="AE81" s="53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24" t="str">
        <f t="shared" si="3"/>
        <v>--video-device /dev/video24</v>
      </c>
      <c r="F82" s="125"/>
      <c r="G82" s="125"/>
      <c r="H82" s="125"/>
      <c r="I82" s="125"/>
      <c r="J82" s="125"/>
      <c r="K82" s="126"/>
      <c r="L82" s="50"/>
      <c r="M82" s="128" t="s">
        <v>296</v>
      </c>
      <c r="N82" s="129"/>
      <c r="O82" s="129"/>
      <c r="P82" s="130"/>
      <c r="Q82" s="80">
        <v>24</v>
      </c>
      <c r="R82" s="80">
        <v>25</v>
      </c>
      <c r="S82" s="80">
        <v>26</v>
      </c>
      <c r="T82" s="80">
        <v>27</v>
      </c>
      <c r="V82" s="127" t="s">
        <v>243</v>
      </c>
      <c r="W82" s="125"/>
      <c r="X82" s="126"/>
      <c r="Z82" s="116" t="s">
        <v>230</v>
      </c>
      <c r="AA82" s="118"/>
      <c r="AC82" s="116">
        <v>51005</v>
      </c>
      <c r="AD82" s="118"/>
      <c r="AE82" s="53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9.5" thickBot="1"/>
    <row r="87" spans="2:36" ht="19.5" thickBot="1">
      <c r="E87" s="7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5"/>
    </row>
    <row r="88" spans="2:36" ht="19.5" thickBot="1">
      <c r="E88" s="7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5"/>
    </row>
    <row r="89" spans="2:36" ht="19.5" thickBot="1">
      <c r="E89" s="7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5"/>
    </row>
    <row r="90" spans="2:36" ht="19.5" thickBot="1">
      <c r="E90" s="7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5"/>
    </row>
    <row r="91" spans="2:36" ht="19.5" thickBot="1">
      <c r="E91" s="7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77" t="s">
        <v>249</v>
      </c>
      <c r="E96" s="78"/>
      <c r="F96" s="78"/>
      <c r="G96" s="78"/>
      <c r="H96" s="78"/>
      <c r="I96" s="78"/>
      <c r="J96" s="78"/>
      <c r="K96" s="7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31" t="s">
        <v>252</v>
      </c>
      <c r="E99" s="132"/>
      <c r="F99" s="132"/>
      <c r="G99" s="132"/>
      <c r="H99" s="132"/>
      <c r="I99" s="132"/>
      <c r="J99" s="132"/>
      <c r="K99" s="133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AC81:AD81"/>
    <mergeCell ref="E82:K82"/>
    <mergeCell ref="V82:X82"/>
    <mergeCell ref="Z82:AA82"/>
    <mergeCell ref="AC82:AD82"/>
    <mergeCell ref="D10:AA22"/>
    <mergeCell ref="D41:AA55"/>
    <mergeCell ref="H75:I75"/>
    <mergeCell ref="V78:X78"/>
    <mergeCell ref="E78:K78"/>
    <mergeCell ref="D26:G26"/>
    <mergeCell ref="D27:G27"/>
    <mergeCell ref="D28:G28"/>
    <mergeCell ref="D29:G29"/>
    <mergeCell ref="D30:G30"/>
    <mergeCell ref="D99:K99"/>
    <mergeCell ref="Z79:AA79"/>
    <mergeCell ref="V79:X79"/>
    <mergeCell ref="E81:K81"/>
    <mergeCell ref="V81:X81"/>
    <mergeCell ref="Z81:AA81"/>
    <mergeCell ref="M80:P80"/>
    <mergeCell ref="M81:P81"/>
    <mergeCell ref="M82:P82"/>
    <mergeCell ref="AC78:AD78"/>
    <mergeCell ref="AC79:AD79"/>
    <mergeCell ref="E80:K80"/>
    <mergeCell ref="V80:X80"/>
    <mergeCell ref="Z80:AA80"/>
    <mergeCell ref="AC80:AD80"/>
    <mergeCell ref="E79:K79"/>
    <mergeCell ref="Z78:AA78"/>
    <mergeCell ref="M78:P78"/>
    <mergeCell ref="M79:P7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システム構成</vt:lpstr>
      <vt:lpstr>操作画面</vt:lpstr>
      <vt:lpstr>サーバ関連</vt:lpstr>
      <vt:lpstr>サイトの設定</vt:lpstr>
      <vt:lpstr>送受信Json</vt:lpstr>
      <vt:lpstr>操作情報のDB定義</vt:lpstr>
      <vt:lpstr>Sheet1</vt:lpstr>
      <vt:lpstr>コントローラーのセットアップ</vt:lpstr>
      <vt:lpstr>momo関連</vt:lpstr>
      <vt:lpstr>ラズベリーパイ4_GOIP</vt:lpstr>
      <vt:lpstr>ボタンのコマンド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2024-09-20T12:24:28Z</dcterms:modified>
</cp:coreProperties>
</file>