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mammadzada/Documents/Bootcamp/ClassFolder- AnalysisProjects/Crowdfunding Analysis/"/>
    </mc:Choice>
  </mc:AlternateContent>
  <xr:revisionPtr revIDLastSave="0" documentId="13_ncr:1_{362BCF96-9796-FB4D-A77A-763A08B7F0C1}" xr6:coauthVersionLast="46" xr6:coauthVersionMax="46" xr10:uidLastSave="{00000000-0000-0000-0000-000000000000}"/>
  <bookViews>
    <workbookView xWindow="62560" yWindow="1900" windowWidth="39520" windowHeight="21480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Theater Outcomes by Launch Date" sheetId="5" r:id="rId5"/>
    <sheet name="Outcomes Based on Goals" sheetId="6" r:id="rId6"/>
  </sheets>
  <definedNames>
    <definedName name="_xlnm._FilterDatabase" localSheetId="0" hidden="1">Kickstarter!$A$1:$P$4115</definedName>
  </definedNames>
  <calcPr calcId="191029"/>
  <pivotCaches>
    <pivotCache cacheId="26" r:id="rId7"/>
    <pivotCache cacheId="27" r:id="rId8"/>
    <pivotCache cacheId="2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6" l="1"/>
  <c r="C11" i="6"/>
  <c r="C10" i="6"/>
  <c r="C9" i="6"/>
  <c r="C8" i="6"/>
  <c r="C7" i="6"/>
  <c r="C6" i="6"/>
  <c r="C5" i="6"/>
  <c r="C4" i="6"/>
  <c r="B12" i="6"/>
  <c r="B11" i="6"/>
  <c r="B10" i="6"/>
  <c r="B9" i="6"/>
  <c r="B8" i="6"/>
  <c r="B7" i="6"/>
  <c r="B5" i="6"/>
  <c r="B4" i="6"/>
  <c r="D3" i="6"/>
  <c r="C3" i="6"/>
  <c r="B3" i="6"/>
  <c r="D2" i="6"/>
  <c r="D4" i="6"/>
  <c r="D5" i="6"/>
  <c r="D6" i="6"/>
  <c r="D7" i="6"/>
  <c r="D8" i="6"/>
  <c r="D9" i="6"/>
  <c r="D10" i="6"/>
  <c r="D11" i="6"/>
  <c r="D12" i="6"/>
  <c r="D13" i="6"/>
  <c r="C13" i="6"/>
  <c r="C2" i="6"/>
  <c r="B13" i="6"/>
  <c r="E13" i="6" s="1"/>
  <c r="F13" i="6" s="1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2" i="6" l="1"/>
  <c r="F12" i="6" s="1"/>
  <c r="E11" i="6"/>
  <c r="F11" i="6" s="1"/>
  <c r="E10" i="6"/>
  <c r="H10" i="6" s="1"/>
  <c r="E9" i="6"/>
  <c r="G9" i="6" s="1"/>
  <c r="E6" i="6"/>
  <c r="H6" i="6" s="1"/>
  <c r="E5" i="6"/>
  <c r="G5" i="6" s="1"/>
  <c r="E4" i="6"/>
  <c r="G4" i="6" s="1"/>
  <c r="E3" i="6"/>
  <c r="H3" i="6" s="1"/>
  <c r="E2" i="6"/>
  <c r="G2" i="6" s="1"/>
  <c r="F6" i="6"/>
  <c r="G6" i="6"/>
  <c r="E8" i="6"/>
  <c r="H13" i="6"/>
  <c r="G13" i="6"/>
  <c r="E7" i="6"/>
  <c r="G10" i="6" l="1"/>
  <c r="F10" i="6"/>
  <c r="G12" i="6"/>
  <c r="H5" i="6"/>
  <c r="F5" i="6"/>
  <c r="H12" i="6"/>
  <c r="F9" i="6"/>
  <c r="H9" i="6"/>
  <c r="F3" i="6"/>
  <c r="H11" i="6"/>
  <c r="G11" i="6"/>
  <c r="F4" i="6"/>
  <c r="H4" i="6"/>
  <c r="G3" i="6"/>
  <c r="F2" i="6"/>
  <c r="H2" i="6"/>
  <c r="G8" i="6"/>
  <c r="H8" i="6"/>
  <c r="F8" i="6"/>
  <c r="G7" i="6"/>
  <c r="F7" i="6"/>
  <c r="H7" i="6"/>
</calcChain>
</file>

<file path=xl/sharedStrings.xml><?xml version="1.0" encoding="utf-8"?>
<sst xmlns="http://schemas.openxmlformats.org/spreadsheetml/2006/main" count="33076" uniqueCount="8401">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</sst>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9" fontId="0" fillId="0" borderId="0" xfId="1" applyFont="1"/>
    <xf numFmtId="0" fontId="3" fillId="2" borderId="0" xfId="2"/>
    <xf numFmtId="9" fontId="3" fillId="2" borderId="0" xfId="1" applyFont="1" applyFill="1"/>
  </cellXfs>
  <cellStyles count="3">
    <cellStyle name="Accent5" xfId="2" builtinId="45"/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6F4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330893857245945"/>
          <c:y val="3.43434343434343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5-3B42-9A28-80543074D22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EA5-3B42-9A28-80543074D22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EA5-3B42-9A28-80543074D22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EA5-3B42-9A28-80543074D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7294719"/>
        <c:axId val="2143237423"/>
      </c:barChart>
      <c:catAx>
        <c:axId val="214729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237423"/>
        <c:crosses val="autoZero"/>
        <c:auto val="1"/>
        <c:lblAlgn val="ctr"/>
        <c:lblOffset val="100"/>
        <c:noMultiLvlLbl val="0"/>
      </c:catAx>
      <c:valAx>
        <c:axId val="214323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29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029912927550717E-2"/>
          <c:y val="2.5522041763341066E-2"/>
          <c:w val="0.84259167604049479"/>
          <c:h val="0.819477866890768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51-CB4D-A2BB-B74C873FB4D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51-CB4D-A2BB-B74C873FB4D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51-CB4D-A2BB-B74C873FB4D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451-CB4D-A2BB-B74C873FB4D5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9-5451-CB4D-A2BB-B74C873FB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7104063"/>
        <c:axId val="2096942847"/>
      </c:barChart>
      <c:catAx>
        <c:axId val="209710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942847"/>
        <c:crosses val="autoZero"/>
        <c:auto val="1"/>
        <c:lblAlgn val="ctr"/>
        <c:lblOffset val="100"/>
        <c:noMultiLvlLbl val="0"/>
      </c:catAx>
      <c:valAx>
        <c:axId val="209694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10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9-C944-A2D3-4240AB018D7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9-C944-A2D3-4240AB018D7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49-C944-A2D3-4240AB018D7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49-C944-A2D3-4240AB018D7C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49-C944-A2D3-4240AB018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32480"/>
        <c:axId val="67340544"/>
      </c:lineChart>
      <c:catAx>
        <c:axId val="2493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40544"/>
        <c:crosses val="autoZero"/>
        <c:auto val="1"/>
        <c:lblAlgn val="ctr"/>
        <c:lblOffset val="100"/>
        <c:noMultiLvlLbl val="0"/>
      </c:catAx>
      <c:valAx>
        <c:axId val="6734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3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Theater_Outcomes_vs_Launch.png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95677010961865E-2"/>
          <c:y val="0.11320754716981132"/>
          <c:w val="0.84040715498797947"/>
          <c:h val="0.8430221363838954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B-F548-B30E-BADE6D84C4E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4B-F548-B30E-BADE6D84C4E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4B-F548-B30E-BADE6D84C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9254448"/>
        <c:axId val="1109256096"/>
      </c:lineChart>
      <c:catAx>
        <c:axId val="110925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256096"/>
        <c:crosses val="autoZero"/>
        <c:auto val="1"/>
        <c:lblAlgn val="ctr"/>
        <c:lblOffset val="100"/>
        <c:noMultiLvlLbl val="0"/>
      </c:catAx>
      <c:valAx>
        <c:axId val="11092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25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400262467191602E-2"/>
          <c:y val="0.26728051501705608"/>
          <c:w val="0.93035731329038418"/>
          <c:h val="0.6376598527789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0.83582089552238803</c:v>
                </c:pt>
                <c:pt idx="4">
                  <c:v>0.98248175182481756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E-A54B-BD28-0FC219EF827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0.16417910447761194</c:v>
                </c:pt>
                <c:pt idx="4">
                  <c:v>1.7518248175182483E-2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E-A54B-BD28-0FC219EF827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0E-A54B-BD28-0FC219EF8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051008"/>
        <c:axId val="1082174512"/>
      </c:lineChart>
      <c:catAx>
        <c:axId val="10830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74512"/>
        <c:crosses val="autoZero"/>
        <c:auto val="1"/>
        <c:lblAlgn val="ctr"/>
        <c:lblOffset val="100"/>
        <c:noMultiLvlLbl val="0"/>
      </c:catAx>
      <c:valAx>
        <c:axId val="108217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0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819150</xdr:colOff>
      <xdr:row>5</xdr:row>
      <xdr:rowOff>63500</xdr:rowOff>
    </xdr:from>
    <xdr:to>
      <xdr:col>18</xdr:col>
      <xdr:colOff>393700</xdr:colOff>
      <xdr:row>38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A2AB7-67BC-BB41-A012-A4C55CBC5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635000</xdr:colOff>
      <xdr:row>7</xdr:row>
      <xdr:rowOff>152400</xdr:rowOff>
    </xdr:from>
    <xdr:to>
      <xdr:col>19</xdr:col>
      <xdr:colOff>76200</xdr:colOff>
      <xdr:row>45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5DB95-0E9A-FA4D-ABDF-B5767CE6F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673100</xdr:colOff>
      <xdr:row>6</xdr:row>
      <xdr:rowOff>133350</xdr:rowOff>
    </xdr:from>
    <xdr:to>
      <xdr:col>21</xdr:col>
      <xdr:colOff>330200</xdr:colOff>
      <xdr:row>43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B978E9-15AA-DB4B-ADFF-3E2987691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9</xdr:row>
      <xdr:rowOff>139700</xdr:rowOff>
    </xdr:from>
    <xdr:to>
      <xdr:col>20</xdr:col>
      <xdr:colOff>330200</xdr:colOff>
      <xdr:row>45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EA7A9-26CF-8147-B668-EEC14A80A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2146300</xdr:colOff>
      <xdr:row>24</xdr:row>
      <xdr:rowOff>38100</xdr:rowOff>
    </xdr:from>
    <xdr:to>
      <xdr:col>8</xdr:col>
      <xdr:colOff>1003300</xdr:colOff>
      <xdr:row>44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48DCE9-A626-ED4D-951C-578513A75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8.012971296295" createdVersion="7" refreshedVersion="7" minRefreshableVersion="3" recordCount="4115" xr:uid="{9354AF2C-BAE2-5E41-9041-2EDCF178D6F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8.033368171295" createdVersion="7" refreshedVersion="7" minRefreshableVersion="3" recordCount="4115" xr:uid="{942AA25A-E0A7-A648-9748-9CFFE0A9B55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8.526059837961" createdVersion="7" refreshedVersion="7" minRefreshableVersion="3" recordCount="4115" xr:uid="{E4FF02F8-A8E1-624E-B130-5208AB09DDD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5858E-AAF7-EE4A-9987-6BC4EFB0DD48}" name="PivotTable1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EA17D9-B2D1-274D-980F-8EBAAB17B635}" name="PivotTable2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CB39D-4BB5-C646-95AB-AFDC11121A8E}" name="PivotTable3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G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EDEB7B-528E-A346-A748-4031D2F936B7}" name="PivotTable1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324" zoomScale="88" zoomScaleNormal="88" workbookViewId="0">
      <selection activeCell="N522" sqref="N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.33203125" customWidth="1"/>
    <col min="16" max="16" width="35.83203125" customWidth="1"/>
    <col min="17" max="17" width="41.1640625" customWidth="1"/>
    <col min="18" max="18" width="29.5" customWidth="1"/>
    <col min="19" max="19" width="30.1640625" style="16" customWidth="1"/>
    <col min="20" max="20" width="32.6640625" style="16" customWidth="1"/>
    <col min="21" max="21" width="23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8367</v>
      </c>
      <c r="U1" s="9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">
    <cfRule type="colorScale" priority="3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BF1D9-3592-E14D-B7EB-6D4F3D6F6B0D}">
  <dimension ref="A1:F14"/>
  <sheetViews>
    <sheetView workbookViewId="0">
      <selection activeCell="H38" sqref="H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3" t="s">
        <v>8362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3C95D-5B4B-9745-853E-993CB5A8D39A}">
  <dimension ref="A1:G48"/>
  <sheetViews>
    <sheetView workbookViewId="0">
      <selection activeCell="T49" sqref="T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8222</v>
      </c>
      <c r="B1" t="s">
        <v>8365</v>
      </c>
    </row>
    <row r="2" spans="1:7" x14ac:dyDescent="0.2">
      <c r="A2" s="12" t="s">
        <v>8358</v>
      </c>
      <c r="B2" t="s">
        <v>8365</v>
      </c>
    </row>
    <row r="4" spans="1:7" x14ac:dyDescent="0.2">
      <c r="A4" s="12" t="s">
        <v>8364</v>
      </c>
      <c r="B4" s="12" t="s">
        <v>8360</v>
      </c>
    </row>
    <row r="5" spans="1:7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3" t="s">
        <v>8314</v>
      </c>
      <c r="B6" s="14"/>
      <c r="C6" s="14">
        <v>100</v>
      </c>
      <c r="D6" s="14"/>
      <c r="E6" s="14"/>
      <c r="F6" s="14"/>
      <c r="G6" s="14">
        <v>100</v>
      </c>
    </row>
    <row r="7" spans="1:7" x14ac:dyDescent="0.2">
      <c r="A7" s="13" t="s">
        <v>8342</v>
      </c>
      <c r="B7" s="14">
        <v>20</v>
      </c>
      <c r="C7" s="14"/>
      <c r="D7" s="14"/>
      <c r="E7" s="14"/>
      <c r="F7" s="14"/>
      <c r="G7" s="14">
        <v>20</v>
      </c>
    </row>
    <row r="8" spans="1:7" x14ac:dyDescent="0.2">
      <c r="A8" s="13" t="s">
        <v>8330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">
      <c r="A9" s="13" t="s">
        <v>8356</v>
      </c>
      <c r="B9" s="14"/>
      <c r="C9" s="14">
        <v>40</v>
      </c>
      <c r="D9" s="14"/>
      <c r="E9" s="14"/>
      <c r="F9" s="14"/>
      <c r="G9" s="14">
        <v>40</v>
      </c>
    </row>
    <row r="10" spans="1:7" x14ac:dyDescent="0.2">
      <c r="A10" s="13" t="s">
        <v>8352</v>
      </c>
      <c r="B10" s="14"/>
      <c r="C10" s="14"/>
      <c r="D10" s="14"/>
      <c r="E10" s="14">
        <v>40</v>
      </c>
      <c r="F10" s="14"/>
      <c r="G10" s="14">
        <v>40</v>
      </c>
    </row>
    <row r="11" spans="1:7" x14ac:dyDescent="0.2">
      <c r="A11" s="13" t="s">
        <v>8313</v>
      </c>
      <c r="B11" s="14"/>
      <c r="C11" s="14"/>
      <c r="D11" s="14"/>
      <c r="E11" s="14">
        <v>180</v>
      </c>
      <c r="F11" s="14"/>
      <c r="G11" s="14">
        <v>180</v>
      </c>
    </row>
    <row r="12" spans="1:7" x14ac:dyDescent="0.2">
      <c r="A12" s="13" t="s">
        <v>8312</v>
      </c>
      <c r="B12" s="14"/>
      <c r="C12" s="14">
        <v>80</v>
      </c>
      <c r="D12" s="14"/>
      <c r="E12" s="14"/>
      <c r="F12" s="14"/>
      <c r="G12" s="14">
        <v>80</v>
      </c>
    </row>
    <row r="13" spans="1:7" x14ac:dyDescent="0.2">
      <c r="A13" s="13" t="s">
        <v>8328</v>
      </c>
      <c r="B13" s="14"/>
      <c r="C13" s="14"/>
      <c r="D13" s="14"/>
      <c r="E13" s="14">
        <v>40</v>
      </c>
      <c r="F13" s="14"/>
      <c r="G13" s="14">
        <v>40</v>
      </c>
    </row>
    <row r="14" spans="1:7" x14ac:dyDescent="0.2">
      <c r="A14" s="13" t="s">
        <v>8345</v>
      </c>
      <c r="B14" s="14"/>
      <c r="C14" s="14">
        <v>40</v>
      </c>
      <c r="D14" s="14">
        <v>20</v>
      </c>
      <c r="E14" s="14"/>
      <c r="F14" s="14"/>
      <c r="G14" s="14">
        <v>60</v>
      </c>
    </row>
    <row r="15" spans="1:7" x14ac:dyDescent="0.2">
      <c r="A15" s="13" t="s">
        <v>8322</v>
      </c>
      <c r="B15" s="14"/>
      <c r="C15" s="14">
        <v>40</v>
      </c>
      <c r="D15" s="14"/>
      <c r="E15" s="14"/>
      <c r="F15" s="14"/>
      <c r="G15" s="14">
        <v>40</v>
      </c>
    </row>
    <row r="16" spans="1:7" x14ac:dyDescent="0.2">
      <c r="A16" s="13" t="s">
        <v>8335</v>
      </c>
      <c r="B16" s="14">
        <v>20</v>
      </c>
      <c r="C16" s="14">
        <v>120</v>
      </c>
      <c r="D16" s="14"/>
      <c r="E16" s="14"/>
      <c r="F16" s="14"/>
      <c r="G16" s="14">
        <v>140</v>
      </c>
    </row>
    <row r="17" spans="1:7" x14ac:dyDescent="0.2">
      <c r="A17" s="13" t="s">
        <v>8346</v>
      </c>
      <c r="B17" s="14"/>
      <c r="C17" s="14">
        <v>20</v>
      </c>
      <c r="D17" s="14"/>
      <c r="E17" s="14"/>
      <c r="F17" s="14"/>
      <c r="G17" s="14">
        <v>20</v>
      </c>
    </row>
    <row r="18" spans="1:7" x14ac:dyDescent="0.2">
      <c r="A18" s="13" t="s">
        <v>8347</v>
      </c>
      <c r="B18" s="14"/>
      <c r="C18" s="14"/>
      <c r="D18" s="14"/>
      <c r="E18" s="14">
        <v>140</v>
      </c>
      <c r="F18" s="14"/>
      <c r="G18" s="14">
        <v>140</v>
      </c>
    </row>
    <row r="19" spans="1:7" x14ac:dyDescent="0.2">
      <c r="A19" s="13" t="s">
        <v>8327</v>
      </c>
      <c r="B19" s="14"/>
      <c r="C19" s="14">
        <v>20</v>
      </c>
      <c r="D19" s="14"/>
      <c r="E19" s="14">
        <v>140</v>
      </c>
      <c r="F19" s="14"/>
      <c r="G19" s="14">
        <v>160</v>
      </c>
    </row>
    <row r="20" spans="1:7" x14ac:dyDescent="0.2">
      <c r="A20" s="13" t="s">
        <v>8326</v>
      </c>
      <c r="B20" s="14"/>
      <c r="C20" s="14">
        <v>60</v>
      </c>
      <c r="D20" s="14"/>
      <c r="E20" s="14"/>
      <c r="F20" s="14"/>
      <c r="G20" s="14">
        <v>60</v>
      </c>
    </row>
    <row r="21" spans="1:7" x14ac:dyDescent="0.2">
      <c r="A21" s="13" t="s">
        <v>8354</v>
      </c>
      <c r="B21" s="14"/>
      <c r="C21" s="14">
        <v>11</v>
      </c>
      <c r="D21" s="14"/>
      <c r="E21" s="14">
        <v>9</v>
      </c>
      <c r="F21" s="14"/>
      <c r="G21" s="14">
        <v>20</v>
      </c>
    </row>
    <row r="22" spans="1:7" x14ac:dyDescent="0.2">
      <c r="A22" s="13" t="s">
        <v>8325</v>
      </c>
      <c r="B22" s="14"/>
      <c r="C22" s="14"/>
      <c r="D22" s="14"/>
      <c r="E22" s="14">
        <v>20</v>
      </c>
      <c r="F22" s="14"/>
      <c r="G22" s="14">
        <v>20</v>
      </c>
    </row>
    <row r="23" spans="1:7" x14ac:dyDescent="0.2">
      <c r="A23" s="13" t="s">
        <v>8333</v>
      </c>
      <c r="B23" s="14"/>
      <c r="C23" s="14">
        <v>40</v>
      </c>
      <c r="D23" s="14"/>
      <c r="E23" s="14"/>
      <c r="F23" s="14"/>
      <c r="G23" s="14">
        <v>40</v>
      </c>
    </row>
    <row r="24" spans="1:7" x14ac:dyDescent="0.2">
      <c r="A24" s="13" t="s">
        <v>8357</v>
      </c>
      <c r="B24" s="14">
        <v>20</v>
      </c>
      <c r="C24" s="14">
        <v>60</v>
      </c>
      <c r="D24" s="14"/>
      <c r="E24" s="14">
        <v>60</v>
      </c>
      <c r="F24" s="14"/>
      <c r="G24" s="14">
        <v>140</v>
      </c>
    </row>
    <row r="25" spans="1:7" x14ac:dyDescent="0.2">
      <c r="A25" s="13" t="s">
        <v>8341</v>
      </c>
      <c r="B25" s="14"/>
      <c r="C25" s="14">
        <v>20</v>
      </c>
      <c r="D25" s="14"/>
      <c r="E25" s="14"/>
      <c r="F25" s="14"/>
      <c r="G25" s="14">
        <v>20</v>
      </c>
    </row>
    <row r="26" spans="1:7" x14ac:dyDescent="0.2">
      <c r="A26" s="13" t="s">
        <v>8321</v>
      </c>
      <c r="B26" s="14"/>
      <c r="C26" s="14"/>
      <c r="D26" s="14"/>
      <c r="E26" s="14">
        <v>60</v>
      </c>
      <c r="F26" s="14"/>
      <c r="G26" s="14">
        <v>60</v>
      </c>
    </row>
    <row r="27" spans="1:7" x14ac:dyDescent="0.2">
      <c r="A27" s="13" t="s">
        <v>8348</v>
      </c>
      <c r="B27" s="14"/>
      <c r="C27" s="14">
        <v>20</v>
      </c>
      <c r="D27" s="14"/>
      <c r="E27" s="14"/>
      <c r="F27" s="14"/>
      <c r="G27" s="14">
        <v>20</v>
      </c>
    </row>
    <row r="28" spans="1:7" x14ac:dyDescent="0.2">
      <c r="A28" s="13" t="s">
        <v>8337</v>
      </c>
      <c r="B28" s="14"/>
      <c r="C28" s="14">
        <v>57</v>
      </c>
      <c r="D28" s="14"/>
      <c r="E28" s="14">
        <v>103</v>
      </c>
      <c r="F28" s="14"/>
      <c r="G28" s="14">
        <v>160</v>
      </c>
    </row>
    <row r="29" spans="1:7" x14ac:dyDescent="0.2">
      <c r="A29" s="13" t="s">
        <v>8343</v>
      </c>
      <c r="B29" s="14"/>
      <c r="C29" s="14">
        <v>20</v>
      </c>
      <c r="D29" s="14"/>
      <c r="E29" s="14"/>
      <c r="F29" s="14"/>
      <c r="G29" s="14">
        <v>20</v>
      </c>
    </row>
    <row r="30" spans="1:7" x14ac:dyDescent="0.2">
      <c r="A30" s="13" t="s">
        <v>8316</v>
      </c>
      <c r="B30" s="14"/>
      <c r="C30" s="14">
        <v>353</v>
      </c>
      <c r="D30" s="14">
        <v>19</v>
      </c>
      <c r="E30" s="14">
        <v>694</v>
      </c>
      <c r="F30" s="14"/>
      <c r="G30" s="14">
        <v>1066</v>
      </c>
    </row>
    <row r="31" spans="1:7" x14ac:dyDescent="0.2">
      <c r="A31" s="13" t="s">
        <v>8344</v>
      </c>
      <c r="B31" s="14"/>
      <c r="C31" s="14"/>
      <c r="D31" s="14"/>
      <c r="E31" s="14">
        <v>40</v>
      </c>
      <c r="F31" s="14"/>
      <c r="G31" s="14">
        <v>40</v>
      </c>
    </row>
    <row r="32" spans="1:7" x14ac:dyDescent="0.2">
      <c r="A32" s="13" t="s">
        <v>8340</v>
      </c>
      <c r="B32" s="14"/>
      <c r="C32" s="14"/>
      <c r="D32" s="14"/>
      <c r="E32" s="14">
        <v>20</v>
      </c>
      <c r="F32" s="14"/>
      <c r="G32" s="14">
        <v>20</v>
      </c>
    </row>
    <row r="33" spans="1:7" x14ac:dyDescent="0.2">
      <c r="A33" s="13" t="s">
        <v>8351</v>
      </c>
      <c r="B33" s="14"/>
      <c r="C33" s="14">
        <v>20</v>
      </c>
      <c r="D33" s="14"/>
      <c r="E33" s="14"/>
      <c r="F33" s="14"/>
      <c r="G33" s="14">
        <v>20</v>
      </c>
    </row>
    <row r="34" spans="1:7" x14ac:dyDescent="0.2">
      <c r="A34" s="13" t="s">
        <v>8324</v>
      </c>
      <c r="B34" s="14"/>
      <c r="C34" s="14"/>
      <c r="D34" s="14"/>
      <c r="E34" s="14">
        <v>260</v>
      </c>
      <c r="F34" s="14"/>
      <c r="G34" s="14">
        <v>260</v>
      </c>
    </row>
    <row r="35" spans="1:7" x14ac:dyDescent="0.2">
      <c r="A35" s="13" t="s">
        <v>8311</v>
      </c>
      <c r="B35" s="14">
        <v>40</v>
      </c>
      <c r="C35" s="14"/>
      <c r="D35" s="14"/>
      <c r="E35" s="14"/>
      <c r="F35" s="14"/>
      <c r="G35" s="14">
        <v>40</v>
      </c>
    </row>
    <row r="36" spans="1:7" x14ac:dyDescent="0.2">
      <c r="A36" s="13" t="s">
        <v>8310</v>
      </c>
      <c r="B36" s="14"/>
      <c r="C36" s="14"/>
      <c r="D36" s="14"/>
      <c r="E36" s="14">
        <v>60</v>
      </c>
      <c r="F36" s="14"/>
      <c r="G36" s="14">
        <v>60</v>
      </c>
    </row>
    <row r="37" spans="1:7" x14ac:dyDescent="0.2">
      <c r="A37" s="13" t="s">
        <v>8350</v>
      </c>
      <c r="B37" s="14"/>
      <c r="C37" s="14"/>
      <c r="D37" s="14">
        <v>6</v>
      </c>
      <c r="E37" s="14">
        <v>34</v>
      </c>
      <c r="F37" s="14"/>
      <c r="G37" s="14">
        <v>40</v>
      </c>
    </row>
    <row r="38" spans="1:7" x14ac:dyDescent="0.2">
      <c r="A38" s="13" t="s">
        <v>8353</v>
      </c>
      <c r="B38" s="14">
        <v>18</v>
      </c>
      <c r="C38" s="14">
        <v>2</v>
      </c>
      <c r="D38" s="14"/>
      <c r="E38" s="14">
        <v>40</v>
      </c>
      <c r="F38" s="14"/>
      <c r="G38" s="14">
        <v>60</v>
      </c>
    </row>
    <row r="39" spans="1:7" x14ac:dyDescent="0.2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/>
      <c r="G39" s="14">
        <v>187</v>
      </c>
    </row>
    <row r="40" spans="1:7" x14ac:dyDescent="0.2">
      <c r="A40" s="13" t="s">
        <v>8349</v>
      </c>
      <c r="B40" s="14"/>
      <c r="C40" s="14"/>
      <c r="D40" s="14"/>
      <c r="E40" s="14">
        <v>80</v>
      </c>
      <c r="F40" s="14"/>
      <c r="G40" s="14">
        <v>80</v>
      </c>
    </row>
    <row r="41" spans="1:7" x14ac:dyDescent="0.2">
      <c r="A41" s="13" t="s">
        <v>8309</v>
      </c>
      <c r="B41" s="14"/>
      <c r="C41" s="14"/>
      <c r="D41" s="14"/>
      <c r="E41" s="14">
        <v>60</v>
      </c>
      <c r="F41" s="14"/>
      <c r="G41" s="14">
        <v>60</v>
      </c>
    </row>
    <row r="42" spans="1:7" x14ac:dyDescent="0.2">
      <c r="A42" s="13" t="s">
        <v>8339</v>
      </c>
      <c r="B42" s="14">
        <v>10</v>
      </c>
      <c r="C42" s="14">
        <v>47</v>
      </c>
      <c r="D42" s="14"/>
      <c r="E42" s="14"/>
      <c r="F42" s="14"/>
      <c r="G42" s="14">
        <v>57</v>
      </c>
    </row>
    <row r="43" spans="1:7" x14ac:dyDescent="0.2">
      <c r="A43" s="13" t="s">
        <v>8332</v>
      </c>
      <c r="B43" s="14"/>
      <c r="C43" s="14">
        <v>100</v>
      </c>
      <c r="D43" s="14"/>
      <c r="E43" s="14"/>
      <c r="F43" s="14"/>
      <c r="G43" s="14">
        <v>100</v>
      </c>
    </row>
    <row r="44" spans="1:7" x14ac:dyDescent="0.2">
      <c r="A44" s="13" t="s">
        <v>8319</v>
      </c>
      <c r="B44" s="14">
        <v>60</v>
      </c>
      <c r="C44" s="14">
        <v>120</v>
      </c>
      <c r="D44" s="14"/>
      <c r="E44" s="14">
        <v>20</v>
      </c>
      <c r="F44" s="14"/>
      <c r="G44" s="14">
        <v>200</v>
      </c>
    </row>
    <row r="45" spans="1:7" x14ac:dyDescent="0.2">
      <c r="A45" s="13" t="s">
        <v>8318</v>
      </c>
      <c r="B45" s="14">
        <v>100</v>
      </c>
      <c r="C45" s="14">
        <v>60</v>
      </c>
      <c r="D45" s="14"/>
      <c r="E45" s="14"/>
      <c r="F45" s="14"/>
      <c r="G45" s="14">
        <v>160</v>
      </c>
    </row>
    <row r="46" spans="1:7" x14ac:dyDescent="0.2">
      <c r="A46" s="13" t="s">
        <v>8338</v>
      </c>
      <c r="B46" s="14">
        <v>20</v>
      </c>
      <c r="C46" s="14"/>
      <c r="D46" s="14"/>
      <c r="E46" s="14"/>
      <c r="F46" s="14"/>
      <c r="G46" s="14">
        <v>20</v>
      </c>
    </row>
    <row r="47" spans="1:7" x14ac:dyDescent="0.2">
      <c r="A47" s="13" t="s">
        <v>8361</v>
      </c>
      <c r="B47" s="14"/>
      <c r="C47" s="14"/>
      <c r="D47" s="14"/>
      <c r="E47" s="14"/>
      <c r="F47" s="14"/>
      <c r="G47" s="14"/>
    </row>
    <row r="48" spans="1:7" x14ac:dyDescent="0.2">
      <c r="A48" s="13" t="s">
        <v>8362</v>
      </c>
      <c r="B48" s="14">
        <v>349</v>
      </c>
      <c r="C48" s="14">
        <v>1530</v>
      </c>
      <c r="D48" s="14">
        <v>50</v>
      </c>
      <c r="E48" s="14">
        <v>2185</v>
      </c>
      <c r="F48" s="14"/>
      <c r="G48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A5C08-2BE4-6A47-9A6C-71FE7901A789}">
  <dimension ref="A1:G18"/>
  <sheetViews>
    <sheetView workbookViewId="0">
      <selection activeCell="E47" sqref="E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8358</v>
      </c>
      <c r="B1" t="s">
        <v>8365</v>
      </c>
    </row>
    <row r="3" spans="1:7" x14ac:dyDescent="0.2">
      <c r="A3" s="12" t="s">
        <v>8364</v>
      </c>
      <c r="B3" s="12" t="s">
        <v>8360</v>
      </c>
    </row>
    <row r="4" spans="1:7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">
      <c r="A5" s="13" t="s">
        <v>8361</v>
      </c>
      <c r="B5" s="14"/>
      <c r="C5" s="14"/>
      <c r="D5" s="14"/>
      <c r="E5" s="14"/>
      <c r="F5" s="14"/>
      <c r="G5" s="14"/>
    </row>
    <row r="6" spans="1:7" x14ac:dyDescent="0.2">
      <c r="A6" s="13" t="s">
        <v>8374</v>
      </c>
      <c r="B6" s="14">
        <v>34</v>
      </c>
      <c r="C6" s="14">
        <v>149</v>
      </c>
      <c r="D6" s="14">
        <v>2</v>
      </c>
      <c r="E6" s="14">
        <v>182</v>
      </c>
      <c r="F6" s="14"/>
      <c r="G6" s="14">
        <v>367</v>
      </c>
    </row>
    <row r="7" spans="1:7" x14ac:dyDescent="0.2">
      <c r="A7" s="13" t="s">
        <v>8375</v>
      </c>
      <c r="B7" s="14">
        <v>27</v>
      </c>
      <c r="C7" s="14">
        <v>106</v>
      </c>
      <c r="D7" s="14">
        <v>18</v>
      </c>
      <c r="E7" s="14">
        <v>202</v>
      </c>
      <c r="F7" s="14"/>
      <c r="G7" s="14">
        <v>353</v>
      </c>
    </row>
    <row r="8" spans="1:7" x14ac:dyDescent="0.2">
      <c r="A8" s="13" t="s">
        <v>8376</v>
      </c>
      <c r="B8" s="14">
        <v>28</v>
      </c>
      <c r="C8" s="14">
        <v>108</v>
      </c>
      <c r="D8" s="14">
        <v>30</v>
      </c>
      <c r="E8" s="14">
        <v>180</v>
      </c>
      <c r="F8" s="14"/>
      <c r="G8" s="14">
        <v>346</v>
      </c>
    </row>
    <row r="9" spans="1:7" x14ac:dyDescent="0.2">
      <c r="A9" s="13" t="s">
        <v>8377</v>
      </c>
      <c r="B9" s="14">
        <v>27</v>
      </c>
      <c r="C9" s="14">
        <v>102</v>
      </c>
      <c r="D9" s="14"/>
      <c r="E9" s="14">
        <v>192</v>
      </c>
      <c r="F9" s="14"/>
      <c r="G9" s="14">
        <v>321</v>
      </c>
    </row>
    <row r="10" spans="1:7" x14ac:dyDescent="0.2">
      <c r="A10" s="13" t="s">
        <v>8368</v>
      </c>
      <c r="B10" s="14">
        <v>26</v>
      </c>
      <c r="C10" s="14">
        <v>126</v>
      </c>
      <c r="D10" s="14"/>
      <c r="E10" s="14">
        <v>234</v>
      </c>
      <c r="F10" s="14"/>
      <c r="G10" s="14">
        <v>386</v>
      </c>
    </row>
    <row r="11" spans="1:7" x14ac:dyDescent="0.2">
      <c r="A11" s="13" t="s">
        <v>8378</v>
      </c>
      <c r="B11" s="14">
        <v>27</v>
      </c>
      <c r="C11" s="14">
        <v>147</v>
      </c>
      <c r="D11" s="14"/>
      <c r="E11" s="14">
        <v>211</v>
      </c>
      <c r="F11" s="14"/>
      <c r="G11" s="14">
        <v>385</v>
      </c>
    </row>
    <row r="12" spans="1:7" x14ac:dyDescent="0.2">
      <c r="A12" s="13" t="s">
        <v>8369</v>
      </c>
      <c r="B12" s="14">
        <v>43</v>
      </c>
      <c r="C12" s="14">
        <v>150</v>
      </c>
      <c r="D12" s="14"/>
      <c r="E12" s="14">
        <v>194</v>
      </c>
      <c r="F12" s="14"/>
      <c r="G12" s="14">
        <v>387</v>
      </c>
    </row>
    <row r="13" spans="1:7" x14ac:dyDescent="0.2">
      <c r="A13" s="13" t="s">
        <v>8370</v>
      </c>
      <c r="B13" s="14">
        <v>33</v>
      </c>
      <c r="C13" s="14">
        <v>134</v>
      </c>
      <c r="D13" s="14"/>
      <c r="E13" s="14">
        <v>166</v>
      </c>
      <c r="F13" s="14"/>
      <c r="G13" s="14">
        <v>333</v>
      </c>
    </row>
    <row r="14" spans="1:7" x14ac:dyDescent="0.2">
      <c r="A14" s="13" t="s">
        <v>8371</v>
      </c>
      <c r="B14" s="14">
        <v>24</v>
      </c>
      <c r="C14" s="14">
        <v>127</v>
      </c>
      <c r="D14" s="14"/>
      <c r="E14" s="14">
        <v>147</v>
      </c>
      <c r="F14" s="14"/>
      <c r="G14" s="14">
        <v>298</v>
      </c>
    </row>
    <row r="15" spans="1:7" x14ac:dyDescent="0.2">
      <c r="A15" s="13" t="s">
        <v>8372</v>
      </c>
      <c r="B15" s="14">
        <v>20</v>
      </c>
      <c r="C15" s="14">
        <v>149</v>
      </c>
      <c r="D15" s="14"/>
      <c r="E15" s="14">
        <v>183</v>
      </c>
      <c r="F15" s="14"/>
      <c r="G15" s="14">
        <v>352</v>
      </c>
    </row>
    <row r="16" spans="1:7" x14ac:dyDescent="0.2">
      <c r="A16" s="13" t="s">
        <v>8373</v>
      </c>
      <c r="B16" s="14">
        <v>37</v>
      </c>
      <c r="C16" s="14">
        <v>114</v>
      </c>
      <c r="D16" s="14"/>
      <c r="E16" s="14">
        <v>183</v>
      </c>
      <c r="F16" s="14"/>
      <c r="G16" s="14">
        <v>334</v>
      </c>
    </row>
    <row r="17" spans="1:7" x14ac:dyDescent="0.2">
      <c r="A17" s="13" t="s">
        <v>8379</v>
      </c>
      <c r="B17" s="14">
        <v>23</v>
      </c>
      <c r="C17" s="14">
        <v>118</v>
      </c>
      <c r="D17" s="14"/>
      <c r="E17" s="14">
        <v>111</v>
      </c>
      <c r="F17" s="14"/>
      <c r="G17" s="14">
        <v>252</v>
      </c>
    </row>
    <row r="18" spans="1:7" x14ac:dyDescent="0.2">
      <c r="A18" s="13" t="s">
        <v>8362</v>
      </c>
      <c r="B18" s="14">
        <v>349</v>
      </c>
      <c r="C18" s="14">
        <v>1530</v>
      </c>
      <c r="D18" s="14">
        <v>50</v>
      </c>
      <c r="E18" s="14">
        <v>2185</v>
      </c>
      <c r="F18" s="14"/>
      <c r="G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DA27F-4AED-4447-92D4-41C64AB5A634}">
  <dimension ref="A1:E18"/>
  <sheetViews>
    <sheetView workbookViewId="0">
      <selection activeCell="B34" sqref="B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8380</v>
      </c>
      <c r="B2" t="s">
        <v>8365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3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007AF-402F-684B-B858-5669543E54D9}">
  <dimension ref="A1:H13"/>
  <sheetViews>
    <sheetView tabSelected="1" workbookViewId="0">
      <selection activeCell="B22" sqref="B22"/>
    </sheetView>
  </sheetViews>
  <sheetFormatPr baseColWidth="10" defaultRowHeight="15" x14ac:dyDescent="0.2"/>
  <cols>
    <col min="1" max="1" width="22.6640625" customWidth="1"/>
    <col min="2" max="2" width="32" customWidth="1"/>
    <col min="3" max="3" width="20.33203125" customWidth="1"/>
    <col min="4" max="4" width="24.1640625" customWidth="1"/>
    <col min="5" max="5" width="19.6640625" customWidth="1"/>
    <col min="6" max="6" width="27" style="17" customWidth="1"/>
    <col min="7" max="7" width="30.33203125" style="17" customWidth="1"/>
    <col min="8" max="8" width="22.6640625" style="17" customWidth="1"/>
    <col min="9" max="9" width="16" bestFit="1" customWidth="1"/>
    <col min="10" max="10" width="14.83203125" bestFit="1" customWidth="1"/>
    <col min="11" max="12" width="8.6640625" bestFit="1" customWidth="1"/>
    <col min="13" max="13" width="4.5" bestFit="1" customWidth="1"/>
    <col min="14" max="15" width="8.6640625" bestFit="1" customWidth="1"/>
    <col min="16" max="16" width="4.5" bestFit="1" customWidth="1"/>
    <col min="17" max="18" width="8.6640625" bestFit="1" customWidth="1"/>
    <col min="19" max="19" width="4.5" bestFit="1" customWidth="1"/>
    <col min="20" max="21" width="8.6640625" bestFit="1" customWidth="1"/>
    <col min="22" max="22" width="4.5" bestFit="1" customWidth="1"/>
    <col min="23" max="24" width="8.6640625" bestFit="1" customWidth="1"/>
    <col min="25" max="25" width="4.5" bestFit="1" customWidth="1"/>
    <col min="26" max="27" width="8.6640625" bestFit="1" customWidth="1"/>
    <col min="28" max="28" width="4.5" bestFit="1" customWidth="1"/>
    <col min="29" max="30" width="8.6640625" bestFit="1" customWidth="1"/>
    <col min="31" max="31" width="4.5" bestFit="1" customWidth="1"/>
    <col min="32" max="33" width="8.6640625" bestFit="1" customWidth="1"/>
    <col min="34" max="34" width="4.5" bestFit="1" customWidth="1"/>
    <col min="35" max="36" width="8.6640625" bestFit="1" customWidth="1"/>
    <col min="37" max="37" width="4.5" bestFit="1" customWidth="1"/>
    <col min="38" max="39" width="8.6640625" bestFit="1" customWidth="1"/>
    <col min="40" max="40" width="4.5" bestFit="1" customWidth="1"/>
    <col min="41" max="42" width="8.6640625" bestFit="1" customWidth="1"/>
    <col min="43" max="43" width="4.5" bestFit="1" customWidth="1"/>
    <col min="44" max="45" width="8.6640625" bestFit="1" customWidth="1"/>
    <col min="46" max="46" width="10" bestFit="1" customWidth="1"/>
    <col min="47" max="47" width="24.33203125" bestFit="1" customWidth="1"/>
    <col min="48" max="48" width="27.1640625" bestFit="1" customWidth="1"/>
    <col min="49" max="49" width="28.1640625" bestFit="1" customWidth="1"/>
    <col min="50" max="50" width="23.33203125" bestFit="1" customWidth="1"/>
    <col min="51" max="51" width="24.33203125" bestFit="1" customWidth="1"/>
    <col min="52" max="52" width="27.1640625" bestFit="1" customWidth="1"/>
    <col min="53" max="53" width="28.1640625" bestFit="1" customWidth="1"/>
    <col min="54" max="54" width="23.33203125" bestFit="1" customWidth="1"/>
    <col min="55" max="55" width="24.33203125" bestFit="1" customWidth="1"/>
    <col min="56" max="56" width="27.1640625" bestFit="1" customWidth="1"/>
    <col min="57" max="57" width="28.1640625" bestFit="1" customWidth="1"/>
    <col min="58" max="58" width="27.6640625" bestFit="1" customWidth="1"/>
    <col min="59" max="59" width="28.6640625" bestFit="1" customWidth="1"/>
    <col min="60" max="60" width="24.33203125" bestFit="1" customWidth="1"/>
    <col min="61" max="61" width="27.83203125" bestFit="1" customWidth="1"/>
    <col min="62" max="62" width="27.1640625" bestFit="1" customWidth="1"/>
    <col min="63" max="63" width="28.1640625" bestFit="1" customWidth="1"/>
    <col min="64" max="64" width="24" bestFit="1" customWidth="1"/>
    <col min="65" max="65" width="23.33203125" bestFit="1" customWidth="1"/>
    <col min="66" max="66" width="24.33203125" bestFit="1" customWidth="1"/>
    <col min="67" max="67" width="27.83203125" bestFit="1" customWidth="1"/>
    <col min="68" max="68" width="27.1640625" bestFit="1" customWidth="1"/>
    <col min="69" max="69" width="28.1640625" bestFit="1" customWidth="1"/>
    <col min="70" max="70" width="24" bestFit="1" customWidth="1"/>
    <col min="71" max="71" width="23.33203125" bestFit="1" customWidth="1"/>
    <col min="72" max="72" width="24.33203125" bestFit="1" customWidth="1"/>
    <col min="73" max="73" width="27.83203125" bestFit="1" customWidth="1"/>
    <col min="74" max="74" width="27.1640625" bestFit="1" customWidth="1"/>
    <col min="75" max="75" width="28.1640625" bestFit="1" customWidth="1"/>
    <col min="76" max="76" width="24" bestFit="1" customWidth="1"/>
    <col min="77" max="77" width="23.33203125" bestFit="1" customWidth="1"/>
    <col min="78" max="78" width="24.33203125" bestFit="1" customWidth="1"/>
    <col min="79" max="79" width="27.83203125" bestFit="1" customWidth="1"/>
    <col min="80" max="80" width="27.1640625" bestFit="1" customWidth="1"/>
    <col min="81" max="81" width="28.1640625" bestFit="1" customWidth="1"/>
    <col min="82" max="82" width="28.33203125" bestFit="1" customWidth="1"/>
    <col min="83" max="83" width="27.6640625" bestFit="1" customWidth="1"/>
    <col min="84" max="84" width="28.6640625" bestFit="1" customWidth="1"/>
    <col min="85" max="85" width="27.83203125" bestFit="1" customWidth="1"/>
    <col min="86" max="86" width="27.1640625" bestFit="1" customWidth="1"/>
    <col min="87" max="87" width="28.1640625" bestFit="1" customWidth="1"/>
    <col min="88" max="88" width="27.83203125" bestFit="1" customWidth="1"/>
    <col min="89" max="89" width="27.1640625" bestFit="1" customWidth="1"/>
    <col min="90" max="90" width="28.1640625" bestFit="1" customWidth="1"/>
    <col min="91" max="91" width="24" bestFit="1" customWidth="1"/>
    <col min="92" max="92" width="23.33203125" bestFit="1" customWidth="1"/>
    <col min="93" max="93" width="24.33203125" bestFit="1" customWidth="1"/>
    <col min="94" max="94" width="27.83203125" bestFit="1" customWidth="1"/>
    <col min="95" max="95" width="27.1640625" bestFit="1" customWidth="1"/>
    <col min="96" max="96" width="28.1640625" bestFit="1" customWidth="1"/>
    <col min="97" max="97" width="27.83203125" bestFit="1" customWidth="1"/>
    <col min="98" max="98" width="27.1640625" bestFit="1" customWidth="1"/>
    <col min="99" max="99" width="28.1640625" bestFit="1" customWidth="1"/>
    <col min="100" max="100" width="24" bestFit="1" customWidth="1"/>
    <col min="101" max="101" width="23.33203125" bestFit="1" customWidth="1"/>
    <col min="102" max="102" width="24.33203125" bestFit="1" customWidth="1"/>
    <col min="103" max="103" width="27.83203125" bestFit="1" customWidth="1"/>
    <col min="104" max="104" width="27.1640625" bestFit="1" customWidth="1"/>
    <col min="105" max="105" width="28.1640625" bestFit="1" customWidth="1"/>
    <col min="106" max="106" width="27.83203125" bestFit="1" customWidth="1"/>
    <col min="107" max="107" width="27.1640625" bestFit="1" customWidth="1"/>
    <col min="108" max="108" width="28.1640625" bestFit="1" customWidth="1"/>
    <col min="109" max="109" width="24" bestFit="1" customWidth="1"/>
    <col min="110" max="110" width="23.33203125" bestFit="1" customWidth="1"/>
    <col min="111" max="111" width="24.33203125" bestFit="1" customWidth="1"/>
    <col min="112" max="112" width="27.83203125" bestFit="1" customWidth="1"/>
    <col min="113" max="113" width="27.1640625" bestFit="1" customWidth="1"/>
    <col min="114" max="114" width="28.1640625" bestFit="1" customWidth="1"/>
    <col min="115" max="115" width="27.83203125" bestFit="1" customWidth="1"/>
    <col min="116" max="116" width="27.1640625" bestFit="1" customWidth="1"/>
    <col min="117" max="117" width="28.1640625" bestFit="1" customWidth="1"/>
    <col min="118" max="118" width="28.33203125" bestFit="1" customWidth="1"/>
    <col min="119" max="119" width="27.6640625" bestFit="1" customWidth="1"/>
    <col min="120" max="120" width="28.6640625" bestFit="1" customWidth="1"/>
  </cols>
  <sheetData>
    <row r="1" spans="1:8" ht="16" x14ac:dyDescent="0.2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9" t="s">
        <v>8386</v>
      </c>
      <c r="G1" s="19" t="s">
        <v>8387</v>
      </c>
      <c r="H1" s="19" t="s">
        <v>8388</v>
      </c>
    </row>
    <row r="2" spans="1:8" x14ac:dyDescent="0.2">
      <c r="A2" t="s">
        <v>8389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SUM(B2+C2+D2)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8390</v>
      </c>
      <c r="B3">
        <f>COUNTIFS(Kickstarter!$D:$D, "&gt;=1000", Kickstarter!$D:$D, "&lt;4999", Kickstarter!$F:$F, "successful", Kickstarter!$R:$R, "plays")</f>
        <v>387</v>
      </c>
      <c r="C3">
        <f>COUNTIFS(Kickstarter!$D:$D, "&gt;=1000", Kickstarter!$D:$D, "&lt;4999", Kickstarter!$F:$F, "failed", Kickstarter!$R:$R, "plays")</f>
        <v>146</v>
      </c>
      <c r="D3">
        <f>COUNTIFS(Kickstarter!$D:$D, "&gt;=1000", Kickstarter!$D:$D, "&lt;4999", Kickstarter!$F:$F, "canceled", Kickstarter!$R:$R, "plays")</f>
        <v>0</v>
      </c>
      <c r="E3">
        <f t="shared" ref="E3:E13" si="0">SUM(B3+C3+D3)</f>
        <v>533</v>
      </c>
      <c r="F3" s="17">
        <f t="shared" ref="F3:F13" si="1">B3/E3</f>
        <v>0.726078799249531</v>
      </c>
      <c r="G3" s="17">
        <f t="shared" ref="G3:G13" si="2">C3/E3</f>
        <v>0.27392120075046905</v>
      </c>
      <c r="H3" s="17">
        <f t="shared" ref="H3:H13" si="3">D3/E3</f>
        <v>0</v>
      </c>
    </row>
    <row r="4" spans="1:8" x14ac:dyDescent="0.2">
      <c r="A4" t="s">
        <v>8391</v>
      </c>
      <c r="B4">
        <f>COUNTIFS(Kickstarter!$D:$D, "&gt;=5000", Kickstarter!$D:$D, "&lt;9999", Kickstarter!$F:$F, "successful", Kickstarter!$R:$R, "plays")</f>
        <v>93</v>
      </c>
      <c r="C4">
        <f>COUNTIFS(Kickstarter!$D:$D, "&gt;=5000", Kickstarter!$D:$D, "&lt;9999", Kickstarter!$F:$F, "failed", Kickstarter!$R:$R, "plays")</f>
        <v>76</v>
      </c>
      <c r="D4">
        <f>COUNTIFS(Kickstarter!$D:$D, "&lt;9999", Kickstarter!$F:$F, "canceled", Kickstarter!$R:$R,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8392</v>
      </c>
      <c r="B5">
        <f>COUNTIFS(Kickstarter!$D:$D, "&gt;=10000", Kickstarter!$D:$D, "&lt;14999", Kickstarter!$F:$F, "successful")</f>
        <v>168</v>
      </c>
      <c r="C5">
        <f>COUNTIFS(Kickstarter!$D:$D, "&gt;=10000", Kickstarter!$D:$D, "&lt;14999", Kickstarter!$F:$F, "failed", Kickstarter!$R:$R, "plays")</f>
        <v>33</v>
      </c>
      <c r="D5">
        <f>COUNTIFS(Kickstarter!$D:$D, "&lt;14999", Kickstarter!$F:$F, "canceled", Kickstarter!$R:$R, "plays")</f>
        <v>0</v>
      </c>
      <c r="E5">
        <f t="shared" si="0"/>
        <v>201</v>
      </c>
      <c r="F5" s="17">
        <f t="shared" si="1"/>
        <v>0.83582089552238803</v>
      </c>
      <c r="G5" s="17">
        <f t="shared" si="2"/>
        <v>0.16417910447761194</v>
      </c>
      <c r="H5" s="17">
        <f t="shared" si="3"/>
        <v>0</v>
      </c>
    </row>
    <row r="6" spans="1:8" x14ac:dyDescent="0.2">
      <c r="A6" t="s">
        <v>8393</v>
      </c>
      <c r="B6">
        <f>COUNTIFS(Kickstarter!$D:$D, "&lt;19999", Kickstarter!$F:$F, "successful", Kickstarter!$R:$R, "plays")</f>
        <v>673</v>
      </c>
      <c r="C6">
        <f>COUNTIFS(Kickstarter!$D:$D, "&gt;=15000", Kickstarter!$D:$D, "&lt;19999", Kickstarter!$F:$F, "failed", Kickstarter!$R:$R, "plays")</f>
        <v>12</v>
      </c>
      <c r="D6">
        <f>COUNTIFS(Kickstarter!$D:$D, "&lt;19999", Kickstarter!$F:$F, "canceled", Kickstarter!$R:$R, "plays")</f>
        <v>0</v>
      </c>
      <c r="E6">
        <f t="shared" si="0"/>
        <v>685</v>
      </c>
      <c r="F6" s="17">
        <f t="shared" si="1"/>
        <v>0.98248175182481756</v>
      </c>
      <c r="G6" s="17">
        <f t="shared" si="2"/>
        <v>1.7518248175182483E-2</v>
      </c>
      <c r="H6" s="17">
        <f t="shared" si="3"/>
        <v>0</v>
      </c>
    </row>
    <row r="7" spans="1:8" x14ac:dyDescent="0.2">
      <c r="A7" t="s">
        <v>8394</v>
      </c>
      <c r="B7">
        <f>COUNTIFS(Kickstarter!$D:$D, "&gt;=20000", Kickstarter!$D:$D, "&lt;24999", Kickstarter!$F:$F, "successful", Kickstarter!$R:$R, "plays")</f>
        <v>9</v>
      </c>
      <c r="C7">
        <f>COUNTIFS(Kickstarter!$D:$D, "&gt;=20000", Kickstarter!$D:$D, "&lt;24999", Kickstarter!$F:$F, "failed", Kickstarter!$R:$R, "plays")</f>
        <v>11</v>
      </c>
      <c r="D7">
        <f>COUNTIFS(Kickstarter!$D:$D, "&lt;24999", Kickstarter!$F:$F, "canceled", 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8395</v>
      </c>
      <c r="B8">
        <f>COUNTIFS(Kickstarter!$D:$D, "&gt;=25000", Kickstarter!$D:$D, "&lt;29999", Kickstarter!$F:$F, "successful", Kickstarter!$R:$R, "plays")</f>
        <v>1</v>
      </c>
      <c r="C8">
        <f>COUNTIFS(Kickstarter!$D:$D, "&gt;=25000", Kickstarter!$D:$D, "&lt;29999", Kickstarter!$F:$F, "failed", Kickstarter!$R:$R, "plays")</f>
        <v>4</v>
      </c>
      <c r="D8">
        <f>COUNTIFS(Kickstarter!$D:$D, "&lt;29999", Kickstarter!$F:$F, "canceled", 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8396</v>
      </c>
      <c r="B9">
        <f>COUNTIFS(Kickstarter!$D:$D, "&gt;=30000", Kickstarter!$D:$D, "&lt;34999", Kickstarter!$F:$F, "successful", Kickstarter!$R:$R, "plays")</f>
        <v>3</v>
      </c>
      <c r="C9">
        <f>COUNTIFS(Kickstarter!$D:$D, "&gt;=30000", Kickstarter!$D:$D, "&lt;34999", Kickstarter!$F:$F, "failed", Kickstarter!$R:$R, "plays")</f>
        <v>8</v>
      </c>
      <c r="D9">
        <f>COUNTIFS(Kickstarter!$D:$D, "&lt;34999", Kickstarter!$F:$F, "canceled", 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8397</v>
      </c>
      <c r="B10">
        <f>COUNTIFS(Kickstarter!$D:$D, "&gt;=35000", Kickstarter!$D:$D, "&lt;39999", Kickstarter!$F:$F, "successful", Kickstarter!$R:$R, "plays")</f>
        <v>4</v>
      </c>
      <c r="C10">
        <f>COUNTIFS(Kickstarter!$D:$D, "&gt;=35000", Kickstarter!$D:$D, "&lt;39999", Kickstarter!$F:$F, "failed", Kickstarter!$R:$R, "plays")</f>
        <v>2</v>
      </c>
      <c r="D10">
        <f>COUNTIFS(Kickstarter!$D:$D, "&lt;39999", Kickstarter!$F:$F, "canceled", Kickstarter!$R:$R,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8398</v>
      </c>
      <c r="B11">
        <f>COUNTIFS(Kickstarter!$D:$D, "&gt;=40000", Kickstarter!$D:$D, "&lt;44999", Kickstarter!$F:$F, "successful", Kickstarter!$R:$R, "plays")</f>
        <v>2</v>
      </c>
      <c r="C11">
        <f>COUNTIFS(Kickstarter!$D:$D, "&gt;=40000", Kickstarter!$D:$D, "&lt;44999", Kickstarter!$F:$F, "failed", Kickstarter!$R:$R, "plays")</f>
        <v>1</v>
      </c>
      <c r="D11">
        <f>COUNTIFS(Kickstarter!$D:$D, "&lt;44999", Kickstarter!$F:$F, "canceled", Kickstarter!$R:$R,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8399</v>
      </c>
      <c r="B12">
        <f>COUNTIFS(Kickstarter!$D:$D, "&gt;=45000", Kickstarter!$D:$D, "&lt;49999", Kickstarter!$F:$F, "successful", Kickstarter!$R:$R, "plays")</f>
        <v>0</v>
      </c>
      <c r="C12">
        <f>COUNTIFS(Kickstarter!$D:$D, "&gt;=45000", Kickstarter!$D:$D, "&lt;49999", Kickstarter!$F:$F, "failed", Kickstarter!$R:$R, "plays")</f>
        <v>1</v>
      </c>
      <c r="D12">
        <f>COUNTIFS(Kickstarter!$D:$D, "&lt;49999", Kickstarter!$F:$F, "canceled", Kickstarter!$R:$R,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8400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2021-05-02T20:12:01Z</dcterms:modified>
</cp:coreProperties>
</file>