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38" i="1" l="1"/>
  <c r="C37" i="1" l="1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J221" i="2" l="1"/>
  <c r="J222" i="2"/>
  <c r="J224" i="2"/>
  <c r="K224" i="2" s="1"/>
  <c r="J225" i="2"/>
  <c r="J219" i="2"/>
  <c r="J218" i="2"/>
  <c r="J217" i="2"/>
  <c r="K217" i="2" s="1"/>
  <c r="J216" i="2"/>
  <c r="J215" i="2"/>
  <c r="J214" i="2"/>
  <c r="T224" i="2"/>
  <c r="T221" i="2"/>
  <c r="K216" i="2" l="1"/>
  <c r="K225" i="2"/>
  <c r="K214" i="2"/>
  <c r="K218" i="2"/>
  <c r="K222" i="2"/>
  <c r="K215" i="2"/>
  <c r="K219" i="2"/>
  <c r="K221" i="2"/>
  <c r="C36" i="1"/>
  <c r="J209" i="2"/>
  <c r="J210" i="2"/>
  <c r="J211" i="2"/>
  <c r="J212" i="2"/>
  <c r="J213" i="2"/>
  <c r="J208" i="2"/>
  <c r="J207" i="2"/>
  <c r="J206" i="2"/>
  <c r="J205" i="2"/>
  <c r="J204" i="2"/>
  <c r="T208" i="2"/>
  <c r="L218" i="2" l="1"/>
  <c r="M218" i="2" s="1"/>
  <c r="N218" i="2" s="1"/>
  <c r="L222" i="2"/>
  <c r="M222" i="2" s="1"/>
  <c r="N222" i="2" s="1"/>
  <c r="L215" i="2"/>
  <c r="M215" i="2" s="1"/>
  <c r="N215" i="2" s="1"/>
  <c r="L219" i="2"/>
  <c r="M219" i="2" s="1"/>
  <c r="N219" i="2" s="1"/>
  <c r="L216" i="2"/>
  <c r="M216" i="2" s="1"/>
  <c r="N216" i="2" s="1"/>
  <c r="L224" i="2"/>
  <c r="M224" i="2" s="1"/>
  <c r="N224" i="2" s="1"/>
  <c r="L214" i="2"/>
  <c r="M214" i="2" s="1"/>
  <c r="N214" i="2" s="1"/>
  <c r="L217" i="2"/>
  <c r="M217" i="2" s="1"/>
  <c r="N217" i="2" s="1"/>
  <c r="L221" i="2"/>
  <c r="M221" i="2" s="1"/>
  <c r="N221" i="2" s="1"/>
  <c r="L225" i="2"/>
  <c r="M225" i="2" s="1"/>
  <c r="N225" i="2" s="1"/>
  <c r="K205" i="2"/>
  <c r="K212" i="2"/>
  <c r="K209" i="2"/>
  <c r="L209" i="2" s="1"/>
  <c r="M209" i="2" s="1"/>
  <c r="N209" i="2" s="1"/>
  <c r="K206" i="2"/>
  <c r="L206" i="2" s="1"/>
  <c r="M206" i="2" s="1"/>
  <c r="N206" i="2" s="1"/>
  <c r="K211" i="2"/>
  <c r="L211" i="2" s="1"/>
  <c r="M211" i="2" s="1"/>
  <c r="N211" i="2" s="1"/>
  <c r="K204" i="2"/>
  <c r="K208" i="2"/>
  <c r="K210" i="2"/>
  <c r="L210" i="2" s="1"/>
  <c r="M210" i="2" s="1"/>
  <c r="N210" i="2" s="1"/>
  <c r="K207" i="2"/>
  <c r="L207" i="2" s="1"/>
  <c r="M207" i="2" s="1"/>
  <c r="N207" i="2" s="1"/>
  <c r="K213" i="2"/>
  <c r="L208" i="2"/>
  <c r="M208" i="2" s="1"/>
  <c r="N208" i="2" s="1"/>
  <c r="L213" i="2"/>
  <c r="M213" i="2" s="1"/>
  <c r="N213" i="2" s="1"/>
  <c r="L205" i="2"/>
  <c r="M205" i="2" s="1"/>
  <c r="N205" i="2" s="1"/>
  <c r="L212" i="2"/>
  <c r="M212" i="2" s="1"/>
  <c r="N212" i="2" s="1"/>
  <c r="L204" i="2"/>
  <c r="M204" i="2" s="1"/>
  <c r="N204" i="2" s="1"/>
  <c r="C35" i="1"/>
  <c r="C34" i="1" l="1"/>
  <c r="C33" i="1" l="1"/>
  <c r="C32" i="1" l="1"/>
  <c r="J194" i="2" l="1"/>
  <c r="J195" i="2"/>
  <c r="J196" i="2"/>
  <c r="J197" i="2"/>
  <c r="J198" i="2"/>
  <c r="J199" i="2"/>
  <c r="J200" i="2"/>
  <c r="J201" i="2"/>
  <c r="J202" i="2"/>
  <c r="J203" i="2"/>
  <c r="K202" i="2" l="1"/>
  <c r="K195" i="2"/>
  <c r="K198" i="2"/>
  <c r="K194" i="2"/>
  <c r="K203" i="2"/>
  <c r="K199" i="2"/>
  <c r="K201" i="2"/>
  <c r="K197" i="2"/>
  <c r="K200" i="2"/>
  <c r="K196" i="2"/>
  <c r="C31" i="1"/>
  <c r="L195" i="2" l="1"/>
  <c r="M195" i="2" s="1"/>
  <c r="N195" i="2" s="1"/>
  <c r="L199" i="2"/>
  <c r="M199" i="2" s="1"/>
  <c r="N199" i="2" s="1"/>
  <c r="L203" i="2"/>
  <c r="M203" i="2" s="1"/>
  <c r="N203" i="2" s="1"/>
  <c r="L196" i="2"/>
  <c r="M196" i="2" s="1"/>
  <c r="N196" i="2" s="1"/>
  <c r="L200" i="2"/>
  <c r="M200" i="2" s="1"/>
  <c r="N200" i="2" s="1"/>
  <c r="L197" i="2"/>
  <c r="M197" i="2" s="1"/>
  <c r="N197" i="2" s="1"/>
  <c r="L201" i="2"/>
  <c r="M201" i="2" s="1"/>
  <c r="N201" i="2" s="1"/>
  <c r="L194" i="2"/>
  <c r="M194" i="2" s="1"/>
  <c r="N194" i="2" s="1"/>
  <c r="L198" i="2"/>
  <c r="M198" i="2" s="1"/>
  <c r="N198" i="2" s="1"/>
  <c r="L202" i="2"/>
  <c r="M202" i="2" s="1"/>
  <c r="N202" i="2" s="1"/>
  <c r="C30" i="1"/>
  <c r="J182" i="2" l="1"/>
  <c r="J191" i="2"/>
  <c r="J190" i="2"/>
  <c r="J189" i="2"/>
  <c r="J188" i="2"/>
  <c r="J187" i="2"/>
  <c r="J186" i="2"/>
  <c r="J185" i="2"/>
  <c r="J184" i="2"/>
  <c r="J183" i="2"/>
  <c r="K185" i="2" l="1"/>
  <c r="L185" i="2" s="1"/>
  <c r="M185" i="2" s="1"/>
  <c r="N185" i="2" s="1"/>
  <c r="K190" i="2"/>
  <c r="L190" i="2" s="1"/>
  <c r="M190" i="2" s="1"/>
  <c r="N190" i="2" s="1"/>
  <c r="K189" i="2"/>
  <c r="K183" i="2"/>
  <c r="L183" i="2" s="1"/>
  <c r="M183" i="2" s="1"/>
  <c r="N183" i="2" s="1"/>
  <c r="K187" i="2"/>
  <c r="L187" i="2" s="1"/>
  <c r="M187" i="2" s="1"/>
  <c r="N187" i="2" s="1"/>
  <c r="K191" i="2"/>
  <c r="K186" i="2"/>
  <c r="L186" i="2" s="1"/>
  <c r="M186" i="2" s="1"/>
  <c r="N186" i="2" s="1"/>
  <c r="K184" i="2"/>
  <c r="L184" i="2" s="1"/>
  <c r="M184" i="2" s="1"/>
  <c r="N184" i="2" s="1"/>
  <c r="K188" i="2"/>
  <c r="L188" i="2" s="1"/>
  <c r="M188" i="2" s="1"/>
  <c r="N188" i="2" s="1"/>
  <c r="K182" i="2"/>
  <c r="L182" i="2" s="1"/>
  <c r="M182" i="2" s="1"/>
  <c r="N182" i="2" s="1"/>
  <c r="L189" i="2"/>
  <c r="M189" i="2" s="1"/>
  <c r="N189" i="2" s="1"/>
  <c r="L191" i="2"/>
  <c r="M191" i="2" s="1"/>
  <c r="N191" i="2" s="1"/>
  <c r="C29" i="1" l="1"/>
  <c r="J181" i="2" l="1"/>
  <c r="J180" i="2"/>
  <c r="J179" i="2"/>
  <c r="J178" i="2"/>
  <c r="J177" i="2"/>
  <c r="J176" i="2"/>
  <c r="J175" i="2"/>
  <c r="J174" i="2"/>
  <c r="J173" i="2"/>
  <c r="J172" i="2"/>
  <c r="K177" i="2" l="1"/>
  <c r="K172" i="2"/>
  <c r="K173" i="2"/>
  <c r="K174" i="2"/>
  <c r="K178" i="2"/>
  <c r="K175" i="2"/>
  <c r="K179" i="2"/>
  <c r="K176" i="2"/>
  <c r="K180" i="2"/>
  <c r="K181" i="2"/>
  <c r="L172" i="2"/>
  <c r="C28" i="1"/>
  <c r="J171" i="2" l="1"/>
  <c r="J170" i="2"/>
  <c r="J169" i="2"/>
  <c r="J168" i="2"/>
  <c r="J167" i="2"/>
  <c r="J166" i="2"/>
  <c r="J165" i="2"/>
  <c r="J164" i="2"/>
  <c r="J163" i="2"/>
  <c r="J162" i="2"/>
  <c r="K162" i="2" l="1"/>
  <c r="K166" i="2"/>
  <c r="L166" i="2" s="1"/>
  <c r="M166" i="2" s="1"/>
  <c r="N166" i="2" s="1"/>
  <c r="K170" i="2"/>
  <c r="L170" i="2" s="1"/>
  <c r="M170" i="2" s="1"/>
  <c r="N170" i="2" s="1"/>
  <c r="M172" i="2"/>
  <c r="N172" i="2" s="1"/>
  <c r="L181" i="2"/>
  <c r="M181" i="2" s="1"/>
  <c r="N181" i="2" s="1"/>
  <c r="L179" i="2"/>
  <c r="M179" i="2" s="1"/>
  <c r="N179" i="2" s="1"/>
  <c r="L177" i="2"/>
  <c r="M177" i="2" s="1"/>
  <c r="N177" i="2" s="1"/>
  <c r="L174" i="2"/>
  <c r="M174" i="2" s="1"/>
  <c r="N174" i="2" s="1"/>
  <c r="L180" i="2"/>
  <c r="M180" i="2" s="1"/>
  <c r="N180" i="2" s="1"/>
  <c r="L178" i="2"/>
  <c r="M178" i="2" s="1"/>
  <c r="N178" i="2" s="1"/>
  <c r="L175" i="2"/>
  <c r="M175" i="2" s="1"/>
  <c r="N175" i="2" s="1"/>
  <c r="L173" i="2"/>
  <c r="M173" i="2" s="1"/>
  <c r="N173" i="2" s="1"/>
  <c r="L176" i="2"/>
  <c r="M176" i="2" s="1"/>
  <c r="N176" i="2" s="1"/>
  <c r="K163" i="2"/>
  <c r="K165" i="2"/>
  <c r="K169" i="2"/>
  <c r="L169" i="2" s="1"/>
  <c r="M169" i="2" s="1"/>
  <c r="N169" i="2" s="1"/>
  <c r="K167" i="2"/>
  <c r="L167" i="2" s="1"/>
  <c r="M167" i="2" s="1"/>
  <c r="N167" i="2" s="1"/>
  <c r="K171" i="2"/>
  <c r="L171" i="2" s="1"/>
  <c r="M171" i="2" s="1"/>
  <c r="N171" i="2" s="1"/>
  <c r="K168" i="2"/>
  <c r="L168" i="2" s="1"/>
  <c r="M168" i="2" s="1"/>
  <c r="N168" i="2" s="1"/>
  <c r="K164" i="2"/>
  <c r="L164" i="2" s="1"/>
  <c r="M164" i="2" s="1"/>
  <c r="N164" i="2" s="1"/>
  <c r="L162" i="2"/>
  <c r="M162" i="2" s="1"/>
  <c r="N162" i="2" s="1"/>
  <c r="L163" i="2"/>
  <c r="M163" i="2" s="1"/>
  <c r="N163" i="2" s="1"/>
  <c r="L165" i="2"/>
  <c r="M165" i="2" s="1"/>
  <c r="N165" i="2" s="1"/>
  <c r="C27" i="1"/>
  <c r="J161" i="2" l="1"/>
  <c r="J160" i="2"/>
  <c r="J159" i="2"/>
  <c r="J158" i="2"/>
  <c r="J157" i="2"/>
  <c r="J156" i="2"/>
  <c r="J155" i="2"/>
  <c r="J154" i="2"/>
  <c r="J153" i="2"/>
  <c r="J152" i="2"/>
  <c r="K159" i="2" l="1"/>
  <c r="L159" i="2" s="1"/>
  <c r="M159" i="2" s="1"/>
  <c r="N159" i="2" s="1"/>
  <c r="K156" i="2"/>
  <c r="L156" i="2" s="1"/>
  <c r="M156" i="2" s="1"/>
  <c r="N156" i="2" s="1"/>
  <c r="K154" i="2"/>
  <c r="L154" i="2" s="1"/>
  <c r="M154" i="2" s="1"/>
  <c r="N154" i="2" s="1"/>
  <c r="K158" i="2"/>
  <c r="K152" i="2"/>
  <c r="L152" i="2" s="1"/>
  <c r="M152" i="2" s="1"/>
  <c r="N152" i="2" s="1"/>
  <c r="K160" i="2"/>
  <c r="L160" i="2" s="1"/>
  <c r="M160" i="2" s="1"/>
  <c r="N160" i="2" s="1"/>
  <c r="K153" i="2"/>
  <c r="L153" i="2" s="1"/>
  <c r="M153" i="2" s="1"/>
  <c r="N153" i="2" s="1"/>
  <c r="K157" i="2"/>
  <c r="L157" i="2" s="1"/>
  <c r="M157" i="2" s="1"/>
  <c r="N157" i="2" s="1"/>
  <c r="K155" i="2"/>
  <c r="L155" i="2" s="1"/>
  <c r="M155" i="2" s="1"/>
  <c r="N155" i="2" s="1"/>
  <c r="K161" i="2"/>
  <c r="L161" i="2" s="1"/>
  <c r="M161" i="2" s="1"/>
  <c r="N161" i="2" s="1"/>
  <c r="L158" i="2"/>
  <c r="M158" i="2" s="1"/>
  <c r="N158" i="2" s="1"/>
  <c r="C26" i="1"/>
  <c r="J151" i="2" l="1"/>
  <c r="J150" i="2"/>
  <c r="J149" i="2"/>
  <c r="J148" i="2"/>
  <c r="J147" i="2"/>
  <c r="J146" i="2"/>
  <c r="J145" i="2"/>
  <c r="J144" i="2"/>
  <c r="J143" i="2"/>
  <c r="J142" i="2"/>
  <c r="K149" i="2" l="1"/>
  <c r="L149" i="2" s="1"/>
  <c r="M149" i="2" s="1"/>
  <c r="N149" i="2" s="1"/>
  <c r="K145" i="2"/>
  <c r="K144" i="2"/>
  <c r="L144" i="2" s="1"/>
  <c r="M144" i="2" s="1"/>
  <c r="N144" i="2" s="1"/>
  <c r="K148" i="2"/>
  <c r="L148" i="2" s="1"/>
  <c r="M148" i="2" s="1"/>
  <c r="N148" i="2" s="1"/>
  <c r="K142" i="2"/>
  <c r="L142" i="2" s="1"/>
  <c r="M142" i="2" s="1"/>
  <c r="N142" i="2" s="1"/>
  <c r="K150" i="2"/>
  <c r="L150" i="2" s="1"/>
  <c r="M150" i="2" s="1"/>
  <c r="N150" i="2" s="1"/>
  <c r="K143" i="2"/>
  <c r="L143" i="2" s="1"/>
  <c r="M143" i="2" s="1"/>
  <c r="N143" i="2" s="1"/>
  <c r="K147" i="2"/>
  <c r="K151" i="2"/>
  <c r="L151" i="2" s="1"/>
  <c r="M151" i="2" s="1"/>
  <c r="N151" i="2" s="1"/>
  <c r="K146" i="2"/>
  <c r="L146" i="2" s="1"/>
  <c r="M146" i="2" s="1"/>
  <c r="N146" i="2" s="1"/>
  <c r="L145" i="2"/>
  <c r="M145" i="2" s="1"/>
  <c r="N145" i="2" s="1"/>
  <c r="L147" i="2"/>
  <c r="M147" i="2" s="1"/>
  <c r="N147" i="2" s="1"/>
  <c r="C25" i="1"/>
  <c r="J132" i="2" l="1"/>
  <c r="J141" i="2"/>
  <c r="J140" i="2"/>
  <c r="J139" i="2"/>
  <c r="J138" i="2"/>
  <c r="J137" i="2"/>
  <c r="J136" i="2"/>
  <c r="J135" i="2"/>
  <c r="J134" i="2"/>
  <c r="J133" i="2"/>
  <c r="K136" i="2" l="1"/>
  <c r="L136" i="2" s="1"/>
  <c r="M136" i="2" s="1"/>
  <c r="N136" i="2" s="1"/>
  <c r="K134" i="2"/>
  <c r="L134" i="2" s="1"/>
  <c r="M134" i="2" s="1"/>
  <c r="N134" i="2" s="1"/>
  <c r="K135" i="2"/>
  <c r="K139" i="2"/>
  <c r="L139" i="2" s="1"/>
  <c r="M139" i="2" s="1"/>
  <c r="N139" i="2" s="1"/>
  <c r="K137" i="2"/>
  <c r="L137" i="2" s="1"/>
  <c r="M137" i="2" s="1"/>
  <c r="N137" i="2" s="1"/>
  <c r="K141" i="2"/>
  <c r="L141" i="2" s="1"/>
  <c r="M141" i="2" s="1"/>
  <c r="N141" i="2" s="1"/>
  <c r="K133" i="2"/>
  <c r="L133" i="2" s="1"/>
  <c r="M133" i="2" s="1"/>
  <c r="N133" i="2" s="1"/>
  <c r="K138" i="2"/>
  <c r="L138" i="2" s="1"/>
  <c r="M138" i="2" s="1"/>
  <c r="N138" i="2" s="1"/>
  <c r="K132" i="2"/>
  <c r="L132" i="2" s="1"/>
  <c r="M132" i="2" s="1"/>
  <c r="N132" i="2" s="1"/>
  <c r="K140" i="2"/>
  <c r="L140" i="2" s="1"/>
  <c r="M140" i="2" s="1"/>
  <c r="N140" i="2" s="1"/>
  <c r="L135" i="2"/>
  <c r="M135" i="2" s="1"/>
  <c r="N135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L125" i="2" s="1"/>
  <c r="M125" i="2" s="1"/>
  <c r="N125" i="2" s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L131" i="2" s="1"/>
  <c r="M131" i="2" s="1"/>
  <c r="N131" i="2" s="1"/>
  <c r="K129" i="2"/>
  <c r="L129" i="2" s="1"/>
  <c r="M129" i="2" s="1"/>
  <c r="N129" i="2" s="1"/>
  <c r="K130" i="2"/>
  <c r="L130" i="2" s="1"/>
  <c r="M130" i="2" s="1"/>
  <c r="N130" i="2" s="1"/>
  <c r="K122" i="2"/>
  <c r="L122" i="2" s="1"/>
  <c r="M122" i="2" s="1"/>
  <c r="N122" i="2" s="1"/>
  <c r="L128" i="2"/>
  <c r="M128" i="2" s="1"/>
  <c r="N128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L117" i="2" s="1"/>
  <c r="M117" i="2" s="1"/>
  <c r="N117" i="2" s="1"/>
  <c r="K121" i="2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L112" i="2" s="1"/>
  <c r="M112" i="2" s="1"/>
  <c r="N112" i="2" s="1"/>
  <c r="K119" i="2"/>
  <c r="L119" i="2" s="1"/>
  <c r="M119" i="2" s="1"/>
  <c r="N119" i="2" s="1"/>
  <c r="L115" i="2"/>
  <c r="M115" i="2" s="1"/>
  <c r="N115" i="2" s="1"/>
  <c r="L121" i="2"/>
  <c r="M121" i="2" s="1"/>
  <c r="N121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L108" i="2" s="1"/>
  <c r="M108" i="2" s="1"/>
  <c r="N108" i="2" s="1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L103" i="2" s="1"/>
  <c r="M103" i="2" s="1"/>
  <c r="N103" i="2" s="1"/>
  <c r="K109" i="2"/>
  <c r="L109" i="2" s="1"/>
  <c r="M109" i="2" s="1"/>
  <c r="N109" i="2" s="1"/>
  <c r="K107" i="2"/>
  <c r="L107" i="2" s="1"/>
  <c r="M107" i="2" s="1"/>
  <c r="N107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L94" i="2" s="1"/>
  <c r="M94" i="2" s="1"/>
  <c r="N94" i="2" s="1"/>
  <c r="K101" i="2"/>
  <c r="L101" i="2" s="1"/>
  <c r="M101" i="2" s="1"/>
  <c r="N101" i="2" s="1"/>
  <c r="K97" i="2"/>
  <c r="L97" i="2" s="1"/>
  <c r="M97" i="2" s="1"/>
  <c r="N97" i="2" s="1"/>
  <c r="K98" i="2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L98" i="2"/>
  <c r="M98" i="2" s="1"/>
  <c r="N98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L85" i="2" s="1"/>
  <c r="M85" i="2" s="1"/>
  <c r="N85" i="2" s="1"/>
  <c r="K82" i="2"/>
  <c r="L82" i="2" s="1"/>
  <c r="M82" i="2" s="1"/>
  <c r="N82" i="2" s="1"/>
  <c r="K86" i="2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L86" i="2"/>
  <c r="M86" i="2" s="1"/>
  <c r="N86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L73" i="2" s="1"/>
  <c r="M73" i="2" s="1"/>
  <c r="N73" i="2" s="1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L75" i="2" s="1"/>
  <c r="M75" i="2" s="1"/>
  <c r="N75" i="2" s="1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L68" i="2" s="1"/>
  <c r="M68" i="2" s="1"/>
  <c r="N68" i="2" s="1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L41" i="2"/>
  <c r="M41" i="2" s="1"/>
  <c r="N41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2" i="2"/>
  <c r="T223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<sst xmlns="http://schemas.openxmlformats.org/spreadsheetml/2006/main" count="797" uniqueCount="151">
  <si>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</si>
  <si>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</si>
  <si>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</si>
  <si>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</si>
  <si>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</si>
  <si>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</si>
  <si>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</si>
  <si>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</si>
  <si>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</si>
  <si>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</si>
  <si>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</si>
  <si>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</si>
  <si>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</si>
  <si>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</si>
  <si>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</si>
  <si>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</si>
  <si>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</si>
  <si>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</si>
  <si>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</si>
  <si>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</si>
  <si>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</si>
  <si>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</si>
  <si>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</si>
  <si>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</si>
  <si>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</si>
  <si>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</si>
  <si>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</si>
  <si>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</si>
  <si>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</si>
  <si>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</si>
  <si>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</si>
  <si>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</si>
  <si>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</si>
  <si>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</si>
  <si>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</si>
  <si>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</si>
  <si>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</si>
  <si>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</si>
  <si>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</si>
  <si>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</si>
  <si>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</si>
  <si>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</si>
  <si>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</si>
  <si>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</si>
  <si>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</si>
  <si>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</si>
  <si>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</si>
  <si>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</si>
  <si>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</si>
  <si>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</si>
  <si>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</si>
  <si>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</si>
  <si>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</si>
  <si>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</si>
  <si>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</si>
  <si>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</si>
  <si>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</si>
  <si>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</si>
  <si>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</si>
  <si>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</si>
  <si>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</si>
  <si>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</si>
  <si>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</si>
  <si>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</si>
  <si>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</si>
  <si>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</si>
  <si>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</si>
  <si>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</si>
  <si>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</si>
  <si>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</si>
  <si>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</si>
  <si>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</si>
  <si>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</si>
  <si>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</si>
  <si>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</si>
  <si>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</si>
  <si>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</si>
  <si>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</si>
  <si>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</si>
  <si>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</si>
  <si>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</si>
  <si>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</si>
  <si>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</si>
  <si>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</si>
  <si>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</si>
  <si>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</si>
  <si>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</si>
  <si>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</si>
  <si>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</si>
  <si>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</si>
  <si>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</si>
  <si>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</si>
  <si>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</si>
  <si>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</si>
  <si>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</si>
  <si>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</si>
  <si>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</si>
  <si>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</si>
  <si>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</si>
  <si>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</si>
  <si>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</si>
  <si>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</si>
  <si>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</si>
  <si>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</si>
  <si>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</si>
  <si>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</si>
  <si>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</si>
  <si>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</si>
  <si>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</si>
  <si>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</si>
  <si>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</si>
  <si>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</si>
  <si>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</si>
  <si>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</si>
  <si>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</si>
  <si>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</si>
  <si>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</si>
  <si>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</si>
  <si>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</si>
  <si>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</si>
  <si>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</si>
  <si>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</si>
  <si>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</si>
  <si>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</si>
  <si>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</si>
  <si>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</si>
  <si>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</si>
  <si>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新开仓价</t>
    <phoneticPr fontId="2" type="noConversion"/>
  </si>
  <si>
    <t>Y1805</t>
    <phoneticPr fontId="2" type="noConversion"/>
  </si>
  <si>
    <t>S</t>
    <phoneticPr fontId="2" type="noConversion"/>
  </si>
  <si>
    <t>C1805</t>
  </si>
  <si>
    <t>RU1805</t>
  </si>
  <si>
    <t>TA805</t>
  </si>
  <si>
    <t>BU1806</t>
  </si>
  <si>
    <t>P1805</t>
  </si>
  <si>
    <t>RM805</t>
  </si>
  <si>
    <t>RB1805</t>
  </si>
  <si>
    <t>J1805</t>
  </si>
  <si>
    <t>Y1805</t>
  </si>
  <si>
    <t>ZC805</t>
    <phoneticPr fontId="2" type="noConversion"/>
  </si>
  <si>
    <t>FG805</t>
    <phoneticPr fontId="2" type="noConversion"/>
  </si>
  <si>
    <t>N</t>
    <phoneticPr fontId="2" type="noConversion"/>
  </si>
  <si>
    <t>S</t>
    <phoneticPr fontId="2" type="noConversion"/>
  </si>
  <si>
    <t>ZC805</t>
    <phoneticPr fontId="2" type="noConversion"/>
  </si>
  <si>
    <t>L</t>
    <phoneticPr fontId="2" type="noConversion"/>
  </si>
  <si>
    <t>JM1805</t>
    <phoneticPr fontId="2" type="noConversion"/>
  </si>
  <si>
    <t>S</t>
    <phoneticPr fontId="2" type="noConversion"/>
  </si>
  <si>
    <t>N</t>
    <phoneticPr fontId="2" type="noConversion"/>
  </si>
  <si>
    <t>SR805</t>
    <phoneticPr fontId="2" type="noConversion"/>
  </si>
  <si>
    <t>RM805</t>
    <phoneticPr fontId="2" type="noConversion"/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</si>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</sst>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10" fontId="0" fillId="0" borderId="3" xfId="2" applyNumberFormat="1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净值!$A$5:$A$38</c:f>
              <c:numCache>
                <c:formatCode>m/d/yyyy</c:formatCode>
                <c:ptCount val="34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43171</c:v>
                </c:pt>
                <c:pt idx="24">
                  <c:v>43172</c:v>
                </c:pt>
                <c:pt idx="25">
                  <c:v>43173</c:v>
                </c:pt>
                <c:pt idx="26">
                  <c:v>43174</c:v>
                </c:pt>
                <c:pt idx="27">
                  <c:v>43175</c:v>
                </c:pt>
                <c:pt idx="28">
                  <c:v>43178</c:v>
                </c:pt>
                <c:pt idx="29">
                  <c:v>43179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</c:numCache>
            </c:numRef>
          </c:cat>
          <c:val>
            <c:numRef>
              <c:f>净值!$B$5:$B$38</c:f>
              <c:numCache>
                <c:formatCode>_ * #,##0_ ;_ * \-#,##0_ ;_ * "-"??_ ;_ @_ </c:formatCode>
                <c:ptCount val="34"/>
                <c:pt idx="0">
                  <c:v>5589832</c:v>
                </c:pt>
                <c:pt idx="1">
                  <c:v>5579241</c:v>
                </c:pt>
                <c:pt idx="2">
                  <c:v>5557681</c:v>
                </c:pt>
                <c:pt idx="3">
                  <c:v>5558068</c:v>
                </c:pt>
                <c:pt idx="4">
                  <c:v>5556305</c:v>
                </c:pt>
                <c:pt idx="5">
                  <c:v>5551055</c:v>
                </c:pt>
                <c:pt idx="6">
                  <c:v>5546532</c:v>
                </c:pt>
                <c:pt idx="7">
                  <c:v>5554791</c:v>
                </c:pt>
                <c:pt idx="8">
                  <c:v>5550851</c:v>
                </c:pt>
                <c:pt idx="9">
                  <c:v>5537479</c:v>
                </c:pt>
                <c:pt idx="10">
                  <c:v>5517289</c:v>
                </c:pt>
                <c:pt idx="11">
                  <c:v>5511469</c:v>
                </c:pt>
                <c:pt idx="12">
                  <c:v>5519409</c:v>
                </c:pt>
                <c:pt idx="13">
                  <c:v>5512178</c:v>
                </c:pt>
                <c:pt idx="14">
                  <c:v>5493539</c:v>
                </c:pt>
                <c:pt idx="15">
                  <c:v>5502709</c:v>
                </c:pt>
                <c:pt idx="16">
                  <c:v>5455160</c:v>
                </c:pt>
                <c:pt idx="17">
                  <c:v>5528341</c:v>
                </c:pt>
                <c:pt idx="18">
                  <c:v>5594705</c:v>
                </c:pt>
                <c:pt idx="19">
                  <c:v>5574198</c:v>
                </c:pt>
                <c:pt idx="20">
                  <c:v>5604871</c:v>
                </c:pt>
                <c:pt idx="21">
                  <c:v>5725125</c:v>
                </c:pt>
                <c:pt idx="22">
                  <c:v>5787555</c:v>
                </c:pt>
                <c:pt idx="23">
                  <c:v>5823430</c:v>
                </c:pt>
                <c:pt idx="24">
                  <c:v>5837690</c:v>
                </c:pt>
                <c:pt idx="25">
                  <c:v>5771800</c:v>
                </c:pt>
                <c:pt idx="26">
                  <c:v>5797110</c:v>
                </c:pt>
                <c:pt idx="27">
                  <c:v>5823900</c:v>
                </c:pt>
                <c:pt idx="28">
                  <c:v>5944660</c:v>
                </c:pt>
                <c:pt idx="29">
                  <c:v>5890890</c:v>
                </c:pt>
                <c:pt idx="30">
                  <c:v>5771330</c:v>
                </c:pt>
                <c:pt idx="31">
                  <c:v>5889394</c:v>
                </c:pt>
                <c:pt idx="32">
                  <c:v>5866400</c:v>
                </c:pt>
                <c:pt idx="33">
                  <c:v>5825510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87120"/>
        <c:axId val="125683760"/>
      </c:lineChart>
      <c:dateAx>
        <c:axId val="12568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683760"/>
        <c:crosses val="autoZero"/>
        <c:auto val="1"/>
        <c:lblOffset val="100"/>
        <c:baseTimeUnit val="days"/>
      </c:dateAx>
      <c:valAx>
        <c:axId val="1256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68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2"/>
  <sheetViews>
    <sheetView tabSelected="1" workbookViewId="0">
      <selection activeCell="C38" sqref="C38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38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  <c r="B27" s="48">
        <v>5787555</v>
      </c>
      <c r="C27" s="60">
        <f t="shared" si="0"/>
        <v>1.0326748603025</v>
      </c>
    </row>
    <row r="28" spans="1:3" x14ac:dyDescent="0.15">
      <c r="A28" s="3">
        <v>43171</v>
      </c>
      <c r="B28" s="4">
        <v>5823430</v>
      </c>
      <c r="C28" s="51">
        <f t="shared" si="0"/>
        <v>1.0390760453648193</v>
      </c>
    </row>
    <row r="29" spans="1:3" x14ac:dyDescent="0.15">
      <c r="A29" s="3">
        <v>43172</v>
      </c>
      <c r="B29" s="4">
        <v>5837690</v>
      </c>
      <c r="C29" s="51">
        <f t="shared" si="0"/>
        <v>1.0416204606676396</v>
      </c>
    </row>
    <row r="30" spans="1:3" x14ac:dyDescent="0.15">
      <c r="A30" s="3">
        <v>43173</v>
      </c>
      <c r="B30" s="4">
        <v>5771800</v>
      </c>
      <c r="C30" s="51">
        <f t="shared" si="0"/>
        <v>1.0298636917824486</v>
      </c>
    </row>
    <row r="31" spans="1:3" x14ac:dyDescent="0.15">
      <c r="A31" s="3">
        <v>43174</v>
      </c>
      <c r="B31" s="4">
        <v>5797110</v>
      </c>
      <c r="C31" s="51">
        <f t="shared" si="0"/>
        <v>1.034379761299586</v>
      </c>
    </row>
    <row r="32" spans="1:3" x14ac:dyDescent="0.15">
      <c r="A32" s="14">
        <v>43175</v>
      </c>
      <c r="B32" s="48">
        <v>5823900</v>
      </c>
      <c r="C32" s="60">
        <f t="shared" si="0"/>
        <v>1.03915990758027</v>
      </c>
    </row>
    <row r="33" spans="1:3" x14ac:dyDescent="0.15">
      <c r="A33" s="3">
        <v>43178</v>
      </c>
      <c r="B33" s="4">
        <v>5944660</v>
      </c>
      <c r="C33" s="51">
        <f t="shared" si="0"/>
        <v>1.0607071440437039</v>
      </c>
    </row>
    <row r="34" spans="1:3" x14ac:dyDescent="0.15">
      <c r="A34" s="3">
        <v>43179</v>
      </c>
      <c r="B34" s="4">
        <v>5890890</v>
      </c>
      <c r="C34" s="51">
        <f t="shared" si="0"/>
        <v>1.0511129497356646</v>
      </c>
    </row>
    <row r="35" spans="1:3" x14ac:dyDescent="0.15">
      <c r="A35" s="3">
        <v>43181</v>
      </c>
      <c r="B35" s="4">
        <v>5771330</v>
      </c>
      <c r="C35" s="51">
        <f t="shared" si="0"/>
        <v>1.029779829566998</v>
      </c>
    </row>
    <row r="36" spans="1:3" x14ac:dyDescent="0.15">
      <c r="A36" s="14">
        <v>43182</v>
      </c>
      <c r="B36" s="48">
        <v>5889394</v>
      </c>
      <c r="C36" s="28">
        <f t="shared" si="0"/>
        <v>1.0508460180881878</v>
      </c>
    </row>
    <row r="37" spans="1:3" x14ac:dyDescent="0.15">
      <c r="A37" s="3">
        <v>43185</v>
      </c>
      <c r="B37" s="4">
        <v>5866400</v>
      </c>
      <c r="C37" s="51">
        <f t="shared" si="0"/>
        <v>1.0467431930199516</v>
      </c>
    </row>
    <row r="38" spans="1:3" x14ac:dyDescent="0.15">
      <c r="A38" s="3">
        <v>43186</v>
      </c>
      <c r="B38" s="4">
        <v>5825510</v>
      </c>
      <c r="C38" s="51">
        <f t="shared" si="0"/>
        <v>1.0394471802757497</v>
      </c>
    </row>
    <row r="39" spans="1:3" x14ac:dyDescent="0.15">
      <c r="A39" s="3">
        <v>43187</v>
      </c>
    </row>
    <row r="40" spans="1:3" x14ac:dyDescent="0.15">
      <c r="A40" s="3">
        <v>43188</v>
      </c>
    </row>
    <row r="41" spans="1:3" x14ac:dyDescent="0.15">
      <c r="A41" s="14">
        <v>43189</v>
      </c>
      <c r="B41" s="48"/>
      <c r="C41" s="28"/>
    </row>
    <row r="42" spans="1:3" x14ac:dyDescent="0.15">
      <c r="A42" s="3">
        <v>43192</v>
      </c>
    </row>
    <row r="43" spans="1:3" x14ac:dyDescent="0.15">
      <c r="A43" s="3">
        <v>43193</v>
      </c>
    </row>
    <row r="44" spans="1:3" x14ac:dyDescent="0.15">
      <c r="A44" s="3">
        <v>43194</v>
      </c>
    </row>
    <row r="45" spans="1:3" x14ac:dyDescent="0.15">
      <c r="A45" s="3">
        <v>43195</v>
      </c>
    </row>
    <row r="46" spans="1:3" x14ac:dyDescent="0.15">
      <c r="A46" s="14">
        <v>43196</v>
      </c>
      <c r="B46" s="48"/>
      <c r="C46" s="28"/>
    </row>
    <row r="47" spans="1:3" x14ac:dyDescent="0.15">
      <c r="A47" s="3">
        <v>43199</v>
      </c>
    </row>
    <row r="48" spans="1:3" x14ac:dyDescent="0.15">
      <c r="A48" s="3">
        <v>43200</v>
      </c>
    </row>
    <row r="49" spans="1:3" x14ac:dyDescent="0.15">
      <c r="A49" s="3">
        <v>43201</v>
      </c>
    </row>
    <row r="50" spans="1:3" x14ac:dyDescent="0.15">
      <c r="A50" s="3">
        <v>43202</v>
      </c>
    </row>
    <row r="51" spans="1:3" x14ac:dyDescent="0.15">
      <c r="A51" s="14">
        <v>43203</v>
      </c>
      <c r="B51" s="48"/>
      <c r="C51" s="28"/>
    </row>
    <row r="52" spans="1:3" x14ac:dyDescent="0.15">
      <c r="A52" s="3">
        <v>43204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7"/>
  <sheetViews>
    <sheetView workbookViewId="0">
      <pane ySplit="1" topLeftCell="A203" activePane="bottomLeft" state="frozen"/>
      <selection pane="bottomLeft" activeCell="E202" sqref="E202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9" style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127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COUNT(T2:T9991)</f>
        <v>5</v>
      </c>
      <c r="AA1" s="8">
        <f>COUNTIF(T2:T9991,"&gt;0")</f>
        <v>3</v>
      </c>
      <c r="AB1" s="8">
        <f>COUNTIF(T2:T9991,"&lt;0")</f>
        <v>2</v>
      </c>
      <c r="AC1" s="8">
        <f>SUMIF(T2:T9991,"&gt;0")</f>
        <v>2149910</v>
      </c>
      <c r="AD1" s="8">
        <f>ABS(SUMIF(T2:T9991,"&lt;0"))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9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4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9">
        <f t="shared" si="29"/>
        <v>-8.9243928023884447</v>
      </c>
      <c r="M141" s="57">
        <f t="shared" si="44"/>
        <v>-9</v>
      </c>
      <c r="N141" s="57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9">
        <f>(X142*K142)/(W142*G142*0.15)</f>
        <v>30.195572748764238</v>
      </c>
      <c r="M142" s="57">
        <f>ROUND(L142,0)+1</f>
        <v>31</v>
      </c>
      <c r="N142" s="57">
        <f t="shared" ref="N142:N16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9">
        <f>(X143*K143)/(W143*G143*0.15)</f>
        <v>100.87955483755161</v>
      </c>
      <c r="M143" s="57">
        <f t="shared" ref="M143:M161" si="47">ROUND(L143,0)</f>
        <v>101</v>
      </c>
      <c r="N143" s="57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9">
        <f>(X144*K144)/(W144*G144*0.15)</f>
        <v>7.2807358466122558</v>
      </c>
      <c r="M144" s="57">
        <f t="shared" si="47"/>
        <v>7</v>
      </c>
      <c r="N144" s="57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9">
        <f>(X145*K145)/(W145*G145*0.15)</f>
        <v>65.754065754065749</v>
      </c>
      <c r="M145" s="57">
        <f t="shared" si="47"/>
        <v>66</v>
      </c>
      <c r="N145" s="57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9">
        <f>(X146*K146)/(W146*G146*0.15)</f>
        <v>34.563345633456336</v>
      </c>
      <c r="M146" s="57">
        <f t="shared" si="47"/>
        <v>35</v>
      </c>
      <c r="N146" s="57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9">
        <f t="shared" ref="L147:L161" si="48">-(X147*K147)/(W147*G147*0.15)</f>
        <v>-47.923595122367189</v>
      </c>
      <c r="M147" s="57">
        <f t="shared" si="47"/>
        <v>-48</v>
      </c>
      <c r="N147" s="57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9">
        <f t="shared" si="48"/>
        <v>-24.459241850546199</v>
      </c>
      <c r="M148" s="57">
        <f t="shared" si="47"/>
        <v>-24</v>
      </c>
      <c r="N148" s="57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9">
        <f t="shared" si="48"/>
        <v>-64.210225649814348</v>
      </c>
      <c r="M149" s="57">
        <f t="shared" si="47"/>
        <v>-64</v>
      </c>
      <c r="N149" s="57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9">
        <f t="shared" si="48"/>
        <v>-5.8060850250529477</v>
      </c>
      <c r="M150" s="57">
        <f t="shared" si="47"/>
        <v>-6</v>
      </c>
      <c r="N150" s="57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9">
        <f t="shared" si="48"/>
        <v>-7.7509791795506082</v>
      </c>
      <c r="M151" s="57">
        <f t="shared" si="47"/>
        <v>-8</v>
      </c>
      <c r="N151" s="57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5640000</v>
      </c>
    </row>
    <row r="152" spans="1:24" ht="14.25" x14ac:dyDescent="0.2">
      <c r="A152" s="27">
        <v>43168</v>
      </c>
      <c r="B152" s="1" t="s">
        <v>16</v>
      </c>
      <c r="C152" s="1" t="s">
        <v>32</v>
      </c>
      <c r="D152" s="1">
        <v>31</v>
      </c>
      <c r="E152" s="36">
        <v>0.04</v>
      </c>
      <c r="F152" s="36">
        <v>0.04</v>
      </c>
      <c r="G152" s="1">
        <v>620.4</v>
      </c>
      <c r="I152" s="1" t="s">
        <v>35</v>
      </c>
      <c r="J152" s="42">
        <f t="shared" si="24"/>
        <v>2</v>
      </c>
      <c r="K152" s="47">
        <f>SUM($F$152:$F$156)/SUM($J$152:$J$156)*J152</f>
        <v>0.08</v>
      </c>
      <c r="L152" s="59">
        <f>(X152*K152)/(W152*G152*0.15)</f>
        <v>49.258551472168499</v>
      </c>
      <c r="M152" s="57">
        <f t="shared" si="47"/>
        <v>49</v>
      </c>
      <c r="N152" s="57">
        <f t="shared" si="45"/>
        <v>18</v>
      </c>
      <c r="O152" s="47">
        <v>7.9699999999999993E-2</v>
      </c>
      <c r="T152" s="9" t="str">
        <f t="shared" si="38"/>
        <v/>
      </c>
      <c r="U152" s="17"/>
      <c r="W152" s="18">
        <f>[1]!WSD($B152,"contractmultiplier",$A$2,$A$2,"TradingCalendar=SSE","rptType=1","ShowCodes=N","ShowDates=N","ShowParams=Y","cols=1;rows=1")</f>
        <v>100</v>
      </c>
      <c r="X152" s="1">
        <v>5730001</v>
      </c>
    </row>
    <row r="153" spans="1:24" ht="14.25" x14ac:dyDescent="0.2">
      <c r="B153" s="1" t="s">
        <v>24</v>
      </c>
      <c r="C153" s="1" t="s">
        <v>32</v>
      </c>
      <c r="D153" s="1">
        <v>101</v>
      </c>
      <c r="E153" s="36">
        <v>0.04</v>
      </c>
      <c r="F153" s="36">
        <v>0.04</v>
      </c>
      <c r="G153" s="1">
        <v>1857</v>
      </c>
      <c r="I153" s="1" t="s">
        <v>31</v>
      </c>
      <c r="J153" s="42">
        <f t="shared" si="24"/>
        <v>1</v>
      </c>
      <c r="K153" s="47">
        <f t="shared" ref="K153:K156" si="50">SUM($F$152:$F$156)/SUM($J$152:$J$156)*J153</f>
        <v>0.04</v>
      </c>
      <c r="L153" s="59">
        <f>(X153*K153)/(W153*G153*0.15)</f>
        <v>82.283266917968049</v>
      </c>
      <c r="M153" s="57">
        <f t="shared" si="47"/>
        <v>82</v>
      </c>
      <c r="N153" s="57">
        <f t="shared" si="45"/>
        <v>-19</v>
      </c>
      <c r="O153" s="47">
        <v>3.95E-2</v>
      </c>
      <c r="T153" s="9" t="str">
        <f t="shared" si="38"/>
        <v/>
      </c>
      <c r="U153" s="17"/>
      <c r="W153" s="18">
        <f>[1]!WSD($B153,"contractmultiplier",$A$2,$A$2,"TradingCalendar=SSE","rptType=1","ShowCodes=N","ShowDates=N","ShowParams=Y","cols=1;rows=1")</f>
        <v>10</v>
      </c>
      <c r="X153" s="1">
        <v>5730001</v>
      </c>
    </row>
    <row r="154" spans="1:24" ht="14.25" x14ac:dyDescent="0.2">
      <c r="B154" s="1" t="s">
        <v>18</v>
      </c>
      <c r="C154" s="1" t="s">
        <v>32</v>
      </c>
      <c r="D154" s="1">
        <v>7</v>
      </c>
      <c r="E154" s="36">
        <v>0.04</v>
      </c>
      <c r="F154" s="36">
        <v>0.04</v>
      </c>
      <c r="G154" s="1">
        <v>12865</v>
      </c>
      <c r="I154" s="1" t="s">
        <v>124</v>
      </c>
      <c r="J154" s="42">
        <f t="shared" si="24"/>
        <v>0.5</v>
      </c>
      <c r="K154" s="47">
        <f t="shared" si="50"/>
        <v>0.02</v>
      </c>
      <c r="L154" s="59">
        <f>(X154*K154)/(W154*G154*0.15)</f>
        <v>5.9385941184091209</v>
      </c>
      <c r="M154" s="57">
        <f t="shared" si="47"/>
        <v>6</v>
      </c>
      <c r="N154" s="57">
        <f t="shared" si="45"/>
        <v>-1</v>
      </c>
      <c r="O154" s="47">
        <v>2.0199999999999999E-2</v>
      </c>
      <c r="T154" s="9" t="str">
        <f t="shared" si="38"/>
        <v/>
      </c>
      <c r="U154" s="17"/>
      <c r="W154" s="18">
        <f>[1]!WSD($B154,"contractmultiplier",$A$2,$A$2,"TradingCalendar=SSE","rptType=1","ShowCodes=N","ShowDates=N","ShowParams=Y","cols=1;rows=1")</f>
        <v>10</v>
      </c>
      <c r="X154" s="1">
        <v>5730001</v>
      </c>
    </row>
    <row r="155" spans="1:24" ht="14.25" x14ac:dyDescent="0.2">
      <c r="B155" s="1" t="s">
        <v>17</v>
      </c>
      <c r="C155" s="1" t="s">
        <v>32</v>
      </c>
      <c r="D155" s="1">
        <v>66</v>
      </c>
      <c r="E155" s="36">
        <v>0.04</v>
      </c>
      <c r="F155" s="36">
        <v>0.04</v>
      </c>
      <c r="G155" s="1">
        <v>5698</v>
      </c>
      <c r="I155" s="1" t="s">
        <v>31</v>
      </c>
      <c r="J155" s="42">
        <f t="shared" si="24"/>
        <v>1</v>
      </c>
      <c r="K155" s="47">
        <f t="shared" si="50"/>
        <v>0.04</v>
      </c>
      <c r="L155" s="59">
        <f>(X155*K155)/(W155*G155*0.15)</f>
        <v>53.632862992862997</v>
      </c>
      <c r="M155" s="57">
        <f t="shared" si="47"/>
        <v>54</v>
      </c>
      <c r="N155" s="57">
        <f t="shared" si="45"/>
        <v>-12</v>
      </c>
      <c r="O155" s="47">
        <v>0.04</v>
      </c>
      <c r="T155" s="9" t="str">
        <f t="shared" si="38"/>
        <v/>
      </c>
      <c r="U155" s="17"/>
      <c r="W155" s="18">
        <f>[1]!WSD($B155,"contractmultiplier",$A$2,$A$2,"TradingCalendar=SSE","rptType=1","ShowCodes=N","ShowDates=N","ShowParams=Y","cols=1;rows=1")</f>
        <v>5</v>
      </c>
      <c r="X155" s="1">
        <v>5730001</v>
      </c>
    </row>
    <row r="156" spans="1:24" ht="14.25" x14ac:dyDescent="0.2">
      <c r="B156" s="1" t="s">
        <v>22</v>
      </c>
      <c r="C156" s="1" t="s">
        <v>32</v>
      </c>
      <c r="D156" s="1">
        <v>35</v>
      </c>
      <c r="E156" s="36">
        <v>0.04</v>
      </c>
      <c r="F156" s="36">
        <v>0.04</v>
      </c>
      <c r="G156" s="1">
        <v>2710</v>
      </c>
      <c r="I156" s="1" t="s">
        <v>30</v>
      </c>
      <c r="J156" s="42">
        <f t="shared" si="24"/>
        <v>0.5</v>
      </c>
      <c r="K156" s="47">
        <f t="shared" si="50"/>
        <v>0.02</v>
      </c>
      <c r="L156" s="59">
        <f>(X156*K156)/(W156*G156*0.15)</f>
        <v>28.191886838868388</v>
      </c>
      <c r="M156" s="57">
        <f t="shared" si="47"/>
        <v>28</v>
      </c>
      <c r="N156" s="57">
        <f t="shared" si="45"/>
        <v>-7</v>
      </c>
      <c r="O156" s="47">
        <v>1.9800000000000002E-2</v>
      </c>
      <c r="T156" s="9" t="str">
        <f t="shared" si="38"/>
        <v/>
      </c>
      <c r="U156" s="17"/>
      <c r="W156" s="18">
        <f>[1]!WSD($B156,"contractmultiplier",$A$2,$A$2,"TradingCalendar=SSE","rptType=1","ShowCodes=N","ShowDates=N","ShowParams=Y","cols=1;rows=1")</f>
        <v>10</v>
      </c>
      <c r="X156" s="1">
        <v>5730001</v>
      </c>
    </row>
    <row r="157" spans="1:24" ht="14.25" x14ac:dyDescent="0.2">
      <c r="B157" s="1" t="s">
        <v>97</v>
      </c>
      <c r="C157" s="1" t="s">
        <v>30</v>
      </c>
      <c r="D157" s="1">
        <v>-48</v>
      </c>
      <c r="E157" s="36">
        <v>0.04</v>
      </c>
      <c r="F157" s="36">
        <v>0.04</v>
      </c>
      <c r="G157" s="1">
        <v>5212</v>
      </c>
      <c r="I157" s="1" t="s">
        <v>30</v>
      </c>
      <c r="J157" s="42">
        <f t="shared" si="24"/>
        <v>2</v>
      </c>
      <c r="K157" s="47">
        <f>SUM($F$157:$F$161)/SUM($J$157:$J$161)*J157</f>
        <v>6.1538461538461542E-2</v>
      </c>
      <c r="L157" s="59">
        <f t="shared" si="48"/>
        <v>-45.103024578389125</v>
      </c>
      <c r="M157" s="57">
        <f t="shared" si="47"/>
        <v>-45</v>
      </c>
      <c r="N157" s="57">
        <f t="shared" si="45"/>
        <v>3</v>
      </c>
      <c r="O157" s="47">
        <v>6.0600000000000001E-2</v>
      </c>
      <c r="T157" s="9" t="str">
        <f t="shared" si="38"/>
        <v/>
      </c>
      <c r="U157" s="17"/>
      <c r="W157" s="18">
        <f>[1]!WSD($B157,"contractmultiplier",$A$2,$A$2,"TradingCalendar=SSE","rptType=1","ShowCodes=N","ShowDates=N","ShowParams=Y","cols=1;rows=1")</f>
        <v>10</v>
      </c>
      <c r="X157" s="1">
        <v>5730001</v>
      </c>
    </row>
    <row r="158" spans="1:24" ht="14.25" x14ac:dyDescent="0.2">
      <c r="B158" s="1" t="s">
        <v>123</v>
      </c>
      <c r="C158" s="1" t="s">
        <v>30</v>
      </c>
      <c r="D158" s="1">
        <v>-24</v>
      </c>
      <c r="E158" s="36">
        <v>0.04</v>
      </c>
      <c r="F158" s="36">
        <v>0.04</v>
      </c>
      <c r="G158" s="1">
        <v>2553</v>
      </c>
      <c r="I158" s="1" t="s">
        <v>35</v>
      </c>
      <c r="J158" s="42">
        <f t="shared" si="24"/>
        <v>0.5</v>
      </c>
      <c r="K158" s="47">
        <f t="shared" ref="K158:K161" si="51">SUM($F$157:$F$161)/SUM($J$157:$J$161)*J158</f>
        <v>1.5384615384615385E-2</v>
      </c>
      <c r="L158" s="59">
        <f t="shared" si="48"/>
        <v>-23.019679210983558</v>
      </c>
      <c r="M158" s="57">
        <f t="shared" si="47"/>
        <v>-23</v>
      </c>
      <c r="N158" s="57">
        <f t="shared" si="45"/>
        <v>1</v>
      </c>
      <c r="O158" s="47">
        <v>1.5299999999999999E-2</v>
      </c>
      <c r="T158" s="9" t="str">
        <f t="shared" si="38"/>
        <v/>
      </c>
      <c r="U158" s="17"/>
      <c r="W158" s="18">
        <f>[1]!WSD($B158,"contractmultiplier",$A$2,$A$2,"TradingCalendar=SSE","rptType=1","ShowCodes=N","ShowDates=N","ShowParams=Y","cols=1;rows=1")</f>
        <v>10</v>
      </c>
      <c r="X158" s="1">
        <v>5730001</v>
      </c>
    </row>
    <row r="159" spans="1:24" ht="14.25" x14ac:dyDescent="0.2">
      <c r="B159" s="1" t="s">
        <v>20</v>
      </c>
      <c r="C159" s="1" t="s">
        <v>30</v>
      </c>
      <c r="D159" s="1">
        <v>-64</v>
      </c>
      <c r="E159" s="36">
        <v>0.04</v>
      </c>
      <c r="F159" s="36">
        <v>0.04</v>
      </c>
      <c r="G159" s="1">
        <v>3890</v>
      </c>
      <c r="I159" s="1" t="s">
        <v>30</v>
      </c>
      <c r="J159" s="42">
        <f t="shared" si="24"/>
        <v>2</v>
      </c>
      <c r="K159" s="47">
        <f t="shared" si="51"/>
        <v>6.1538461538461542E-2</v>
      </c>
      <c r="L159" s="59">
        <f t="shared" si="48"/>
        <v>-60.431096170324963</v>
      </c>
      <c r="M159" s="57">
        <f t="shared" si="47"/>
        <v>-60</v>
      </c>
      <c r="N159" s="57">
        <f t="shared" si="45"/>
        <v>4</v>
      </c>
      <c r="O159" s="47">
        <v>6.0400000000000002E-2</v>
      </c>
      <c r="T159" s="9" t="str">
        <f t="shared" si="38"/>
        <v/>
      </c>
      <c r="U159" s="17"/>
      <c r="W159" s="18">
        <f>[1]!WSD($B159,"contractmultiplier",$A$2,$A$2,"TradingCalendar=SSE","rptType=1","ShowCodes=N","ShowDates=N","ShowParams=Y","cols=1;rows=1")</f>
        <v>10</v>
      </c>
      <c r="X159" s="1">
        <v>5730001</v>
      </c>
    </row>
    <row r="160" spans="1:24" ht="14.25" x14ac:dyDescent="0.2">
      <c r="B160" s="1" t="s">
        <v>19</v>
      </c>
      <c r="C160" s="1" t="s">
        <v>30</v>
      </c>
      <c r="D160" s="1">
        <v>-6</v>
      </c>
      <c r="E160" s="36">
        <v>0.04</v>
      </c>
      <c r="F160" s="36">
        <v>0.04</v>
      </c>
      <c r="G160" s="1">
        <v>2151</v>
      </c>
      <c r="I160" s="1" t="s">
        <v>31</v>
      </c>
      <c r="J160" s="42">
        <f t="shared" si="24"/>
        <v>1</v>
      </c>
      <c r="K160" s="47">
        <f t="shared" si="51"/>
        <v>3.0769230769230771E-2</v>
      </c>
      <c r="L160" s="59">
        <f t="shared" si="48"/>
        <v>-5.46436457700056</v>
      </c>
      <c r="M160" s="57">
        <f t="shared" si="47"/>
        <v>-5</v>
      </c>
      <c r="N160" s="57">
        <f t="shared" si="45"/>
        <v>1</v>
      </c>
      <c r="O160" s="47">
        <v>3.3500000000000002E-2</v>
      </c>
      <c r="T160" s="9" t="str">
        <f t="shared" si="38"/>
        <v/>
      </c>
      <c r="U160" s="17"/>
      <c r="W160" s="18">
        <f>[1]!WSD($B160,"contractmultiplier",$A$2,$A$2,"TradingCalendar=SSE","rptType=1","ShowCodes=N","ShowDates=N","ShowParams=Y","cols=1;rows=1")</f>
        <v>100</v>
      </c>
      <c r="X160" s="1">
        <v>5730001</v>
      </c>
    </row>
    <row r="161" spans="1:24" ht="14.25" x14ac:dyDescent="0.2">
      <c r="A161" s="28"/>
      <c r="B161" s="6" t="s">
        <v>23</v>
      </c>
      <c r="C161" s="6" t="s">
        <v>30</v>
      </c>
      <c r="D161" s="6">
        <v>-8</v>
      </c>
      <c r="E161" s="35">
        <v>0.04</v>
      </c>
      <c r="F161" s="35">
        <v>0.04</v>
      </c>
      <c r="G161" s="6">
        <v>1347.5</v>
      </c>
      <c r="H161" s="6"/>
      <c r="I161" s="6" t="s">
        <v>125</v>
      </c>
      <c r="J161" s="41">
        <f t="shared" si="24"/>
        <v>1</v>
      </c>
      <c r="K161" s="58">
        <f t="shared" si="51"/>
        <v>3.0769230769230771E-2</v>
      </c>
      <c r="L161" s="56">
        <f t="shared" si="48"/>
        <v>-14.537845646417075</v>
      </c>
      <c r="M161" s="6">
        <f t="shared" si="47"/>
        <v>-15</v>
      </c>
      <c r="N161" s="6">
        <f t="shared" si="45"/>
        <v>-7</v>
      </c>
      <c r="O161" s="58">
        <v>3.15E-2</v>
      </c>
      <c r="P161" s="58"/>
      <c r="T161" s="9" t="str">
        <f t="shared" si="38"/>
        <v/>
      </c>
      <c r="U161" s="17"/>
      <c r="W161" s="18">
        <f>[1]!WSD($B161,"contractmultiplier",$A$2,$A$2,"TradingCalendar=SSE","rptType=1","ShowCodes=N","ShowDates=N","ShowParams=Y","cols=1;rows=1")</f>
        <v>60</v>
      </c>
      <c r="X161" s="1">
        <v>5730001</v>
      </c>
    </row>
    <row r="162" spans="1:24" ht="14.25" x14ac:dyDescent="0.2">
      <c r="A162" s="27">
        <v>43171</v>
      </c>
      <c r="B162" s="1" t="s">
        <v>16</v>
      </c>
      <c r="C162" s="1" t="s">
        <v>32</v>
      </c>
      <c r="D162" s="1">
        <v>49</v>
      </c>
      <c r="E162" s="36">
        <v>0.04</v>
      </c>
      <c r="F162" s="36">
        <v>0.04</v>
      </c>
      <c r="G162" s="1">
        <v>613.4</v>
      </c>
      <c r="I162" s="1" t="s">
        <v>31</v>
      </c>
      <c r="J162" s="42">
        <f t="shared" si="24"/>
        <v>1</v>
      </c>
      <c r="K162" s="47">
        <f>SUM($F$162:$F$166)/SUM($J$162:$J$166)*J162</f>
        <v>0.05</v>
      </c>
      <c r="L162" s="59">
        <f>(X162*K162)/(W162*G162*0.15)</f>
        <v>31.137930659710904</v>
      </c>
      <c r="M162" s="57">
        <f t="shared" ref="M162:M171" si="52">ROUND(L162,0)</f>
        <v>31</v>
      </c>
      <c r="N162" s="57">
        <f t="shared" ref="N162:N171" si="53">M162-D162</f>
        <v>-18</v>
      </c>
      <c r="O162" s="47">
        <v>4.99E-2</v>
      </c>
      <c r="T162" s="9" t="e">
        <f>IF(#REF!="","",D162*(#REF!-#REF!)*W162)</f>
        <v>#REF!</v>
      </c>
      <c r="U162" s="17"/>
      <c r="W162" s="18">
        <f>[1]!WSD($B162,"contractmultiplier",$A$2,$A$2,"TradingCalendar=SSE","rptType=1","ShowCodes=N","ShowDates=N","ShowParams=Y","cols=1;rows=1")</f>
        <v>100</v>
      </c>
      <c r="X162" s="1">
        <v>5730002</v>
      </c>
    </row>
    <row r="163" spans="1:24" ht="14.25" x14ac:dyDescent="0.2">
      <c r="B163" s="1" t="s">
        <v>24</v>
      </c>
      <c r="C163" s="1" t="s">
        <v>32</v>
      </c>
      <c r="D163" s="1">
        <v>82</v>
      </c>
      <c r="E163" s="36">
        <v>0.04</v>
      </c>
      <c r="F163" s="36">
        <v>0.04</v>
      </c>
      <c r="G163" s="1">
        <v>1832</v>
      </c>
      <c r="I163" s="1" t="s">
        <v>31</v>
      </c>
      <c r="J163" s="42">
        <f t="shared" si="24"/>
        <v>1</v>
      </c>
      <c r="K163" s="47">
        <f t="shared" ref="K163:K166" si="54">SUM($F$162:$F$166)/SUM($J$162:$J$166)*J163</f>
        <v>0.05</v>
      </c>
      <c r="L163" s="59">
        <f>(X163*K163)/(W163*G163*0.15)</f>
        <v>104.25769650655023</v>
      </c>
      <c r="M163" s="57">
        <f t="shared" si="52"/>
        <v>104</v>
      </c>
      <c r="N163" s="57">
        <f t="shared" si="53"/>
        <v>22</v>
      </c>
      <c r="O163" s="47">
        <v>4.9599999999999998E-2</v>
      </c>
      <c r="T163" s="9" t="e">
        <f>IF(#REF!="","",D163*(#REF!-#REF!)*W163)</f>
        <v>#REF!</v>
      </c>
      <c r="U163" s="17"/>
      <c r="W163" s="18">
        <f>[1]!WSD($B163,"contractmultiplier",$A$2,$A$2,"TradingCalendar=SSE","rptType=1","ShowCodes=N","ShowDates=N","ShowParams=Y","cols=1;rows=1")</f>
        <v>10</v>
      </c>
      <c r="X163" s="1">
        <v>5730003</v>
      </c>
    </row>
    <row r="164" spans="1:24" ht="14.25" x14ac:dyDescent="0.2">
      <c r="B164" s="1" t="s">
        <v>18</v>
      </c>
      <c r="C164" s="1" t="s">
        <v>32</v>
      </c>
      <c r="D164" s="1">
        <v>6</v>
      </c>
      <c r="E164" s="36">
        <v>0.04</v>
      </c>
      <c r="F164" s="36">
        <v>0.04</v>
      </c>
      <c r="G164" s="1">
        <v>12620</v>
      </c>
      <c r="I164" s="1" t="s">
        <v>30</v>
      </c>
      <c r="J164" s="42">
        <f t="shared" si="24"/>
        <v>0.5</v>
      </c>
      <c r="K164" s="47">
        <f t="shared" si="54"/>
        <v>2.5000000000000001E-2</v>
      </c>
      <c r="L164" s="59">
        <f>(X164*K164)/(W164*G164*0.15)</f>
        <v>7.5673586899101961</v>
      </c>
      <c r="M164" s="57">
        <f t="shared" si="52"/>
        <v>8</v>
      </c>
      <c r="N164" s="57">
        <f t="shared" si="53"/>
        <v>2</v>
      </c>
      <c r="O164" s="47">
        <v>2.6599999999999999E-2</v>
      </c>
      <c r="T164" s="9" t="e">
        <f>IF(#REF!="","",D164*(#REF!-#REF!)*W164)</f>
        <v>#REF!</v>
      </c>
      <c r="U164" s="17"/>
      <c r="W164" s="18">
        <f>[1]!WSD($B164,"contractmultiplier",$A$2,$A$2,"TradingCalendar=SSE","rptType=1","ShowCodes=N","ShowDates=N","ShowParams=Y","cols=1;rows=1")</f>
        <v>10</v>
      </c>
      <c r="X164" s="1">
        <v>5730004</v>
      </c>
    </row>
    <row r="165" spans="1:24" ht="14.25" x14ac:dyDescent="0.2">
      <c r="B165" s="1" t="s">
        <v>17</v>
      </c>
      <c r="C165" s="1" t="s">
        <v>32</v>
      </c>
      <c r="D165" s="1">
        <v>54</v>
      </c>
      <c r="E165" s="36">
        <v>0.04</v>
      </c>
      <c r="F165" s="36">
        <v>0.04</v>
      </c>
      <c r="G165" s="1">
        <v>5582</v>
      </c>
      <c r="I165" s="1" t="s">
        <v>31</v>
      </c>
      <c r="J165" s="42">
        <f t="shared" si="24"/>
        <v>1</v>
      </c>
      <c r="K165" s="47">
        <f t="shared" si="54"/>
        <v>0.05</v>
      </c>
      <c r="L165" s="59">
        <f>(X165*K165)/(W165*G165*0.15)</f>
        <v>68.43431267168279</v>
      </c>
      <c r="M165" s="57">
        <f t="shared" si="52"/>
        <v>68</v>
      </c>
      <c r="N165" s="57">
        <f t="shared" si="53"/>
        <v>14</v>
      </c>
      <c r="O165" s="47">
        <v>4.9599999999999998E-2</v>
      </c>
      <c r="T165" s="9" t="e">
        <f>IF(#REF!="","",D165*(#REF!-#REF!)*W165)</f>
        <v>#REF!</v>
      </c>
      <c r="U165" s="17"/>
      <c r="W165" s="18">
        <f>[1]!WSD($B165,"contractmultiplier",$A$2,$A$2,"TradingCalendar=SSE","rptType=1","ShowCodes=N","ShowDates=N","ShowParams=Y","cols=1;rows=1")</f>
        <v>5</v>
      </c>
      <c r="X165" s="1">
        <v>5730005</v>
      </c>
    </row>
    <row r="166" spans="1:24" ht="14.25" x14ac:dyDescent="0.2">
      <c r="B166" s="1" t="s">
        <v>22</v>
      </c>
      <c r="C166" s="1" t="s">
        <v>32</v>
      </c>
      <c r="D166" s="1">
        <v>28</v>
      </c>
      <c r="E166" s="36">
        <v>0.04</v>
      </c>
      <c r="F166" s="36">
        <v>0.04</v>
      </c>
      <c r="G166" s="1">
        <v>2696</v>
      </c>
      <c r="I166" s="1" t="s">
        <v>30</v>
      </c>
      <c r="J166" s="42">
        <f t="shared" si="24"/>
        <v>0.5</v>
      </c>
      <c r="K166" s="47">
        <f t="shared" si="54"/>
        <v>2.5000000000000001E-2</v>
      </c>
      <c r="L166" s="59">
        <f>(X166*K166)/(W166*G166*0.15)</f>
        <v>35.422885756676557</v>
      </c>
      <c r="M166" s="57">
        <f t="shared" si="52"/>
        <v>35</v>
      </c>
      <c r="N166" s="57">
        <f t="shared" si="53"/>
        <v>7</v>
      </c>
      <c r="O166" s="47">
        <v>2.47E-2</v>
      </c>
      <c r="T166" s="9" t="e">
        <f>IF(#REF!="","",D166*(#REF!-#REF!)*W166)</f>
        <v>#REF!</v>
      </c>
      <c r="U166" s="17"/>
      <c r="W166" s="18">
        <f>[1]!WSD($B166,"contractmultiplier",$A$2,$A$2,"TradingCalendar=SSE","rptType=1","ShowCodes=N","ShowDates=N","ShowParams=Y","cols=1;rows=1")</f>
        <v>10</v>
      </c>
      <c r="X166" s="1">
        <v>5730006</v>
      </c>
    </row>
    <row r="167" spans="1:24" ht="14.25" x14ac:dyDescent="0.2">
      <c r="B167" s="1" t="s">
        <v>97</v>
      </c>
      <c r="C167" s="1" t="s">
        <v>30</v>
      </c>
      <c r="D167" s="1">
        <v>-45</v>
      </c>
      <c r="E167" s="36">
        <v>0.04</v>
      </c>
      <c r="F167" s="36">
        <v>0.04</v>
      </c>
      <c r="G167" s="1">
        <v>5064</v>
      </c>
      <c r="I167" s="1" t="s">
        <v>30</v>
      </c>
      <c r="J167" s="42">
        <f t="shared" si="24"/>
        <v>2</v>
      </c>
      <c r="K167" s="47">
        <f>SUM($F$167:$F$171)/SUM($J$167:$J$171)*J167</f>
        <v>5.3333333333333337E-2</v>
      </c>
      <c r="L167" s="59">
        <f t="shared" ref="L167:L171" si="55">-(X167*K167)/(W167*G167*0.15)</f>
        <v>-40.231750043882748</v>
      </c>
      <c r="M167" s="57">
        <f t="shared" si="52"/>
        <v>-40</v>
      </c>
      <c r="N167" s="57">
        <f t="shared" si="53"/>
        <v>5</v>
      </c>
      <c r="O167" s="47">
        <v>5.2999999999999999E-2</v>
      </c>
      <c r="T167" s="9" t="e">
        <f>IF(#REF!="","",D167*(#REF!-#REF!)*W167)</f>
        <v>#REF!</v>
      </c>
      <c r="U167" s="17"/>
      <c r="W167" s="18">
        <f>[1]!WSD($B167,"contractmultiplier",$A$2,$A$2,"TradingCalendar=SSE","rptType=1","ShowCodes=N","ShowDates=N","ShowParams=Y","cols=1;rows=1")</f>
        <v>10</v>
      </c>
      <c r="X167" s="1">
        <v>5730007</v>
      </c>
    </row>
    <row r="168" spans="1:24" ht="14.25" x14ac:dyDescent="0.2">
      <c r="B168" s="1" t="s">
        <v>123</v>
      </c>
      <c r="C168" s="1" t="s">
        <v>30</v>
      </c>
      <c r="D168" s="1">
        <v>-23</v>
      </c>
      <c r="E168" s="36">
        <v>0.04</v>
      </c>
      <c r="F168" s="36">
        <v>0.04</v>
      </c>
      <c r="G168" s="1">
        <v>2537</v>
      </c>
      <c r="I168" s="1" t="s">
        <v>35</v>
      </c>
      <c r="J168" s="42">
        <f t="shared" si="24"/>
        <v>0.5</v>
      </c>
      <c r="K168" s="47">
        <f t="shared" ref="K168:K171" si="56">SUM($F$167:$F$171)/SUM($J$167:$J$171)*J168</f>
        <v>1.3333333333333334E-2</v>
      </c>
      <c r="L168" s="59">
        <f t="shared" si="55"/>
        <v>-20.076233521657251</v>
      </c>
      <c r="M168" s="57">
        <f t="shared" si="52"/>
        <v>-20</v>
      </c>
      <c r="N168" s="57">
        <f t="shared" si="53"/>
        <v>3</v>
      </c>
      <c r="O168" s="47">
        <v>1.32E-2</v>
      </c>
      <c r="T168" s="9" t="e">
        <f>IF(#REF!="","",D168*(#REF!-#REF!)*W168)</f>
        <v>#REF!</v>
      </c>
      <c r="U168" s="17"/>
      <c r="W168" s="18">
        <f>[1]!WSD($B168,"contractmultiplier",$A$2,$A$2,"TradingCalendar=SSE","rptType=1","ShowCodes=N","ShowDates=N","ShowParams=Y","cols=1;rows=1")</f>
        <v>10</v>
      </c>
      <c r="X168" s="1">
        <v>5730008</v>
      </c>
    </row>
    <row r="169" spans="1:24" ht="14.25" x14ac:dyDescent="0.2">
      <c r="B169" s="1" t="s">
        <v>20</v>
      </c>
      <c r="C169" s="1" t="s">
        <v>30</v>
      </c>
      <c r="D169" s="1">
        <v>-60</v>
      </c>
      <c r="E169" s="36">
        <v>0.04</v>
      </c>
      <c r="F169" s="36">
        <v>0.04</v>
      </c>
      <c r="G169" s="1">
        <v>3709</v>
      </c>
      <c r="I169" s="1" t="s">
        <v>126</v>
      </c>
      <c r="J169" s="42">
        <f t="shared" si="24"/>
        <v>2</v>
      </c>
      <c r="K169" s="47">
        <f t="shared" si="56"/>
        <v>5.3333333333333337E-2</v>
      </c>
      <c r="L169" s="59">
        <f t="shared" si="55"/>
        <v>-54.929537161858548</v>
      </c>
      <c r="M169" s="57">
        <f t="shared" si="52"/>
        <v>-55</v>
      </c>
      <c r="N169" s="57">
        <f t="shared" si="53"/>
        <v>5</v>
      </c>
      <c r="O169" s="47">
        <v>5.3400000000000003E-2</v>
      </c>
      <c r="T169" s="9" t="e">
        <f>IF(#REF!="","",D169*(#REF!-#REF!)*W169)</f>
        <v>#REF!</v>
      </c>
      <c r="U169" s="17"/>
      <c r="W169" s="18">
        <f>[1]!WSD($B169,"contractmultiplier",$A$2,$A$2,"TradingCalendar=SSE","rptType=1","ShowCodes=N","ShowDates=N","ShowParams=Y","cols=1;rows=1")</f>
        <v>10</v>
      </c>
      <c r="X169" s="1">
        <v>5730009</v>
      </c>
    </row>
    <row r="170" spans="1:24" ht="14.25" x14ac:dyDescent="0.2">
      <c r="B170" s="1" t="s">
        <v>19</v>
      </c>
      <c r="C170" s="1" t="s">
        <v>30</v>
      </c>
      <c r="D170" s="1">
        <v>-5</v>
      </c>
      <c r="E170" s="36">
        <v>0.04</v>
      </c>
      <c r="F170" s="36">
        <v>0.04</v>
      </c>
      <c r="G170" s="1">
        <v>2035</v>
      </c>
      <c r="I170" s="1" t="s">
        <v>126</v>
      </c>
      <c r="J170" s="42">
        <f t="shared" si="24"/>
        <v>2</v>
      </c>
      <c r="K170" s="47">
        <f t="shared" si="56"/>
        <v>5.3333333333333337E-2</v>
      </c>
      <c r="L170" s="59">
        <f t="shared" si="55"/>
        <v>-10.011483483483483</v>
      </c>
      <c r="M170" s="57">
        <f t="shared" si="52"/>
        <v>-10</v>
      </c>
      <c r="N170" s="57">
        <f t="shared" si="53"/>
        <v>-5</v>
      </c>
      <c r="O170" s="47">
        <v>5.3600000000000002E-2</v>
      </c>
      <c r="T170" s="9" t="e">
        <f>IF(#REF!="","",D170*(#REF!-#REF!)*W170)</f>
        <v>#REF!</v>
      </c>
      <c r="U170" s="17"/>
      <c r="W170" s="18">
        <f>[1]!WSD($B170,"contractmultiplier",$A$2,$A$2,"TradingCalendar=SSE","rptType=1","ShowCodes=N","ShowDates=N","ShowParams=Y","cols=1;rows=1")</f>
        <v>100</v>
      </c>
      <c r="X170" s="1">
        <v>5730010</v>
      </c>
    </row>
    <row r="171" spans="1:24" ht="14.25" x14ac:dyDescent="0.2">
      <c r="A171" s="28"/>
      <c r="B171" s="6" t="s">
        <v>23</v>
      </c>
      <c r="C171" s="6" t="s">
        <v>30</v>
      </c>
      <c r="D171" s="6">
        <v>-15</v>
      </c>
      <c r="E171" s="35">
        <v>0.04</v>
      </c>
      <c r="F171" s="35">
        <v>0.04</v>
      </c>
      <c r="G171" s="6">
        <v>1300.5</v>
      </c>
      <c r="H171" s="6"/>
      <c r="I171" s="6" t="s">
        <v>31</v>
      </c>
      <c r="J171" s="41">
        <f t="shared" si="24"/>
        <v>1</v>
      </c>
      <c r="K171" s="58">
        <f t="shared" si="56"/>
        <v>2.6666666666666668E-2</v>
      </c>
      <c r="L171" s="56">
        <f t="shared" si="55"/>
        <v>-13.054833041422814</v>
      </c>
      <c r="M171" s="6">
        <f t="shared" si="52"/>
        <v>-13</v>
      </c>
      <c r="N171" s="6">
        <f t="shared" si="53"/>
        <v>2</v>
      </c>
      <c r="O171" s="58">
        <v>2.6700000000000002E-2</v>
      </c>
      <c r="P171" s="58"/>
      <c r="T171" s="9" t="e">
        <f>IF(#REF!="","",D171*(#REF!-#REF!)*W171)</f>
        <v>#REF!</v>
      </c>
      <c r="U171" s="17"/>
      <c r="W171" s="18">
        <f>[1]!WSD($B171,"contractmultiplier",$A$2,$A$2,"TradingCalendar=SSE","rptType=1","ShowCodes=N","ShowDates=N","ShowParams=Y","cols=1;rows=1")</f>
        <v>60</v>
      </c>
      <c r="X171" s="1">
        <v>5730011</v>
      </c>
    </row>
    <row r="172" spans="1:24" ht="14.25" x14ac:dyDescent="0.2">
      <c r="A172" s="27">
        <v>43172</v>
      </c>
      <c r="B172" s="1" t="s">
        <v>16</v>
      </c>
      <c r="C172" s="1" t="s">
        <v>32</v>
      </c>
      <c r="D172" s="1">
        <v>31</v>
      </c>
      <c r="E172" s="36">
        <v>0.04</v>
      </c>
      <c r="F172" s="36">
        <v>0.04</v>
      </c>
      <c r="G172" s="1">
        <v>607.6</v>
      </c>
      <c r="I172" s="1" t="s">
        <v>31</v>
      </c>
      <c r="J172" s="42">
        <f t="shared" si="24"/>
        <v>1</v>
      </c>
      <c r="K172" s="47">
        <f>SUM($F$172:$F$176)/SUM($J$172:$J$176)*J172</f>
        <v>5.7142857142857148E-2</v>
      </c>
      <c r="L172" s="59">
        <f>(X172*K172)/(W172*G172*0.15)</f>
        <v>36.490247343176911</v>
      </c>
      <c r="M172" s="57">
        <f t="shared" ref="M172:M181" si="57">ROUND(L172,0)</f>
        <v>36</v>
      </c>
      <c r="N172" s="57">
        <f t="shared" ref="N172:N181" si="58">M172-D172</f>
        <v>5</v>
      </c>
      <c r="O172" s="47">
        <v>5.6899999999999999E-2</v>
      </c>
      <c r="T172" s="9">
        <f>IF(G171="","",D172*(G171-G172)*W172)</f>
        <v>2147990</v>
      </c>
      <c r="U172" s="17"/>
      <c r="W172" s="18">
        <f>[1]!WSD($B172,"contractmultiplier",$A$2,$A$2,"TradingCalendar=SSE","rptType=1","ShowCodes=N","ShowDates=N","ShowParams=Y","cols=1;rows=1")</f>
        <v>100</v>
      </c>
      <c r="X172" s="1">
        <v>5820012</v>
      </c>
    </row>
    <row r="173" spans="1:24" ht="14.25" x14ac:dyDescent="0.2">
      <c r="B173" s="1" t="s">
        <v>24</v>
      </c>
      <c r="C173" s="1" t="s">
        <v>32</v>
      </c>
      <c r="D173" s="1">
        <v>104</v>
      </c>
      <c r="E173" s="36">
        <v>0.04</v>
      </c>
      <c r="F173" s="36">
        <v>0.04</v>
      </c>
      <c r="G173" s="1">
        <v>1820</v>
      </c>
      <c r="I173" s="1" t="s">
        <v>31</v>
      </c>
      <c r="J173" s="42">
        <f t="shared" si="24"/>
        <v>1</v>
      </c>
      <c r="K173" s="47">
        <f t="shared" ref="K173:K176" si="59">SUM($F$172:$F$176)/SUM($J$172:$J$176)*J173</f>
        <v>5.7142857142857148E-2</v>
      </c>
      <c r="L173" s="59">
        <f>(X173*K173)/(W173*G173*0.15)</f>
        <v>121.82128728414445</v>
      </c>
      <c r="M173" s="57">
        <f t="shared" si="57"/>
        <v>122</v>
      </c>
      <c r="N173" s="57">
        <f t="shared" si="58"/>
        <v>18</v>
      </c>
      <c r="O173" s="47">
        <v>5.7500000000000002E-2</v>
      </c>
      <c r="T173" s="9" t="str">
        <f t="shared" ref="T173:T181" si="60">IF(Q173="","",D173*(Q173-G173)*W173)</f>
        <v/>
      </c>
      <c r="U173" s="17"/>
      <c r="W173" s="18">
        <f>[1]!WSD($B173,"contractmultiplier",$A$2,$A$2,"TradingCalendar=SSE","rptType=1","ShowCodes=N","ShowDates=N","ShowParams=Y","cols=1;rows=1")</f>
        <v>10</v>
      </c>
      <c r="X173" s="1">
        <v>5820012</v>
      </c>
    </row>
    <row r="174" spans="1:24" ht="14.25" x14ac:dyDescent="0.2">
      <c r="B174" s="1" t="s">
        <v>18</v>
      </c>
      <c r="C174" s="1" t="s">
        <v>32</v>
      </c>
      <c r="D174" s="1">
        <v>8</v>
      </c>
      <c r="E174" s="36">
        <v>0.04</v>
      </c>
      <c r="F174" s="36">
        <v>0.04</v>
      </c>
      <c r="G174" s="1">
        <v>12695</v>
      </c>
      <c r="I174" s="1" t="s">
        <v>30</v>
      </c>
      <c r="J174" s="42">
        <f t="shared" si="24"/>
        <v>0.5</v>
      </c>
      <c r="K174" s="47">
        <f t="shared" si="59"/>
        <v>2.8571428571428574E-2</v>
      </c>
      <c r="L174" s="59">
        <f>(X174*K174)/(W174*G174*0.15)</f>
        <v>8.7323648230461952</v>
      </c>
      <c r="M174" s="57">
        <f t="shared" si="57"/>
        <v>9</v>
      </c>
      <c r="N174" s="57">
        <f t="shared" si="58"/>
        <v>1</v>
      </c>
      <c r="O174" s="47">
        <v>2.9600000000000001E-2</v>
      </c>
      <c r="T174" s="9" t="str">
        <f t="shared" si="60"/>
        <v/>
      </c>
      <c r="U174" s="17"/>
      <c r="W174" s="18">
        <f>[1]!WSD($B174,"contractmultiplier",$A$2,$A$2,"TradingCalendar=SSE","rptType=1","ShowCodes=N","ShowDates=N","ShowParams=Y","cols=1;rows=1")</f>
        <v>10</v>
      </c>
      <c r="X174" s="1">
        <v>5820012</v>
      </c>
    </row>
    <row r="175" spans="1:24" ht="14.25" x14ac:dyDescent="0.2">
      <c r="B175" s="1" t="s">
        <v>17</v>
      </c>
      <c r="C175" s="1" t="s">
        <v>32</v>
      </c>
      <c r="D175" s="1">
        <v>68</v>
      </c>
      <c r="E175" s="36">
        <v>0.04</v>
      </c>
      <c r="F175" s="36">
        <v>0.04</v>
      </c>
      <c r="G175" s="1">
        <v>5568</v>
      </c>
      <c r="I175" s="1" t="s">
        <v>30</v>
      </c>
      <c r="J175" s="42">
        <f t="shared" si="24"/>
        <v>0.5</v>
      </c>
      <c r="K175" s="47">
        <f t="shared" si="59"/>
        <v>2.8571428571428574E-2</v>
      </c>
      <c r="L175" s="59">
        <f>(X175*K175)/(W175*G175*0.15)</f>
        <v>39.819458128078821</v>
      </c>
      <c r="M175" s="57">
        <f t="shared" si="57"/>
        <v>40</v>
      </c>
      <c r="N175" s="57">
        <f t="shared" si="58"/>
        <v>-28</v>
      </c>
      <c r="O175" s="47">
        <v>2.8899999999999999E-2</v>
      </c>
      <c r="T175" s="9" t="str">
        <f t="shared" si="60"/>
        <v/>
      </c>
      <c r="U175" s="17"/>
      <c r="W175" s="18">
        <f>[1]!WSD($B175,"contractmultiplier",$A$2,$A$2,"TradingCalendar=SSE","rptType=1","ShowCodes=N","ShowDates=N","ShowParams=Y","cols=1;rows=1")</f>
        <v>5</v>
      </c>
      <c r="X175" s="1">
        <v>5820012</v>
      </c>
    </row>
    <row r="176" spans="1:24" ht="14.25" x14ac:dyDescent="0.2">
      <c r="B176" s="1" t="s">
        <v>22</v>
      </c>
      <c r="C176" s="1" t="s">
        <v>32</v>
      </c>
      <c r="D176" s="1">
        <v>35</v>
      </c>
      <c r="E176" s="36">
        <v>0.04</v>
      </c>
      <c r="F176" s="36">
        <v>0.04</v>
      </c>
      <c r="G176" s="1">
        <v>2730</v>
      </c>
      <c r="I176" s="1" t="s">
        <v>30</v>
      </c>
      <c r="J176" s="42">
        <f t="shared" si="24"/>
        <v>0.5</v>
      </c>
      <c r="K176" s="47">
        <f t="shared" si="59"/>
        <v>2.8571428571428574E-2</v>
      </c>
      <c r="L176" s="59">
        <f>(X176*K176)/(W176*G176*0.15)</f>
        <v>40.60709576138148</v>
      </c>
      <c r="M176" s="57">
        <f t="shared" si="57"/>
        <v>41</v>
      </c>
      <c r="N176" s="57">
        <f t="shared" si="58"/>
        <v>6</v>
      </c>
      <c r="O176" s="47">
        <v>2.8899999999999999E-2</v>
      </c>
      <c r="T176" s="9" t="str">
        <f t="shared" si="60"/>
        <v/>
      </c>
      <c r="U176" s="17"/>
      <c r="W176" s="18">
        <f>[1]!WSD($B176,"contractmultiplier",$A$2,$A$2,"TradingCalendar=SSE","rptType=1","ShowCodes=N","ShowDates=N","ShowParams=Y","cols=1;rows=1")</f>
        <v>10</v>
      </c>
      <c r="X176" s="1">
        <v>5820012</v>
      </c>
    </row>
    <row r="177" spans="1:24" ht="14.25" x14ac:dyDescent="0.2">
      <c r="B177" s="1" t="s">
        <v>97</v>
      </c>
      <c r="C177" s="1" t="s">
        <v>30</v>
      </c>
      <c r="D177" s="1">
        <v>-40</v>
      </c>
      <c r="E177" s="36">
        <v>0.04</v>
      </c>
      <c r="F177" s="36">
        <v>0.04</v>
      </c>
      <c r="G177" s="1">
        <v>5074</v>
      </c>
      <c r="I177" s="1" t="s">
        <v>30</v>
      </c>
      <c r="J177" s="42">
        <f t="shared" si="24"/>
        <v>2</v>
      </c>
      <c r="K177" s="47">
        <f>SUM($F$177:$F$181)/SUM($J$177:$J$181)*J177</f>
        <v>5.3333333333333337E-2</v>
      </c>
      <c r="L177" s="59">
        <f>-(X177*K177)/(W177*G177*0.15)</f>
        <v>-40.783161214032326</v>
      </c>
      <c r="M177" s="57">
        <f t="shared" si="57"/>
        <v>-41</v>
      </c>
      <c r="N177" s="57">
        <f t="shared" si="58"/>
        <v>-1</v>
      </c>
      <c r="O177" s="47">
        <v>5.3999999999999999E-2</v>
      </c>
      <c r="T177" s="9" t="str">
        <f t="shared" si="60"/>
        <v/>
      </c>
      <c r="U177" s="17"/>
      <c r="W177" s="18">
        <f>[1]!WSD($B177,"contractmultiplier",$A$2,$A$2,"TradingCalendar=SSE","rptType=1","ShowCodes=N","ShowDates=N","ShowParams=Y","cols=1;rows=1")</f>
        <v>10</v>
      </c>
      <c r="X177" s="1">
        <v>5820012</v>
      </c>
    </row>
    <row r="178" spans="1:24" ht="14.25" x14ac:dyDescent="0.2">
      <c r="B178" s="1" t="s">
        <v>47</v>
      </c>
      <c r="C178" s="1" t="s">
        <v>30</v>
      </c>
      <c r="D178" s="1">
        <v>-20</v>
      </c>
      <c r="E178" s="36">
        <v>0.04</v>
      </c>
      <c r="F178" s="36">
        <v>0.04</v>
      </c>
      <c r="G178" s="1">
        <v>2517</v>
      </c>
      <c r="I178" s="1" t="s">
        <v>32</v>
      </c>
      <c r="J178" s="42">
        <f t="shared" si="24"/>
        <v>0.5</v>
      </c>
      <c r="K178" s="47">
        <f t="shared" ref="K178:K181" si="61">SUM($F$177:$F$181)/SUM($J$177:$J$181)*J178</f>
        <v>1.3333333333333334E-2</v>
      </c>
      <c r="L178" s="59">
        <f>-(X178*K178)/(W178*G178*0.15)</f>
        <v>-20.553611442193088</v>
      </c>
      <c r="M178" s="57">
        <f t="shared" si="57"/>
        <v>-21</v>
      </c>
      <c r="N178" s="57">
        <f t="shared" si="58"/>
        <v>-1</v>
      </c>
      <c r="O178" s="47">
        <v>1.37E-2</v>
      </c>
      <c r="T178" s="9" t="str">
        <f t="shared" si="60"/>
        <v/>
      </c>
      <c r="U178" s="17"/>
      <c r="W178" s="18">
        <f>[1]!WSD($B178,"contractmultiplier",$A$2,$A$2,"TradingCalendar=SSE","rptType=1","ShowCodes=N","ShowDates=N","ShowParams=Y","cols=1;rows=1")</f>
        <v>10</v>
      </c>
      <c r="X178" s="1">
        <v>5820012</v>
      </c>
    </row>
    <row r="179" spans="1:24" ht="14.25" x14ac:dyDescent="0.2">
      <c r="B179" s="1" t="s">
        <v>20</v>
      </c>
      <c r="C179" s="1" t="s">
        <v>30</v>
      </c>
      <c r="D179" s="1">
        <v>-55</v>
      </c>
      <c r="E179" s="36">
        <v>0.04</v>
      </c>
      <c r="F179" s="36">
        <v>0.04</v>
      </c>
      <c r="G179" s="1">
        <v>3709</v>
      </c>
      <c r="I179" s="1" t="s">
        <v>30</v>
      </c>
      <c r="J179" s="42">
        <f t="shared" si="24"/>
        <v>2</v>
      </c>
      <c r="K179" s="47">
        <f t="shared" si="61"/>
        <v>5.3333333333333337E-2</v>
      </c>
      <c r="L179" s="59">
        <f>-(X179*K179)/(W179*G179*0.15)</f>
        <v>-55.792332165004048</v>
      </c>
      <c r="M179" s="57">
        <f t="shared" si="57"/>
        <v>-56</v>
      </c>
      <c r="N179" s="57">
        <f t="shared" si="58"/>
        <v>-1</v>
      </c>
      <c r="O179" s="47">
        <v>5.3900000000000003E-2</v>
      </c>
      <c r="T179" s="9" t="str">
        <f t="shared" si="60"/>
        <v/>
      </c>
      <c r="U179" s="17"/>
      <c r="W179" s="18">
        <f>[1]!WSD($B179,"contractmultiplier",$A$2,$A$2,"TradingCalendar=SSE","rptType=1","ShowCodes=N","ShowDates=N","ShowParams=Y","cols=1;rows=1")</f>
        <v>10</v>
      </c>
      <c r="X179" s="1">
        <v>5820012</v>
      </c>
    </row>
    <row r="180" spans="1:24" ht="14.25" x14ac:dyDescent="0.2">
      <c r="B180" s="1" t="s">
        <v>19</v>
      </c>
      <c r="C180" s="1" t="s">
        <v>30</v>
      </c>
      <c r="D180" s="1">
        <v>-10</v>
      </c>
      <c r="E180" s="36">
        <v>0.04</v>
      </c>
      <c r="F180" s="36">
        <v>0.04</v>
      </c>
      <c r="G180" s="1">
        <v>2002</v>
      </c>
      <c r="I180" s="1" t="s">
        <v>30</v>
      </c>
      <c r="J180" s="42">
        <f t="shared" si="24"/>
        <v>2</v>
      </c>
      <c r="K180" s="47">
        <f t="shared" si="61"/>
        <v>5.3333333333333337E-2</v>
      </c>
      <c r="L180" s="59">
        <f>-(X180*K180)/(W180*G180*0.15)</f>
        <v>-10.336351648351648</v>
      </c>
      <c r="M180" s="57">
        <f t="shared" si="57"/>
        <v>-10</v>
      </c>
      <c r="N180" s="57">
        <f t="shared" si="58"/>
        <v>0</v>
      </c>
      <c r="O180" s="47">
        <v>5.2600000000000001E-2</v>
      </c>
      <c r="T180" s="9" t="str">
        <f t="shared" si="60"/>
        <v/>
      </c>
      <c r="U180" s="17"/>
      <c r="W180" s="18">
        <f>[1]!WSD($B180,"contractmultiplier",$A$2,$A$2,"TradingCalendar=SSE","rptType=1","ShowCodes=N","ShowDates=N","ShowParams=Y","cols=1;rows=1")</f>
        <v>100</v>
      </c>
      <c r="X180" s="1">
        <v>5820012</v>
      </c>
    </row>
    <row r="181" spans="1:24" ht="14.25" x14ac:dyDescent="0.2">
      <c r="A181" s="28"/>
      <c r="B181" s="6" t="s">
        <v>23</v>
      </c>
      <c r="C181" s="6" t="s">
        <v>30</v>
      </c>
      <c r="D181" s="6">
        <v>-13</v>
      </c>
      <c r="E181" s="35">
        <v>0.04</v>
      </c>
      <c r="F181" s="35">
        <v>0.04</v>
      </c>
      <c r="G181" s="6">
        <v>1266</v>
      </c>
      <c r="H181" s="6"/>
      <c r="I181" s="6" t="s">
        <v>31</v>
      </c>
      <c r="J181" s="41">
        <f t="shared" si="24"/>
        <v>1</v>
      </c>
      <c r="K181" s="58">
        <f t="shared" si="61"/>
        <v>2.6666666666666668E-2</v>
      </c>
      <c r="L181" s="56">
        <f>-(X181*K181)/(W181*G181*0.15)</f>
        <v>-13.621232227488152</v>
      </c>
      <c r="M181" s="6">
        <f t="shared" si="57"/>
        <v>-14</v>
      </c>
      <c r="N181" s="6">
        <f t="shared" si="58"/>
        <v>-1</v>
      </c>
      <c r="O181" s="58">
        <v>2.8000000000000001E-2</v>
      </c>
      <c r="P181" s="58"/>
      <c r="T181" s="9" t="str">
        <f t="shared" si="60"/>
        <v/>
      </c>
      <c r="U181" s="17"/>
      <c r="W181" s="18">
        <f>[1]!WSD($B181,"contractmultiplier",$A$2,$A$2,"TradingCalendar=SSE","rptType=1","ShowCodes=N","ShowDates=N","ShowParams=Y","cols=1;rows=1")</f>
        <v>60</v>
      </c>
      <c r="X181" s="1">
        <v>5820012</v>
      </c>
    </row>
    <row r="182" spans="1:24" ht="14.25" x14ac:dyDescent="0.2">
      <c r="A182" s="27">
        <v>43173</v>
      </c>
      <c r="B182" s="1" t="s">
        <v>16</v>
      </c>
      <c r="C182" s="1" t="s">
        <v>32</v>
      </c>
      <c r="D182" s="1">
        <v>36</v>
      </c>
      <c r="E182" s="36">
        <v>0.04</v>
      </c>
      <c r="F182" s="36">
        <v>0.04</v>
      </c>
      <c r="G182" s="1">
        <v>607.4</v>
      </c>
      <c r="I182" s="1" t="s">
        <v>129</v>
      </c>
      <c r="J182" s="42">
        <f>IF(I182="N",1,IF(C182=I182,2,0.5))</f>
        <v>0.5</v>
      </c>
      <c r="K182" s="47">
        <f>SUM($F$182:$F$186)/SUM($J$182:$J$186)*J182</f>
        <v>3.3333333333333333E-2</v>
      </c>
      <c r="L182" s="59">
        <f>(X182*K182)/(W182*G182*0.15)</f>
        <v>21.292990158416565</v>
      </c>
      <c r="M182" s="57">
        <f t="shared" ref="M182:M191" si="62">ROUND(L182,0)</f>
        <v>21</v>
      </c>
      <c r="N182" s="57">
        <f t="shared" ref="N182:N191" si="63">M182-D182</f>
        <v>-15</v>
      </c>
      <c r="O182" s="47">
        <v>3.27E-2</v>
      </c>
      <c r="T182" s="9" t="str">
        <f>IF(Q182="","",D182*(Q182-#REF!)*W182)</f>
        <v/>
      </c>
      <c r="U182" s="17"/>
      <c r="W182" s="18">
        <f>[1]!WSD($B182,"contractmultiplier",$A$2,$A$2,"TradingCalendar=SSE","rptType=1","ShowCodes=N","ShowDates=N","ShowParams=Y","cols=1;rows=1")</f>
        <v>100</v>
      </c>
      <c r="X182" s="1">
        <v>5820013</v>
      </c>
    </row>
    <row r="183" spans="1:24" ht="14.25" x14ac:dyDescent="0.2">
      <c r="B183" s="1" t="s">
        <v>24</v>
      </c>
      <c r="C183" s="1" t="s">
        <v>32</v>
      </c>
      <c r="D183" s="1">
        <v>122</v>
      </c>
      <c r="E183" s="36">
        <v>0.04</v>
      </c>
      <c r="F183" s="36">
        <v>0.04</v>
      </c>
      <c r="G183" s="1">
        <v>1823</v>
      </c>
      <c r="I183" s="1" t="s">
        <v>31</v>
      </c>
      <c r="J183" s="42">
        <f t="shared" si="24"/>
        <v>1</v>
      </c>
      <c r="K183" s="47">
        <f t="shared" ref="K183:K186" si="64">SUM($F$182:$F$186)/SUM($J$182:$J$186)*J183</f>
        <v>6.6666666666666666E-2</v>
      </c>
      <c r="L183" s="59">
        <f>(X183*K183)/(W183*G183*0.15)</f>
        <v>141.89099774486499</v>
      </c>
      <c r="M183" s="57">
        <f t="shared" si="62"/>
        <v>142</v>
      </c>
      <c r="N183" s="57">
        <f t="shared" si="63"/>
        <v>20</v>
      </c>
      <c r="O183" s="47">
        <v>6.6299999999999998E-2</v>
      </c>
      <c r="T183" s="9" t="str">
        <f>IF(Q183="","",D183*(Q183-#REF!)*W183)</f>
        <v/>
      </c>
      <c r="U183" s="17"/>
      <c r="W183" s="18">
        <f>[1]!WSD($B183,"contractmultiplier",$A$2,$A$2,"TradingCalendar=SSE","rptType=1","ShowCodes=N","ShowDates=N","ShowParams=Y","cols=1;rows=1")</f>
        <v>10</v>
      </c>
      <c r="X183" s="1">
        <v>5820014</v>
      </c>
    </row>
    <row r="184" spans="1:24" ht="14.25" x14ac:dyDescent="0.2">
      <c r="B184" s="1" t="s">
        <v>18</v>
      </c>
      <c r="C184" s="1" t="s">
        <v>32</v>
      </c>
      <c r="D184" s="1">
        <v>9</v>
      </c>
      <c r="E184" s="36">
        <v>0.04</v>
      </c>
      <c r="F184" s="36">
        <v>0.04</v>
      </c>
      <c r="G184" s="1">
        <v>12695</v>
      </c>
      <c r="I184" s="1" t="s">
        <v>30</v>
      </c>
      <c r="J184" s="42">
        <f t="shared" si="24"/>
        <v>0.5</v>
      </c>
      <c r="K184" s="47">
        <f t="shared" si="64"/>
        <v>3.3333333333333333E-2</v>
      </c>
      <c r="L184" s="59">
        <f>(X184*K184)/(W184*G184*0.15)</f>
        <v>10.187764211631876</v>
      </c>
      <c r="M184" s="57">
        <f t="shared" si="62"/>
        <v>10</v>
      </c>
      <c r="N184" s="57">
        <f t="shared" si="63"/>
        <v>1</v>
      </c>
      <c r="O184" s="47">
        <v>3.2599999999999997E-2</v>
      </c>
      <c r="T184" s="9" t="str">
        <f>IF(Q184="","",D184*(Q184-#REF!)*W184)</f>
        <v/>
      </c>
      <c r="U184" s="17"/>
      <c r="W184" s="18">
        <f>[1]!WSD($B184,"contractmultiplier",$A$2,$A$2,"TradingCalendar=SSE","rptType=1","ShowCodes=N","ShowDates=N","ShowParams=Y","cols=1;rows=1")</f>
        <v>10</v>
      </c>
      <c r="X184" s="1">
        <v>5820015</v>
      </c>
    </row>
    <row r="185" spans="1:24" ht="14.25" x14ac:dyDescent="0.2">
      <c r="B185" s="1" t="s">
        <v>17</v>
      </c>
      <c r="C185" s="1" t="s">
        <v>32</v>
      </c>
      <c r="D185" s="1">
        <v>40</v>
      </c>
      <c r="E185" s="36">
        <v>0.04</v>
      </c>
      <c r="F185" s="36">
        <v>0.04</v>
      </c>
      <c r="G185" s="1">
        <v>5596</v>
      </c>
      <c r="I185" s="1" t="s">
        <v>30</v>
      </c>
      <c r="J185" s="42">
        <f t="shared" si="24"/>
        <v>0.5</v>
      </c>
      <c r="K185" s="47">
        <f t="shared" si="64"/>
        <v>3.3333333333333333E-2</v>
      </c>
      <c r="L185" s="59">
        <f>(X185*K185)/(W185*G185*0.15)</f>
        <v>46.223620046064646</v>
      </c>
      <c r="M185" s="57">
        <f t="shared" si="62"/>
        <v>46</v>
      </c>
      <c r="N185" s="57">
        <f t="shared" si="63"/>
        <v>6</v>
      </c>
      <c r="O185" s="47">
        <v>3.2899999999999999E-2</v>
      </c>
      <c r="T185" s="9" t="str">
        <f>IF(Q185="","",D185*(Q185-#REF!)*W185)</f>
        <v/>
      </c>
      <c r="U185" s="17"/>
      <c r="W185" s="18">
        <f>[1]!WSD($B185,"contractmultiplier",$A$2,$A$2,"TradingCalendar=SSE","rptType=1","ShowCodes=N","ShowDates=N","ShowParams=Y","cols=1;rows=1")</f>
        <v>5</v>
      </c>
      <c r="X185" s="1">
        <v>5820016</v>
      </c>
    </row>
    <row r="186" spans="1:24" ht="14.25" x14ac:dyDescent="0.2">
      <c r="B186" s="1" t="s">
        <v>22</v>
      </c>
      <c r="C186" s="1" t="s">
        <v>32</v>
      </c>
      <c r="D186" s="1">
        <v>41</v>
      </c>
      <c r="E186" s="36">
        <v>0.04</v>
      </c>
      <c r="F186" s="36">
        <v>0.04</v>
      </c>
      <c r="G186" s="1">
        <v>2664</v>
      </c>
      <c r="I186" s="1" t="s">
        <v>30</v>
      </c>
      <c r="J186" s="42">
        <f t="shared" si="24"/>
        <v>0.5</v>
      </c>
      <c r="K186" s="47">
        <f t="shared" si="64"/>
        <v>3.3333333333333333E-2</v>
      </c>
      <c r="L186" s="59">
        <f>(X186*K186)/(W186*G186*0.15)</f>
        <v>48.548690357023688</v>
      </c>
      <c r="M186" s="57">
        <f t="shared" si="62"/>
        <v>49</v>
      </c>
      <c r="N186" s="57">
        <f t="shared" si="63"/>
        <v>8</v>
      </c>
      <c r="O186" s="47">
        <v>3.3799999999999997E-2</v>
      </c>
      <c r="T186" s="9" t="str">
        <f>IF(Q186="","",D186*(Q186-#REF!)*W186)</f>
        <v/>
      </c>
      <c r="U186" s="17"/>
      <c r="W186" s="18">
        <f>[1]!WSD($B186,"contractmultiplier",$A$2,$A$2,"TradingCalendar=SSE","rptType=1","ShowCodes=N","ShowDates=N","ShowParams=Y","cols=1;rows=1")</f>
        <v>10</v>
      </c>
      <c r="X186" s="1">
        <v>5820017</v>
      </c>
    </row>
    <row r="187" spans="1:24" ht="14.25" x14ac:dyDescent="0.2">
      <c r="B187" s="1" t="s">
        <v>97</v>
      </c>
      <c r="C187" s="1" t="s">
        <v>30</v>
      </c>
      <c r="D187" s="1">
        <v>-41</v>
      </c>
      <c r="E187" s="36">
        <v>0.04</v>
      </c>
      <c r="F187" s="36">
        <v>0.04</v>
      </c>
      <c r="G187" s="1">
        <v>5112</v>
      </c>
      <c r="I187" s="1" t="s">
        <v>30</v>
      </c>
      <c r="J187" s="42">
        <f t="shared" si="24"/>
        <v>2</v>
      </c>
      <c r="K187" s="47">
        <f>SUM($F$187:$F$191)/SUM($J$187:$J$191)*J187</f>
        <v>5.3333333333333337E-2</v>
      </c>
      <c r="L187" s="59">
        <f>-(X187*K187)/(W187*G187*0.15)</f>
        <v>-40.480041731872717</v>
      </c>
      <c r="M187" s="57">
        <f t="shared" si="62"/>
        <v>-40</v>
      </c>
      <c r="N187" s="57">
        <f t="shared" si="63"/>
        <v>1</v>
      </c>
      <c r="O187" s="47">
        <v>5.2200000000000003E-2</v>
      </c>
      <c r="T187" s="9" t="str">
        <f>IF(Q187="","",D187*(Q187-#REF!)*W187)</f>
        <v/>
      </c>
      <c r="U187" s="17"/>
      <c r="W187" s="18">
        <f>[1]!WSD($B187,"contractmultiplier",$A$2,$A$2,"TradingCalendar=SSE","rptType=1","ShowCodes=N","ShowDates=N","ShowParams=Y","cols=1;rows=1")</f>
        <v>10</v>
      </c>
      <c r="X187" s="1">
        <v>5820018</v>
      </c>
    </row>
    <row r="188" spans="1:24" ht="14.25" x14ac:dyDescent="0.2">
      <c r="B188" s="1" t="s">
        <v>47</v>
      </c>
      <c r="C188" s="1" t="s">
        <v>30</v>
      </c>
      <c r="D188" s="1">
        <v>-21</v>
      </c>
      <c r="E188" s="36">
        <v>0.04</v>
      </c>
      <c r="F188" s="36">
        <v>0.04</v>
      </c>
      <c r="G188" s="1">
        <v>2517</v>
      </c>
      <c r="I188" s="1" t="s">
        <v>32</v>
      </c>
      <c r="J188" s="42">
        <f t="shared" si="24"/>
        <v>0.5</v>
      </c>
      <c r="K188" s="47">
        <f t="shared" ref="K188:K191" si="65">SUM($F$187:$F$191)/SUM($J$187:$J$191)*J188</f>
        <v>1.3333333333333334E-2</v>
      </c>
      <c r="L188" s="59">
        <f>-(X188*K188)/(W188*G188*0.15)</f>
        <v>-20.553636162980624</v>
      </c>
      <c r="M188" s="57">
        <f t="shared" si="62"/>
        <v>-21</v>
      </c>
      <c r="N188" s="57">
        <f t="shared" si="63"/>
        <v>0</v>
      </c>
      <c r="O188" s="47">
        <v>1.3599999999999999E-2</v>
      </c>
      <c r="T188" s="9" t="str">
        <f>IF(Q188="","",D188*(Q188-#REF!)*W188)</f>
        <v/>
      </c>
      <c r="U188" s="17"/>
      <c r="W188" s="18">
        <f>[1]!WSD($B188,"contractmultiplier",$A$2,$A$2,"TradingCalendar=SSE","rptType=1","ShowCodes=N","ShowDates=N","ShowParams=Y","cols=1;rows=1")</f>
        <v>10</v>
      </c>
      <c r="X188" s="1">
        <v>5820019</v>
      </c>
    </row>
    <row r="189" spans="1:24" ht="14.25" x14ac:dyDescent="0.2">
      <c r="B189" s="1" t="s">
        <v>20</v>
      </c>
      <c r="C189" s="1" t="s">
        <v>30</v>
      </c>
      <c r="D189" s="1">
        <v>-56</v>
      </c>
      <c r="E189" s="36">
        <v>0.04</v>
      </c>
      <c r="F189" s="36">
        <v>0.04</v>
      </c>
      <c r="G189" s="1">
        <v>3695</v>
      </c>
      <c r="I189" s="1" t="s">
        <v>30</v>
      </c>
      <c r="J189" s="42">
        <f t="shared" si="24"/>
        <v>2</v>
      </c>
      <c r="K189" s="47">
        <f t="shared" si="65"/>
        <v>5.3333333333333337E-2</v>
      </c>
      <c r="L189" s="59">
        <f>-(X189*K189)/(W189*G189*0.15)</f>
        <v>-56.003800932190657</v>
      </c>
      <c r="M189" s="57">
        <f t="shared" si="62"/>
        <v>-56</v>
      </c>
      <c r="N189" s="57">
        <f t="shared" si="63"/>
        <v>0</v>
      </c>
      <c r="O189" s="47">
        <v>5.33E-2</v>
      </c>
      <c r="T189" s="9" t="str">
        <f>IF(Q189="","",D189*(Q189-#REF!)*W189)</f>
        <v/>
      </c>
      <c r="U189" s="17"/>
      <c r="W189" s="18">
        <f>[1]!WSD($B189,"contractmultiplier",$A$2,$A$2,"TradingCalendar=SSE","rptType=1","ShowCodes=N","ShowDates=N","ShowParams=Y","cols=1;rows=1")</f>
        <v>10</v>
      </c>
      <c r="X189" s="1">
        <v>5820020</v>
      </c>
    </row>
    <row r="190" spans="1:24" ht="14.25" x14ac:dyDescent="0.2">
      <c r="B190" s="1" t="s">
        <v>19</v>
      </c>
      <c r="C190" s="1" t="s">
        <v>30</v>
      </c>
      <c r="D190" s="1">
        <v>-10</v>
      </c>
      <c r="E190" s="36">
        <v>0.04</v>
      </c>
      <c r="F190" s="36">
        <v>0.04</v>
      </c>
      <c r="G190" s="1">
        <v>1988</v>
      </c>
      <c r="I190" s="1" t="s">
        <v>30</v>
      </c>
      <c r="J190" s="42">
        <f t="shared" si="24"/>
        <v>2</v>
      </c>
      <c r="K190" s="47">
        <f t="shared" si="65"/>
        <v>5.3333333333333337E-2</v>
      </c>
      <c r="L190" s="59">
        <f>-(X190*K190)/(W190*G190*0.15)</f>
        <v>-10.409158953722335</v>
      </c>
      <c r="M190" s="57">
        <f t="shared" si="62"/>
        <v>-10</v>
      </c>
      <c r="N190" s="57">
        <f t="shared" si="63"/>
        <v>0</v>
      </c>
      <c r="O190" s="47">
        <v>5.1299999999999998E-2</v>
      </c>
      <c r="T190" s="9" t="str">
        <f>IF(Q190="","",D190*(Q190-#REF!)*W190)</f>
        <v/>
      </c>
      <c r="U190" s="17"/>
      <c r="W190" s="18">
        <f>[1]!WSD($B190,"contractmultiplier",$A$2,$A$2,"TradingCalendar=SSE","rptType=1","ShowCodes=N","ShowDates=N","ShowParams=Y","cols=1;rows=1")</f>
        <v>100</v>
      </c>
      <c r="X190" s="1">
        <v>5820021</v>
      </c>
    </row>
    <row r="191" spans="1:24" ht="14.25" x14ac:dyDescent="0.2">
      <c r="B191" s="1" t="s">
        <v>128</v>
      </c>
      <c r="C191" s="1" t="s">
        <v>30</v>
      </c>
      <c r="D191" s="1">
        <v>0</v>
      </c>
      <c r="E191" s="35">
        <v>0.04</v>
      </c>
      <c r="F191" s="35">
        <v>0.04</v>
      </c>
      <c r="G191" s="1">
        <v>5708</v>
      </c>
      <c r="I191" s="1" t="s">
        <v>31</v>
      </c>
      <c r="J191" s="42">
        <f t="shared" si="24"/>
        <v>1</v>
      </c>
      <c r="K191" s="47">
        <f t="shared" si="65"/>
        <v>2.6666666666666668E-2</v>
      </c>
      <c r="L191" s="59">
        <f>-(X191*K191)/(W191*G191*0.15)</f>
        <v>-18.126674453009421</v>
      </c>
      <c r="M191" s="57">
        <f t="shared" si="62"/>
        <v>-18</v>
      </c>
      <c r="N191" s="57">
        <f t="shared" si="63"/>
        <v>-18</v>
      </c>
      <c r="O191" s="47">
        <v>2.64E-2</v>
      </c>
      <c r="T191" s="9"/>
      <c r="U191" s="17"/>
      <c r="W191" s="18">
        <f>[1]!WSD($B191,"contractmultiplier",$A$2,$A$2,"TradingCalendar=SSE","rptType=1","ShowCodes=N","ShowDates=N","ShowParams=Y","cols=1;rows=1")</f>
        <v>10</v>
      </c>
      <c r="X191" s="1">
        <v>5820022</v>
      </c>
    </row>
    <row r="192" spans="1:24" ht="14.25" x14ac:dyDescent="0.2">
      <c r="A192" s="28"/>
      <c r="B192" s="6" t="s">
        <v>23</v>
      </c>
      <c r="C192" s="6" t="s">
        <v>30</v>
      </c>
      <c r="D192" s="6">
        <v>0</v>
      </c>
      <c r="E192" s="62"/>
      <c r="F192" s="62"/>
      <c r="G192" s="6"/>
      <c r="H192" s="6"/>
      <c r="I192" s="6"/>
      <c r="K192" s="58"/>
      <c r="L192" s="56"/>
      <c r="M192" s="56">
        <v>0</v>
      </c>
      <c r="N192" s="58">
        <v>0</v>
      </c>
      <c r="O192" s="58">
        <v>0</v>
      </c>
      <c r="P192" s="58"/>
      <c r="T192" s="9" t="str">
        <f t="shared" si="38"/>
        <v/>
      </c>
      <c r="U192" s="17"/>
      <c r="W192" s="18">
        <f>[1]!WSD($B192,"contractmultiplier",$A$2,$A$2,"TradingCalendar=SSE","rptType=1","ShowCodes=N","ShowDates=N","ShowParams=Y","cols=1;rows=1")</f>
        <v>60</v>
      </c>
      <c r="X192" s="1">
        <v>5790023</v>
      </c>
    </row>
    <row r="193" spans="1:24" ht="14.25" x14ac:dyDescent="0.2">
      <c r="A193" s="27">
        <v>43175</v>
      </c>
      <c r="B193" s="1" t="s">
        <v>139</v>
      </c>
      <c r="C193" s="1" t="s">
        <v>32</v>
      </c>
      <c r="D193" s="1">
        <v>21</v>
      </c>
      <c r="O193" s="47">
        <v>0</v>
      </c>
      <c r="T193" s="9" t="str">
        <f t="shared" si="38"/>
        <v/>
      </c>
      <c r="U193" s="17"/>
      <c r="W193" s="18">
        <f>[1]!WSD($B193,"contractmultiplier",$A$2,$A$2,"TradingCalendar=SSE","rptType=1","ShowCodes=N","ShowDates=N","ShowParams=Y","cols=1;rows=1")</f>
        <v>100</v>
      </c>
      <c r="X193" s="1">
        <v>5790023</v>
      </c>
    </row>
    <row r="194" spans="1:24" ht="14.25" x14ac:dyDescent="0.2">
      <c r="B194" s="1" t="s">
        <v>130</v>
      </c>
      <c r="C194" s="1" t="s">
        <v>32</v>
      </c>
      <c r="D194" s="1">
        <v>142</v>
      </c>
      <c r="E194" s="36">
        <v>0.04</v>
      </c>
      <c r="F194" s="36">
        <v>0.04</v>
      </c>
      <c r="G194" s="1">
        <v>1806</v>
      </c>
      <c r="I194" s="1" t="s">
        <v>31</v>
      </c>
      <c r="J194" s="42">
        <f>IF(I194="N",1,IF(C194=I194,2,0.5))</f>
        <v>1</v>
      </c>
      <c r="K194" s="47">
        <f>SUM($F$194:$F$198)/SUM($J$194:$J$198)*J194</f>
        <v>5.7142857142857148E-2</v>
      </c>
      <c r="L194" s="59">
        <f>(X194*K194)/(W194*G194*0.15)</f>
        <v>122.13305911511894</v>
      </c>
      <c r="M194" s="57">
        <f t="shared" ref="M194:M203" si="66">ROUND(L194,0)</f>
        <v>122</v>
      </c>
      <c r="N194" s="57">
        <f t="shared" ref="N194:N203" si="67">M194-D194</f>
        <v>-20</v>
      </c>
      <c r="O194" s="47">
        <v>5.7099999999999998E-2</v>
      </c>
      <c r="T194" s="9" t="str">
        <f t="shared" si="38"/>
        <v/>
      </c>
      <c r="U194" s="17"/>
      <c r="W194" s="18">
        <f>[1]!WSD($B194,"contractmultiplier",$A$2,$A$2,"TradingCalendar=SSE","rptType=1","ShowCodes=N","ShowDates=N","ShowParams=Y","cols=1;rows=1")</f>
        <v>10</v>
      </c>
      <c r="X194" s="1">
        <v>5790023</v>
      </c>
    </row>
    <row r="195" spans="1:24" ht="14.25" x14ac:dyDescent="0.2">
      <c r="B195" s="1" t="s">
        <v>140</v>
      </c>
      <c r="C195" s="1" t="s">
        <v>32</v>
      </c>
      <c r="D195" s="1">
        <v>0</v>
      </c>
      <c r="E195" s="36">
        <v>0.04</v>
      </c>
      <c r="F195" s="36">
        <v>0.04</v>
      </c>
      <c r="G195" s="1">
        <v>1457</v>
      </c>
      <c r="I195" s="1" t="s">
        <v>141</v>
      </c>
      <c r="J195" s="42">
        <f t="shared" ref="J195:J225" si="68">IF(I195="N",1,IF(C195=I195,2,0.5))</f>
        <v>1</v>
      </c>
      <c r="K195" s="47">
        <f t="shared" ref="K195:K198" si="69">SUM($F$194:$F$198)/SUM($J$194:$J$198)*J195</f>
        <v>5.7142857142857148E-2</v>
      </c>
      <c r="L195" s="59">
        <f>(X195*K195)/(W195*G195*0.15)</f>
        <v>75.693996143412761</v>
      </c>
      <c r="M195" s="57">
        <f t="shared" si="66"/>
        <v>76</v>
      </c>
      <c r="N195" s="57">
        <f t="shared" si="67"/>
        <v>76</v>
      </c>
      <c r="O195" s="47">
        <v>5.7500000000000002E-2</v>
      </c>
      <c r="T195" s="9" t="str">
        <f t="shared" ref="T195:T202" si="70">IF(Q195="","",D196*(Q195-G195)*W195)</f>
        <v/>
      </c>
      <c r="U195" s="17"/>
      <c r="W195" s="18">
        <f>[1]!WSD($B195,"contractmultiplier",$A$2,$A$2,"TradingCalendar=SSE","rptType=1","ShowCodes=N","ShowDates=N","ShowParams=Y","cols=1;rows=1")</f>
        <v>20</v>
      </c>
      <c r="X195" s="1">
        <v>5790023</v>
      </c>
    </row>
    <row r="196" spans="1:24" ht="14.25" x14ac:dyDescent="0.2">
      <c r="B196" s="1" t="s">
        <v>131</v>
      </c>
      <c r="C196" s="1" t="s">
        <v>32</v>
      </c>
      <c r="D196" s="1">
        <v>10</v>
      </c>
      <c r="E196" s="36">
        <v>0.04</v>
      </c>
      <c r="F196" s="36">
        <v>0.04</v>
      </c>
      <c r="G196" s="1">
        <v>12810</v>
      </c>
      <c r="I196" s="1" t="s">
        <v>30</v>
      </c>
      <c r="J196" s="42">
        <f t="shared" si="68"/>
        <v>0.5</v>
      </c>
      <c r="K196" s="47">
        <f t="shared" si="69"/>
        <v>2.8571428571428574E-2</v>
      </c>
      <c r="L196" s="59">
        <f>(X196*K196)/(W196*G196*0.15)</f>
        <v>8.6093795769674006</v>
      </c>
      <c r="M196" s="57">
        <f t="shared" si="66"/>
        <v>9</v>
      </c>
      <c r="N196" s="57">
        <f t="shared" si="67"/>
        <v>-1</v>
      </c>
      <c r="O196" s="47">
        <v>2.98E-2</v>
      </c>
      <c r="T196" s="9" t="str">
        <f t="shared" si="70"/>
        <v/>
      </c>
      <c r="U196" s="17"/>
      <c r="W196" s="18">
        <f>[1]!WSD($B196,"contractmultiplier",$A$2,$A$2,"TradingCalendar=SSE","rptType=1","ShowCodes=N","ShowDates=N","ShowParams=Y","cols=1;rows=1")</f>
        <v>10</v>
      </c>
      <c r="X196" s="1">
        <v>5790023</v>
      </c>
    </row>
    <row r="197" spans="1:24" ht="14.25" x14ac:dyDescent="0.2">
      <c r="B197" s="1" t="s">
        <v>132</v>
      </c>
      <c r="C197" s="1" t="s">
        <v>32</v>
      </c>
      <c r="D197" s="1">
        <v>46</v>
      </c>
      <c r="E197" s="36">
        <v>0.04</v>
      </c>
      <c r="F197" s="36">
        <v>0.04</v>
      </c>
      <c r="G197" s="1">
        <v>5582</v>
      </c>
      <c r="I197" s="1" t="s">
        <v>30</v>
      </c>
      <c r="J197" s="42">
        <f t="shared" si="68"/>
        <v>0.5</v>
      </c>
      <c r="K197" s="47">
        <f t="shared" si="69"/>
        <v>2.8571428571428574E-2</v>
      </c>
      <c r="L197" s="59">
        <f>(X197*K197)/(W197*G197*0.15)</f>
        <v>39.514923819760803</v>
      </c>
      <c r="M197" s="57">
        <f t="shared" si="66"/>
        <v>40</v>
      </c>
      <c r="N197" s="57">
        <f t="shared" si="67"/>
        <v>-6</v>
      </c>
      <c r="O197" s="47">
        <v>2.8799999999999999E-2</v>
      </c>
      <c r="T197" s="9" t="str">
        <f t="shared" si="70"/>
        <v/>
      </c>
      <c r="U197" s="17"/>
      <c r="W197" s="18">
        <f>[1]!WSD($B197,"contractmultiplier",$A$2,$A$2,"TradingCalendar=SSE","rptType=1","ShowCodes=N","ShowDates=N","ShowParams=Y","cols=1;rows=1")</f>
        <v>5</v>
      </c>
      <c r="X197" s="1">
        <v>5790023</v>
      </c>
    </row>
    <row r="198" spans="1:24" ht="14.25" x14ac:dyDescent="0.2">
      <c r="B198" s="1" t="s">
        <v>133</v>
      </c>
      <c r="C198" s="1" t="s">
        <v>32</v>
      </c>
      <c r="D198" s="1">
        <v>49</v>
      </c>
      <c r="E198" s="36">
        <v>0.04</v>
      </c>
      <c r="F198" s="36">
        <v>0.04</v>
      </c>
      <c r="G198" s="1">
        <v>2686</v>
      </c>
      <c r="I198" s="1" t="s">
        <v>142</v>
      </c>
      <c r="J198" s="42">
        <f t="shared" si="68"/>
        <v>0.5</v>
      </c>
      <c r="K198" s="47">
        <f t="shared" si="69"/>
        <v>2.8571428571428574E-2</v>
      </c>
      <c r="L198" s="59">
        <f>(X198*K198)/(W198*G198*0.15)</f>
        <v>41.059624862603279</v>
      </c>
      <c r="M198" s="57">
        <f t="shared" si="66"/>
        <v>41</v>
      </c>
      <c r="N198" s="57">
        <f t="shared" si="67"/>
        <v>-8</v>
      </c>
      <c r="O198" s="47">
        <v>2.8500000000000001E-2</v>
      </c>
      <c r="T198" s="9" t="str">
        <f t="shared" si="70"/>
        <v/>
      </c>
      <c r="U198" s="17"/>
      <c r="W198" s="18">
        <f>[1]!WSD($B198,"contractmultiplier",$A$2,$A$2,"TradingCalendar=SSE","rptType=1","ShowCodes=N","ShowDates=N","ShowParams=Y","cols=1;rows=1")</f>
        <v>10</v>
      </c>
      <c r="X198" s="1">
        <v>5790023</v>
      </c>
    </row>
    <row r="199" spans="1:24" ht="14.25" x14ac:dyDescent="0.2">
      <c r="B199" s="1" t="s">
        <v>134</v>
      </c>
      <c r="C199" s="1" t="s">
        <v>30</v>
      </c>
      <c r="D199" s="1">
        <v>-40</v>
      </c>
      <c r="E199" s="36">
        <v>0.04</v>
      </c>
      <c r="F199" s="36">
        <v>0.04</v>
      </c>
      <c r="G199" s="1">
        <v>5110</v>
      </c>
      <c r="I199" s="1" t="s">
        <v>142</v>
      </c>
      <c r="J199" s="42">
        <f t="shared" si="68"/>
        <v>2</v>
      </c>
      <c r="K199" s="47">
        <f>SUM($F$199:$F$203)/SUM($J$199:$J$203)*J199</f>
        <v>0.05</v>
      </c>
      <c r="L199" s="59">
        <f>-(X199*K199)/(W199*G199*0.15)</f>
        <v>-37.769230267449451</v>
      </c>
      <c r="M199" s="57">
        <f t="shared" si="66"/>
        <v>-38</v>
      </c>
      <c r="N199" s="57">
        <f t="shared" si="67"/>
        <v>2</v>
      </c>
      <c r="O199" s="47">
        <v>5.0200000000000002E-2</v>
      </c>
      <c r="T199" s="9" t="str">
        <f t="shared" si="70"/>
        <v/>
      </c>
      <c r="U199" s="17"/>
      <c r="W199" s="18">
        <f>[1]!WSD($B199,"contractmultiplier",$A$2,$A$2,"TradingCalendar=SSE","rptType=1","ShowCodes=N","ShowDates=N","ShowParams=Y","cols=1;rows=1")</f>
        <v>10</v>
      </c>
      <c r="X199" s="1">
        <v>5790023</v>
      </c>
    </row>
    <row r="200" spans="1:24" ht="14.25" x14ac:dyDescent="0.2">
      <c r="B200" s="1" t="s">
        <v>135</v>
      </c>
      <c r="C200" s="1" t="s">
        <v>30</v>
      </c>
      <c r="D200" s="1">
        <v>-21</v>
      </c>
      <c r="E200" s="36">
        <v>0.04</v>
      </c>
      <c r="F200" s="36">
        <v>0.04</v>
      </c>
      <c r="G200" s="1">
        <v>2494</v>
      </c>
      <c r="I200" s="1" t="s">
        <v>141</v>
      </c>
      <c r="J200" s="42">
        <f t="shared" si="68"/>
        <v>1</v>
      </c>
      <c r="K200" s="47">
        <f t="shared" ref="K200:K203" si="71">SUM($F$199:$F$203)/SUM($J$199:$J$203)*J200</f>
        <v>2.5000000000000001E-2</v>
      </c>
      <c r="L200" s="59">
        <f>-(X200*K200)/(W200*G200*0.15)</f>
        <v>-38.6930165731088</v>
      </c>
      <c r="M200" s="57">
        <f t="shared" si="66"/>
        <v>-39</v>
      </c>
      <c r="N200" s="57">
        <f t="shared" si="67"/>
        <v>-18</v>
      </c>
      <c r="O200" s="47">
        <v>2.5000000000000001E-2</v>
      </c>
      <c r="T200" s="9" t="str">
        <f t="shared" si="70"/>
        <v/>
      </c>
      <c r="U200" s="17"/>
      <c r="W200" s="18">
        <f>[1]!WSD($B200,"contractmultiplier",$A$2,$A$2,"TradingCalendar=SSE","rptType=1","ShowCodes=N","ShowDates=N","ShowParams=Y","cols=1;rows=1")</f>
        <v>10</v>
      </c>
      <c r="X200" s="1">
        <v>5790023</v>
      </c>
    </row>
    <row r="201" spans="1:24" ht="14.25" x14ac:dyDescent="0.2">
      <c r="B201" s="1" t="s">
        <v>136</v>
      </c>
      <c r="C201" s="1" t="s">
        <v>30</v>
      </c>
      <c r="D201" s="1">
        <v>-56</v>
      </c>
      <c r="E201" s="36">
        <v>0.04</v>
      </c>
      <c r="F201" s="36">
        <v>0.04</v>
      </c>
      <c r="G201" s="1">
        <v>3752</v>
      </c>
      <c r="I201" s="1" t="s">
        <v>142</v>
      </c>
      <c r="J201" s="42">
        <f t="shared" si="68"/>
        <v>2</v>
      </c>
      <c r="K201" s="47">
        <f t="shared" si="71"/>
        <v>0.05</v>
      </c>
      <c r="L201" s="59">
        <f>-(X201*K201)/(W201*G201*0.15)</f>
        <v>-51.4394367448472</v>
      </c>
      <c r="M201" s="57">
        <f t="shared" si="66"/>
        <v>-51</v>
      </c>
      <c r="N201" s="57">
        <f t="shared" si="67"/>
        <v>5</v>
      </c>
      <c r="O201" s="47">
        <v>4.9500000000000002E-2</v>
      </c>
      <c r="T201" s="9" t="str">
        <f t="shared" si="70"/>
        <v/>
      </c>
      <c r="U201" s="17"/>
      <c r="W201" s="18">
        <f>[1]!WSD($B201,"contractmultiplier",$A$2,$A$2,"TradingCalendar=SSE","rptType=1","ShowCodes=N","ShowDates=N","ShowParams=Y","cols=1;rows=1")</f>
        <v>10</v>
      </c>
      <c r="X201" s="1">
        <v>5790023</v>
      </c>
    </row>
    <row r="202" spans="1:24" ht="14.25" x14ac:dyDescent="0.2">
      <c r="B202" s="1" t="s">
        <v>137</v>
      </c>
      <c r="C202" s="1" t="s">
        <v>30</v>
      </c>
      <c r="D202" s="1">
        <v>-10</v>
      </c>
      <c r="E202" s="36">
        <v>0.04</v>
      </c>
      <c r="F202" s="36">
        <v>0.04</v>
      </c>
      <c r="G202" s="1">
        <v>1999</v>
      </c>
      <c r="I202" s="1" t="s">
        <v>142</v>
      </c>
      <c r="J202" s="42">
        <f t="shared" si="68"/>
        <v>2</v>
      </c>
      <c r="K202" s="47">
        <f t="shared" si="71"/>
        <v>0.05</v>
      </c>
      <c r="L202" s="59">
        <f>-(X202*K202)/(W202*G202*0.15)</f>
        <v>-9.6548657662164423</v>
      </c>
      <c r="M202" s="57">
        <f t="shared" si="66"/>
        <v>-10</v>
      </c>
      <c r="N202" s="57">
        <f t="shared" si="67"/>
        <v>0</v>
      </c>
      <c r="O202" s="47">
        <v>5.1700000000000003E-2</v>
      </c>
      <c r="T202" s="9" t="str">
        <f t="shared" si="70"/>
        <v/>
      </c>
      <c r="U202" s="17"/>
      <c r="W202" s="18">
        <f>[1]!WSD($B202,"contractmultiplier",$A$2,$A$2,"TradingCalendar=SSE","rptType=1","ShowCodes=N","ShowDates=N","ShowParams=Y","cols=1;rows=1")</f>
        <v>100</v>
      </c>
      <c r="X202" s="1">
        <v>5790023</v>
      </c>
    </row>
    <row r="203" spans="1:24" ht="14.25" x14ac:dyDescent="0.2">
      <c r="A203" s="28"/>
      <c r="B203" s="6" t="s">
        <v>138</v>
      </c>
      <c r="C203" s="6" t="s">
        <v>30</v>
      </c>
      <c r="D203" s="6">
        <v>-18</v>
      </c>
      <c r="E203" s="35">
        <v>0.04</v>
      </c>
      <c r="F203" s="35">
        <v>0.04</v>
      </c>
      <c r="G203" s="6">
        <v>5684</v>
      </c>
      <c r="H203" s="6"/>
      <c r="I203" s="6" t="s">
        <v>31</v>
      </c>
      <c r="J203" s="41">
        <f t="shared" si="68"/>
        <v>1</v>
      </c>
      <c r="K203" s="58">
        <f t="shared" si="71"/>
        <v>2.5000000000000001E-2</v>
      </c>
      <c r="L203" s="56">
        <f>-(X203*K203)/(W203*G203*0.15)</f>
        <v>-16.977548088200798</v>
      </c>
      <c r="M203" s="6">
        <f t="shared" si="66"/>
        <v>-17</v>
      </c>
      <c r="N203" s="6">
        <f t="shared" si="67"/>
        <v>1</v>
      </c>
      <c r="O203" s="58">
        <v>2.5000000000000001E-2</v>
      </c>
      <c r="P203" s="58"/>
      <c r="T203" s="9" t="str">
        <f>IF(Q203="","",#REF!*(Q203-G203)*W203)</f>
        <v/>
      </c>
      <c r="U203" s="17"/>
      <c r="W203" s="18">
        <f>[1]!WSD($B203,"contractmultiplier",$A$2,$A$2,"TradingCalendar=SSE","rptType=1","ShowCodes=N","ShowDates=N","ShowParams=Y","cols=1;rows=1")</f>
        <v>10</v>
      </c>
      <c r="X203" s="1">
        <v>5790023</v>
      </c>
    </row>
    <row r="204" spans="1:24" ht="14.25" x14ac:dyDescent="0.2">
      <c r="A204" s="27">
        <v>43182</v>
      </c>
      <c r="B204" s="1" t="s">
        <v>130</v>
      </c>
      <c r="C204" s="1" t="s">
        <v>32</v>
      </c>
      <c r="D204" s="1">
        <v>122</v>
      </c>
      <c r="E204" s="36">
        <v>0.04</v>
      </c>
      <c r="F204" s="36">
        <v>0.04</v>
      </c>
      <c r="G204" s="1">
        <v>1804</v>
      </c>
      <c r="I204" s="1" t="s">
        <v>31</v>
      </c>
      <c r="J204" s="42">
        <f t="shared" si="68"/>
        <v>1</v>
      </c>
      <c r="K204" s="47">
        <f>SUM($F$204:$F$208)/SUM($J$204:$J$208)*J204</f>
        <v>6.6666666666666666E-2</v>
      </c>
      <c r="L204" s="59">
        <f>(X204*K204)/(W204*G204*0.15)</f>
        <v>142.64656319290464</v>
      </c>
      <c r="M204" s="57">
        <f t="shared" ref="M204:M213" si="72">ROUND(L204,0)</f>
        <v>143</v>
      </c>
      <c r="N204" s="57">
        <f t="shared" ref="N204:N213" si="73">M204-D204</f>
        <v>21</v>
      </c>
      <c r="T204" s="9" t="str">
        <f>IF(Q204="","",D204*(Q204-#REF!)*W204)</f>
        <v/>
      </c>
      <c r="U204" s="17"/>
      <c r="W204" s="18">
        <f>[1]!WSD($B204,"contractmultiplier",$A$2,$A$2,"TradingCalendar=SSE","rptType=1","ShowCodes=N","ShowDates=N","ShowParams=Y","cols=1;rows=1")</f>
        <v>10</v>
      </c>
      <c r="X204" s="1">
        <v>5790024</v>
      </c>
    </row>
    <row r="205" spans="1:24" ht="14.25" x14ac:dyDescent="0.2">
      <c r="B205" s="1" t="s">
        <v>140</v>
      </c>
      <c r="C205" s="1" t="s">
        <v>32</v>
      </c>
      <c r="D205" s="1">
        <v>76</v>
      </c>
      <c r="E205" s="36">
        <v>0.04</v>
      </c>
      <c r="F205" s="36">
        <v>0.04</v>
      </c>
      <c r="G205" s="1">
        <v>1387</v>
      </c>
      <c r="I205" s="1" t="s">
        <v>30</v>
      </c>
      <c r="J205" s="42">
        <f t="shared" si="68"/>
        <v>0.5</v>
      </c>
      <c r="K205" s="47">
        <f t="shared" ref="K205:K208" si="74">SUM($F$204:$F$208)/SUM($J$204:$J$208)*J205</f>
        <v>3.3333333333333333E-2</v>
      </c>
      <c r="L205" s="59">
        <f>(X205*K205)/(W205*G205*0.15)</f>
        <v>46.383281262517023</v>
      </c>
      <c r="M205" s="57">
        <f t="shared" si="72"/>
        <v>46</v>
      </c>
      <c r="N205" s="57">
        <f t="shared" si="73"/>
        <v>-30</v>
      </c>
      <c r="T205" s="9" t="str">
        <f>IF(Q205="","",D205*(Q205-G204)*W205)</f>
        <v/>
      </c>
      <c r="U205" s="17"/>
      <c r="W205" s="18">
        <f>[1]!WSD($B205,"contractmultiplier",$A$2,$A$2,"TradingCalendar=SSE","rptType=1","ShowCodes=N","ShowDates=N","ShowParams=Y","cols=1;rows=1")</f>
        <v>20</v>
      </c>
      <c r="X205" s="1">
        <v>5790025</v>
      </c>
    </row>
    <row r="206" spans="1:24" ht="14.25" x14ac:dyDescent="0.2">
      <c r="B206" s="1" t="s">
        <v>131</v>
      </c>
      <c r="C206" s="1" t="s">
        <v>32</v>
      </c>
      <c r="D206" s="1">
        <v>9</v>
      </c>
      <c r="E206" s="36">
        <v>0.04</v>
      </c>
      <c r="F206" s="36">
        <v>0.04</v>
      </c>
      <c r="G206" s="1">
        <v>12130</v>
      </c>
      <c r="I206" s="1" t="s">
        <v>146</v>
      </c>
      <c r="J206" s="42">
        <f t="shared" si="68"/>
        <v>0.5</v>
      </c>
      <c r="K206" s="47">
        <f t="shared" si="74"/>
        <v>3.3333333333333333E-2</v>
      </c>
      <c r="L206" s="59">
        <f>(X206*K206)/(W206*G206*0.15)</f>
        <v>10.607357332600531</v>
      </c>
      <c r="M206" s="57">
        <f t="shared" si="72"/>
        <v>11</v>
      </c>
      <c r="N206" s="57">
        <f t="shared" si="73"/>
        <v>2</v>
      </c>
      <c r="T206" s="9" t="str">
        <f>IF(Q206="","",D206*(Q206-G205)*W206)</f>
        <v/>
      </c>
      <c r="U206" s="17"/>
      <c r="W206" s="18">
        <f>[1]!WSD($B206,"contractmultiplier",$A$2,$A$2,"TradingCalendar=SSE","rptType=1","ShowCodes=N","ShowDates=N","ShowParams=Y","cols=1;rows=1")</f>
        <v>10</v>
      </c>
      <c r="X206" s="1">
        <v>5790026</v>
      </c>
    </row>
    <row r="207" spans="1:24" ht="14.25" x14ac:dyDescent="0.2">
      <c r="B207" s="1" t="s">
        <v>132</v>
      </c>
      <c r="C207" s="1" t="s">
        <v>32</v>
      </c>
      <c r="D207" s="1">
        <v>40</v>
      </c>
      <c r="E207" s="36">
        <v>0.04</v>
      </c>
      <c r="F207" s="36">
        <v>0.04</v>
      </c>
      <c r="G207" s="1">
        <v>5560</v>
      </c>
      <c r="I207" s="1" t="s">
        <v>146</v>
      </c>
      <c r="J207" s="42">
        <f t="shared" si="68"/>
        <v>0.5</v>
      </c>
      <c r="K207" s="47">
        <f t="shared" si="74"/>
        <v>3.3333333333333333E-2</v>
      </c>
      <c r="L207" s="59">
        <f>(X207*K207)/(W207*G207*0.15)</f>
        <v>46.283189448441249</v>
      </c>
      <c r="M207" s="57">
        <f t="shared" si="72"/>
        <v>46</v>
      </c>
      <c r="N207" s="57">
        <f t="shared" si="73"/>
        <v>6</v>
      </c>
      <c r="T207" s="9" t="str">
        <f>IF(Q207="","",D207*(Q207-G206)*W207)</f>
        <v/>
      </c>
      <c r="U207" s="17"/>
      <c r="W207" s="18">
        <f>[1]!WSD($B207,"contractmultiplier",$A$2,$A$2,"TradingCalendar=SSE","rptType=1","ShowCodes=N","ShowDates=N","ShowParams=Y","cols=1;rows=1")</f>
        <v>5</v>
      </c>
      <c r="X207" s="1">
        <v>5790027</v>
      </c>
    </row>
    <row r="208" spans="1:24" ht="14.25" x14ac:dyDescent="0.2">
      <c r="B208" s="1" t="s">
        <v>143</v>
      </c>
      <c r="C208" s="1" t="s">
        <v>144</v>
      </c>
      <c r="D208" s="1">
        <v>0</v>
      </c>
      <c r="E208" s="36">
        <v>0.04</v>
      </c>
      <c r="F208" s="36">
        <v>0.04</v>
      </c>
      <c r="G208" s="1">
        <v>586.6</v>
      </c>
      <c r="I208" s="1" t="s">
        <v>146</v>
      </c>
      <c r="J208" s="42">
        <f t="shared" si="68"/>
        <v>0.5</v>
      </c>
      <c r="K208" s="47">
        <f t="shared" si="74"/>
        <v>3.3333333333333333E-2</v>
      </c>
      <c r="L208" s="59">
        <f>(X208*K208)/(W208*G208*0.15)</f>
        <v>21.934416789786717</v>
      </c>
      <c r="M208" s="57">
        <f t="shared" si="72"/>
        <v>22</v>
      </c>
      <c r="N208" s="57">
        <f t="shared" si="73"/>
        <v>22</v>
      </c>
      <c r="T208" s="9" t="str">
        <f t="shared" ref="T208:T260" si="75">IF(Q208="","",D208*(Q208-G208)*W208)</f>
        <v/>
      </c>
      <c r="U208" s="17"/>
      <c r="W208" s="18">
        <f>[1]!WSD($B208,"contractmultiplier",$A$2,$A$2,"TradingCalendar=SSE","rptType=1","ShowCodes=N","ShowDates=N","ShowParams=Y","cols=1;rows=1")</f>
        <v>100</v>
      </c>
      <c r="X208" s="1">
        <v>5790028</v>
      </c>
    </row>
    <row r="209" spans="1:24" ht="14.25" x14ac:dyDescent="0.2">
      <c r="B209" s="1" t="s">
        <v>134</v>
      </c>
      <c r="C209" s="1" t="s">
        <v>30</v>
      </c>
      <c r="D209" s="1">
        <v>-38</v>
      </c>
      <c r="E209" s="36">
        <v>0.04</v>
      </c>
      <c r="F209" s="36">
        <v>0.04</v>
      </c>
      <c r="G209" s="1">
        <v>5120</v>
      </c>
      <c r="I209" s="1" t="s">
        <v>146</v>
      </c>
      <c r="J209" s="42">
        <f t="shared" si="68"/>
        <v>2</v>
      </c>
      <c r="K209" s="47">
        <f>SUM($F$209:$F$213)/SUM($J$209:$J$213)*J209</f>
        <v>0.05</v>
      </c>
      <c r="L209" s="59">
        <f>-(X209*K209)/(W209*G209*0.15)</f>
        <v>-37.695501302083336</v>
      </c>
      <c r="M209" s="57">
        <f t="shared" si="72"/>
        <v>-38</v>
      </c>
      <c r="N209" s="57">
        <f t="shared" si="73"/>
        <v>0</v>
      </c>
      <c r="T209" s="9" t="str">
        <f>IF(Q209="","",D210*(Q209-G209)*W209)</f>
        <v/>
      </c>
      <c r="U209" s="17"/>
      <c r="W209" s="18">
        <f>[1]!WSD($B209,"contractmultiplier",$A$2,$A$2,"TradingCalendar=SSE","rptType=1","ShowCodes=N","ShowDates=N","ShowParams=Y","cols=1;rows=1")</f>
        <v>10</v>
      </c>
      <c r="X209" s="1">
        <v>5790029</v>
      </c>
    </row>
    <row r="210" spans="1:24" ht="14.25" x14ac:dyDescent="0.2">
      <c r="B210" s="1" t="s">
        <v>145</v>
      </c>
      <c r="C210" s="1" t="s">
        <v>30</v>
      </c>
      <c r="D210" s="1">
        <v>0</v>
      </c>
      <c r="E210" s="36">
        <v>0.04</v>
      </c>
      <c r="F210" s="36">
        <v>0.04</v>
      </c>
      <c r="G210" s="1">
        <v>1275.5</v>
      </c>
      <c r="I210" s="1" t="s">
        <v>147</v>
      </c>
      <c r="J210" s="42">
        <f t="shared" si="68"/>
        <v>1</v>
      </c>
      <c r="K210" s="47">
        <f t="shared" ref="K210:K213" si="76">SUM($F$209:$F$213)/SUM($J$209:$J$213)*J210</f>
        <v>2.5000000000000001E-2</v>
      </c>
      <c r="L210" s="59">
        <f>-(X210*K210)/(W210*G210*0.15)</f>
        <v>-12.609499542663007</v>
      </c>
      <c r="M210" s="57">
        <f t="shared" si="72"/>
        <v>-13</v>
      </c>
      <c r="N210" s="57">
        <f t="shared" si="73"/>
        <v>-13</v>
      </c>
      <c r="T210" s="9" t="str">
        <f>IF(Q210="","",D211*(Q210-G210)*W210)</f>
        <v/>
      </c>
      <c r="U210" s="17"/>
      <c r="W210" s="18">
        <f>[1]!WSD($B210,"contractmultiplier",$A$2,$A$2,"TradingCalendar=SSE","rptType=1","ShowCodes=N","ShowDates=N","ShowParams=Y","cols=1;rows=1")</f>
        <v>60</v>
      </c>
      <c r="X210" s="1">
        <v>5790030</v>
      </c>
    </row>
    <row r="211" spans="1:24" ht="14.25" x14ac:dyDescent="0.2">
      <c r="B211" s="1" t="s">
        <v>136</v>
      </c>
      <c r="C211" s="1" t="s">
        <v>30</v>
      </c>
      <c r="D211" s="1">
        <v>-51</v>
      </c>
      <c r="E211" s="36">
        <v>0.04</v>
      </c>
      <c r="F211" s="36">
        <v>0.04</v>
      </c>
      <c r="G211" s="1">
        <v>3619</v>
      </c>
      <c r="I211" s="1" t="s">
        <v>146</v>
      </c>
      <c r="J211" s="42">
        <f t="shared" si="68"/>
        <v>2</v>
      </c>
      <c r="K211" s="47">
        <f t="shared" si="76"/>
        <v>0.05</v>
      </c>
      <c r="L211" s="59">
        <f>-(X211*K211)/(W211*G211*0.15)</f>
        <v>-53.329934604402688</v>
      </c>
      <c r="M211" s="57">
        <f t="shared" si="72"/>
        <v>-53</v>
      </c>
      <c r="N211" s="57">
        <f t="shared" si="73"/>
        <v>-2</v>
      </c>
      <c r="T211" s="9" t="str">
        <f>IF(Q211="","",D212*(Q211-G211)*W211)</f>
        <v/>
      </c>
      <c r="U211" s="17"/>
      <c r="W211" s="18">
        <f>[1]!WSD($B211,"contractmultiplier",$A$2,$A$2,"TradingCalendar=SSE","rptType=1","ShowCodes=N","ShowDates=N","ShowParams=Y","cols=1;rows=1")</f>
        <v>10</v>
      </c>
      <c r="X211" s="1">
        <v>5790031</v>
      </c>
    </row>
    <row r="212" spans="1:24" ht="14.25" x14ac:dyDescent="0.2">
      <c r="B212" s="1" t="s">
        <v>137</v>
      </c>
      <c r="C212" s="1" t="s">
        <v>30</v>
      </c>
      <c r="D212" s="1">
        <v>-10</v>
      </c>
      <c r="E212" s="36">
        <v>0.04</v>
      </c>
      <c r="F212" s="36">
        <v>0.04</v>
      </c>
      <c r="G212" s="1">
        <v>1964.5</v>
      </c>
      <c r="I212" s="1" t="s">
        <v>146</v>
      </c>
      <c r="J212" s="42">
        <f t="shared" si="68"/>
        <v>2</v>
      </c>
      <c r="K212" s="47">
        <f t="shared" si="76"/>
        <v>0.05</v>
      </c>
      <c r="L212" s="59">
        <f>-(X212*K212)/(W212*G212*0.15)</f>
        <v>-9.8244370917112089</v>
      </c>
      <c r="M212" s="57">
        <f t="shared" si="72"/>
        <v>-10</v>
      </c>
      <c r="N212" s="57">
        <f t="shared" si="73"/>
        <v>0</v>
      </c>
      <c r="T212" s="9" t="str">
        <f>IF(Q212="","",D213*(Q212-G212)*W212)</f>
        <v/>
      </c>
      <c r="U212" s="17"/>
      <c r="W212" s="18">
        <f>[1]!WSD($B212,"contractmultiplier",$A$2,$A$2,"TradingCalendar=SSE","rptType=1","ShowCodes=N","ShowDates=N","ShowParams=Y","cols=1;rows=1")</f>
        <v>100</v>
      </c>
      <c r="X212" s="1">
        <v>5790032</v>
      </c>
    </row>
    <row r="213" spans="1:24" ht="14.25" x14ac:dyDescent="0.2">
      <c r="A213" s="28"/>
      <c r="B213" s="6" t="s">
        <v>138</v>
      </c>
      <c r="C213" s="6" t="s">
        <v>30</v>
      </c>
      <c r="D213" s="6">
        <v>-17</v>
      </c>
      <c r="E213" s="35">
        <v>0.04</v>
      </c>
      <c r="F213" s="35">
        <v>0.04</v>
      </c>
      <c r="G213" s="6">
        <v>5678</v>
      </c>
      <c r="H213" s="6"/>
      <c r="I213" s="6" t="s">
        <v>147</v>
      </c>
      <c r="J213" s="41">
        <f t="shared" si="68"/>
        <v>1</v>
      </c>
      <c r="K213" s="58">
        <f t="shared" si="76"/>
        <v>2.5000000000000001E-2</v>
      </c>
      <c r="L213" s="56">
        <f>-(X213*K213)/(W213*G213*0.15)</f>
        <v>-17.171636139485734</v>
      </c>
      <c r="M213" s="6">
        <f t="shared" si="72"/>
        <v>-17</v>
      </c>
      <c r="N213" s="6">
        <f t="shared" si="73"/>
        <v>0</v>
      </c>
      <c r="O213" s="58"/>
      <c r="P213" s="58"/>
      <c r="T213" s="9" t="str">
        <f>IF(Q213="","",#REF!*(Q213-G213)*W213)</f>
        <v/>
      </c>
      <c r="U213" s="17"/>
      <c r="W213" s="18">
        <f>[1]!WSD($B213,"contractmultiplier",$A$2,$A$2,"TradingCalendar=SSE","rptType=1","ShowCodes=N","ShowDates=N","ShowParams=Y","cols=1;rows=1")</f>
        <v>10</v>
      </c>
      <c r="X213" s="1">
        <v>5850033</v>
      </c>
    </row>
    <row r="214" spans="1:24" ht="14.25" x14ac:dyDescent="0.2">
      <c r="A214" s="27">
        <v>43185</v>
      </c>
      <c r="B214" s="1" t="s">
        <v>130</v>
      </c>
      <c r="C214" s="1" t="s">
        <v>32</v>
      </c>
      <c r="D214" s="1">
        <v>143</v>
      </c>
      <c r="E214" s="36">
        <v>0.04</v>
      </c>
      <c r="F214" s="36">
        <v>0.04</v>
      </c>
      <c r="G214" s="1">
        <v>1799</v>
      </c>
      <c r="I214" s="1" t="s">
        <v>31</v>
      </c>
      <c r="J214" s="42">
        <f t="shared" si="68"/>
        <v>1</v>
      </c>
      <c r="K214" s="47">
        <f>SUM($F$214:$F$218)/SUM($J$214:$J$218)*J214</f>
        <v>5.7142857142857148E-2</v>
      </c>
      <c r="L214" s="59">
        <f>(X214*K214)/(W214*G214*0.15)</f>
        <v>123.87906508907065</v>
      </c>
      <c r="M214" s="57">
        <f t="shared" ref="M214:M222" si="77">ROUND(L214,0)</f>
        <v>124</v>
      </c>
      <c r="N214" s="57">
        <f t="shared" ref="N214:N222" si="78">M214-D214</f>
        <v>-19</v>
      </c>
      <c r="O214" s="47">
        <v>5.6899999999999999E-2</v>
      </c>
      <c r="T214" s="9" t="str">
        <f>IF(Q214="","",D214*(Q214-#REF!)*W214)</f>
        <v/>
      </c>
      <c r="U214" s="17"/>
      <c r="W214" s="18">
        <f>[1]!WSD($B214,"contractmultiplier",$A$2,$A$2,"TradingCalendar=SSE","rptType=1","ShowCodes=N","ShowDates=N","ShowParams=Y","cols=1;rows=1")</f>
        <v>10</v>
      </c>
      <c r="X214" s="1">
        <v>5850034</v>
      </c>
    </row>
    <row r="215" spans="1:24" ht="14.25" x14ac:dyDescent="0.2">
      <c r="B215" s="1" t="s">
        <v>140</v>
      </c>
      <c r="C215" s="1" t="s">
        <v>32</v>
      </c>
      <c r="D215" s="1">
        <v>46</v>
      </c>
      <c r="E215" s="36">
        <v>0.04</v>
      </c>
      <c r="F215" s="36">
        <v>0.04</v>
      </c>
      <c r="G215" s="1">
        <v>1375</v>
      </c>
      <c r="I215" s="1" t="s">
        <v>31</v>
      </c>
      <c r="J215" s="42">
        <f t="shared" si="68"/>
        <v>1</v>
      </c>
      <c r="K215" s="47">
        <f t="shared" ref="K215:K218" si="79">SUM($F$214:$F$218)/SUM($J$214:$J$218)*J215</f>
        <v>5.7142857142857148E-2</v>
      </c>
      <c r="L215" s="59">
        <f>(X215*K215)/(W215*G215*0.15)</f>
        <v>81.039445887445893</v>
      </c>
      <c r="M215" s="57">
        <f t="shared" si="77"/>
        <v>81</v>
      </c>
      <c r="N215" s="57">
        <f t="shared" si="78"/>
        <v>35</v>
      </c>
      <c r="O215" s="47">
        <v>5.6899999999999999E-2</v>
      </c>
      <c r="T215" s="9" t="str">
        <f t="shared" ref="T215:T220" si="80">IF(Q215="","",D215*(Q215-G214)*W215)</f>
        <v/>
      </c>
      <c r="U215" s="17"/>
      <c r="W215" s="18">
        <f>[1]!WSD($B215,"contractmultiplier",$A$2,$A$2,"TradingCalendar=SSE","rptType=1","ShowCodes=N","ShowDates=N","ShowParams=Y","cols=1;rows=1")</f>
        <v>20</v>
      </c>
      <c r="X215" s="1">
        <v>5850035</v>
      </c>
    </row>
    <row r="216" spans="1:24" ht="14.25" x14ac:dyDescent="0.2">
      <c r="B216" s="1" t="s">
        <v>131</v>
      </c>
      <c r="C216" s="1" t="s">
        <v>32</v>
      </c>
      <c r="D216" s="1">
        <v>11</v>
      </c>
      <c r="E216" s="36">
        <v>0.04</v>
      </c>
      <c r="F216" s="36">
        <v>0.04</v>
      </c>
      <c r="G216" s="1">
        <v>11305</v>
      </c>
      <c r="I216" s="1" t="s">
        <v>30</v>
      </c>
      <c r="J216" s="42">
        <f t="shared" si="68"/>
        <v>0.5</v>
      </c>
      <c r="K216" s="47">
        <f t="shared" si="79"/>
        <v>2.8571428571428574E-2</v>
      </c>
      <c r="L216" s="59">
        <f>(X216*K216)/(W216*G216*0.15)</f>
        <v>9.8566348644721042</v>
      </c>
      <c r="M216" s="57">
        <f t="shared" si="77"/>
        <v>10</v>
      </c>
      <c r="N216" s="57">
        <f t="shared" si="78"/>
        <v>-1</v>
      </c>
      <c r="O216" s="47">
        <v>2.9700000000000001E-2</v>
      </c>
      <c r="T216" s="9" t="str">
        <f t="shared" si="80"/>
        <v/>
      </c>
      <c r="U216" s="17"/>
      <c r="W216" s="18">
        <f>[1]!WSD($B216,"contractmultiplier",$A$2,$A$2,"TradingCalendar=SSE","rptType=1","ShowCodes=N","ShowDates=N","ShowParams=Y","cols=1;rows=1")</f>
        <v>10</v>
      </c>
      <c r="X216" s="1">
        <v>5850036</v>
      </c>
    </row>
    <row r="217" spans="1:24" ht="14.25" x14ac:dyDescent="0.2">
      <c r="B217" s="1" t="s">
        <v>132</v>
      </c>
      <c r="C217" s="1" t="s">
        <v>32</v>
      </c>
      <c r="D217" s="1">
        <v>46</v>
      </c>
      <c r="E217" s="36">
        <v>0.04</v>
      </c>
      <c r="F217" s="36">
        <v>0.04</v>
      </c>
      <c r="G217" s="1">
        <v>5494</v>
      </c>
      <c r="I217" s="1" t="s">
        <v>30</v>
      </c>
      <c r="J217" s="42">
        <f t="shared" si="68"/>
        <v>0.5</v>
      </c>
      <c r="K217" s="47">
        <f t="shared" si="79"/>
        <v>2.8571428571428574E-2</v>
      </c>
      <c r="L217" s="59">
        <f>(X217*K217)/(W217*G217*0.15)</f>
        <v>40.563988420268004</v>
      </c>
      <c r="M217" s="57">
        <f t="shared" si="77"/>
        <v>41</v>
      </c>
      <c r="N217" s="57">
        <f t="shared" si="78"/>
        <v>-5</v>
      </c>
      <c r="O217" s="47">
        <v>2.87E-2</v>
      </c>
      <c r="T217" s="9" t="str">
        <f t="shared" si="80"/>
        <v/>
      </c>
      <c r="U217" s="17"/>
      <c r="W217" s="18">
        <f>[1]!WSD($B217,"contractmultiplier",$A$2,$A$2,"TradingCalendar=SSE","rptType=1","ShowCodes=N","ShowDates=N","ShowParams=Y","cols=1;rows=1")</f>
        <v>5</v>
      </c>
      <c r="X217" s="1">
        <v>5850037</v>
      </c>
    </row>
    <row r="218" spans="1:24" ht="14.25" x14ac:dyDescent="0.2">
      <c r="B218" s="1" t="s">
        <v>16</v>
      </c>
      <c r="C218" s="1" t="s">
        <v>32</v>
      </c>
      <c r="D218" s="1">
        <v>22</v>
      </c>
      <c r="E218" s="36">
        <v>0.04</v>
      </c>
      <c r="F218" s="36">
        <v>0.04</v>
      </c>
      <c r="G218" s="1">
        <v>574.20000000000005</v>
      </c>
      <c r="I218" s="1" t="s">
        <v>30</v>
      </c>
      <c r="J218" s="42">
        <f t="shared" si="68"/>
        <v>0.5</v>
      </c>
      <c r="K218" s="47">
        <f t="shared" si="79"/>
        <v>2.8571428571428574E-2</v>
      </c>
      <c r="L218" s="59">
        <f>(X218*K218)/(W218*G218*0.15)</f>
        <v>19.406007530145462</v>
      </c>
      <c r="M218" s="57">
        <f t="shared" si="77"/>
        <v>19</v>
      </c>
      <c r="N218" s="57">
        <f t="shared" si="78"/>
        <v>-3</v>
      </c>
      <c r="O218" s="47">
        <v>2.7900000000000001E-2</v>
      </c>
      <c r="T218" s="9" t="str">
        <f t="shared" si="80"/>
        <v/>
      </c>
      <c r="U218" s="17"/>
      <c r="W218" s="18">
        <f>[1]!WSD($B218,"contractmultiplier",$A$2,$A$2,"TradingCalendar=SSE","rptType=1","ShowCodes=N","ShowDates=N","ShowParams=Y","cols=1;rows=1")</f>
        <v>100</v>
      </c>
      <c r="X218" s="1">
        <v>5850038</v>
      </c>
    </row>
    <row r="219" spans="1:24" ht="14.25" x14ac:dyDescent="0.2">
      <c r="B219" s="1" t="s">
        <v>134</v>
      </c>
      <c r="C219" s="1" t="s">
        <v>30</v>
      </c>
      <c r="D219" s="1">
        <v>-38</v>
      </c>
      <c r="E219" s="36">
        <v>0.04</v>
      </c>
      <c r="F219" s="36">
        <v>0.04</v>
      </c>
      <c r="G219" s="1">
        <v>5094</v>
      </c>
      <c r="I219" s="1" t="s">
        <v>30</v>
      </c>
      <c r="J219" s="42">
        <f t="shared" si="68"/>
        <v>2</v>
      </c>
      <c r="K219" s="47">
        <f>SUM($F$219:$F$225)/SUM($J$219:$J$225)*J219</f>
        <v>5.7142857142857148E-2</v>
      </c>
      <c r="L219" s="59">
        <f>-(X219*K219)/(W219*G219*0.15)</f>
        <v>-43.749240002243539</v>
      </c>
      <c r="M219" s="57">
        <f t="shared" si="77"/>
        <v>-44</v>
      </c>
      <c r="N219" s="57">
        <f t="shared" si="78"/>
        <v>-6</v>
      </c>
      <c r="O219" s="47">
        <v>5.7200000000000001E-2</v>
      </c>
      <c r="T219" s="9" t="str">
        <f t="shared" si="80"/>
        <v/>
      </c>
      <c r="U219" s="17"/>
      <c r="W219" s="18">
        <f>[1]!WSD($B219,"contractmultiplier",$A$2,$A$2,"TradingCalendar=SSE","rptType=1","ShowCodes=N","ShowDates=N","ShowParams=Y","cols=1;rows=1")</f>
        <v>10</v>
      </c>
      <c r="X219" s="1">
        <v>5850039</v>
      </c>
    </row>
    <row r="220" spans="1:24" ht="14.25" x14ac:dyDescent="0.2">
      <c r="B220" s="1" t="s">
        <v>101</v>
      </c>
      <c r="C220" s="1" t="s">
        <v>30</v>
      </c>
      <c r="D220" s="1">
        <v>-13</v>
      </c>
      <c r="L220" s="59"/>
      <c r="M220" s="57"/>
      <c r="N220" s="57"/>
      <c r="T220" s="9" t="str">
        <f t="shared" si="80"/>
        <v/>
      </c>
      <c r="U220" s="17"/>
      <c r="W220" s="18">
        <f>[1]!WSD($B220,"contractmultiplier",$A$2,$A$2,"TradingCalendar=SSE","rptType=1","ShowCodes=N","ShowDates=N","ShowParams=Y","cols=1;rows=1")</f>
        <v>60</v>
      </c>
      <c r="X220" s="1">
        <v>5850040</v>
      </c>
    </row>
    <row r="221" spans="1:24" ht="14.25" x14ac:dyDescent="0.2">
      <c r="B221" s="1" t="s">
        <v>149</v>
      </c>
      <c r="C221" s="1" t="s">
        <v>30</v>
      </c>
      <c r="D221" s="1">
        <v>0</v>
      </c>
      <c r="E221" s="36">
        <v>0.04</v>
      </c>
      <c r="F221" s="36">
        <v>0.04</v>
      </c>
      <c r="G221" s="1">
        <v>2502</v>
      </c>
      <c r="I221" s="1" t="s">
        <v>31</v>
      </c>
      <c r="J221" s="42">
        <f t="shared" si="68"/>
        <v>1</v>
      </c>
      <c r="K221" s="47">
        <f t="shared" ref="K221:K225" si="81">SUM($F$219:$F$225)/SUM($J$219:$J$225)*J221</f>
        <v>2.8571428571428574E-2</v>
      </c>
      <c r="L221" s="59">
        <f>-(X221*K221)/(W221*G221*0.15)</f>
        <v>-44.536112062730773</v>
      </c>
      <c r="M221" s="57">
        <f t="shared" si="77"/>
        <v>-45</v>
      </c>
      <c r="N221" s="57">
        <f t="shared" si="78"/>
        <v>-45</v>
      </c>
      <c r="O221" s="47">
        <v>2.9000000000000001E-2</v>
      </c>
      <c r="T221" s="9" t="str">
        <f>IF(Q221="","",D221*(Q221-G221)*W221)</f>
        <v/>
      </c>
      <c r="U221" s="17"/>
      <c r="W221" s="18">
        <f>[1]!WSD($B221,"contractmultiplier",$A$2,$A$2,"TradingCalendar=SSE","rptType=1","ShowCodes=N","ShowDates=N","ShowParams=Y","cols=1;rows=1")</f>
        <v>10</v>
      </c>
      <c r="X221" s="1">
        <v>5850041</v>
      </c>
    </row>
    <row r="222" spans="1:24" ht="14.25" x14ac:dyDescent="0.2">
      <c r="B222" s="1" t="s">
        <v>136</v>
      </c>
      <c r="C222" s="1" t="s">
        <v>30</v>
      </c>
      <c r="D222" s="1">
        <v>-53</v>
      </c>
      <c r="E222" s="36">
        <v>0.04</v>
      </c>
      <c r="F222" s="36">
        <v>0.04</v>
      </c>
      <c r="G222" s="1">
        <v>3369</v>
      </c>
      <c r="I222" s="1" t="s">
        <v>150</v>
      </c>
      <c r="J222" s="42">
        <f t="shared" si="68"/>
        <v>2</v>
      </c>
      <c r="K222" s="47">
        <f t="shared" si="81"/>
        <v>5.7142857142857148E-2</v>
      </c>
      <c r="L222" s="59">
        <f>-(X222*K222)/(W222*G222*0.15)</f>
        <v>-66.14981978543868</v>
      </c>
      <c r="M222" s="57">
        <f t="shared" si="77"/>
        <v>-66</v>
      </c>
      <c r="N222" s="57">
        <f t="shared" si="78"/>
        <v>-13</v>
      </c>
      <c r="O222" s="47">
        <v>5.7799999999999997E-2</v>
      </c>
      <c r="T222" s="9" t="str">
        <f>IF(Q222="","",D222*(Q222-G222)*W222)</f>
        <v/>
      </c>
      <c r="U222" s="17"/>
      <c r="W222" s="18">
        <f>[1]!WSD($B222,"contractmultiplier",$A$2,$A$2,"TradingCalendar=SSE","rptType=1","ShowCodes=N","ShowDates=N","ShowParams=Y","cols=1;rows=1")</f>
        <v>10</v>
      </c>
      <c r="X222" s="1">
        <v>5850042</v>
      </c>
    </row>
    <row r="223" spans="1:24" ht="14.25" x14ac:dyDescent="0.2">
      <c r="B223" s="1" t="s">
        <v>137</v>
      </c>
      <c r="C223" s="1" t="s">
        <v>30</v>
      </c>
      <c r="D223" s="1">
        <v>-10</v>
      </c>
      <c r="L223" s="59"/>
      <c r="M223" s="57"/>
      <c r="N223" s="57"/>
      <c r="T223" s="9" t="str">
        <f>IF(Q223="","",D223*(Q223-G224)*W223)</f>
        <v/>
      </c>
      <c r="U223" s="17"/>
      <c r="W223" s="18">
        <f>[1]!WSD($B223,"contractmultiplier",$A$2,$A$2,"TradingCalendar=SSE","rptType=1","ShowCodes=N","ShowDates=N","ShowParams=Y","cols=1;rows=1")</f>
        <v>100</v>
      </c>
      <c r="X223" s="1">
        <v>5850043</v>
      </c>
    </row>
    <row r="224" spans="1:24" ht="14.25" x14ac:dyDescent="0.2">
      <c r="B224" s="1" t="s">
        <v>148</v>
      </c>
      <c r="C224" s="1" t="s">
        <v>30</v>
      </c>
      <c r="D224" s="1">
        <v>0</v>
      </c>
      <c r="E224" s="36">
        <v>0.04</v>
      </c>
      <c r="F224" s="36">
        <v>0.04</v>
      </c>
      <c r="G224" s="1">
        <v>5666</v>
      </c>
      <c r="I224" s="1" t="s">
        <v>31</v>
      </c>
      <c r="J224" s="42">
        <f t="shared" si="68"/>
        <v>1</v>
      </c>
      <c r="K224" s="47">
        <f t="shared" si="81"/>
        <v>2.8571428571428574E-2</v>
      </c>
      <c r="L224" s="59">
        <f>-(X224*K224)/(W224*G224*0.15)</f>
        <v>-19.666327130922969</v>
      </c>
      <c r="M224" s="57">
        <f t="shared" ref="M224:M225" si="82">ROUND(L224,0)</f>
        <v>-20</v>
      </c>
      <c r="N224" s="57">
        <f t="shared" ref="N224:N225" si="83">M224-D224</f>
        <v>-20</v>
      </c>
      <c r="O224" s="47">
        <v>2.8799999999999999E-2</v>
      </c>
      <c r="T224" s="9" t="str">
        <f>IF(Q224="","",D224*(Q224-G225)*W224)</f>
        <v/>
      </c>
      <c r="U224" s="17"/>
      <c r="W224" s="18">
        <f>[1]!WSD($B224,"contractmultiplier",$A$2,$A$2,"TradingCalendar=SSE","rptType=1","ShowCodes=N","ShowDates=N","ShowParams=Y","cols=1;rows=1")</f>
        <v>10</v>
      </c>
      <c r="X224" s="1">
        <v>5850044</v>
      </c>
    </row>
    <row r="225" spans="1:24" ht="14.25" x14ac:dyDescent="0.2">
      <c r="A225" s="28"/>
      <c r="B225" s="6" t="s">
        <v>138</v>
      </c>
      <c r="C225" s="6" t="s">
        <v>30</v>
      </c>
      <c r="D225" s="6">
        <v>-17</v>
      </c>
      <c r="E225" s="35">
        <v>0.04</v>
      </c>
      <c r="F225" s="35">
        <v>0.04</v>
      </c>
      <c r="G225" s="6">
        <v>5654</v>
      </c>
      <c r="H225" s="6"/>
      <c r="I225" s="6" t="s">
        <v>31</v>
      </c>
      <c r="J225" s="41">
        <f t="shared" si="68"/>
        <v>1</v>
      </c>
      <c r="K225" s="58">
        <f t="shared" si="81"/>
        <v>2.8571428571428574E-2</v>
      </c>
      <c r="L225" s="56">
        <f>-(X225*K225)/(W225*G225*0.15)</f>
        <v>-19.708070139976755</v>
      </c>
      <c r="M225" s="6">
        <f t="shared" si="82"/>
        <v>-20</v>
      </c>
      <c r="N225" s="6">
        <f t="shared" si="83"/>
        <v>-3</v>
      </c>
      <c r="O225" s="58">
        <v>2.8799999999999999E-2</v>
      </c>
      <c r="P225" s="58"/>
      <c r="T225" s="9" t="str">
        <f>IF(Q225="","",D225*(Q225-#REF!)*W225)</f>
        <v/>
      </c>
      <c r="U225" s="17"/>
      <c r="W225" s="18">
        <f>[1]!WSD($B225,"contractmultiplier",$A$2,$A$2,"TradingCalendar=SSE","rptType=1","ShowCodes=N","ShowDates=N","ShowParams=Y","cols=1;rows=1")</f>
        <v>10</v>
      </c>
      <c r="X225" s="1">
        <v>5850045</v>
      </c>
    </row>
    <row r="226" spans="1:24" ht="14.25" x14ac:dyDescent="0.2">
      <c r="T226" s="9" t="str">
        <f t="shared" si="75"/>
        <v/>
      </c>
      <c r="U226" s="17"/>
      <c r="W226" s="18"/>
    </row>
    <row r="227" spans="1:24" ht="14.25" x14ac:dyDescent="0.2">
      <c r="T227" s="9" t="str">
        <f t="shared" si="75"/>
        <v/>
      </c>
      <c r="U227" s="17"/>
    </row>
    <row r="228" spans="1:24" ht="14.25" x14ac:dyDescent="0.2">
      <c r="T228" s="9" t="str">
        <f t="shared" si="75"/>
        <v/>
      </c>
      <c r="U228" s="17"/>
    </row>
    <row r="229" spans="1:24" ht="14.25" x14ac:dyDescent="0.2">
      <c r="T229" s="9" t="str">
        <f t="shared" si="75"/>
        <v/>
      </c>
      <c r="U229" s="17"/>
    </row>
    <row r="230" spans="1:24" ht="14.25" x14ac:dyDescent="0.2">
      <c r="T230" s="9" t="str">
        <f t="shared" si="75"/>
        <v/>
      </c>
      <c r="U230" s="17"/>
    </row>
    <row r="231" spans="1:24" ht="14.25" x14ac:dyDescent="0.2">
      <c r="T231" s="9" t="str">
        <f t="shared" si="75"/>
        <v/>
      </c>
      <c r="U231" s="17"/>
    </row>
    <row r="232" spans="1:24" ht="14.25" x14ac:dyDescent="0.2">
      <c r="T232" s="9" t="str">
        <f t="shared" si="75"/>
        <v/>
      </c>
      <c r="U232" s="17"/>
    </row>
    <row r="233" spans="1:24" ht="14.25" x14ac:dyDescent="0.2">
      <c r="T233" s="9" t="str">
        <f t="shared" si="75"/>
        <v/>
      </c>
      <c r="U233" s="17"/>
    </row>
    <row r="234" spans="1:24" ht="14.25" x14ac:dyDescent="0.2">
      <c r="T234" s="9" t="str">
        <f t="shared" si="75"/>
        <v/>
      </c>
      <c r="U234" s="17"/>
    </row>
    <row r="235" spans="1:24" ht="14.25" x14ac:dyDescent="0.2">
      <c r="T235" s="9" t="str">
        <f t="shared" si="75"/>
        <v/>
      </c>
      <c r="U235" s="17"/>
    </row>
    <row r="236" spans="1:24" ht="14.25" x14ac:dyDescent="0.2">
      <c r="T236" s="9" t="str">
        <f t="shared" si="75"/>
        <v/>
      </c>
      <c r="U236" s="17"/>
    </row>
    <row r="237" spans="1:24" ht="14.25" x14ac:dyDescent="0.2">
      <c r="T237" s="9" t="str">
        <f t="shared" si="75"/>
        <v/>
      </c>
      <c r="U237" s="17"/>
    </row>
    <row r="238" spans="1:24" ht="14.25" x14ac:dyDescent="0.2">
      <c r="T238" s="9" t="str">
        <f t="shared" si="75"/>
        <v/>
      </c>
      <c r="U238" s="17"/>
    </row>
    <row r="239" spans="1:24" ht="14.25" x14ac:dyDescent="0.2">
      <c r="T239" s="9" t="str">
        <f t="shared" si="75"/>
        <v/>
      </c>
      <c r="U239" s="17"/>
    </row>
    <row r="240" spans="1:24" ht="14.25" x14ac:dyDescent="0.2">
      <c r="T240" s="9" t="str">
        <f t="shared" si="75"/>
        <v/>
      </c>
      <c r="U240" s="17"/>
    </row>
    <row r="241" spans="20:21" ht="14.25" x14ac:dyDescent="0.2">
      <c r="T241" s="9" t="str">
        <f t="shared" si="75"/>
        <v/>
      </c>
      <c r="U241" s="17"/>
    </row>
    <row r="242" spans="20:21" ht="14.25" x14ac:dyDescent="0.2">
      <c r="T242" s="9" t="str">
        <f t="shared" si="75"/>
        <v/>
      </c>
      <c r="U242" s="17"/>
    </row>
    <row r="243" spans="20:21" ht="14.25" x14ac:dyDescent="0.2">
      <c r="T243" s="9" t="str">
        <f t="shared" si="75"/>
        <v/>
      </c>
      <c r="U243" s="17"/>
    </row>
    <row r="244" spans="20:21" ht="14.25" x14ac:dyDescent="0.2">
      <c r="T244" s="9" t="str">
        <f t="shared" si="75"/>
        <v/>
      </c>
      <c r="U244" s="17"/>
    </row>
    <row r="245" spans="20:21" ht="14.25" x14ac:dyDescent="0.2">
      <c r="T245" s="9" t="str">
        <f t="shared" si="75"/>
        <v/>
      </c>
      <c r="U245" s="17"/>
    </row>
    <row r="246" spans="20:21" ht="14.25" x14ac:dyDescent="0.2">
      <c r="T246" s="9" t="str">
        <f t="shared" si="75"/>
        <v/>
      </c>
      <c r="U246" s="17"/>
    </row>
    <row r="247" spans="20:21" ht="14.25" x14ac:dyDescent="0.2">
      <c r="T247" s="9" t="str">
        <f t="shared" si="75"/>
        <v/>
      </c>
      <c r="U247" s="17"/>
    </row>
    <row r="248" spans="20:21" ht="14.25" x14ac:dyDescent="0.2">
      <c r="T248" s="9" t="str">
        <f t="shared" si="75"/>
        <v/>
      </c>
      <c r="U248" s="17"/>
    </row>
    <row r="249" spans="20:21" ht="14.25" x14ac:dyDescent="0.2">
      <c r="T249" s="9" t="str">
        <f t="shared" si="75"/>
        <v/>
      </c>
      <c r="U249" s="17"/>
    </row>
    <row r="250" spans="20:21" ht="14.25" x14ac:dyDescent="0.2">
      <c r="T250" s="9" t="str">
        <f t="shared" si="75"/>
        <v/>
      </c>
      <c r="U250" s="17"/>
    </row>
    <row r="251" spans="20:21" ht="14.25" x14ac:dyDescent="0.2">
      <c r="T251" s="9" t="str">
        <f t="shared" si="75"/>
        <v/>
      </c>
      <c r="U251" s="17"/>
    </row>
    <row r="252" spans="20:21" ht="14.25" x14ac:dyDescent="0.2">
      <c r="T252" s="9" t="str">
        <f t="shared" si="75"/>
        <v/>
      </c>
      <c r="U252" s="17"/>
    </row>
    <row r="253" spans="20:21" ht="14.25" x14ac:dyDescent="0.2">
      <c r="T253" s="9" t="str">
        <f t="shared" si="75"/>
        <v/>
      </c>
      <c r="U253" s="17"/>
    </row>
    <row r="254" spans="20:21" ht="14.25" x14ac:dyDescent="0.2">
      <c r="T254" s="9" t="str">
        <f t="shared" si="75"/>
        <v/>
      </c>
      <c r="U254" s="17"/>
    </row>
    <row r="255" spans="20:21" ht="14.25" x14ac:dyDescent="0.2">
      <c r="T255" s="9" t="str">
        <f t="shared" si="75"/>
        <v/>
      </c>
      <c r="U255" s="17"/>
    </row>
    <row r="256" spans="20:21" ht="14.25" x14ac:dyDescent="0.2">
      <c r="T256" s="9" t="str">
        <f t="shared" si="75"/>
        <v/>
      </c>
      <c r="U256" s="17"/>
    </row>
    <row r="257" spans="20:21" ht="14.25" x14ac:dyDescent="0.2">
      <c r="T257" s="9" t="str">
        <f t="shared" si="75"/>
        <v/>
      </c>
      <c r="U257" s="17"/>
    </row>
    <row r="258" spans="20:21" ht="14.25" x14ac:dyDescent="0.2">
      <c r="T258" s="9" t="str">
        <f t="shared" si="75"/>
        <v/>
      </c>
      <c r="U258" s="17"/>
    </row>
    <row r="259" spans="20:21" ht="14.25" x14ac:dyDescent="0.2">
      <c r="T259" s="9" t="str">
        <f t="shared" si="75"/>
        <v/>
      </c>
      <c r="U259" s="17"/>
    </row>
    <row r="260" spans="20:21" ht="14.25" x14ac:dyDescent="0.2">
      <c r="T260" s="9" t="str">
        <f t="shared" si="75"/>
        <v/>
      </c>
      <c r="U260" s="17"/>
    </row>
    <row r="261" spans="20:21" ht="14.25" x14ac:dyDescent="0.2">
      <c r="T261" s="9" t="str">
        <f t="shared" ref="T261:T324" si="84">IF(Q261="","",D261*(Q261-G261)*W261)</f>
        <v/>
      </c>
      <c r="U261" s="17"/>
    </row>
    <row r="262" spans="20:21" ht="14.25" x14ac:dyDescent="0.2">
      <c r="T262" s="9" t="str">
        <f t="shared" si="84"/>
        <v/>
      </c>
      <c r="U262" s="17"/>
    </row>
    <row r="263" spans="20:21" ht="14.25" x14ac:dyDescent="0.2">
      <c r="T263" s="9" t="str">
        <f t="shared" si="84"/>
        <v/>
      </c>
      <c r="U263" s="17"/>
    </row>
    <row r="264" spans="20:21" ht="14.25" x14ac:dyDescent="0.2">
      <c r="T264" s="9" t="str">
        <f t="shared" si="84"/>
        <v/>
      </c>
      <c r="U264" s="17"/>
    </row>
    <row r="265" spans="20:21" ht="14.25" x14ac:dyDescent="0.2">
      <c r="T265" s="9" t="str">
        <f t="shared" si="84"/>
        <v/>
      </c>
      <c r="U265" s="17"/>
    </row>
    <row r="266" spans="20:21" ht="14.25" x14ac:dyDescent="0.2">
      <c r="T266" s="9" t="str">
        <f t="shared" si="84"/>
        <v/>
      </c>
      <c r="U266" s="17"/>
    </row>
    <row r="267" spans="20:21" ht="14.25" x14ac:dyDescent="0.2">
      <c r="T267" s="9" t="str">
        <f t="shared" si="84"/>
        <v/>
      </c>
      <c r="U267" s="17"/>
    </row>
    <row r="268" spans="20:21" ht="14.25" x14ac:dyDescent="0.2">
      <c r="T268" s="9" t="str">
        <f t="shared" si="84"/>
        <v/>
      </c>
      <c r="U268" s="17"/>
    </row>
    <row r="269" spans="20:21" ht="14.25" x14ac:dyDescent="0.2">
      <c r="T269" s="9" t="str">
        <f t="shared" si="84"/>
        <v/>
      </c>
      <c r="U269" s="17"/>
    </row>
    <row r="270" spans="20:21" ht="14.25" x14ac:dyDescent="0.2">
      <c r="T270" s="9" t="str">
        <f t="shared" si="84"/>
        <v/>
      </c>
      <c r="U270" s="17"/>
    </row>
    <row r="271" spans="20:21" ht="14.25" x14ac:dyDescent="0.2">
      <c r="T271" s="9" t="str">
        <f t="shared" si="84"/>
        <v/>
      </c>
      <c r="U271" s="17"/>
    </row>
    <row r="272" spans="20:21" ht="14.25" x14ac:dyDescent="0.2">
      <c r="T272" s="9" t="str">
        <f t="shared" si="84"/>
        <v/>
      </c>
      <c r="U272" s="17"/>
    </row>
    <row r="273" spans="20:21" ht="14.25" x14ac:dyDescent="0.2">
      <c r="T273" s="9" t="str">
        <f t="shared" si="84"/>
        <v/>
      </c>
      <c r="U273" s="17"/>
    </row>
    <row r="274" spans="20:21" ht="14.25" x14ac:dyDescent="0.2">
      <c r="T274" s="9" t="str">
        <f t="shared" si="84"/>
        <v/>
      </c>
      <c r="U274" s="17"/>
    </row>
    <row r="275" spans="20:21" ht="14.25" x14ac:dyDescent="0.2">
      <c r="T275" s="9" t="str">
        <f t="shared" si="84"/>
        <v/>
      </c>
      <c r="U275" s="17"/>
    </row>
    <row r="276" spans="20:21" ht="14.25" x14ac:dyDescent="0.2">
      <c r="T276" s="9" t="str">
        <f t="shared" si="84"/>
        <v/>
      </c>
      <c r="U276" s="17"/>
    </row>
    <row r="277" spans="20:21" ht="14.25" x14ac:dyDescent="0.2">
      <c r="T277" s="9" t="str">
        <f t="shared" si="84"/>
        <v/>
      </c>
      <c r="U277" s="17"/>
    </row>
    <row r="278" spans="20:21" ht="14.25" x14ac:dyDescent="0.2">
      <c r="T278" s="9" t="str">
        <f t="shared" si="84"/>
        <v/>
      </c>
      <c r="U278" s="17"/>
    </row>
    <row r="279" spans="20:21" ht="14.25" x14ac:dyDescent="0.2">
      <c r="T279" s="9" t="str">
        <f t="shared" si="84"/>
        <v/>
      </c>
      <c r="U279" s="17"/>
    </row>
    <row r="280" spans="20:21" ht="14.25" x14ac:dyDescent="0.2">
      <c r="T280" s="9" t="str">
        <f t="shared" si="84"/>
        <v/>
      </c>
      <c r="U280" s="17"/>
    </row>
    <row r="281" spans="20:21" ht="14.25" x14ac:dyDescent="0.2">
      <c r="T281" s="9" t="str">
        <f t="shared" si="84"/>
        <v/>
      </c>
      <c r="U281" s="17"/>
    </row>
    <row r="282" spans="20:21" ht="14.25" x14ac:dyDescent="0.2">
      <c r="T282" s="9" t="str">
        <f t="shared" si="84"/>
        <v/>
      </c>
      <c r="U282" s="17"/>
    </row>
    <row r="283" spans="20:21" ht="14.25" x14ac:dyDescent="0.2">
      <c r="T283" s="9" t="str">
        <f t="shared" si="84"/>
        <v/>
      </c>
      <c r="U283" s="17"/>
    </row>
    <row r="284" spans="20:21" ht="14.25" x14ac:dyDescent="0.2">
      <c r="T284" s="9" t="str">
        <f t="shared" si="84"/>
        <v/>
      </c>
      <c r="U284" s="17"/>
    </row>
    <row r="285" spans="20:21" ht="14.25" x14ac:dyDescent="0.2">
      <c r="T285" s="9" t="str">
        <f t="shared" si="84"/>
        <v/>
      </c>
      <c r="U285" s="17"/>
    </row>
    <row r="286" spans="20:21" ht="14.25" x14ac:dyDescent="0.2">
      <c r="T286" s="9" t="str">
        <f t="shared" si="84"/>
        <v/>
      </c>
      <c r="U286" s="17"/>
    </row>
    <row r="287" spans="20:21" ht="14.25" x14ac:dyDescent="0.2">
      <c r="T287" s="9" t="str">
        <f t="shared" si="84"/>
        <v/>
      </c>
      <c r="U287" s="17"/>
    </row>
    <row r="288" spans="20:21" ht="14.25" x14ac:dyDescent="0.2">
      <c r="T288" s="9" t="str">
        <f t="shared" si="84"/>
        <v/>
      </c>
      <c r="U288" s="17"/>
    </row>
    <row r="289" spans="20:21" ht="14.25" x14ac:dyDescent="0.2">
      <c r="T289" s="9" t="str">
        <f t="shared" si="84"/>
        <v/>
      </c>
      <c r="U289" s="17"/>
    </row>
    <row r="290" spans="20:21" ht="14.25" x14ac:dyDescent="0.2">
      <c r="T290" s="9" t="str">
        <f t="shared" si="84"/>
        <v/>
      </c>
      <c r="U290" s="17"/>
    </row>
    <row r="291" spans="20:21" ht="14.25" x14ac:dyDescent="0.2">
      <c r="T291" s="9" t="str">
        <f t="shared" si="84"/>
        <v/>
      </c>
      <c r="U291" s="17"/>
    </row>
    <row r="292" spans="20:21" ht="14.25" x14ac:dyDescent="0.2">
      <c r="T292" s="9" t="str">
        <f t="shared" si="84"/>
        <v/>
      </c>
      <c r="U292" s="17"/>
    </row>
    <row r="293" spans="20:21" ht="14.25" x14ac:dyDescent="0.2">
      <c r="T293" s="9" t="str">
        <f t="shared" si="84"/>
        <v/>
      </c>
      <c r="U293" s="17"/>
    </row>
    <row r="294" spans="20:21" ht="14.25" x14ac:dyDescent="0.2">
      <c r="T294" s="9" t="str">
        <f t="shared" si="84"/>
        <v/>
      </c>
      <c r="U294" s="17"/>
    </row>
    <row r="295" spans="20:21" ht="14.25" x14ac:dyDescent="0.2">
      <c r="T295" s="9" t="str">
        <f t="shared" si="84"/>
        <v/>
      </c>
      <c r="U295" s="17"/>
    </row>
    <row r="296" spans="20:21" ht="14.25" x14ac:dyDescent="0.2">
      <c r="T296" s="9" t="str">
        <f t="shared" si="84"/>
        <v/>
      </c>
      <c r="U296" s="17"/>
    </row>
    <row r="297" spans="20:21" ht="14.25" x14ac:dyDescent="0.2">
      <c r="T297" s="9" t="str">
        <f t="shared" si="84"/>
        <v/>
      </c>
      <c r="U297" s="17"/>
    </row>
    <row r="298" spans="20:21" ht="14.25" x14ac:dyDescent="0.2">
      <c r="T298" s="9" t="str">
        <f t="shared" si="84"/>
        <v/>
      </c>
      <c r="U298" s="17"/>
    </row>
    <row r="299" spans="20:21" ht="14.25" x14ac:dyDescent="0.2">
      <c r="T299" s="9" t="str">
        <f t="shared" si="84"/>
        <v/>
      </c>
      <c r="U299" s="17"/>
    </row>
    <row r="300" spans="20:21" ht="14.25" x14ac:dyDescent="0.2">
      <c r="T300" s="9" t="str">
        <f t="shared" si="84"/>
        <v/>
      </c>
      <c r="U300" s="17"/>
    </row>
    <row r="301" spans="20:21" ht="14.25" x14ac:dyDescent="0.2">
      <c r="T301" s="9" t="str">
        <f t="shared" si="84"/>
        <v/>
      </c>
      <c r="U301" s="17"/>
    </row>
    <row r="302" spans="20:21" ht="14.25" x14ac:dyDescent="0.2">
      <c r="T302" s="9" t="str">
        <f t="shared" si="84"/>
        <v/>
      </c>
      <c r="U302" s="17"/>
    </row>
    <row r="303" spans="20:21" ht="14.25" x14ac:dyDescent="0.2">
      <c r="T303" s="9" t="str">
        <f t="shared" si="84"/>
        <v/>
      </c>
      <c r="U303" s="17"/>
    </row>
    <row r="304" spans="20:21" ht="14.25" x14ac:dyDescent="0.2">
      <c r="T304" s="9" t="str">
        <f t="shared" si="84"/>
        <v/>
      </c>
      <c r="U304" s="17"/>
    </row>
    <row r="305" spans="20:21" ht="14.25" x14ac:dyDescent="0.2">
      <c r="T305" s="9" t="str">
        <f t="shared" si="84"/>
        <v/>
      </c>
      <c r="U305" s="17"/>
    </row>
    <row r="306" spans="20:21" ht="14.25" x14ac:dyDescent="0.2">
      <c r="T306" s="9" t="str">
        <f t="shared" si="84"/>
        <v/>
      </c>
      <c r="U306" s="17"/>
    </row>
    <row r="307" spans="20:21" ht="14.25" x14ac:dyDescent="0.2">
      <c r="T307" s="9" t="str">
        <f t="shared" si="84"/>
        <v/>
      </c>
      <c r="U307" s="17"/>
    </row>
    <row r="308" spans="20:21" ht="14.25" x14ac:dyDescent="0.2">
      <c r="T308" s="9" t="str">
        <f t="shared" si="84"/>
        <v/>
      </c>
      <c r="U308" s="17"/>
    </row>
    <row r="309" spans="20:21" ht="14.25" x14ac:dyDescent="0.2">
      <c r="T309" s="9" t="str">
        <f t="shared" si="84"/>
        <v/>
      </c>
      <c r="U309" s="17"/>
    </row>
    <row r="310" spans="20:21" ht="14.25" x14ac:dyDescent="0.2">
      <c r="T310" s="9" t="str">
        <f t="shared" si="84"/>
        <v/>
      </c>
      <c r="U310" s="17"/>
    </row>
    <row r="311" spans="20:21" ht="14.25" x14ac:dyDescent="0.2">
      <c r="T311" s="9" t="str">
        <f t="shared" si="84"/>
        <v/>
      </c>
      <c r="U311" s="17"/>
    </row>
    <row r="312" spans="20:21" ht="14.25" x14ac:dyDescent="0.2">
      <c r="T312" s="9" t="str">
        <f t="shared" si="84"/>
        <v/>
      </c>
      <c r="U312" s="17"/>
    </row>
    <row r="313" spans="20:21" ht="14.25" x14ac:dyDescent="0.2">
      <c r="T313" s="9" t="str">
        <f t="shared" si="84"/>
        <v/>
      </c>
      <c r="U313" s="17"/>
    </row>
    <row r="314" spans="20:21" ht="14.25" x14ac:dyDescent="0.2">
      <c r="T314" s="9" t="str">
        <f t="shared" si="84"/>
        <v/>
      </c>
      <c r="U314" s="17"/>
    </row>
    <row r="315" spans="20:21" ht="14.25" x14ac:dyDescent="0.2">
      <c r="T315" s="9" t="str">
        <f t="shared" si="84"/>
        <v/>
      </c>
      <c r="U315" s="17"/>
    </row>
    <row r="316" spans="20:21" ht="14.25" x14ac:dyDescent="0.2">
      <c r="T316" s="9" t="str">
        <f t="shared" si="84"/>
        <v/>
      </c>
      <c r="U316" s="17"/>
    </row>
    <row r="317" spans="20:21" ht="14.25" x14ac:dyDescent="0.2">
      <c r="T317" s="9" t="str">
        <f t="shared" si="84"/>
        <v/>
      </c>
      <c r="U317" s="17"/>
    </row>
    <row r="318" spans="20:21" ht="14.25" x14ac:dyDescent="0.2">
      <c r="T318" s="9" t="str">
        <f t="shared" si="84"/>
        <v/>
      </c>
      <c r="U318" s="17"/>
    </row>
    <row r="319" spans="20:21" ht="14.25" x14ac:dyDescent="0.2">
      <c r="T319" s="9" t="str">
        <f t="shared" si="84"/>
        <v/>
      </c>
      <c r="U319" s="17"/>
    </row>
    <row r="320" spans="20:21" ht="14.25" x14ac:dyDescent="0.2">
      <c r="T320" s="9" t="str">
        <f t="shared" si="84"/>
        <v/>
      </c>
      <c r="U320" s="17"/>
    </row>
    <row r="321" spans="20:21" ht="14.25" x14ac:dyDescent="0.2">
      <c r="T321" s="9" t="str">
        <f t="shared" si="84"/>
        <v/>
      </c>
      <c r="U321" s="17"/>
    </row>
    <row r="322" spans="20:21" ht="14.25" x14ac:dyDescent="0.2">
      <c r="T322" s="9" t="str">
        <f t="shared" si="84"/>
        <v/>
      </c>
      <c r="U322" s="17"/>
    </row>
    <row r="323" spans="20:21" ht="14.25" x14ac:dyDescent="0.2">
      <c r="T323" s="9" t="str">
        <f t="shared" si="84"/>
        <v/>
      </c>
      <c r="U323" s="17"/>
    </row>
    <row r="324" spans="20:21" ht="14.25" x14ac:dyDescent="0.2">
      <c r="T324" s="9" t="str">
        <f t="shared" si="84"/>
        <v/>
      </c>
      <c r="U324" s="17"/>
    </row>
    <row r="325" spans="20:21" ht="14.25" x14ac:dyDescent="0.2">
      <c r="T325" s="9" t="str">
        <f t="shared" ref="T325:T350" si="85">IF(Q325="","",D325*(Q325-G325)*W325)</f>
        <v/>
      </c>
      <c r="U325" s="17"/>
    </row>
    <row r="326" spans="20:21" ht="14.25" x14ac:dyDescent="0.2">
      <c r="T326" s="9" t="str">
        <f t="shared" si="85"/>
        <v/>
      </c>
      <c r="U326" s="17"/>
    </row>
    <row r="327" spans="20:21" ht="14.25" x14ac:dyDescent="0.2">
      <c r="T327" s="9" t="str">
        <f t="shared" si="85"/>
        <v/>
      </c>
      <c r="U327" s="17"/>
    </row>
    <row r="328" spans="20:21" ht="14.25" x14ac:dyDescent="0.2">
      <c r="T328" s="9" t="str">
        <f t="shared" si="85"/>
        <v/>
      </c>
      <c r="U328" s="17"/>
    </row>
    <row r="329" spans="20:21" ht="14.25" x14ac:dyDescent="0.2">
      <c r="T329" s="9" t="str">
        <f t="shared" si="85"/>
        <v/>
      </c>
      <c r="U329" s="17"/>
    </row>
    <row r="330" spans="20:21" ht="14.25" x14ac:dyDescent="0.2">
      <c r="T330" s="9" t="str">
        <f t="shared" si="85"/>
        <v/>
      </c>
      <c r="U330" s="17"/>
    </row>
    <row r="331" spans="20:21" ht="14.25" x14ac:dyDescent="0.2">
      <c r="T331" s="9" t="str">
        <f t="shared" si="85"/>
        <v/>
      </c>
      <c r="U331" s="17"/>
    </row>
    <row r="332" spans="20:21" ht="14.25" x14ac:dyDescent="0.2">
      <c r="T332" s="9" t="str">
        <f t="shared" si="85"/>
        <v/>
      </c>
      <c r="U332" s="17"/>
    </row>
    <row r="333" spans="20:21" ht="14.25" x14ac:dyDescent="0.2">
      <c r="T333" s="9" t="str">
        <f t="shared" si="85"/>
        <v/>
      </c>
      <c r="U333" s="17"/>
    </row>
    <row r="334" spans="20:21" ht="14.25" x14ac:dyDescent="0.2">
      <c r="T334" s="9" t="str">
        <f t="shared" si="85"/>
        <v/>
      </c>
      <c r="U334" s="17"/>
    </row>
    <row r="335" spans="20:21" ht="14.25" x14ac:dyDescent="0.2">
      <c r="T335" s="9" t="str">
        <f t="shared" si="85"/>
        <v/>
      </c>
      <c r="U335" s="17"/>
    </row>
    <row r="336" spans="20:21" ht="14.25" x14ac:dyDescent="0.2">
      <c r="T336" s="9" t="str">
        <f t="shared" si="85"/>
        <v/>
      </c>
      <c r="U336" s="17"/>
    </row>
    <row r="337" spans="20:21" ht="14.25" x14ac:dyDescent="0.2">
      <c r="T337" s="9" t="str">
        <f t="shared" si="85"/>
        <v/>
      </c>
      <c r="U337" s="17"/>
    </row>
    <row r="338" spans="20:21" ht="14.25" x14ac:dyDescent="0.2">
      <c r="T338" s="9" t="str">
        <f t="shared" si="85"/>
        <v/>
      </c>
      <c r="U338" s="17"/>
    </row>
    <row r="339" spans="20:21" ht="14.25" x14ac:dyDescent="0.2">
      <c r="T339" s="9" t="str">
        <f t="shared" si="85"/>
        <v/>
      </c>
      <c r="U339" s="17"/>
    </row>
    <row r="340" spans="20:21" ht="14.25" x14ac:dyDescent="0.2">
      <c r="T340" s="9" t="str">
        <f t="shared" si="85"/>
        <v/>
      </c>
      <c r="U340" s="17"/>
    </row>
    <row r="341" spans="20:21" ht="14.25" x14ac:dyDescent="0.2">
      <c r="T341" s="9" t="str">
        <f t="shared" si="85"/>
        <v/>
      </c>
      <c r="U341" s="17"/>
    </row>
    <row r="342" spans="20:21" ht="14.25" x14ac:dyDescent="0.2">
      <c r="T342" s="9" t="str">
        <f t="shared" si="85"/>
        <v/>
      </c>
      <c r="U342" s="17"/>
    </row>
    <row r="343" spans="20:21" ht="14.25" x14ac:dyDescent="0.2">
      <c r="T343" s="9" t="str">
        <f t="shared" si="85"/>
        <v/>
      </c>
      <c r="U343" s="17"/>
    </row>
    <row r="344" spans="20:21" ht="14.25" x14ac:dyDescent="0.2">
      <c r="T344" s="9" t="str">
        <f t="shared" si="85"/>
        <v/>
      </c>
      <c r="U344" s="17"/>
    </row>
    <row r="345" spans="20:21" ht="14.25" x14ac:dyDescent="0.2">
      <c r="T345" s="9" t="str">
        <f t="shared" si="85"/>
        <v/>
      </c>
      <c r="U345" s="17"/>
    </row>
    <row r="346" spans="20:21" ht="14.25" x14ac:dyDescent="0.2">
      <c r="T346" s="9" t="str">
        <f t="shared" si="85"/>
        <v/>
      </c>
      <c r="U346" s="17"/>
    </row>
    <row r="347" spans="20:21" ht="14.25" x14ac:dyDescent="0.2">
      <c r="T347" s="9" t="str">
        <f t="shared" si="85"/>
        <v/>
      </c>
      <c r="U347" s="17"/>
    </row>
    <row r="348" spans="20:21" ht="14.25" x14ac:dyDescent="0.2">
      <c r="T348" s="9" t="str">
        <f t="shared" si="85"/>
        <v/>
      </c>
      <c r="U348" s="17"/>
    </row>
    <row r="349" spans="20:21" ht="14.25" x14ac:dyDescent="0.2">
      <c r="T349" s="9" t="str">
        <f t="shared" si="85"/>
        <v/>
      </c>
      <c r="U349" s="17"/>
    </row>
    <row r="350" spans="20:21" ht="14.25" x14ac:dyDescent="0.2">
      <c r="T350" s="9" t="str">
        <f t="shared" si="85"/>
        <v/>
      </c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  <row r="6645" spans="21:21" ht="14.25" x14ac:dyDescent="0.2">
      <c r="U6645" s="17"/>
    </row>
    <row r="6646" spans="21:21" ht="14.25" x14ac:dyDescent="0.2">
      <c r="U6646" s="17"/>
    </row>
    <row r="6647" spans="21:21" ht="14.25" x14ac:dyDescent="0.2">
      <c r="U6647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3" t="s">
        <v>54</v>
      </c>
      <c r="G1" s="63"/>
      <c r="H1" s="63"/>
      <c r="I1" s="63"/>
      <c r="J1" s="63"/>
      <c r="K1" s="63" t="s">
        <v>55</v>
      </c>
      <c r="L1" s="63"/>
      <c r="M1" s="63"/>
      <c r="N1" s="63"/>
      <c r="O1" s="63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2018-03-27T07:04:33Z</dcterms:modified>
</cp:coreProperties>
</file>