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C53" i="1" l="1"/>
  <c r="C52" i="1" l="1"/>
  <c r="W280" i="2"/>
  <c r="W272" i="2"/>
  <c r="W264" i="2"/>
  <c r="W248" i="2"/>
  <c r="W243" i="2"/>
  <c r="W236" i="2"/>
  <c r="W231" i="2"/>
  <c r="W228" i="2"/>
  <c r="W219" i="2"/>
  <c r="W208" i="2"/>
  <c r="W196" i="2"/>
  <c r="W195" i="2"/>
  <c r="W188" i="2"/>
  <c r="W187" i="2"/>
  <c r="W180" i="2"/>
  <c r="W179" i="2"/>
  <c r="W172" i="2"/>
  <c r="W171" i="2"/>
  <c r="W167" i="2"/>
  <c r="W164" i="2"/>
  <c r="W156" i="2"/>
  <c r="W148" i="2"/>
  <c r="W147" i="2"/>
  <c r="W140" i="2"/>
  <c r="W139" i="2"/>
  <c r="W135" i="2"/>
  <c r="W132" i="2"/>
  <c r="W127" i="2"/>
  <c r="W124" i="2"/>
  <c r="W123" i="2"/>
  <c r="W119" i="2"/>
  <c r="W116" i="2"/>
  <c r="W115" i="2"/>
  <c r="W111" i="2"/>
  <c r="W108" i="2"/>
  <c r="W107" i="2"/>
  <c r="W104" i="2"/>
  <c r="W103" i="2"/>
  <c r="W99" i="2"/>
  <c r="W96" i="2"/>
  <c r="W95" i="2"/>
  <c r="W91" i="2"/>
  <c r="W88" i="2"/>
  <c r="W87" i="2"/>
  <c r="W83" i="2"/>
  <c r="W79" i="2"/>
  <c r="W76" i="2"/>
  <c r="W75" i="2"/>
  <c r="W71" i="2"/>
  <c r="W68" i="2"/>
  <c r="W67" i="2"/>
  <c r="W64" i="2"/>
  <c r="W63" i="2"/>
  <c r="W59" i="2"/>
  <c r="W55" i="2"/>
  <c r="W52" i="2"/>
  <c r="W51" i="2"/>
  <c r="W47" i="2"/>
  <c r="W44" i="2"/>
  <c r="W43" i="2"/>
  <c r="W39" i="2"/>
  <c r="W35" i="2"/>
  <c r="W32" i="2"/>
  <c r="W31" i="2"/>
  <c r="W27" i="2"/>
  <c r="W23" i="2"/>
  <c r="W20" i="2"/>
  <c r="W19" i="2"/>
  <c r="W15" i="2"/>
  <c r="W11" i="2"/>
  <c r="W8" i="2"/>
  <c r="W7" i="2"/>
  <c r="W4" i="2"/>
  <c r="W285" i="2"/>
  <c r="W284" i="2"/>
  <c r="W283" i="2"/>
  <c r="W282" i="2"/>
  <c r="W281" i="2"/>
  <c r="W279" i="2"/>
  <c r="W278" i="2"/>
  <c r="W277" i="2"/>
  <c r="W276" i="2"/>
  <c r="W275" i="2"/>
  <c r="W274" i="2"/>
  <c r="W273" i="2"/>
  <c r="W271" i="2"/>
  <c r="W270" i="2"/>
  <c r="W268" i="2"/>
  <c r="W269" i="2"/>
  <c r="W267" i="2"/>
  <c r="W266" i="2"/>
  <c r="W265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7" i="2"/>
  <c r="W246" i="2"/>
  <c r="W245" i="2"/>
  <c r="W244" i="2"/>
  <c r="W242" i="2"/>
  <c r="W241" i="2"/>
  <c r="W240" i="2"/>
  <c r="W239" i="2"/>
  <c r="W238" i="2"/>
  <c r="W237" i="2"/>
  <c r="W235" i="2"/>
  <c r="W234" i="2"/>
  <c r="W233" i="2"/>
  <c r="W232" i="2"/>
  <c r="W230" i="2"/>
  <c r="W229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3" i="2"/>
  <c r="W212" i="2"/>
  <c r="W211" i="2"/>
  <c r="W210" i="2"/>
  <c r="W209" i="2"/>
  <c r="W207" i="2"/>
  <c r="W206" i="2"/>
  <c r="W205" i="2"/>
  <c r="W204" i="2"/>
  <c r="W203" i="2"/>
  <c r="W202" i="2"/>
  <c r="W201" i="2"/>
  <c r="W200" i="2"/>
  <c r="W199" i="2"/>
  <c r="W198" i="2"/>
  <c r="W197" i="2"/>
  <c r="W194" i="2"/>
  <c r="W193" i="2"/>
  <c r="W192" i="2"/>
  <c r="W191" i="2"/>
  <c r="W190" i="2"/>
  <c r="W189" i="2"/>
  <c r="W186" i="2"/>
  <c r="W185" i="2"/>
  <c r="W184" i="2"/>
  <c r="W183" i="2"/>
  <c r="W182" i="2"/>
  <c r="W181" i="2"/>
  <c r="W178" i="2"/>
  <c r="W177" i="2"/>
  <c r="W176" i="2"/>
  <c r="W175" i="2"/>
  <c r="W174" i="2"/>
  <c r="W173" i="2"/>
  <c r="W170" i="2"/>
  <c r="W169" i="2"/>
  <c r="W168" i="2"/>
  <c r="W166" i="2"/>
  <c r="W165" i="2"/>
  <c r="W163" i="2"/>
  <c r="W162" i="2"/>
  <c r="W161" i="2"/>
  <c r="W160" i="2"/>
  <c r="W159" i="2"/>
  <c r="W158" i="2"/>
  <c r="W157" i="2"/>
  <c r="W155" i="2"/>
  <c r="W154" i="2"/>
  <c r="W153" i="2"/>
  <c r="W152" i="2"/>
  <c r="W151" i="2"/>
  <c r="W150" i="2"/>
  <c r="W149" i="2"/>
  <c r="W146" i="2"/>
  <c r="W145" i="2"/>
  <c r="W144" i="2"/>
  <c r="W143" i="2"/>
  <c r="W142" i="2"/>
  <c r="W141" i="2"/>
  <c r="W138" i="2"/>
  <c r="W137" i="2"/>
  <c r="W136" i="2"/>
  <c r="W134" i="2"/>
  <c r="W133" i="2"/>
  <c r="W131" i="2"/>
  <c r="W130" i="2"/>
  <c r="W129" i="2"/>
  <c r="W126" i="2"/>
  <c r="W128" i="2"/>
  <c r="W125" i="2"/>
  <c r="W122" i="2"/>
  <c r="W121" i="2"/>
  <c r="W120" i="2"/>
  <c r="W118" i="2"/>
  <c r="W117" i="2"/>
  <c r="W114" i="2"/>
  <c r="W113" i="2"/>
  <c r="W112" i="2"/>
  <c r="W110" i="2"/>
  <c r="W109" i="2"/>
  <c r="W106" i="2"/>
  <c r="W105" i="2"/>
  <c r="W102" i="2"/>
  <c r="W101" i="2"/>
  <c r="W100" i="2"/>
  <c r="W98" i="2"/>
  <c r="W97" i="2"/>
  <c r="W94" i="2"/>
  <c r="W93" i="2"/>
  <c r="W92" i="2"/>
  <c r="W90" i="2"/>
  <c r="W89" i="2"/>
  <c r="W86" i="2"/>
  <c r="W85" i="2"/>
  <c r="W84" i="2"/>
  <c r="W82" i="2"/>
  <c r="W81" i="2"/>
  <c r="W80" i="2"/>
  <c r="W78" i="2"/>
  <c r="W77" i="2"/>
  <c r="W74" i="2"/>
  <c r="W73" i="2"/>
  <c r="W72" i="2"/>
  <c r="W70" i="2"/>
  <c r="W69" i="2"/>
  <c r="W66" i="2"/>
  <c r="W65" i="2"/>
  <c r="W62" i="2"/>
  <c r="W61" i="2"/>
  <c r="W60" i="2"/>
  <c r="W58" i="2"/>
  <c r="W57" i="2"/>
  <c r="W56" i="2"/>
  <c r="W54" i="2"/>
  <c r="W53" i="2"/>
  <c r="W50" i="2"/>
  <c r="W49" i="2"/>
  <c r="W48" i="2"/>
  <c r="W46" i="2"/>
  <c r="W45" i="2"/>
  <c r="W42" i="2"/>
  <c r="W41" i="2"/>
  <c r="W40" i="2"/>
  <c r="W38" i="2"/>
  <c r="W37" i="2"/>
  <c r="W36" i="2"/>
  <c r="W34" i="2"/>
  <c r="W33" i="2"/>
  <c r="W30" i="2"/>
  <c r="W29" i="2"/>
  <c r="W28" i="2"/>
  <c r="W26" i="2"/>
  <c r="W25" i="2"/>
  <c r="W24" i="2"/>
  <c r="W22" i="2"/>
  <c r="W21" i="2"/>
  <c r="W18" i="2"/>
  <c r="W17" i="2"/>
  <c r="W16" i="2"/>
  <c r="W14" i="2"/>
  <c r="W13" i="2"/>
  <c r="W12" i="2"/>
  <c r="W10" i="2"/>
  <c r="W9" i="2"/>
  <c r="W6" i="2"/>
  <c r="W5" i="2"/>
  <c r="W3" i="2"/>
  <c r="W2" i="2"/>
  <c r="C51" i="1" l="1"/>
  <c r="C50" i="1" l="1"/>
  <c r="J285" i="2" l="1"/>
  <c r="J284" i="2"/>
  <c r="J283" i="2"/>
  <c r="J282" i="2"/>
  <c r="J281" i="2"/>
  <c r="J280" i="2"/>
  <c r="J279" i="2"/>
  <c r="J278" i="2"/>
  <c r="J277" i="2"/>
  <c r="J276" i="2"/>
  <c r="K281" i="2" l="1"/>
  <c r="K282" i="2"/>
  <c r="K284" i="2"/>
  <c r="K285" i="2"/>
  <c r="K279" i="2"/>
  <c r="K280" i="2"/>
  <c r="K277" i="2"/>
  <c r="K278" i="2"/>
  <c r="K276" i="2"/>
  <c r="K283" i="2"/>
  <c r="C49" i="1"/>
  <c r="J275" i="2" l="1"/>
  <c r="J274" i="2"/>
  <c r="J273" i="2"/>
  <c r="J272" i="2"/>
  <c r="J271" i="2"/>
  <c r="J270" i="2"/>
  <c r="J269" i="2"/>
  <c r="J268" i="2"/>
  <c r="J267" i="2"/>
  <c r="J266" i="2"/>
  <c r="K269" i="2" l="1"/>
  <c r="L278" i="2"/>
  <c r="M278" i="2" s="1"/>
  <c r="N278" i="2" s="1"/>
  <c r="L277" i="2"/>
  <c r="M277" i="2" s="1"/>
  <c r="N277" i="2" s="1"/>
  <c r="L280" i="2"/>
  <c r="M280" i="2" s="1"/>
  <c r="N280" i="2" s="1"/>
  <c r="L276" i="2"/>
  <c r="M276" i="2" s="1"/>
  <c r="N276" i="2" s="1"/>
  <c r="L279" i="2"/>
  <c r="M279" i="2" s="1"/>
  <c r="N279" i="2" s="1"/>
  <c r="L282" i="2"/>
  <c r="M282" i="2" s="1"/>
  <c r="N282" i="2" s="1"/>
  <c r="L284" i="2"/>
  <c r="M284" i="2" s="1"/>
  <c r="N284" i="2" s="1"/>
  <c r="L283" i="2"/>
  <c r="M283" i="2" s="1"/>
  <c r="N283" i="2" s="1"/>
  <c r="L285" i="2"/>
  <c r="M285" i="2" s="1"/>
  <c r="N285" i="2" s="1"/>
  <c r="L281" i="2"/>
  <c r="M281" i="2" s="1"/>
  <c r="N281" i="2" s="1"/>
  <c r="K268" i="2"/>
  <c r="L268" i="2" s="1"/>
  <c r="M268" i="2" s="1"/>
  <c r="N268" i="2" s="1"/>
  <c r="K273" i="2"/>
  <c r="L273" i="2" s="1"/>
  <c r="M273" i="2" s="1"/>
  <c r="N273" i="2" s="1"/>
  <c r="K274" i="2"/>
  <c r="L274" i="2" s="1"/>
  <c r="M274" i="2" s="1"/>
  <c r="N274" i="2" s="1"/>
  <c r="K275" i="2"/>
  <c r="L275" i="2" s="1"/>
  <c r="M275" i="2" s="1"/>
  <c r="N275" i="2" s="1"/>
  <c r="K267" i="2"/>
  <c r="L267" i="2" s="1"/>
  <c r="M267" i="2" s="1"/>
  <c r="N267" i="2" s="1"/>
  <c r="K271" i="2"/>
  <c r="K272" i="2"/>
  <c r="L272" i="2" s="1"/>
  <c r="M272" i="2" s="1"/>
  <c r="N272" i="2" s="1"/>
  <c r="K266" i="2"/>
  <c r="L266" i="2" s="1"/>
  <c r="M266" i="2" s="1"/>
  <c r="N266" i="2" s="1"/>
  <c r="K270" i="2"/>
  <c r="L270" i="2" s="1"/>
  <c r="M270" i="2" s="1"/>
  <c r="N270" i="2" s="1"/>
  <c r="L269" i="2"/>
  <c r="M269" i="2" s="1"/>
  <c r="N269" i="2" s="1"/>
  <c r="L271" i="2"/>
  <c r="M271" i="2" s="1"/>
  <c r="N271" i="2" s="1"/>
  <c r="C48" i="1" l="1"/>
  <c r="C47" i="1" l="1"/>
  <c r="T265" i="2" l="1"/>
  <c r="J265" i="2"/>
  <c r="T264" i="2"/>
  <c r="J264" i="2"/>
  <c r="T263" i="2"/>
  <c r="J263" i="2"/>
  <c r="T262" i="2"/>
  <c r="J262" i="2"/>
  <c r="T261" i="2"/>
  <c r="J261" i="2"/>
  <c r="T260" i="2"/>
  <c r="J260" i="2"/>
  <c r="T259" i="2"/>
  <c r="J259" i="2"/>
  <c r="T258" i="2"/>
  <c r="J258" i="2"/>
  <c r="T257" i="2"/>
  <c r="J257" i="2"/>
  <c r="T256" i="2"/>
  <c r="J256" i="2"/>
  <c r="K264" i="2" l="1"/>
  <c r="K262" i="2"/>
  <c r="L262" i="2" s="1"/>
  <c r="M262" i="2" s="1"/>
  <c r="N262" i="2" s="1"/>
  <c r="K260" i="2"/>
  <c r="L260" i="2" s="1"/>
  <c r="M260" i="2" s="1"/>
  <c r="N260" i="2" s="1"/>
  <c r="K261" i="2"/>
  <c r="K259" i="2"/>
  <c r="L259" i="2" s="1"/>
  <c r="M259" i="2" s="1"/>
  <c r="N259" i="2" s="1"/>
  <c r="K258" i="2"/>
  <c r="L258" i="2" s="1"/>
  <c r="M258" i="2" s="1"/>
  <c r="N258" i="2" s="1"/>
  <c r="K256" i="2"/>
  <c r="L256" i="2" s="1"/>
  <c r="M256" i="2" s="1"/>
  <c r="N256" i="2" s="1"/>
  <c r="K257" i="2"/>
  <c r="L257" i="2" s="1"/>
  <c r="M257" i="2" s="1"/>
  <c r="N257" i="2" s="1"/>
  <c r="K263" i="2"/>
  <c r="K265" i="2"/>
  <c r="L265" i="2" s="1"/>
  <c r="M265" i="2" s="1"/>
  <c r="N265" i="2" s="1"/>
  <c r="L264" i="2"/>
  <c r="M264" i="2" s="1"/>
  <c r="N264" i="2" s="1"/>
  <c r="L261" i="2"/>
  <c r="M261" i="2" s="1"/>
  <c r="N261" i="2" s="1"/>
  <c r="L263" i="2"/>
  <c r="M263" i="2" s="1"/>
  <c r="N263" i="2" s="1"/>
  <c r="C46" i="1"/>
  <c r="C45" i="1" l="1"/>
  <c r="C44" i="1" l="1"/>
  <c r="J255" i="2" l="1"/>
  <c r="J254" i="2"/>
  <c r="J253" i="2"/>
  <c r="J252" i="2"/>
  <c r="J251" i="2"/>
  <c r="J250" i="2"/>
  <c r="J249" i="2"/>
  <c r="J248" i="2"/>
  <c r="J247" i="2"/>
  <c r="J246" i="2"/>
  <c r="C43" i="1"/>
  <c r="K247" i="2" l="1"/>
  <c r="K251" i="2"/>
  <c r="L251" i="2" s="1"/>
  <c r="M251" i="2" s="1"/>
  <c r="N251" i="2" s="1"/>
  <c r="K252" i="2"/>
  <c r="L252" i="2" s="1"/>
  <c r="M252" i="2" s="1"/>
  <c r="N252" i="2" s="1"/>
  <c r="K253" i="2"/>
  <c r="L253" i="2" s="1"/>
  <c r="M253" i="2" s="1"/>
  <c r="N253" i="2" s="1"/>
  <c r="K248" i="2"/>
  <c r="K246" i="2"/>
  <c r="L246" i="2" s="1"/>
  <c r="M246" i="2" s="1"/>
  <c r="N246" i="2" s="1"/>
  <c r="K250" i="2"/>
  <c r="L250" i="2" s="1"/>
  <c r="M250" i="2" s="1"/>
  <c r="N250" i="2" s="1"/>
  <c r="K255" i="2"/>
  <c r="L255" i="2" s="1"/>
  <c r="M255" i="2" s="1"/>
  <c r="N255" i="2" s="1"/>
  <c r="K249" i="2"/>
  <c r="K254" i="2"/>
  <c r="L247" i="2"/>
  <c r="M247" i="2" s="1"/>
  <c r="N247" i="2" s="1"/>
  <c r="L248" i="2"/>
  <c r="M248" i="2" s="1"/>
  <c r="N248" i="2" s="1"/>
  <c r="L249" i="2"/>
  <c r="M249" i="2" s="1"/>
  <c r="N249" i="2" s="1"/>
  <c r="L254" i="2"/>
  <c r="M254" i="2" s="1"/>
  <c r="N254" i="2" s="1"/>
  <c r="C42" i="1"/>
  <c r="C41" i="1" l="1"/>
  <c r="J242" i="2" l="1"/>
  <c r="J243" i="2"/>
  <c r="J244" i="2"/>
  <c r="J245" i="2"/>
  <c r="J236" i="2"/>
  <c r="J241" i="2"/>
  <c r="J240" i="2"/>
  <c r="J239" i="2"/>
  <c r="J238" i="2"/>
  <c r="J237" i="2"/>
  <c r="K240" i="2" l="1"/>
  <c r="L240" i="2" s="1"/>
  <c r="M240" i="2" s="1"/>
  <c r="N240" i="2" s="1"/>
  <c r="K244" i="2"/>
  <c r="K239" i="2"/>
  <c r="L239" i="2" s="1"/>
  <c r="M239" i="2" s="1"/>
  <c r="N239" i="2" s="1"/>
  <c r="K245" i="2"/>
  <c r="L245" i="2" s="1"/>
  <c r="M245" i="2" s="1"/>
  <c r="N245" i="2" s="1"/>
  <c r="K237" i="2"/>
  <c r="L237" i="2" s="1"/>
  <c r="M237" i="2" s="1"/>
  <c r="N237" i="2" s="1"/>
  <c r="K241" i="2"/>
  <c r="L241" i="2" s="1"/>
  <c r="M241" i="2" s="1"/>
  <c r="N241" i="2" s="1"/>
  <c r="K243" i="2"/>
  <c r="L243" i="2" s="1"/>
  <c r="M243" i="2" s="1"/>
  <c r="N243" i="2" s="1"/>
  <c r="K238" i="2"/>
  <c r="L238" i="2" s="1"/>
  <c r="M238" i="2" s="1"/>
  <c r="N238" i="2" s="1"/>
  <c r="K236" i="2"/>
  <c r="L236" i="2" s="1"/>
  <c r="M236" i="2" s="1"/>
  <c r="N236" i="2" s="1"/>
  <c r="K242" i="2"/>
  <c r="L242" i="2" s="1"/>
  <c r="M242" i="2" s="1"/>
  <c r="N242" i="2" s="1"/>
  <c r="L244" i="2"/>
  <c r="M244" i="2" s="1"/>
  <c r="N244" i="2" s="1"/>
  <c r="C40" i="1"/>
  <c r="C39" i="1" l="1"/>
  <c r="J235" i="2" l="1"/>
  <c r="J234" i="2"/>
  <c r="J233" i="2"/>
  <c r="J232" i="2"/>
  <c r="J231" i="2"/>
  <c r="J230" i="2"/>
  <c r="J229" i="2"/>
  <c r="J228" i="2"/>
  <c r="J227" i="2"/>
  <c r="J226" i="2"/>
  <c r="K226" i="2" l="1"/>
  <c r="K234" i="2"/>
  <c r="K235" i="2"/>
  <c r="K231" i="2"/>
  <c r="K228" i="2"/>
  <c r="K233" i="2"/>
  <c r="K230" i="2"/>
  <c r="K227" i="2"/>
  <c r="K232" i="2"/>
  <c r="K229" i="2"/>
  <c r="C38" i="1"/>
  <c r="C37" i="1" l="1"/>
  <c r="J221" i="2" l="1"/>
  <c r="J222" i="2"/>
  <c r="J224" i="2"/>
  <c r="J225" i="2"/>
  <c r="J219" i="2"/>
  <c r="J218" i="2"/>
  <c r="J217" i="2"/>
  <c r="J216" i="2"/>
  <c r="J215" i="2"/>
  <c r="J214" i="2"/>
  <c r="T224" i="2"/>
  <c r="T221" i="2"/>
  <c r="K217" i="2" l="1"/>
  <c r="K224" i="2"/>
  <c r="K216" i="2"/>
  <c r="K225" i="2"/>
  <c r="K214" i="2"/>
  <c r="K218" i="2"/>
  <c r="K222" i="2"/>
  <c r="K215" i="2"/>
  <c r="K219" i="2"/>
  <c r="K221" i="2"/>
  <c r="C36" i="1"/>
  <c r="J209" i="2"/>
  <c r="J210" i="2"/>
  <c r="J211" i="2"/>
  <c r="J212" i="2"/>
  <c r="J213" i="2"/>
  <c r="J208" i="2"/>
  <c r="J207" i="2"/>
  <c r="J206" i="2"/>
  <c r="J205" i="2"/>
  <c r="J204" i="2"/>
  <c r="T208" i="2"/>
  <c r="L218" i="2" l="1"/>
  <c r="M218" i="2" s="1"/>
  <c r="N218" i="2" s="1"/>
  <c r="L222" i="2"/>
  <c r="M222" i="2" s="1"/>
  <c r="N222" i="2" s="1"/>
  <c r="L215" i="2"/>
  <c r="M215" i="2" s="1"/>
  <c r="N215" i="2" s="1"/>
  <c r="L219" i="2"/>
  <c r="M219" i="2" s="1"/>
  <c r="N219" i="2" s="1"/>
  <c r="L216" i="2"/>
  <c r="M216" i="2" s="1"/>
  <c r="N216" i="2" s="1"/>
  <c r="L224" i="2"/>
  <c r="M224" i="2" s="1"/>
  <c r="N224" i="2" s="1"/>
  <c r="L214" i="2"/>
  <c r="M214" i="2" s="1"/>
  <c r="N214" i="2" s="1"/>
  <c r="L217" i="2"/>
  <c r="M217" i="2" s="1"/>
  <c r="N217" i="2" s="1"/>
  <c r="L221" i="2"/>
  <c r="M221" i="2" s="1"/>
  <c r="N221" i="2" s="1"/>
  <c r="L225" i="2"/>
  <c r="M225" i="2" s="1"/>
  <c r="N225" i="2" s="1"/>
  <c r="K205" i="2"/>
  <c r="L205" i="2" s="1"/>
  <c r="M205" i="2" s="1"/>
  <c r="N205" i="2" s="1"/>
  <c r="K212" i="2"/>
  <c r="L212" i="2" s="1"/>
  <c r="M212" i="2" s="1"/>
  <c r="N212" i="2" s="1"/>
  <c r="K209" i="2"/>
  <c r="L209" i="2" s="1"/>
  <c r="M209" i="2" s="1"/>
  <c r="N209" i="2" s="1"/>
  <c r="K206" i="2"/>
  <c r="L206" i="2" s="1"/>
  <c r="M206" i="2" s="1"/>
  <c r="N206" i="2" s="1"/>
  <c r="K211" i="2"/>
  <c r="L211" i="2" s="1"/>
  <c r="M211" i="2" s="1"/>
  <c r="N211" i="2" s="1"/>
  <c r="K204" i="2"/>
  <c r="L204" i="2" s="1"/>
  <c r="M204" i="2" s="1"/>
  <c r="N204" i="2" s="1"/>
  <c r="K208" i="2"/>
  <c r="L208" i="2" s="1"/>
  <c r="M208" i="2" s="1"/>
  <c r="N208" i="2" s="1"/>
  <c r="K210" i="2"/>
  <c r="L210" i="2" s="1"/>
  <c r="M210" i="2" s="1"/>
  <c r="N210" i="2" s="1"/>
  <c r="K207" i="2"/>
  <c r="L207" i="2" s="1"/>
  <c r="M207" i="2" s="1"/>
  <c r="N207" i="2" s="1"/>
  <c r="K213" i="2"/>
  <c r="L213" i="2"/>
  <c r="M213" i="2" s="1"/>
  <c r="N213" i="2" s="1"/>
  <c r="C35" i="1"/>
  <c r="C34" i="1" l="1"/>
  <c r="C33" i="1" l="1"/>
  <c r="C32" i="1" l="1"/>
  <c r="J194" i="2" l="1"/>
  <c r="J195" i="2"/>
  <c r="J196" i="2"/>
  <c r="J197" i="2"/>
  <c r="J198" i="2"/>
  <c r="J199" i="2"/>
  <c r="J200" i="2"/>
  <c r="J201" i="2"/>
  <c r="J202" i="2"/>
  <c r="J203" i="2"/>
  <c r="K202" i="2" l="1"/>
  <c r="K195" i="2"/>
  <c r="K198" i="2"/>
  <c r="K194" i="2"/>
  <c r="K203" i="2"/>
  <c r="K199" i="2"/>
  <c r="K201" i="2"/>
  <c r="K197" i="2"/>
  <c r="K200" i="2"/>
  <c r="K196" i="2"/>
  <c r="C31" i="1"/>
  <c r="L195" i="2" l="1"/>
  <c r="M195" i="2" s="1"/>
  <c r="N195" i="2" s="1"/>
  <c r="L199" i="2"/>
  <c r="M199" i="2" s="1"/>
  <c r="N199" i="2" s="1"/>
  <c r="L203" i="2"/>
  <c r="M203" i="2" s="1"/>
  <c r="N203" i="2" s="1"/>
  <c r="L196" i="2"/>
  <c r="M196" i="2" s="1"/>
  <c r="N196" i="2" s="1"/>
  <c r="L200" i="2"/>
  <c r="M200" i="2" s="1"/>
  <c r="N200" i="2" s="1"/>
  <c r="L197" i="2"/>
  <c r="M197" i="2" s="1"/>
  <c r="N197" i="2" s="1"/>
  <c r="L201" i="2"/>
  <c r="M201" i="2" s="1"/>
  <c r="N201" i="2" s="1"/>
  <c r="L194" i="2"/>
  <c r="M194" i="2" s="1"/>
  <c r="N194" i="2" s="1"/>
  <c r="L198" i="2"/>
  <c r="M198" i="2" s="1"/>
  <c r="N198" i="2" s="1"/>
  <c r="L202" i="2"/>
  <c r="M202" i="2" s="1"/>
  <c r="N202" i="2" s="1"/>
  <c r="C30" i="1"/>
  <c r="J182" i="2" l="1"/>
  <c r="J191" i="2"/>
  <c r="J190" i="2"/>
  <c r="J189" i="2"/>
  <c r="J188" i="2"/>
  <c r="J187" i="2"/>
  <c r="J186" i="2"/>
  <c r="J185" i="2"/>
  <c r="J184" i="2"/>
  <c r="J183" i="2"/>
  <c r="K185" i="2" l="1"/>
  <c r="L185" i="2" s="1"/>
  <c r="M185" i="2" s="1"/>
  <c r="N185" i="2" s="1"/>
  <c r="K190" i="2"/>
  <c r="L190" i="2" s="1"/>
  <c r="M190" i="2" s="1"/>
  <c r="N190" i="2" s="1"/>
  <c r="K189" i="2"/>
  <c r="K183" i="2"/>
  <c r="L183" i="2" s="1"/>
  <c r="M183" i="2" s="1"/>
  <c r="N183" i="2" s="1"/>
  <c r="K187" i="2"/>
  <c r="L187" i="2" s="1"/>
  <c r="M187" i="2" s="1"/>
  <c r="N187" i="2" s="1"/>
  <c r="K191" i="2"/>
  <c r="L191" i="2" s="1"/>
  <c r="M191" i="2" s="1"/>
  <c r="N191" i="2" s="1"/>
  <c r="K186" i="2"/>
  <c r="L186" i="2" s="1"/>
  <c r="M186" i="2" s="1"/>
  <c r="N186" i="2" s="1"/>
  <c r="K184" i="2"/>
  <c r="L184" i="2" s="1"/>
  <c r="M184" i="2" s="1"/>
  <c r="N184" i="2" s="1"/>
  <c r="K188" i="2"/>
  <c r="L188" i="2" s="1"/>
  <c r="M188" i="2" s="1"/>
  <c r="N188" i="2" s="1"/>
  <c r="K182" i="2"/>
  <c r="L182" i="2" s="1"/>
  <c r="M182" i="2" s="1"/>
  <c r="N182" i="2" s="1"/>
  <c r="L189" i="2"/>
  <c r="M189" i="2" s="1"/>
  <c r="N189" i="2" s="1"/>
  <c r="C29" i="1" l="1"/>
  <c r="J181" i="2" l="1"/>
  <c r="J180" i="2"/>
  <c r="J179" i="2"/>
  <c r="J178" i="2"/>
  <c r="J177" i="2"/>
  <c r="J176" i="2"/>
  <c r="J175" i="2"/>
  <c r="J174" i="2"/>
  <c r="J173" i="2"/>
  <c r="J172" i="2"/>
  <c r="K177" i="2" l="1"/>
  <c r="K172" i="2"/>
  <c r="K173" i="2"/>
  <c r="K174" i="2"/>
  <c r="K178" i="2"/>
  <c r="K175" i="2"/>
  <c r="K179" i="2"/>
  <c r="K176" i="2"/>
  <c r="K180" i="2"/>
  <c r="K181" i="2"/>
  <c r="L172" i="2"/>
  <c r="C28" i="1"/>
  <c r="J171" i="2" l="1"/>
  <c r="J170" i="2"/>
  <c r="J169" i="2"/>
  <c r="J168" i="2"/>
  <c r="J167" i="2"/>
  <c r="J166" i="2"/>
  <c r="J165" i="2"/>
  <c r="J164" i="2"/>
  <c r="J163" i="2"/>
  <c r="J162" i="2"/>
  <c r="K162" i="2" l="1"/>
  <c r="K166" i="2"/>
  <c r="L166" i="2" s="1"/>
  <c r="M166" i="2" s="1"/>
  <c r="N166" i="2" s="1"/>
  <c r="K170" i="2"/>
  <c r="L170" i="2" s="1"/>
  <c r="M170" i="2" s="1"/>
  <c r="N170" i="2" s="1"/>
  <c r="M172" i="2"/>
  <c r="N172" i="2" s="1"/>
  <c r="L181" i="2"/>
  <c r="M181" i="2" s="1"/>
  <c r="N181" i="2" s="1"/>
  <c r="L179" i="2"/>
  <c r="M179" i="2" s="1"/>
  <c r="N179" i="2" s="1"/>
  <c r="L177" i="2"/>
  <c r="M177" i="2" s="1"/>
  <c r="N177" i="2" s="1"/>
  <c r="L174" i="2"/>
  <c r="M174" i="2" s="1"/>
  <c r="N174" i="2" s="1"/>
  <c r="L180" i="2"/>
  <c r="M180" i="2" s="1"/>
  <c r="N180" i="2" s="1"/>
  <c r="L178" i="2"/>
  <c r="M178" i="2" s="1"/>
  <c r="N178" i="2" s="1"/>
  <c r="L175" i="2"/>
  <c r="M175" i="2" s="1"/>
  <c r="N175" i="2" s="1"/>
  <c r="L173" i="2"/>
  <c r="M173" i="2" s="1"/>
  <c r="N173" i="2" s="1"/>
  <c r="L176" i="2"/>
  <c r="M176" i="2" s="1"/>
  <c r="N176" i="2" s="1"/>
  <c r="K163" i="2"/>
  <c r="K165" i="2"/>
  <c r="L165" i="2" s="1"/>
  <c r="M165" i="2" s="1"/>
  <c r="N165" i="2" s="1"/>
  <c r="K169" i="2"/>
  <c r="L169" i="2" s="1"/>
  <c r="M169" i="2" s="1"/>
  <c r="N169" i="2" s="1"/>
  <c r="K167" i="2"/>
  <c r="L167" i="2" s="1"/>
  <c r="M167" i="2" s="1"/>
  <c r="N167" i="2" s="1"/>
  <c r="K171" i="2"/>
  <c r="L171" i="2" s="1"/>
  <c r="M171" i="2" s="1"/>
  <c r="N171" i="2" s="1"/>
  <c r="K168" i="2"/>
  <c r="L168" i="2" s="1"/>
  <c r="M168" i="2" s="1"/>
  <c r="N168" i="2" s="1"/>
  <c r="K164" i="2"/>
  <c r="L164" i="2" s="1"/>
  <c r="M164" i="2" s="1"/>
  <c r="N164" i="2" s="1"/>
  <c r="L162" i="2"/>
  <c r="M162" i="2" s="1"/>
  <c r="N162" i="2" s="1"/>
  <c r="L163" i="2"/>
  <c r="M163" i="2" s="1"/>
  <c r="N163" i="2" s="1"/>
  <c r="C27" i="1"/>
  <c r="J161" i="2" l="1"/>
  <c r="J160" i="2"/>
  <c r="J159" i="2"/>
  <c r="J158" i="2"/>
  <c r="J157" i="2"/>
  <c r="J156" i="2"/>
  <c r="J155" i="2"/>
  <c r="J154" i="2"/>
  <c r="J153" i="2"/>
  <c r="J152" i="2"/>
  <c r="K159" i="2" l="1"/>
  <c r="L159" i="2" s="1"/>
  <c r="M159" i="2" s="1"/>
  <c r="N159" i="2" s="1"/>
  <c r="K156" i="2"/>
  <c r="L156" i="2" s="1"/>
  <c r="M156" i="2" s="1"/>
  <c r="N156" i="2" s="1"/>
  <c r="K154" i="2"/>
  <c r="L154" i="2" s="1"/>
  <c r="M154" i="2" s="1"/>
  <c r="N154" i="2" s="1"/>
  <c r="K158" i="2"/>
  <c r="L158" i="2" s="1"/>
  <c r="M158" i="2" s="1"/>
  <c r="N158" i="2" s="1"/>
  <c r="K152" i="2"/>
  <c r="L152" i="2" s="1"/>
  <c r="M152" i="2" s="1"/>
  <c r="N152" i="2" s="1"/>
  <c r="K160" i="2"/>
  <c r="L160" i="2" s="1"/>
  <c r="M160" i="2" s="1"/>
  <c r="N160" i="2" s="1"/>
  <c r="K153" i="2"/>
  <c r="L153" i="2" s="1"/>
  <c r="M153" i="2" s="1"/>
  <c r="N153" i="2" s="1"/>
  <c r="K157" i="2"/>
  <c r="L157" i="2" s="1"/>
  <c r="M157" i="2" s="1"/>
  <c r="N157" i="2" s="1"/>
  <c r="K155" i="2"/>
  <c r="L155" i="2" s="1"/>
  <c r="M155" i="2" s="1"/>
  <c r="N155" i="2" s="1"/>
  <c r="K161" i="2"/>
  <c r="L161" i="2" s="1"/>
  <c r="M161" i="2" s="1"/>
  <c r="N161" i="2" s="1"/>
  <c r="C26" i="1"/>
  <c r="J151" i="2" l="1"/>
  <c r="J150" i="2"/>
  <c r="J149" i="2"/>
  <c r="J148" i="2"/>
  <c r="J147" i="2"/>
  <c r="J146" i="2"/>
  <c r="J145" i="2"/>
  <c r="J144" i="2"/>
  <c r="J143" i="2"/>
  <c r="J142" i="2"/>
  <c r="K149" i="2" l="1"/>
  <c r="L149" i="2" s="1"/>
  <c r="M149" i="2" s="1"/>
  <c r="N149" i="2" s="1"/>
  <c r="K145" i="2"/>
  <c r="L145" i="2" s="1"/>
  <c r="M145" i="2" s="1"/>
  <c r="N145" i="2" s="1"/>
  <c r="K144" i="2"/>
  <c r="L144" i="2" s="1"/>
  <c r="M144" i="2" s="1"/>
  <c r="N144" i="2" s="1"/>
  <c r="K148" i="2"/>
  <c r="L148" i="2" s="1"/>
  <c r="M148" i="2" s="1"/>
  <c r="N148" i="2" s="1"/>
  <c r="K142" i="2"/>
  <c r="L142" i="2" s="1"/>
  <c r="M142" i="2" s="1"/>
  <c r="N142" i="2" s="1"/>
  <c r="K150" i="2"/>
  <c r="L150" i="2" s="1"/>
  <c r="M150" i="2" s="1"/>
  <c r="N150" i="2" s="1"/>
  <c r="K143" i="2"/>
  <c r="L143" i="2" s="1"/>
  <c r="M143" i="2" s="1"/>
  <c r="N143" i="2" s="1"/>
  <c r="K147" i="2"/>
  <c r="K151" i="2"/>
  <c r="L151" i="2" s="1"/>
  <c r="M151" i="2" s="1"/>
  <c r="N151" i="2" s="1"/>
  <c r="K146" i="2"/>
  <c r="L146" i="2" s="1"/>
  <c r="M146" i="2" s="1"/>
  <c r="N146" i="2" s="1"/>
  <c r="L147" i="2"/>
  <c r="M147" i="2" s="1"/>
  <c r="N147" i="2" s="1"/>
  <c r="C25" i="1"/>
  <c r="J132" i="2" l="1"/>
  <c r="J141" i="2"/>
  <c r="J140" i="2"/>
  <c r="J139" i="2"/>
  <c r="J138" i="2"/>
  <c r="J137" i="2"/>
  <c r="J136" i="2"/>
  <c r="J135" i="2"/>
  <c r="J134" i="2"/>
  <c r="J133" i="2"/>
  <c r="K136" i="2" l="1"/>
  <c r="L136" i="2" s="1"/>
  <c r="M136" i="2" s="1"/>
  <c r="N136" i="2" s="1"/>
  <c r="K134" i="2"/>
  <c r="L134" i="2" s="1"/>
  <c r="M134" i="2" s="1"/>
  <c r="N134" i="2" s="1"/>
  <c r="K135" i="2"/>
  <c r="K139" i="2"/>
  <c r="L139" i="2" s="1"/>
  <c r="M139" i="2" s="1"/>
  <c r="N139" i="2" s="1"/>
  <c r="K137" i="2"/>
  <c r="L137" i="2" s="1"/>
  <c r="M137" i="2" s="1"/>
  <c r="N137" i="2" s="1"/>
  <c r="K141" i="2"/>
  <c r="L141" i="2" s="1"/>
  <c r="M141" i="2" s="1"/>
  <c r="N141" i="2" s="1"/>
  <c r="K133" i="2"/>
  <c r="L133" i="2" s="1"/>
  <c r="M133" i="2" s="1"/>
  <c r="N133" i="2" s="1"/>
  <c r="K138" i="2"/>
  <c r="L138" i="2" s="1"/>
  <c r="M138" i="2" s="1"/>
  <c r="N138" i="2" s="1"/>
  <c r="K132" i="2"/>
  <c r="L132" i="2" s="1"/>
  <c r="M132" i="2" s="1"/>
  <c r="N132" i="2" s="1"/>
  <c r="K140" i="2"/>
  <c r="L140" i="2" s="1"/>
  <c r="M140" i="2" s="1"/>
  <c r="N140" i="2" s="1"/>
  <c r="L135" i="2"/>
  <c r="M135" i="2" s="1"/>
  <c r="N135" i="2" s="1"/>
  <c r="C24" i="1"/>
  <c r="J131" i="2" l="1"/>
  <c r="J130" i="2"/>
  <c r="J129" i="2"/>
  <c r="J128" i="2"/>
  <c r="J127" i="2"/>
  <c r="J126" i="2"/>
  <c r="J125" i="2"/>
  <c r="J124" i="2"/>
  <c r="J123" i="2"/>
  <c r="J122" i="2"/>
  <c r="K125" i="2" l="1"/>
  <c r="L125" i="2" s="1"/>
  <c r="M125" i="2" s="1"/>
  <c r="N125" i="2" s="1"/>
  <c r="K124" i="2"/>
  <c r="L124" i="2" s="1"/>
  <c r="M124" i="2" s="1"/>
  <c r="N124" i="2" s="1"/>
  <c r="K128" i="2"/>
  <c r="K126" i="2"/>
  <c r="L126" i="2" s="1"/>
  <c r="M126" i="2" s="1"/>
  <c r="N126" i="2" s="1"/>
  <c r="K123" i="2"/>
  <c r="L123" i="2" s="1"/>
  <c r="M123" i="2" s="1"/>
  <c r="N123" i="2" s="1"/>
  <c r="K127" i="2"/>
  <c r="L127" i="2" s="1"/>
  <c r="M127" i="2" s="1"/>
  <c r="N127" i="2" s="1"/>
  <c r="K131" i="2"/>
  <c r="L131" i="2" s="1"/>
  <c r="M131" i="2" s="1"/>
  <c r="N131" i="2" s="1"/>
  <c r="K129" i="2"/>
  <c r="L129" i="2" s="1"/>
  <c r="M129" i="2" s="1"/>
  <c r="N129" i="2" s="1"/>
  <c r="K130" i="2"/>
  <c r="L130" i="2" s="1"/>
  <c r="M130" i="2" s="1"/>
  <c r="N130" i="2" s="1"/>
  <c r="K122" i="2"/>
  <c r="L122" i="2" s="1"/>
  <c r="M122" i="2" s="1"/>
  <c r="N122" i="2" s="1"/>
  <c r="L128" i="2"/>
  <c r="M128" i="2" s="1"/>
  <c r="N128" i="2" s="1"/>
  <c r="C23" i="1"/>
  <c r="J121" i="2" l="1"/>
  <c r="J120" i="2"/>
  <c r="J119" i="2"/>
  <c r="J118" i="2"/>
  <c r="J117" i="2"/>
  <c r="J116" i="2"/>
  <c r="J115" i="2"/>
  <c r="J114" i="2"/>
  <c r="J113" i="2"/>
  <c r="J112" i="2"/>
  <c r="K115" i="2" l="1"/>
  <c r="K120" i="2"/>
  <c r="L120" i="2" s="1"/>
  <c r="M120" i="2" s="1"/>
  <c r="N120" i="2" s="1"/>
  <c r="K116" i="2"/>
  <c r="L116" i="2" s="1"/>
  <c r="M116" i="2" s="1"/>
  <c r="N116" i="2" s="1"/>
  <c r="K117" i="2"/>
  <c r="L117" i="2" s="1"/>
  <c r="M117" i="2" s="1"/>
  <c r="N117" i="2" s="1"/>
  <c r="K121" i="2"/>
  <c r="L121" i="2" s="1"/>
  <c r="M121" i="2" s="1"/>
  <c r="N121" i="2" s="1"/>
  <c r="K114" i="2"/>
  <c r="L114" i="2" s="1"/>
  <c r="M114" i="2" s="1"/>
  <c r="N114" i="2" s="1"/>
  <c r="K118" i="2"/>
  <c r="L118" i="2" s="1"/>
  <c r="M118" i="2" s="1"/>
  <c r="N118" i="2" s="1"/>
  <c r="K113" i="2"/>
  <c r="L113" i="2" s="1"/>
  <c r="M113" i="2" s="1"/>
  <c r="N113" i="2" s="1"/>
  <c r="K112" i="2"/>
  <c r="L112" i="2" s="1"/>
  <c r="M112" i="2" s="1"/>
  <c r="N112" i="2" s="1"/>
  <c r="K119" i="2"/>
  <c r="L119" i="2" s="1"/>
  <c r="M119" i="2" s="1"/>
  <c r="N119" i="2" s="1"/>
  <c r="L115" i="2"/>
  <c r="M115" i="2" s="1"/>
  <c r="N115" i="2" s="1"/>
  <c r="C22" i="1"/>
  <c r="C21" i="1" l="1"/>
  <c r="C20" i="1" l="1"/>
  <c r="C19" i="1"/>
  <c r="J111" i="2"/>
  <c r="J110" i="2"/>
  <c r="J109" i="2"/>
  <c r="J108" i="2"/>
  <c r="J107" i="2"/>
  <c r="J106" i="2"/>
  <c r="J105" i="2"/>
  <c r="J104" i="2"/>
  <c r="J103" i="2"/>
  <c r="J102" i="2"/>
  <c r="K110" i="2" l="1"/>
  <c r="L110" i="2" s="1"/>
  <c r="M110" i="2" s="1"/>
  <c r="N110" i="2" s="1"/>
  <c r="K111" i="2"/>
  <c r="L111" i="2" s="1"/>
  <c r="M111" i="2" s="1"/>
  <c r="N111" i="2" s="1"/>
  <c r="K104" i="2"/>
  <c r="L104" i="2" s="1"/>
  <c r="M104" i="2" s="1"/>
  <c r="N104" i="2" s="1"/>
  <c r="K108" i="2"/>
  <c r="L108" i="2" s="1"/>
  <c r="M108" i="2" s="1"/>
  <c r="N108" i="2" s="1"/>
  <c r="K105" i="2"/>
  <c r="L105" i="2" s="1"/>
  <c r="M105" i="2" s="1"/>
  <c r="N105" i="2" s="1"/>
  <c r="K106" i="2"/>
  <c r="L106" i="2" s="1"/>
  <c r="M106" i="2" s="1"/>
  <c r="N106" i="2" s="1"/>
  <c r="K102" i="2"/>
  <c r="L102" i="2" s="1"/>
  <c r="M102" i="2" s="1"/>
  <c r="N102" i="2" s="1"/>
  <c r="K103" i="2"/>
  <c r="L103" i="2" s="1"/>
  <c r="M103" i="2" s="1"/>
  <c r="N103" i="2" s="1"/>
  <c r="K109" i="2"/>
  <c r="L109" i="2" s="1"/>
  <c r="M109" i="2" s="1"/>
  <c r="N109" i="2" s="1"/>
  <c r="K107" i="2"/>
  <c r="L107" i="2" s="1"/>
  <c r="M107" i="2" s="1"/>
  <c r="N107" i="2" s="1"/>
  <c r="C17" i="1"/>
  <c r="C18" i="1"/>
  <c r="C16" i="1"/>
  <c r="J101" i="2" l="1"/>
  <c r="J100" i="2"/>
  <c r="J99" i="2"/>
  <c r="J98" i="2"/>
  <c r="J97" i="2"/>
  <c r="J96" i="2"/>
  <c r="J95" i="2"/>
  <c r="J94" i="2"/>
  <c r="J93" i="2"/>
  <c r="J92" i="2"/>
  <c r="K94" i="2" l="1"/>
  <c r="L94" i="2" s="1"/>
  <c r="M94" i="2" s="1"/>
  <c r="N94" i="2" s="1"/>
  <c r="K101" i="2"/>
  <c r="L101" i="2" s="1"/>
  <c r="M101" i="2" s="1"/>
  <c r="N101" i="2" s="1"/>
  <c r="K97" i="2"/>
  <c r="L97" i="2" s="1"/>
  <c r="M97" i="2" s="1"/>
  <c r="N97" i="2" s="1"/>
  <c r="K98" i="2"/>
  <c r="L98" i="2" s="1"/>
  <c r="M98" i="2" s="1"/>
  <c r="N98" i="2" s="1"/>
  <c r="K95" i="2"/>
  <c r="L95" i="2" s="1"/>
  <c r="M95" i="2" s="1"/>
  <c r="N95" i="2" s="1"/>
  <c r="K99" i="2"/>
  <c r="L99" i="2" s="1"/>
  <c r="M99" i="2" s="1"/>
  <c r="N99" i="2" s="1"/>
  <c r="K92" i="2"/>
  <c r="L92" i="2" s="1"/>
  <c r="M92" i="2" s="1"/>
  <c r="N92" i="2" s="1"/>
  <c r="K96" i="2"/>
  <c r="L96" i="2" s="1"/>
  <c r="M96" i="2" s="1"/>
  <c r="N96" i="2" s="1"/>
  <c r="K100" i="2"/>
  <c r="L100" i="2" s="1"/>
  <c r="M100" i="2" s="1"/>
  <c r="N100" i="2" s="1"/>
  <c r="K93" i="2"/>
  <c r="L93" i="2" s="1"/>
  <c r="M93" i="2" s="1"/>
  <c r="N93" i="2" s="1"/>
  <c r="Y100" i="2"/>
  <c r="Y94" i="2"/>
  <c r="Y101" i="2"/>
  <c r="Y99" i="2"/>
  <c r="Y97" i="2"/>
  <c r="Y93" i="2"/>
  <c r="Y98" i="2"/>
  <c r="Y96" i="2"/>
  <c r="Y95" i="2"/>
  <c r="Y92" i="2"/>
  <c r="J91" i="2"/>
  <c r="J90" i="2"/>
  <c r="J89" i="2"/>
  <c r="J88" i="2"/>
  <c r="J87" i="2"/>
  <c r="J86" i="2"/>
  <c r="J85" i="2"/>
  <c r="J84" i="2"/>
  <c r="J83" i="2"/>
  <c r="J82" i="2"/>
  <c r="K83" i="2" l="1"/>
  <c r="K87" i="2"/>
  <c r="L87" i="2" s="1"/>
  <c r="M87" i="2" s="1"/>
  <c r="N87" i="2" s="1"/>
  <c r="K88" i="2"/>
  <c r="K85" i="2"/>
  <c r="L85" i="2" s="1"/>
  <c r="M85" i="2" s="1"/>
  <c r="N85" i="2" s="1"/>
  <c r="K82" i="2"/>
  <c r="L82" i="2" s="1"/>
  <c r="M82" i="2" s="1"/>
  <c r="N82" i="2" s="1"/>
  <c r="K86" i="2"/>
  <c r="L86" i="2" s="1"/>
  <c r="M86" i="2" s="1"/>
  <c r="N86" i="2" s="1"/>
  <c r="K91" i="2"/>
  <c r="K89" i="2"/>
  <c r="K90" i="2"/>
  <c r="K84" i="2"/>
  <c r="L84" i="2" s="1"/>
  <c r="M84" i="2" s="1"/>
  <c r="N84" i="2" s="1"/>
  <c r="Y82" i="2"/>
  <c r="Y87" i="2"/>
  <c r="L83" i="2"/>
  <c r="M83" i="2" s="1"/>
  <c r="N83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L73" i="2" s="1"/>
  <c r="M73" i="2" s="1"/>
  <c r="N73" i="2" s="1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L75" i="2" s="1"/>
  <c r="M75" i="2" s="1"/>
  <c r="N75" i="2" s="1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L68" i="2" s="1"/>
  <c r="M68" i="2" s="1"/>
  <c r="N68" i="2" s="1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L60" i="2" s="1"/>
  <c r="M60" i="2" s="1"/>
  <c r="N60" i="2" s="1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L42" i="2" s="1"/>
  <c r="M42" i="2" s="1"/>
  <c r="N42" i="2" s="1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L41" i="2" s="1"/>
  <c r="M41" i="2" s="1"/>
  <c r="N41" i="2" s="1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2" i="2"/>
  <c r="T223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66" i="2"/>
  <c r="T267" i="2"/>
  <c r="T268" i="2"/>
  <c r="T269" i="2"/>
  <c r="T270" i="2"/>
  <c r="T271" i="2"/>
  <c r="T272" i="2"/>
  <c r="T273" i="2"/>
  <c r="T274" i="2"/>
  <c r="T275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<sst xmlns="http://schemas.openxmlformats.org/spreadsheetml/2006/main" count="977" uniqueCount="165">
  <si>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</si>
  <si>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</si>
  <si>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</si>
  <si>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</si>
  <si>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</si>
  <si>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</si>
  <si>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</si>
  <si>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</si>
  <si>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</si>
  <si>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</si>
  <si>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</si>
  <si>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</si>
  <si>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</si>
  <si>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</si>
  <si>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</si>
  <si>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</si>
  <si>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</si>
  <si>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</si>
  <si>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</si>
  <si>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</si>
  <si>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</si>
  <si>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</si>
  <si>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</si>
  <si>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</si>
  <si>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</si>
  <si>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</si>
  <si>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</si>
  <si>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</si>
  <si>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</si>
  <si>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</si>
  <si>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</si>
  <si>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</si>
  <si>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</si>
  <si>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</si>
  <si>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</si>
  <si>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</si>
  <si>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</si>
  <si>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</si>
  <si>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</si>
  <si>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</si>
  <si>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</si>
  <si>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</si>
  <si>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</si>
  <si>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</si>
  <si>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</si>
  <si>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</si>
  <si>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</si>
  <si>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</si>
  <si>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</si>
  <si>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</si>
  <si>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</si>
  <si>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</si>
  <si>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</si>
  <si>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</si>
  <si>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</si>
  <si>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</si>
  <si>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</si>
  <si>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</si>
  <si>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</si>
  <si>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</si>
  <si>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</si>
  <si>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</si>
  <si>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</si>
  <si>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</si>
  <si>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</si>
  <si>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</si>
  <si>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</si>
  <si>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</si>
  <si>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</si>
  <si>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</si>
  <si>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</si>
  <si>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</si>
  <si>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</si>
  <si>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</si>
  <si>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</si>
  <si>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</si>
  <si>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</si>
  <si>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</si>
  <si>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</si>
  <si>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</si>
  <si>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</si>
  <si>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</si>
  <si>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</si>
  <si>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</si>
  <si>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</si>
  <si>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</si>
  <si>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</si>
  <si>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</si>
  <si>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</si>
  <si>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</si>
  <si>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</si>
  <si>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</si>
  <si>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</si>
  <si>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</si>
  <si>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</si>
  <si>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</si>
  <si>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</si>
  <si>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</si>
  <si>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</si>
  <si>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</si>
  <si>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</si>
  <si>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</si>
  <si>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</si>
  <si>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</si>
  <si>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</si>
  <si>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</si>
  <si>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</si>
  <si>
    <t>MA805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</si>
  <si>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</si>
  <si>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</si>
  <si>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</si>
  <si>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</si>
  <si>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BU1806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</si>
  <si>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</si>
  <si>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</si>
  <si>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</si>
  <si>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Y1805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</si>
  <si>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</si>
  <si>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</si>
  <si>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</si>
  <si>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</si>
  <si>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</si>
  <si>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</si>
  <si>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RM805</t>
    <phoneticPr fontId="2" type="noConversion"/>
  </si>
  <si>
    <t>S</t>
    <phoneticPr fontId="2" type="noConversion"/>
  </si>
  <si>
    <t>N</t>
    <phoneticPr fontId="2" type="noConversion"/>
  </si>
  <si>
    <t>S</t>
    <phoneticPr fontId="2" type="noConversion"/>
  </si>
  <si>
    <t>新开仓价</t>
    <phoneticPr fontId="2" type="noConversion"/>
  </si>
  <si>
    <t>Y1805</t>
    <phoneticPr fontId="2" type="noConversion"/>
  </si>
  <si>
    <t>S</t>
    <phoneticPr fontId="2" type="noConversion"/>
  </si>
  <si>
    <t>C1805</t>
  </si>
  <si>
    <t>RU1805</t>
  </si>
  <si>
    <t>TA805</t>
  </si>
  <si>
    <t>BU1806</t>
  </si>
  <si>
    <t>P1805</t>
  </si>
  <si>
    <t>RM805</t>
  </si>
  <si>
    <t>RB1805</t>
  </si>
  <si>
    <t>J1805</t>
  </si>
  <si>
    <t>Y1805</t>
  </si>
  <si>
    <t>ZC805</t>
    <phoneticPr fontId="2" type="noConversion"/>
  </si>
  <si>
    <t>FG805</t>
    <phoneticPr fontId="2" type="noConversion"/>
  </si>
  <si>
    <t>N</t>
    <phoneticPr fontId="2" type="noConversion"/>
  </si>
  <si>
    <t>S</t>
    <phoneticPr fontId="2" type="noConversion"/>
  </si>
  <si>
    <t>ZC805</t>
    <phoneticPr fontId="2" type="noConversion"/>
  </si>
  <si>
    <t>L</t>
    <phoneticPr fontId="2" type="noConversion"/>
  </si>
  <si>
    <t>JM1805</t>
    <phoneticPr fontId="2" type="noConversion"/>
  </si>
  <si>
    <t>S</t>
    <phoneticPr fontId="2" type="noConversion"/>
  </si>
  <si>
    <t>N</t>
    <phoneticPr fontId="2" type="noConversion"/>
  </si>
  <si>
    <t>SR805</t>
    <phoneticPr fontId="2" type="noConversion"/>
  </si>
  <si>
    <t>RM805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</si>
  <si>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</si>
  <si>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</si>
  <si>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</si>
  <si>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</si>
  <si>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I1805</t>
    <phoneticPr fontId="2" type="noConversion"/>
  </si>
  <si>
    <t>J1805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</si>
  <si>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</si>
  <si>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</si>
  <si>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</si>
  <si>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N</t>
    <phoneticPr fontId="2" type="noConversion"/>
  </si>
  <si>
    <t>BU1806</t>
    <phoneticPr fontId="2" type="noConversion"/>
  </si>
  <si>
    <t>JM1805</t>
    <phoneticPr fontId="2" type="noConversion"/>
  </si>
  <si>
    <t>RM805</t>
    <phoneticPr fontId="2" type="noConversion"/>
  </si>
  <si>
    <t>HC1805</t>
    <phoneticPr fontId="2" type="noConversion"/>
  </si>
  <si>
    <t>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</si>
</sst>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20" fontId="0" fillId="0" borderId="0" xfId="0" applyNumberFormat="1"/>
    <xf numFmtId="10" fontId="0" fillId="0" borderId="3" xfId="2" applyNumberFormat="1" applyFont="1" applyBorder="1" applyAlignment="1">
      <alignment horizontal="center"/>
    </xf>
    <xf numFmtId="0" fontId="0" fillId="0" borderId="0" xfId="2" applyNumberFormat="1" applyFont="1" applyBorder="1" applyAlignment="1">
      <alignment horizontal="center"/>
    </xf>
    <xf numFmtId="178" fontId="0" fillId="0" borderId="0" xfId="0" applyNumberFormat="1" applyAlignment="1">
      <alignment horizontal="center"/>
    </xf>
    <xf numFmtId="178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基差策略权益曲线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净值!$A$5:$A$53</c:f>
              <c:numCache>
                <c:formatCode>m/d/yyyy</c:formatCode>
                <c:ptCount val="49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  <c:pt idx="11">
                  <c:v>43153</c:v>
                </c:pt>
                <c:pt idx="12">
                  <c:v>43154</c:v>
                </c:pt>
                <c:pt idx="13">
                  <c:v>43157</c:v>
                </c:pt>
                <c:pt idx="14">
                  <c:v>43158</c:v>
                </c:pt>
                <c:pt idx="15">
                  <c:v>43159</c:v>
                </c:pt>
                <c:pt idx="16">
                  <c:v>43160</c:v>
                </c:pt>
                <c:pt idx="17">
                  <c:v>43161</c:v>
                </c:pt>
                <c:pt idx="18">
                  <c:v>43164</c:v>
                </c:pt>
                <c:pt idx="19">
                  <c:v>43165</c:v>
                </c:pt>
                <c:pt idx="20">
                  <c:v>43166</c:v>
                </c:pt>
                <c:pt idx="21">
                  <c:v>43167</c:v>
                </c:pt>
                <c:pt idx="22">
                  <c:v>43168</c:v>
                </c:pt>
                <c:pt idx="23">
                  <c:v>43171</c:v>
                </c:pt>
                <c:pt idx="24">
                  <c:v>43172</c:v>
                </c:pt>
                <c:pt idx="25">
                  <c:v>43173</c:v>
                </c:pt>
                <c:pt idx="26">
                  <c:v>43174</c:v>
                </c:pt>
                <c:pt idx="27">
                  <c:v>43175</c:v>
                </c:pt>
                <c:pt idx="28">
                  <c:v>43178</c:v>
                </c:pt>
                <c:pt idx="29">
                  <c:v>43179</c:v>
                </c:pt>
                <c:pt idx="30">
                  <c:v>43181</c:v>
                </c:pt>
                <c:pt idx="31">
                  <c:v>43182</c:v>
                </c:pt>
                <c:pt idx="32">
                  <c:v>43185</c:v>
                </c:pt>
                <c:pt idx="33">
                  <c:v>43186</c:v>
                </c:pt>
                <c:pt idx="34">
                  <c:v>43187</c:v>
                </c:pt>
                <c:pt idx="35">
                  <c:v>43188</c:v>
                </c:pt>
                <c:pt idx="36">
                  <c:v>43189</c:v>
                </c:pt>
                <c:pt idx="37">
                  <c:v>43192</c:v>
                </c:pt>
                <c:pt idx="38">
                  <c:v>43193</c:v>
                </c:pt>
                <c:pt idx="39">
                  <c:v>43194</c:v>
                </c:pt>
                <c:pt idx="40">
                  <c:v>43199</c:v>
                </c:pt>
                <c:pt idx="41">
                  <c:v>43200</c:v>
                </c:pt>
                <c:pt idx="42">
                  <c:v>43201</c:v>
                </c:pt>
                <c:pt idx="43">
                  <c:v>43202</c:v>
                </c:pt>
                <c:pt idx="44">
                  <c:v>43203</c:v>
                </c:pt>
                <c:pt idx="45">
                  <c:v>43206</c:v>
                </c:pt>
                <c:pt idx="46">
                  <c:v>43207</c:v>
                </c:pt>
                <c:pt idx="47">
                  <c:v>43208</c:v>
                </c:pt>
                <c:pt idx="48">
                  <c:v>43209</c:v>
                </c:pt>
              </c:numCache>
            </c:numRef>
          </c:cat>
          <c:val>
            <c:numRef>
              <c:f>净值!$C$5:$C$53</c:f>
              <c:numCache>
                <c:formatCode>0.0000</c:formatCode>
                <c:ptCount val="49"/>
                <c:pt idx="0">
                  <c:v>0.99739509684390792</c:v>
                </c:pt>
                <c:pt idx="1">
                  <c:v>0.99550534211233932</c:v>
                </c:pt>
                <c:pt idx="2">
                  <c:v>0.99165838601635026</c:v>
                </c:pt>
                <c:pt idx="3">
                  <c:v>0.99172743852141276</c:v>
                </c:pt>
                <c:pt idx="4">
                  <c:v>0.99141286599835021</c:v>
                </c:pt>
                <c:pt idx="5">
                  <c:v>0.99047610720874246</c:v>
                </c:pt>
                <c:pt idx="6">
                  <c:v>0.98966906720771475</c:v>
                </c:pt>
                <c:pt idx="7">
                  <c:v>0.99114272260645198</c:v>
                </c:pt>
                <c:pt idx="8">
                  <c:v>0.99043970743863208</c:v>
                </c:pt>
                <c:pt idx="9">
                  <c:v>0.98805373819393971</c:v>
                </c:pt>
                <c:pt idx="10">
                  <c:v>0.98445123153447689</c:v>
                </c:pt>
                <c:pt idx="11">
                  <c:v>0.98341276750485462</c:v>
                </c:pt>
                <c:pt idx="12">
                  <c:v>0.98482950365523281</c:v>
                </c:pt>
                <c:pt idx="13">
                  <c:v>0.98353927454901313</c:v>
                </c:pt>
                <c:pt idx="14">
                  <c:v>0.98021351320053718</c:v>
                </c:pt>
                <c:pt idx="15">
                  <c:v>0.98184971855305203</c:v>
                </c:pt>
                <c:pt idx="16">
                  <c:v>0.97336553880313625</c:v>
                </c:pt>
                <c:pt idx="17" formatCode="General">
                  <c:v>0.98642324260928538</c:v>
                </c:pt>
                <c:pt idx="18">
                  <c:v>0.99826458743090962</c:v>
                </c:pt>
                <c:pt idx="19">
                  <c:v>0.99460551838357902</c:v>
                </c:pt>
                <c:pt idx="20">
                  <c:v>1.0000785093080815</c:v>
                </c:pt>
                <c:pt idx="21">
                  <c:v>1.0215354600672217</c:v>
                </c:pt>
                <c:pt idx="22">
                  <c:v>1.0326748603025</c:v>
                </c:pt>
                <c:pt idx="23">
                  <c:v>1.0390760453648193</c:v>
                </c:pt>
                <c:pt idx="24">
                  <c:v>1.0416204606676396</c:v>
                </c:pt>
                <c:pt idx="25">
                  <c:v>1.0298636917824486</c:v>
                </c:pt>
                <c:pt idx="26">
                  <c:v>1.034379761299586</c:v>
                </c:pt>
                <c:pt idx="27">
                  <c:v>1.03915990758027</c:v>
                </c:pt>
                <c:pt idx="28">
                  <c:v>1.0607071440437039</c:v>
                </c:pt>
                <c:pt idx="29">
                  <c:v>1.0511129497356646</c:v>
                </c:pt>
                <c:pt idx="30">
                  <c:v>1.029779829566998</c:v>
                </c:pt>
                <c:pt idx="31" formatCode="General">
                  <c:v>1.0508460180881878</c:v>
                </c:pt>
                <c:pt idx="32">
                  <c:v>1.0467431930199516</c:v>
                </c:pt>
                <c:pt idx="33">
                  <c:v>1.0394471802757497</c:v>
                </c:pt>
                <c:pt idx="34">
                  <c:v>1.0372346452298191</c:v>
                </c:pt>
                <c:pt idx="35">
                  <c:v>1.0406069768724069</c:v>
                </c:pt>
                <c:pt idx="36" formatCode="General">
                  <c:v>1.0240222424007004</c:v>
                </c:pt>
                <c:pt idx="37">
                  <c:v>1.0055475747671798</c:v>
                </c:pt>
                <c:pt idx="38">
                  <c:v>1.0055939666310461</c:v>
                </c:pt>
                <c:pt idx="39">
                  <c:v>1.0054562184814122</c:v>
                </c:pt>
                <c:pt idx="40">
                  <c:v>0.99406523159978244</c:v>
                </c:pt>
                <c:pt idx="41">
                  <c:v>0.98877120621165648</c:v>
                </c:pt>
                <c:pt idx="42">
                  <c:v>1.0094669735428985</c:v>
                </c:pt>
                <c:pt idx="43">
                  <c:v>1.0236468251638748</c:v>
                </c:pt>
                <c:pt idx="44" formatCode="General">
                  <c:v>1.0157495024918677</c:v>
                </c:pt>
                <c:pt idx="45">
                  <c:v>1.0183856309409465</c:v>
                </c:pt>
                <c:pt idx="46">
                  <c:v>1.0134306230195358</c:v>
                </c:pt>
                <c:pt idx="47">
                  <c:v>1.0069232719610608</c:v>
                </c:pt>
                <c:pt idx="48">
                  <c:v>0.9986619515879489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275216"/>
        <c:axId val="583275776"/>
      </c:lineChart>
      <c:dateAx>
        <c:axId val="583275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275776"/>
        <c:crosses val="autoZero"/>
        <c:auto val="1"/>
        <c:lblOffset val="100"/>
        <c:baseTimeUnit val="days"/>
      </c:dateAx>
      <c:valAx>
        <c:axId val="58327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327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161924</xdr:rowOff>
    </xdr:from>
    <xdr:to>
      <xdr:col>15</xdr:col>
      <xdr:colOff>609600</xdr:colOff>
      <xdr:row>27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topLeftCell="A4" workbookViewId="0">
      <selection activeCell="L31" sqref="L31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53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  <c r="B16" s="4">
        <v>5511469</v>
      </c>
      <c r="C16" s="51">
        <f t="shared" si="0"/>
        <v>0.98341276750485462</v>
      </c>
    </row>
    <row r="17" spans="1:3" x14ac:dyDescent="0.15">
      <c r="A17" s="50">
        <v>43154</v>
      </c>
      <c r="B17" s="48">
        <v>5519409</v>
      </c>
      <c r="C17" s="60">
        <f t="shared" si="0"/>
        <v>0.98482950365523281</v>
      </c>
    </row>
    <row r="18" spans="1:3" x14ac:dyDescent="0.15">
      <c r="A18" s="27">
        <v>43157</v>
      </c>
      <c r="B18" s="4">
        <v>5512178</v>
      </c>
      <c r="C18" s="51">
        <f t="shared" si="0"/>
        <v>0.98353927454901313</v>
      </c>
    </row>
    <row r="19" spans="1:3" x14ac:dyDescent="0.15">
      <c r="A19" s="27">
        <v>43158</v>
      </c>
      <c r="B19" s="4">
        <v>5493539</v>
      </c>
      <c r="C19" s="51">
        <f t="shared" si="0"/>
        <v>0.98021351320053718</v>
      </c>
    </row>
    <row r="20" spans="1:3" x14ac:dyDescent="0.15">
      <c r="A20" s="27">
        <v>43159</v>
      </c>
      <c r="B20" s="4">
        <v>5502709</v>
      </c>
      <c r="C20" s="51">
        <f t="shared" si="0"/>
        <v>0.98184971855305203</v>
      </c>
    </row>
    <row r="21" spans="1:3" x14ac:dyDescent="0.15">
      <c r="A21" s="3">
        <v>43160</v>
      </c>
      <c r="B21" s="4">
        <v>5455160</v>
      </c>
      <c r="C21" s="51">
        <f t="shared" si="0"/>
        <v>0.97336553880313625</v>
      </c>
    </row>
    <row r="22" spans="1:3" x14ac:dyDescent="0.15">
      <c r="A22" s="14">
        <v>43161</v>
      </c>
      <c r="B22" s="48">
        <v>5528341</v>
      </c>
      <c r="C22" s="28">
        <f t="shared" si="0"/>
        <v>0.98642324260928538</v>
      </c>
    </row>
    <row r="23" spans="1:3" x14ac:dyDescent="0.15">
      <c r="A23" s="3">
        <v>43164</v>
      </c>
      <c r="B23" s="4">
        <v>5594705</v>
      </c>
      <c r="C23" s="51">
        <f t="shared" si="0"/>
        <v>0.99826458743090962</v>
      </c>
    </row>
    <row r="24" spans="1:3" x14ac:dyDescent="0.15">
      <c r="A24" s="3">
        <v>43165</v>
      </c>
      <c r="B24" s="4">
        <v>5574198</v>
      </c>
      <c r="C24" s="51">
        <f t="shared" si="0"/>
        <v>0.99460551838357902</v>
      </c>
    </row>
    <row r="25" spans="1:3" x14ac:dyDescent="0.15">
      <c r="A25" s="3">
        <v>43166</v>
      </c>
      <c r="B25" s="4">
        <v>5604871</v>
      </c>
      <c r="C25" s="51">
        <f t="shared" si="0"/>
        <v>1.0000785093080815</v>
      </c>
    </row>
    <row r="26" spans="1:3" x14ac:dyDescent="0.15">
      <c r="A26" s="3">
        <v>43167</v>
      </c>
      <c r="B26" s="4">
        <v>5725125</v>
      </c>
      <c r="C26" s="51">
        <f t="shared" si="0"/>
        <v>1.0215354600672217</v>
      </c>
    </row>
    <row r="27" spans="1:3" x14ac:dyDescent="0.15">
      <c r="A27" s="14">
        <v>43168</v>
      </c>
      <c r="B27" s="48">
        <v>5787555</v>
      </c>
      <c r="C27" s="60">
        <f t="shared" si="0"/>
        <v>1.0326748603025</v>
      </c>
    </row>
    <row r="28" spans="1:3" x14ac:dyDescent="0.15">
      <c r="A28" s="3">
        <v>43171</v>
      </c>
      <c r="B28" s="4">
        <v>5823430</v>
      </c>
      <c r="C28" s="51">
        <f t="shared" si="0"/>
        <v>1.0390760453648193</v>
      </c>
    </row>
    <row r="29" spans="1:3" x14ac:dyDescent="0.15">
      <c r="A29" s="3">
        <v>43172</v>
      </c>
      <c r="B29" s="4">
        <v>5837690</v>
      </c>
      <c r="C29" s="51">
        <f t="shared" si="0"/>
        <v>1.0416204606676396</v>
      </c>
    </row>
    <row r="30" spans="1:3" x14ac:dyDescent="0.15">
      <c r="A30" s="3">
        <v>43173</v>
      </c>
      <c r="B30" s="4">
        <v>5771800</v>
      </c>
      <c r="C30" s="51">
        <f t="shared" si="0"/>
        <v>1.0298636917824486</v>
      </c>
    </row>
    <row r="31" spans="1:3" x14ac:dyDescent="0.15">
      <c r="A31" s="3">
        <v>43174</v>
      </c>
      <c r="B31" s="4">
        <v>5797110</v>
      </c>
      <c r="C31" s="51">
        <f t="shared" si="0"/>
        <v>1.034379761299586</v>
      </c>
    </row>
    <row r="32" spans="1:3" x14ac:dyDescent="0.15">
      <c r="A32" s="14">
        <v>43175</v>
      </c>
      <c r="B32" s="48">
        <v>5823900</v>
      </c>
      <c r="C32" s="60">
        <f t="shared" si="0"/>
        <v>1.03915990758027</v>
      </c>
    </row>
    <row r="33" spans="1:3" x14ac:dyDescent="0.15">
      <c r="A33" s="3">
        <v>43178</v>
      </c>
      <c r="B33" s="4">
        <v>5944660</v>
      </c>
      <c r="C33" s="51">
        <f t="shared" si="0"/>
        <v>1.0607071440437039</v>
      </c>
    </row>
    <row r="34" spans="1:3" x14ac:dyDescent="0.15">
      <c r="A34" s="3">
        <v>43179</v>
      </c>
      <c r="B34" s="4">
        <v>5890890</v>
      </c>
      <c r="C34" s="51">
        <f t="shared" si="0"/>
        <v>1.0511129497356646</v>
      </c>
    </row>
    <row r="35" spans="1:3" x14ac:dyDescent="0.15">
      <c r="A35" s="3">
        <v>43181</v>
      </c>
      <c r="B35" s="4">
        <v>5771330</v>
      </c>
      <c r="C35" s="51">
        <f t="shared" si="0"/>
        <v>1.029779829566998</v>
      </c>
    </row>
    <row r="36" spans="1:3" x14ac:dyDescent="0.15">
      <c r="A36" s="14">
        <v>43182</v>
      </c>
      <c r="B36" s="48">
        <v>5889394</v>
      </c>
      <c r="C36" s="28">
        <f t="shared" si="0"/>
        <v>1.0508460180881878</v>
      </c>
    </row>
    <row r="37" spans="1:3" x14ac:dyDescent="0.15">
      <c r="A37" s="3">
        <v>43185</v>
      </c>
      <c r="B37" s="4">
        <v>5866400</v>
      </c>
      <c r="C37" s="51">
        <f t="shared" si="0"/>
        <v>1.0467431930199516</v>
      </c>
    </row>
    <row r="38" spans="1:3" x14ac:dyDescent="0.15">
      <c r="A38" s="3">
        <v>43186</v>
      </c>
      <c r="B38" s="4">
        <v>5825510</v>
      </c>
      <c r="C38" s="51">
        <f t="shared" si="0"/>
        <v>1.0394471802757497</v>
      </c>
    </row>
    <row r="39" spans="1:3" x14ac:dyDescent="0.15">
      <c r="A39" s="3">
        <v>43187</v>
      </c>
      <c r="B39" s="4">
        <v>5813110</v>
      </c>
      <c r="C39" s="51">
        <f t="shared" si="0"/>
        <v>1.0372346452298191</v>
      </c>
    </row>
    <row r="40" spans="1:3" x14ac:dyDescent="0.15">
      <c r="A40" s="3">
        <v>43188</v>
      </c>
      <c r="B40" s="4">
        <v>5832010</v>
      </c>
      <c r="C40" s="51">
        <f t="shared" si="0"/>
        <v>1.0406069768724069</v>
      </c>
    </row>
    <row r="41" spans="1:3" x14ac:dyDescent="0.15">
      <c r="A41" s="14">
        <v>43189</v>
      </c>
      <c r="B41" s="48">
        <v>5739062</v>
      </c>
      <c r="C41" s="28">
        <f t="shared" si="0"/>
        <v>1.0240222424007004</v>
      </c>
    </row>
    <row r="42" spans="1:3" x14ac:dyDescent="0.15">
      <c r="A42" s="3">
        <v>43192</v>
      </c>
      <c r="B42" s="4">
        <v>5635522</v>
      </c>
      <c r="C42" s="51">
        <f t="shared" si="0"/>
        <v>1.0055475747671798</v>
      </c>
    </row>
    <row r="43" spans="1:3" x14ac:dyDescent="0.15">
      <c r="A43" s="3">
        <v>43193</v>
      </c>
      <c r="B43" s="4">
        <v>5635782</v>
      </c>
      <c r="C43" s="51">
        <f t="shared" si="0"/>
        <v>1.0055939666310461</v>
      </c>
    </row>
    <row r="44" spans="1:3" x14ac:dyDescent="0.15">
      <c r="A44" s="14">
        <v>43194</v>
      </c>
      <c r="B44" s="48">
        <v>5635010</v>
      </c>
      <c r="C44" s="60">
        <f t="shared" si="0"/>
        <v>1.0054562184814122</v>
      </c>
    </row>
    <row r="45" spans="1:3" x14ac:dyDescent="0.15">
      <c r="A45" s="3">
        <v>43199</v>
      </c>
      <c r="B45" s="4">
        <v>5571170</v>
      </c>
      <c r="C45" s="51">
        <f t="shared" si="0"/>
        <v>0.99406523159978244</v>
      </c>
    </row>
    <row r="46" spans="1:3" x14ac:dyDescent="0.15">
      <c r="A46" s="3">
        <v>43200</v>
      </c>
      <c r="B46" s="4">
        <v>5541500</v>
      </c>
      <c r="C46" s="51">
        <f t="shared" si="0"/>
        <v>0.98877120621165648</v>
      </c>
    </row>
    <row r="47" spans="1:3" x14ac:dyDescent="0.15">
      <c r="A47" s="3">
        <v>43201</v>
      </c>
      <c r="B47" s="4">
        <v>5657488</v>
      </c>
      <c r="C47" s="51">
        <f t="shared" si="0"/>
        <v>1.0094669735428985</v>
      </c>
    </row>
    <row r="48" spans="1:3" x14ac:dyDescent="0.15">
      <c r="A48" s="3">
        <v>43202</v>
      </c>
      <c r="B48" s="4">
        <v>5736958</v>
      </c>
      <c r="C48" s="51">
        <f t="shared" si="0"/>
        <v>1.0236468251638748</v>
      </c>
    </row>
    <row r="49" spans="1:3" x14ac:dyDescent="0.15">
      <c r="A49" s="14">
        <v>43203</v>
      </c>
      <c r="B49" s="48">
        <v>5692698</v>
      </c>
      <c r="C49" s="28">
        <f t="shared" si="0"/>
        <v>1.0157495024918677</v>
      </c>
    </row>
    <row r="50" spans="1:3" x14ac:dyDescent="0.15">
      <c r="A50" s="3">
        <v>43206</v>
      </c>
      <c r="B50" s="4">
        <v>5707472</v>
      </c>
      <c r="C50" s="51">
        <f t="shared" si="0"/>
        <v>1.0183856309409465</v>
      </c>
    </row>
    <row r="51" spans="1:3" x14ac:dyDescent="0.15">
      <c r="A51" s="3">
        <v>43207</v>
      </c>
      <c r="B51" s="4">
        <v>5679702</v>
      </c>
      <c r="C51" s="51">
        <f t="shared" si="0"/>
        <v>1.0134306230195358</v>
      </c>
    </row>
    <row r="52" spans="1:3" x14ac:dyDescent="0.15">
      <c r="A52" s="3">
        <v>43208</v>
      </c>
      <c r="B52" s="4">
        <v>5643232</v>
      </c>
      <c r="C52" s="51">
        <f t="shared" si="0"/>
        <v>1.0069232719610608</v>
      </c>
    </row>
    <row r="53" spans="1:3" x14ac:dyDescent="0.15">
      <c r="A53" s="3">
        <v>43209</v>
      </c>
      <c r="B53" s="4">
        <v>5596932</v>
      </c>
      <c r="C53" s="51">
        <f t="shared" si="0"/>
        <v>0.9986619515879489</v>
      </c>
    </row>
    <row r="54" spans="1:3" x14ac:dyDescent="0.15">
      <c r="A54" s="14">
        <v>43210</v>
      </c>
    </row>
    <row r="55" spans="1:3" x14ac:dyDescent="0.15">
      <c r="A55" s="3">
        <v>43213</v>
      </c>
    </row>
    <row r="56" spans="1:3" x14ac:dyDescent="0.15">
      <c r="A56" s="3">
        <v>43214</v>
      </c>
    </row>
    <row r="57" spans="1:3" x14ac:dyDescent="0.15">
      <c r="A57" s="3">
        <v>43215</v>
      </c>
    </row>
    <row r="58" spans="1:3" x14ac:dyDescent="0.15">
      <c r="A58" s="3">
        <v>43216</v>
      </c>
    </row>
    <row r="59" spans="1:3" x14ac:dyDescent="0.15">
      <c r="A59" s="14">
        <v>43217</v>
      </c>
    </row>
    <row r="60" spans="1:3" x14ac:dyDescent="0.15">
      <c r="A60" s="3">
        <v>43222</v>
      </c>
    </row>
    <row r="61" spans="1:3" x14ac:dyDescent="0.15">
      <c r="A61" s="3"/>
    </row>
    <row r="62" spans="1:3" x14ac:dyDescent="0.15">
      <c r="A62" s="3"/>
    </row>
    <row r="63" spans="1:3" x14ac:dyDescent="0.15">
      <c r="A63" s="3"/>
    </row>
    <row r="64" spans="1:3" x14ac:dyDescent="0.15">
      <c r="A64" s="3"/>
    </row>
    <row r="65" spans="1:1" x14ac:dyDescent="0.15">
      <c r="A65" s="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5"/>
  <sheetViews>
    <sheetView workbookViewId="0">
      <pane ySplit="1" topLeftCell="A266" activePane="bottomLeft" state="frozen"/>
      <selection pane="bottomLeft" activeCell="I286" sqref="I286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12.75" style="1" bestFit="1" customWidth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5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127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COUNT(T2:T9989)</f>
        <v>5</v>
      </c>
      <c r="AA1" s="8">
        <f>COUNTIF(T2:T9989,"&gt;0")</f>
        <v>3</v>
      </c>
      <c r="AB1" s="8">
        <f>COUNTIF(T2:T9989,"&lt;0")</f>
        <v>2</v>
      </c>
      <c r="AC1" s="8">
        <f>SUMIF(T2:T9989,"&gt;0")</f>
        <v>2149910</v>
      </c>
      <c r="AD1" s="8">
        <f>ABS(SUMIF(T2:T9989,"&lt;0"))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 t="shared" ref="T2:T65" si="0"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 t="shared" ref="Y2:Y31" si="1"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 t="shared" si="0"/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 t="shared" si="1"/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 t="shared" si="0"/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 t="shared" si="1"/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 t="shared" si="0"/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 t="shared" si="1"/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 t="shared" si="0"/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 t="shared" si="1"/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 t="shared" si="0"/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 t="shared" si="1"/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 t="shared" si="0"/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 t="shared" si="1"/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 t="shared" si="0"/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 t="shared" si="1"/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 t="shared" si="0"/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 t="shared" si="1"/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 t="shared" si="0"/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 t="shared" si="1"/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 t="shared" si="0"/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 t="shared" si="1"/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 t="shared" si="0"/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 t="shared" si="1"/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 t="shared" si="0"/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 t="shared" si="1"/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 t="shared" si="0"/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 t="shared" si="1"/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 t="shared" si="0"/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 t="shared" si="1"/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 t="shared" si="0"/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 t="shared" si="1"/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 t="shared" si="0"/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 t="shared" si="1"/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 t="shared" si="0"/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 t="shared" si="1"/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 t="shared" si="0"/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 t="shared" si="1"/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 t="shared" si="0"/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 t="shared" si="1"/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 t="shared" si="0"/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 t="shared" si="1"/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 t="shared" si="0"/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 t="shared" si="1"/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 t="shared" si="0"/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 t="shared" si="1"/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 t="shared" si="0"/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 t="shared" si="1"/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 t="shared" si="0"/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 t="shared" si="1"/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 t="shared" si="0"/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 t="shared" si="1"/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 t="shared" si="0"/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 t="shared" si="1"/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 t="shared" si="0"/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 t="shared" si="1"/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 t="shared" si="0"/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 t="shared" si="1"/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 t="shared" si="0"/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 t="shared" si="1"/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 t="shared" ref="J32:J63" si="2">IF(I32="N",1,IF(C32=I32,2,0.5))</f>
        <v>0.5</v>
      </c>
      <c r="K32" s="39" t="e">
        <f>SUM(#REF!)/SUM($J$32:$J$36)*J32</f>
        <v>#REF!</v>
      </c>
      <c r="L32" s="55" t="e">
        <f t="shared" ref="L32:L46" si="3">(X32*K32)/(W32*G32*0.15)</f>
        <v>#REF!</v>
      </c>
      <c r="M32" s="1" t="e">
        <f>ROUND(L32,0)</f>
        <v>#REF!</v>
      </c>
      <c r="N32" s="1" t="e">
        <f t="shared" ref="N32:N63" si="4">M32-D32</f>
        <v>#REF!</v>
      </c>
      <c r="O32" s="1"/>
      <c r="P32" s="1"/>
      <c r="T32" s="9" t="str">
        <f t="shared" si="0"/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 t="shared" si="2"/>
        <v>1</v>
      </c>
      <c r="K33" s="39" t="e">
        <f>SUM(#REF!)/SUM($J$32:$J$36)*J33</f>
        <v>#REF!</v>
      </c>
      <c r="L33" s="55" t="e">
        <f t="shared" si="3"/>
        <v>#REF!</v>
      </c>
      <c r="M33" s="1" t="e">
        <f t="shared" ref="M33:M41" si="5">ROUND(L33,0)</f>
        <v>#REF!</v>
      </c>
      <c r="N33" s="1" t="e">
        <f t="shared" si="4"/>
        <v>#REF!</v>
      </c>
      <c r="O33" s="1"/>
      <c r="P33" s="1"/>
      <c r="T33" s="9" t="str">
        <f t="shared" si="0"/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 t="shared" si="2"/>
        <v>2</v>
      </c>
      <c r="K34" s="39" t="e">
        <f>SUM(#REF!)/SUM($J$32:$J$36)*J34</f>
        <v>#REF!</v>
      </c>
      <c r="L34" s="55" t="e">
        <f t="shared" si="3"/>
        <v>#REF!</v>
      </c>
      <c r="M34" s="1" t="e">
        <f t="shared" si="5"/>
        <v>#REF!</v>
      </c>
      <c r="N34" s="1" t="e">
        <f t="shared" si="4"/>
        <v>#REF!</v>
      </c>
      <c r="O34" s="1"/>
      <c r="P34" s="1"/>
      <c r="T34" s="9" t="str">
        <f t="shared" si="0"/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 t="shared" si="2"/>
        <v>1</v>
      </c>
      <c r="K35" s="39" t="e">
        <f>SUM(#REF!)/SUM($J$32:$J$36)*J35</f>
        <v>#REF!</v>
      </c>
      <c r="L35" s="55" t="e">
        <f t="shared" si="3"/>
        <v>#REF!</v>
      </c>
      <c r="M35" s="1" t="e">
        <f t="shared" si="5"/>
        <v>#REF!</v>
      </c>
      <c r="N35" s="1" t="e">
        <f t="shared" si="4"/>
        <v>#REF!</v>
      </c>
      <c r="O35" s="1"/>
      <c r="P35" s="1"/>
      <c r="T35" s="9" t="str">
        <f t="shared" si="0"/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 t="shared" si="2"/>
        <v>0.5</v>
      </c>
      <c r="K36" s="39" t="e">
        <f>SUM(#REF!)/SUM($J$32:$J$36)*J36</f>
        <v>#REF!</v>
      </c>
      <c r="L36" s="55" t="e">
        <f t="shared" si="3"/>
        <v>#REF!</v>
      </c>
      <c r="M36" s="1" t="e">
        <f t="shared" si="5"/>
        <v>#REF!</v>
      </c>
      <c r="N36" s="1" t="e">
        <f t="shared" si="4"/>
        <v>#REF!</v>
      </c>
      <c r="O36" s="1"/>
      <c r="P36" s="1"/>
      <c r="T36" s="9" t="str">
        <f t="shared" si="0"/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 t="shared" si="2"/>
        <v>0.5</v>
      </c>
      <c r="K37" s="39" t="e">
        <f>-SUM(#REF!)/SUM($J$37:$J$41)*J37</f>
        <v>#REF!</v>
      </c>
      <c r="L37" s="55" t="e">
        <f t="shared" si="3"/>
        <v>#REF!</v>
      </c>
      <c r="M37" s="1" t="e">
        <f t="shared" si="5"/>
        <v>#REF!</v>
      </c>
      <c r="N37" s="1" t="e">
        <f t="shared" si="4"/>
        <v>#REF!</v>
      </c>
      <c r="O37" s="1"/>
      <c r="P37" s="1"/>
      <c r="T37" s="9" t="str">
        <f t="shared" si="0"/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 t="shared" si="2"/>
        <v>1</v>
      </c>
      <c r="K38" s="39" t="e">
        <f>-SUM(#REF!)/SUM($J$37:$J$41)*J38</f>
        <v>#REF!</v>
      </c>
      <c r="L38" s="55" t="e">
        <f t="shared" si="3"/>
        <v>#REF!</v>
      </c>
      <c r="M38" s="1" t="e">
        <f t="shared" si="5"/>
        <v>#REF!</v>
      </c>
      <c r="N38" s="1" t="e">
        <f t="shared" si="4"/>
        <v>#REF!</v>
      </c>
      <c r="O38" s="1"/>
      <c r="P38" s="1"/>
      <c r="T38" s="9" t="str">
        <f t="shared" si="0"/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 t="shared" si="2"/>
        <v>1</v>
      </c>
      <c r="K39" s="39" t="e">
        <f>-SUM(#REF!)/SUM($J$37:$J$41)*J39</f>
        <v>#REF!</v>
      </c>
      <c r="L39" s="55" t="e">
        <f t="shared" si="3"/>
        <v>#REF!</v>
      </c>
      <c r="M39" s="1" t="e">
        <f t="shared" si="5"/>
        <v>#REF!</v>
      </c>
      <c r="N39" s="1" t="e">
        <f t="shared" si="4"/>
        <v>#REF!</v>
      </c>
      <c r="O39" s="1"/>
      <c r="P39" s="1"/>
      <c r="T39" s="9" t="str">
        <f t="shared" si="0"/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 t="shared" si="2"/>
        <v>1</v>
      </c>
      <c r="K40" s="39" t="e">
        <f>-SUM(#REF!)/SUM($J$37:$J$41)*J40</f>
        <v>#REF!</v>
      </c>
      <c r="L40" s="55" t="e">
        <f t="shared" si="3"/>
        <v>#REF!</v>
      </c>
      <c r="M40" s="1" t="e">
        <f t="shared" si="5"/>
        <v>#REF!</v>
      </c>
      <c r="N40" s="1" t="e">
        <f t="shared" si="4"/>
        <v>#REF!</v>
      </c>
      <c r="O40" s="1"/>
      <c r="P40" s="1"/>
      <c r="T40" s="9" t="str">
        <f t="shared" si="0"/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 t="shared" si="2"/>
        <v>0.5</v>
      </c>
      <c r="K41" s="40" t="e">
        <f>-SUM(#REF!)/SUM($J$37:$J$41)*J41</f>
        <v>#REF!</v>
      </c>
      <c r="L41" s="56" t="e">
        <f t="shared" si="3"/>
        <v>#REF!</v>
      </c>
      <c r="M41" s="6" t="e">
        <f t="shared" si="5"/>
        <v>#REF!</v>
      </c>
      <c r="N41" s="6" t="e">
        <f t="shared" si="4"/>
        <v>#REF!</v>
      </c>
      <c r="O41" s="6"/>
      <c r="P41" s="6"/>
      <c r="Q41" s="6"/>
      <c r="R41" s="6"/>
      <c r="S41" s="6"/>
      <c r="T41" s="16" t="str">
        <f t="shared" si="0"/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 t="shared" si="2"/>
        <v>1</v>
      </c>
      <c r="K42" s="39" t="e">
        <f>SUM(#REF!)/SUM($J$42:$J$46)*J42</f>
        <v>#REF!</v>
      </c>
      <c r="L42" s="55" t="e">
        <f t="shared" si="3"/>
        <v>#REF!</v>
      </c>
      <c r="M42" s="1" t="e">
        <f>ROUND(L42,0)</f>
        <v>#REF!</v>
      </c>
      <c r="N42" s="1" t="e">
        <f t="shared" si="4"/>
        <v>#REF!</v>
      </c>
      <c r="T42" s="9" t="str">
        <f t="shared" si="0"/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 t="shared" si="2"/>
        <v>1</v>
      </c>
      <c r="K43" s="39" t="e">
        <f>SUM(#REF!)/SUM($J$42:$J$46)*J43</f>
        <v>#REF!</v>
      </c>
      <c r="L43" s="55" t="e">
        <f t="shared" si="3"/>
        <v>#REF!</v>
      </c>
      <c r="M43" s="1" t="e">
        <f t="shared" ref="M43:M51" si="6">ROUND(L43,0)</f>
        <v>#REF!</v>
      </c>
      <c r="N43" s="1" t="e">
        <f t="shared" si="4"/>
        <v>#REF!</v>
      </c>
      <c r="T43" s="9" t="str">
        <f t="shared" si="0"/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 t="shared" si="2"/>
        <v>2</v>
      </c>
      <c r="K44" s="39" t="e">
        <f>SUM(#REF!)/SUM($J$42:$J$46)*J44</f>
        <v>#REF!</v>
      </c>
      <c r="L44" s="55" t="e">
        <f t="shared" si="3"/>
        <v>#REF!</v>
      </c>
      <c r="M44" s="1" t="e">
        <f t="shared" si="6"/>
        <v>#REF!</v>
      </c>
      <c r="N44" s="1" t="e">
        <f t="shared" si="4"/>
        <v>#REF!</v>
      </c>
      <c r="T44" s="9" t="str">
        <f t="shared" si="0"/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 t="shared" si="2"/>
        <v>1</v>
      </c>
      <c r="K45" s="39" t="e">
        <f>SUM(#REF!)/SUM($J$42:$J$46)*J45</f>
        <v>#REF!</v>
      </c>
      <c r="L45" s="55" t="e">
        <f t="shared" si="3"/>
        <v>#REF!</v>
      </c>
      <c r="M45" s="1" t="e">
        <f t="shared" si="6"/>
        <v>#REF!</v>
      </c>
      <c r="N45" s="1" t="e">
        <f t="shared" si="4"/>
        <v>#REF!</v>
      </c>
      <c r="T45" s="9" t="str">
        <f t="shared" si="0"/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 t="shared" si="2"/>
        <v>0.5</v>
      </c>
      <c r="K46" s="39" t="e">
        <f>SUM(#REF!)/SUM($J$42:$J$46)*J46</f>
        <v>#REF!</v>
      </c>
      <c r="L46" s="55" t="e">
        <f t="shared" si="3"/>
        <v>#REF!</v>
      </c>
      <c r="M46" s="1" t="e">
        <f t="shared" si="6"/>
        <v>#REF!</v>
      </c>
      <c r="N46" s="1" t="e">
        <f t="shared" si="4"/>
        <v>#REF!</v>
      </c>
      <c r="T46" s="9" t="str">
        <f t="shared" si="0"/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 t="shared" si="2"/>
        <v>0.5</v>
      </c>
      <c r="K47" s="39" t="e">
        <f>SUM(#REF!)/SUM($J$47:$J$51)*J47</f>
        <v>#REF!</v>
      </c>
      <c r="L47" s="55" t="e">
        <f>-(X47*K47)/(W47*G47*0.15)</f>
        <v>#REF!</v>
      </c>
      <c r="M47" s="1" t="e">
        <f t="shared" si="6"/>
        <v>#REF!</v>
      </c>
      <c r="N47" s="1" t="e">
        <f t="shared" si="4"/>
        <v>#REF!</v>
      </c>
      <c r="T47" s="9" t="str">
        <f t="shared" si="0"/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 t="shared" si="2"/>
        <v>0.5</v>
      </c>
      <c r="K48" s="39" t="e">
        <f>SUM(#REF!)/SUM($J$47:$J$51)*J48</f>
        <v>#REF!</v>
      </c>
      <c r="L48" s="55" t="e">
        <f>-(X48*K48)/(W48*G48*0.15)</f>
        <v>#REF!</v>
      </c>
      <c r="M48" s="1" t="e">
        <f t="shared" si="6"/>
        <v>#REF!</v>
      </c>
      <c r="N48" s="1" t="e">
        <f t="shared" si="4"/>
        <v>#REF!</v>
      </c>
      <c r="T48" s="9" t="str">
        <f t="shared" si="0"/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 t="shared" si="2"/>
        <v>1</v>
      </c>
      <c r="K49" s="39" t="e">
        <f>SUM(#REF!)/SUM($J$47:$J$51)*J49</f>
        <v>#REF!</v>
      </c>
      <c r="L49" s="55" t="e">
        <f>-(X49*K49)/(W49*G49*0.15)</f>
        <v>#REF!</v>
      </c>
      <c r="M49" s="1" t="e">
        <f t="shared" si="6"/>
        <v>#REF!</v>
      </c>
      <c r="N49" s="1" t="e">
        <f t="shared" si="4"/>
        <v>#REF!</v>
      </c>
      <c r="T49" s="9" t="str">
        <f t="shared" si="0"/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 t="shared" si="2"/>
        <v>1</v>
      </c>
      <c r="K50" s="39" t="e">
        <f>SUM(#REF!)/SUM($J$47:$J$51)*J50</f>
        <v>#REF!</v>
      </c>
      <c r="L50" s="55" t="e">
        <f>-(X50*K50)/(W50*G50*0.15)</f>
        <v>#REF!</v>
      </c>
      <c r="M50" s="1" t="e">
        <f t="shared" si="6"/>
        <v>#REF!</v>
      </c>
      <c r="N50" s="1" t="e">
        <f t="shared" si="4"/>
        <v>#REF!</v>
      </c>
      <c r="T50" s="9" t="str">
        <f t="shared" si="0"/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 t="shared" si="2"/>
        <v>0.5</v>
      </c>
      <c r="K51" s="40" t="e">
        <f>SUM(#REF!)/SUM($J$47:$J$51)*J51</f>
        <v>#REF!</v>
      </c>
      <c r="L51" s="56" t="e">
        <f>-(X51*K51)/(W51*G51*0.15)</f>
        <v>#REF!</v>
      </c>
      <c r="M51" s="6" t="e">
        <f t="shared" si="6"/>
        <v>#REF!</v>
      </c>
      <c r="N51" s="6" t="e">
        <f t="shared" si="4"/>
        <v>#REF!</v>
      </c>
      <c r="T51" s="9" t="str">
        <f t="shared" si="0"/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 t="shared" si="2"/>
        <v>0.5</v>
      </c>
      <c r="K52" s="39" t="e">
        <f>SUM(#REF!)/SUM($J$52:$J$56)*J52</f>
        <v>#REF!</v>
      </c>
      <c r="L52" s="55" t="e">
        <f>(X52*K52)/(W52*G52*0.15)</f>
        <v>#REF!</v>
      </c>
      <c r="M52" s="1" t="e">
        <f>ROUND(L52,0)</f>
        <v>#REF!</v>
      </c>
      <c r="N52" s="1" t="e">
        <f t="shared" si="4"/>
        <v>#REF!</v>
      </c>
      <c r="T52" s="9" t="str">
        <f t="shared" si="0"/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 t="shared" si="2"/>
        <v>1</v>
      </c>
      <c r="K53" s="39" t="e">
        <f>SUM(#REF!)/SUM($J$52:$J$56)*J53</f>
        <v>#REF!</v>
      </c>
      <c r="L53" s="55" t="e">
        <f>(X53*K53)/(W53*G53*0.15)</f>
        <v>#REF!</v>
      </c>
      <c r="M53" s="1" t="e">
        <f>ROUND(L53,0)+2</f>
        <v>#REF!</v>
      </c>
      <c r="N53" s="1" t="e">
        <f t="shared" si="4"/>
        <v>#REF!</v>
      </c>
      <c r="T53" s="9" t="str">
        <f t="shared" si="0"/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 t="shared" si="2"/>
        <v>2</v>
      </c>
      <c r="K54" s="39" t="e">
        <f>SUM(#REF!)/SUM($J$52:$J$56)*J54</f>
        <v>#REF!</v>
      </c>
      <c r="L54" s="55" t="e">
        <f>(X54*K54)/(W54*G54*0.15)</f>
        <v>#REF!</v>
      </c>
      <c r="M54" s="1" t="e">
        <f t="shared" ref="M54:M60" si="7">ROUND(L54,0)</f>
        <v>#REF!</v>
      </c>
      <c r="N54" s="1" t="e">
        <f t="shared" si="4"/>
        <v>#REF!</v>
      </c>
      <c r="T54" s="9" t="str">
        <f t="shared" si="0"/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 t="shared" si="2"/>
        <v>1</v>
      </c>
      <c r="K55" s="39" t="e">
        <f>SUM(#REF!)/SUM($J$52:$J$56)*J55</f>
        <v>#REF!</v>
      </c>
      <c r="L55" s="55" t="e">
        <f>(X55*K55)/(W55*G55*0.15)</f>
        <v>#REF!</v>
      </c>
      <c r="M55" s="1" t="e">
        <f t="shared" si="7"/>
        <v>#REF!</v>
      </c>
      <c r="N55" s="1" t="e">
        <f t="shared" si="4"/>
        <v>#REF!</v>
      </c>
      <c r="T55" s="9" t="str">
        <f t="shared" si="0"/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 t="shared" si="2"/>
        <v>0.5</v>
      </c>
      <c r="K56" s="39" t="e">
        <f>SUM(#REF!)/SUM($J$52:$J$56)*J56</f>
        <v>#REF!</v>
      </c>
      <c r="L56" s="55" t="e">
        <f>(X56*K56)/(W56*G56*0.15)</f>
        <v>#REF!</v>
      </c>
      <c r="M56" s="1" t="e">
        <f t="shared" si="7"/>
        <v>#REF!</v>
      </c>
      <c r="N56" s="1" t="e">
        <f t="shared" si="4"/>
        <v>#REF!</v>
      </c>
      <c r="T56" s="9" t="str">
        <f t="shared" si="0"/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 t="shared" si="2"/>
        <v>0.5</v>
      </c>
      <c r="K57" s="39" t="e">
        <f>SUM(#REF!)/SUM($J$57:$J$61)*J57</f>
        <v>#REF!</v>
      </c>
      <c r="L57" s="55" t="e">
        <f>-(X57*K57)/(W57*G57*0.15)</f>
        <v>#REF!</v>
      </c>
      <c r="M57" s="1" t="e">
        <f t="shared" si="7"/>
        <v>#REF!</v>
      </c>
      <c r="N57" s="1" t="e">
        <f t="shared" si="4"/>
        <v>#REF!</v>
      </c>
      <c r="T57" s="9" t="str">
        <f t="shared" si="0"/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 t="shared" si="2"/>
        <v>0.5</v>
      </c>
      <c r="K58" s="39" t="e">
        <f>SUM(#REF!)/SUM($J$57:$J$61)*J58</f>
        <v>#REF!</v>
      </c>
      <c r="L58" s="55" t="e">
        <f>-(X58*K58)/(W58*G58*0.15)</f>
        <v>#REF!</v>
      </c>
      <c r="M58" s="1" t="e">
        <f t="shared" si="7"/>
        <v>#REF!</v>
      </c>
      <c r="N58" s="1" t="e">
        <f t="shared" si="4"/>
        <v>#REF!</v>
      </c>
      <c r="T58" s="9" t="str">
        <f t="shared" si="0"/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 t="shared" si="2"/>
        <v>0.5</v>
      </c>
      <c r="K59" s="39" t="e">
        <f>SUM(#REF!)/SUM($J$57:$J$61)*J59</f>
        <v>#REF!</v>
      </c>
      <c r="L59" s="55" t="e">
        <f>-(X59*K59)/(W59*G59*0.15)</f>
        <v>#REF!</v>
      </c>
      <c r="M59" s="1" t="e">
        <f>ROUND(L59,0)+2</f>
        <v>#REF!</v>
      </c>
      <c r="N59" s="1" t="e">
        <f t="shared" si="4"/>
        <v>#REF!</v>
      </c>
      <c r="T59" s="9" t="str">
        <f t="shared" si="0"/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 t="shared" si="2"/>
        <v>0.5</v>
      </c>
      <c r="K60" s="39" t="e">
        <f>SUM(#REF!)/SUM($J$57:$J$61)*J60</f>
        <v>#REF!</v>
      </c>
      <c r="L60" s="55" t="e">
        <f>-(X60*K60)/(W60*G60*0.15)</f>
        <v>#REF!</v>
      </c>
      <c r="M60" s="1" t="e">
        <f t="shared" si="7"/>
        <v>#REF!</v>
      </c>
      <c r="N60" s="1" t="e">
        <f t="shared" si="4"/>
        <v>#REF!</v>
      </c>
      <c r="T60" s="9" t="str">
        <f t="shared" si="0"/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 t="shared" si="2"/>
        <v>0.5</v>
      </c>
      <c r="K61" s="40" t="e">
        <f>SUM(#REF!)/SUM($J$57:$J$61)*J61</f>
        <v>#REF!</v>
      </c>
      <c r="L61" s="56" t="e">
        <f>-(X61*K61)/(W61*G61*0.15)</f>
        <v>#REF!</v>
      </c>
      <c r="M61" s="6" t="e">
        <f>ROUND(L61,0)+1</f>
        <v>#REF!</v>
      </c>
      <c r="N61" s="6" t="e">
        <f t="shared" si="4"/>
        <v>#REF!</v>
      </c>
      <c r="T61" s="9" t="str">
        <f t="shared" si="0"/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 t="shared" si="2"/>
        <v>0.5</v>
      </c>
      <c r="K62" s="39" t="e">
        <f>SUM(#REF!)/SUM($J$62:$J$66)*J62</f>
        <v>#REF!</v>
      </c>
      <c r="L62" s="55" t="e">
        <f>(X62*K62)/(W62*G62*0.15)</f>
        <v>#REF!</v>
      </c>
      <c r="M62" s="1" t="e">
        <f>ROUND(L62,0)</f>
        <v>#REF!</v>
      </c>
      <c r="N62" s="1" t="e">
        <f t="shared" si="4"/>
        <v>#REF!</v>
      </c>
      <c r="T62" s="9" t="str">
        <f t="shared" si="0"/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 t="shared" si="2"/>
        <v>1</v>
      </c>
      <c r="K63" s="39" t="e">
        <f>SUM(#REF!)/SUM($J$62:$J$66)*J63</f>
        <v>#REF!</v>
      </c>
      <c r="L63" s="55" t="e">
        <f>(X63*K63)/(W63*G63*0.15)</f>
        <v>#REF!</v>
      </c>
      <c r="M63" s="1" t="e">
        <f>ROUND(L63,0)</f>
        <v>#REF!</v>
      </c>
      <c r="N63" s="1" t="e">
        <f t="shared" si="4"/>
        <v>#REF!</v>
      </c>
      <c r="T63" s="9" t="str">
        <f t="shared" si="0"/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 t="shared" ref="J64:J101" si="8">IF(I64="N",1,IF(C64=I64,2,0.5))</f>
        <v>2</v>
      </c>
      <c r="K64" s="39" t="e">
        <f>SUM(#REF!)/SUM($J$62:$J$66)*J64</f>
        <v>#REF!</v>
      </c>
      <c r="L64" s="55" t="e">
        <f>(X64*K64)/(W64*G64*0.15)</f>
        <v>#REF!</v>
      </c>
      <c r="M64" s="1" t="e">
        <f t="shared" ref="M64:M68" si="9">ROUND(L64,0)</f>
        <v>#REF!</v>
      </c>
      <c r="N64" s="1" t="e">
        <f t="shared" ref="N64:N91" si="10">M64-D64</f>
        <v>#REF!</v>
      </c>
      <c r="T64" s="9" t="str">
        <f t="shared" si="0"/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 t="shared" si="8"/>
        <v>1</v>
      </c>
      <c r="K65" s="39" t="e">
        <f>SUM(#REF!)/SUM($J$62:$J$66)*J65</f>
        <v>#REF!</v>
      </c>
      <c r="L65" s="55" t="e">
        <f>(X65*K65)/(W65*G65*0.15)</f>
        <v>#REF!</v>
      </c>
      <c r="M65" s="1" t="e">
        <f t="shared" si="9"/>
        <v>#REF!</v>
      </c>
      <c r="N65" s="1" t="e">
        <f t="shared" si="10"/>
        <v>#REF!</v>
      </c>
      <c r="T65" s="9" t="str">
        <f t="shared" si="0"/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 t="shared" si="8"/>
        <v>0.5</v>
      </c>
      <c r="K66" s="39" t="e">
        <f>SUM(#REF!)/SUM($J$62:$J$66)*J66</f>
        <v>#REF!</v>
      </c>
      <c r="L66" s="55" t="e">
        <f>(X66*K66)/(W66*G66*0.15)</f>
        <v>#REF!</v>
      </c>
      <c r="M66" s="1" t="e">
        <f t="shared" si="9"/>
        <v>#REF!</v>
      </c>
      <c r="N66" s="1" t="e">
        <f t="shared" si="10"/>
        <v>#REF!</v>
      </c>
      <c r="T66" s="9" t="str">
        <f t="shared" ref="T66:T129" si="11"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 t="shared" si="8"/>
        <v>0.5</v>
      </c>
      <c r="K67" s="39" t="e">
        <f>SUM(#REF!)/SUM($J$67:$J$71)*J67</f>
        <v>#REF!</v>
      </c>
      <c r="L67" s="55" t="e">
        <f>-(X67*K67)/(W67*G67*0.15)</f>
        <v>#REF!</v>
      </c>
      <c r="M67" s="1" t="e">
        <f t="shared" si="9"/>
        <v>#REF!</v>
      </c>
      <c r="N67" s="1" t="e">
        <f t="shared" si="10"/>
        <v>#REF!</v>
      </c>
      <c r="T67" s="9" t="str">
        <f t="shared" si="11"/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 t="shared" si="8"/>
        <v>0.5</v>
      </c>
      <c r="K68" s="39" t="e">
        <f>SUM(#REF!)/SUM($J$67:$J$71)*J68</f>
        <v>#REF!</v>
      </c>
      <c r="L68" s="55" t="e">
        <f>-(X68*K68)/(W68*G68*0.15)</f>
        <v>#REF!</v>
      </c>
      <c r="M68" s="1" t="e">
        <f t="shared" si="9"/>
        <v>#REF!</v>
      </c>
      <c r="N68" s="1" t="e">
        <f t="shared" si="10"/>
        <v>#REF!</v>
      </c>
      <c r="T68" s="9" t="str">
        <f t="shared" si="11"/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 t="shared" si="8"/>
        <v>0.5</v>
      </c>
      <c r="K69" s="39" t="e">
        <f>SUM(#REF!)/SUM($J$67:$J$71)*J69</f>
        <v>#REF!</v>
      </c>
      <c r="L69" s="55" t="e">
        <f>-(X69*K69)/(W69*G69*0.15)</f>
        <v>#REF!</v>
      </c>
      <c r="M69" s="1" t="e">
        <f>ROUND(L69,0)+2</f>
        <v>#REF!</v>
      </c>
      <c r="N69" s="1" t="e">
        <f t="shared" si="10"/>
        <v>#REF!</v>
      </c>
      <c r="T69" s="9" t="str">
        <f t="shared" si="11"/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 t="shared" si="8"/>
        <v>1</v>
      </c>
      <c r="K70" s="39" t="e">
        <f>SUM(#REF!)/SUM($J$67:$J$71)*J70</f>
        <v>#REF!</v>
      </c>
      <c r="L70" s="55" t="e">
        <f>-(X70*K70)/(W70*G70*0.15)</f>
        <v>#REF!</v>
      </c>
      <c r="M70" s="1" t="e">
        <f t="shared" ref="M70" si="12">ROUND(L70,0)</f>
        <v>#REF!</v>
      </c>
      <c r="N70" s="1" t="e">
        <f t="shared" si="10"/>
        <v>#REF!</v>
      </c>
      <c r="T70" s="9" t="str">
        <f t="shared" si="11"/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 t="shared" si="8"/>
        <v>0.5</v>
      </c>
      <c r="K71" s="40" t="e">
        <f>SUM(#REF!)/SUM($J$67:$J$71)*J71</f>
        <v>#REF!</v>
      </c>
      <c r="L71" s="56" t="e">
        <f>-(X71*K71)/(W71*G71*0.15)</f>
        <v>#REF!</v>
      </c>
      <c r="M71" s="6" t="e">
        <f>ROUND(L71,0)+1</f>
        <v>#REF!</v>
      </c>
      <c r="N71" s="6" t="e">
        <f t="shared" si="10"/>
        <v>#REF!</v>
      </c>
      <c r="T71" s="9" t="str">
        <f t="shared" si="11"/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 t="shared" si="8"/>
        <v>0.5</v>
      </c>
      <c r="K72" s="39" t="e">
        <f>SUM(#REF!)/SUM($J$72:$J$76)*J72</f>
        <v>#REF!</v>
      </c>
      <c r="L72" s="55" t="e">
        <f>(X72*K72)/(W72*G72*0.15)</f>
        <v>#REF!</v>
      </c>
      <c r="M72" s="1" t="e">
        <f>ROUND(L72,0)</f>
        <v>#REF!</v>
      </c>
      <c r="N72" s="1" t="e">
        <f t="shared" si="10"/>
        <v>#REF!</v>
      </c>
      <c r="T72" s="9" t="str">
        <f t="shared" si="11"/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 t="shared" si="8"/>
        <v>1</v>
      </c>
      <c r="K73" s="39" t="e">
        <f>SUM(#REF!)/SUM($J$72:$J$76)*J73</f>
        <v>#REF!</v>
      </c>
      <c r="L73" s="55" t="e">
        <f>(X73*K73)/(W73*G73*0.15)</f>
        <v>#REF!</v>
      </c>
      <c r="M73" s="1" t="e">
        <f>ROUND(L73,0)</f>
        <v>#REF!</v>
      </c>
      <c r="N73" s="1" t="e">
        <f t="shared" si="10"/>
        <v>#REF!</v>
      </c>
      <c r="T73" s="9" t="str">
        <f t="shared" si="11"/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 t="shared" si="8"/>
        <v>2</v>
      </c>
      <c r="K74" s="39" t="e">
        <f>SUM(#REF!)/SUM($J$72:$J$76)*J74</f>
        <v>#REF!</v>
      </c>
      <c r="L74" s="55" t="e">
        <f>(X74*K74)/(W74*G74*0.15)</f>
        <v>#REF!</v>
      </c>
      <c r="M74" s="1" t="e">
        <f t="shared" ref="M74:M78" si="13">ROUND(L74,0)</f>
        <v>#REF!</v>
      </c>
      <c r="N74" s="1" t="e">
        <f t="shared" si="10"/>
        <v>#REF!</v>
      </c>
      <c r="T74" s="9" t="str">
        <f t="shared" si="11"/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 t="shared" si="8"/>
        <v>1</v>
      </c>
      <c r="K75" s="39" t="e">
        <f>SUM(#REF!)/SUM($J$72:$J$76)*J75</f>
        <v>#REF!</v>
      </c>
      <c r="L75" s="55" t="e">
        <f>(X75*K75)/(W75*G75*0.15)</f>
        <v>#REF!</v>
      </c>
      <c r="M75" s="1" t="e">
        <f t="shared" si="13"/>
        <v>#REF!</v>
      </c>
      <c r="N75" s="1" t="e">
        <f t="shared" si="10"/>
        <v>#REF!</v>
      </c>
      <c r="T75" s="9" t="str">
        <f t="shared" si="11"/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 t="shared" si="8"/>
        <v>0.5</v>
      </c>
      <c r="K76" s="39" t="e">
        <f>SUM(#REF!)/SUM($J$72:$J$76)*J76</f>
        <v>#REF!</v>
      </c>
      <c r="L76" s="55" t="e">
        <f>(X76*K76)/(W76*G76*0.15)</f>
        <v>#REF!</v>
      </c>
      <c r="M76" s="1" t="e">
        <f t="shared" si="13"/>
        <v>#REF!</v>
      </c>
      <c r="N76" s="1" t="e">
        <f t="shared" si="10"/>
        <v>#REF!</v>
      </c>
      <c r="T76" s="9" t="str">
        <f t="shared" si="11"/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 t="shared" si="8"/>
        <v>0.5</v>
      </c>
      <c r="K77" s="39" t="e">
        <f>SUM(#REF!)/SUM($J$77:$J$81)*J77</f>
        <v>#REF!</v>
      </c>
      <c r="L77" s="55" t="e">
        <f>-(X77*K77)/(W77*G77*0.15)</f>
        <v>#REF!</v>
      </c>
      <c r="M77" s="1" t="e">
        <f t="shared" si="13"/>
        <v>#REF!</v>
      </c>
      <c r="N77" s="1" t="e">
        <f t="shared" si="10"/>
        <v>#REF!</v>
      </c>
      <c r="T77" s="9" t="str">
        <f t="shared" si="11"/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 t="shared" si="8"/>
        <v>1</v>
      </c>
      <c r="K78" s="39" t="e">
        <f>SUM(#REF!)/SUM($J$77:$J$81)*J78</f>
        <v>#REF!</v>
      </c>
      <c r="L78" s="55" t="e">
        <f>-(X78*K78)/(W78*G78*0.15)</f>
        <v>#REF!</v>
      </c>
      <c r="M78" s="1" t="e">
        <f t="shared" si="13"/>
        <v>#REF!</v>
      </c>
      <c r="N78" s="1" t="e">
        <f t="shared" si="10"/>
        <v>#REF!</v>
      </c>
      <c r="T78" s="9" t="str">
        <f t="shared" si="11"/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 t="shared" si="8"/>
        <v>0.5</v>
      </c>
      <c r="K79" s="39" t="e">
        <f>SUM(#REF!)/SUM($J$77:$J$81)*J79</f>
        <v>#REF!</v>
      </c>
      <c r="L79" s="55" t="e">
        <f>-(X79*K79)/(W79*G79*0.15)</f>
        <v>#REF!</v>
      </c>
      <c r="M79" s="1" t="e">
        <f>ROUND(L79,0)+2</f>
        <v>#REF!</v>
      </c>
      <c r="N79" s="1" t="e">
        <f t="shared" si="10"/>
        <v>#REF!</v>
      </c>
      <c r="T79" s="9" t="str">
        <f t="shared" si="11"/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 t="shared" si="8"/>
        <v>0.5</v>
      </c>
      <c r="K80" s="39" t="e">
        <f>SUM(#REF!)/SUM($J$77:$J$81)*J80</f>
        <v>#REF!</v>
      </c>
      <c r="L80" s="55" t="e">
        <f>-(X80*K80)/(W80*G80*0.15)</f>
        <v>#REF!</v>
      </c>
      <c r="M80" s="1" t="e">
        <f t="shared" ref="M80" si="14">ROUND(L80,0)</f>
        <v>#REF!</v>
      </c>
      <c r="N80" s="1" t="e">
        <f t="shared" si="10"/>
        <v>#REF!</v>
      </c>
      <c r="T80" s="9" t="str">
        <f t="shared" si="11"/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 t="shared" si="8"/>
        <v>0.5</v>
      </c>
      <c r="K81" s="40" t="e">
        <f>SUM(#REF!)/SUM($J$77:$J$81)*J81</f>
        <v>#REF!</v>
      </c>
      <c r="L81" s="56" t="e">
        <f>-(X81*K81)/(W81*G81*0.15)</f>
        <v>#REF!</v>
      </c>
      <c r="M81" s="6" t="e">
        <f>ROUND(L81,0)+1</f>
        <v>#REF!</v>
      </c>
      <c r="N81" s="6" t="e">
        <f t="shared" si="10"/>
        <v>#REF!</v>
      </c>
      <c r="O81" s="58"/>
      <c r="T81" s="9" t="str">
        <f t="shared" si="11"/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 t="shared" si="8"/>
        <v>2</v>
      </c>
      <c r="K82" s="47">
        <f>SUM($F$82:$F$86)/SUM($J$82:$J$86)*J82</f>
        <v>5.4373333333333343E-2</v>
      </c>
      <c r="L82" s="55">
        <f>(X82*K82)/(W82*G82*0.15)</f>
        <v>31.068751134788823</v>
      </c>
      <c r="M82" s="57">
        <f>ROUND(L82,0)</f>
        <v>31</v>
      </c>
      <c r="N82" s="57">
        <f t="shared" si="10"/>
        <v>8</v>
      </c>
      <c r="O82" s="47">
        <v>5.4399999999999997E-2</v>
      </c>
      <c r="Q82" s="1">
        <v>638.79999999999995</v>
      </c>
      <c r="T82" s="9">
        <f t="shared" si="11"/>
        <v>1379.9999999997908</v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 t="shared" si="8"/>
        <v>1</v>
      </c>
      <c r="K83" s="47">
        <f t="shared" ref="K83:K86" si="15">SUM($F$82:$F$86)/SUM($J$82:$J$86)*J83</f>
        <v>2.7186666666666671E-2</v>
      </c>
      <c r="L83" s="55">
        <f>(X83*K83)/(W83*G83*0.15)</f>
        <v>55.256436420975447</v>
      </c>
      <c r="M83" s="57">
        <f t="shared" ref="M83:M91" si="16">ROUND(L83,0)</f>
        <v>55</v>
      </c>
      <c r="N83" s="57">
        <f t="shared" si="10"/>
        <v>-26</v>
      </c>
      <c r="O83" s="47">
        <v>2.75E-2</v>
      </c>
      <c r="T83" s="9" t="str">
        <f t="shared" si="11"/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 t="shared" si="8"/>
        <v>0.5</v>
      </c>
      <c r="K84" s="47">
        <f t="shared" si="15"/>
        <v>1.3593333333333336E-2</v>
      </c>
      <c r="L84" s="55">
        <f>(X84*K84)/(W84*G84*0.15)</f>
        <v>3.8861206784440148</v>
      </c>
      <c r="M84" s="57">
        <f t="shared" si="16"/>
        <v>4</v>
      </c>
      <c r="N84" s="57">
        <f t="shared" si="10"/>
        <v>-7</v>
      </c>
      <c r="O84" s="47">
        <v>1.4200000000000001E-2</v>
      </c>
      <c r="T84" s="9" t="str">
        <f t="shared" si="11"/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 t="shared" si="8"/>
        <v>2</v>
      </c>
      <c r="K85" s="47">
        <f t="shared" si="15"/>
        <v>5.4373333333333343E-2</v>
      </c>
      <c r="L85" s="55">
        <f>(X85*K85)/(W85*G85*0.15)</f>
        <v>68.829213882988853</v>
      </c>
      <c r="M85" s="57">
        <f t="shared" si="16"/>
        <v>69</v>
      </c>
      <c r="N85" s="57">
        <f t="shared" si="10"/>
        <v>19</v>
      </c>
      <c r="O85" s="47">
        <v>5.6099999999999997E-2</v>
      </c>
      <c r="T85" s="9" t="str">
        <f t="shared" si="11"/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 t="shared" si="8"/>
        <v>2</v>
      </c>
      <c r="K86" s="47">
        <f t="shared" si="15"/>
        <v>5.4373333333333343E-2</v>
      </c>
      <c r="L86" s="55">
        <f>(X86*K86)/(W86*G86*0.15)</f>
        <v>7.5191808223552909</v>
      </c>
      <c r="M86" s="57">
        <f t="shared" si="16"/>
        <v>8</v>
      </c>
      <c r="N86" s="57">
        <f t="shared" si="10"/>
        <v>2</v>
      </c>
      <c r="O86" s="47">
        <v>5.8700000000000002E-2</v>
      </c>
      <c r="T86" s="9" t="str">
        <f t="shared" si="11"/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 t="shared" si="8"/>
        <v>1</v>
      </c>
      <c r="K87" s="47">
        <f>SUM($F$87:$F$91)/SUM($J$87:$J$91)*J87</f>
        <v>6.6633333333333336E-2</v>
      </c>
      <c r="L87" s="55">
        <f>-(X87*K87)/(W87*G87*0.15)</f>
        <v>-46.684479058694649</v>
      </c>
      <c r="M87" s="57">
        <f t="shared" si="16"/>
        <v>-47</v>
      </c>
      <c r="N87" s="57">
        <f t="shared" si="10"/>
        <v>-19</v>
      </c>
      <c r="O87" s="47">
        <v>6.8099999999999994E-2</v>
      </c>
      <c r="T87" s="9" t="str">
        <f t="shared" si="11"/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 t="shared" si="8"/>
        <v>0.5</v>
      </c>
      <c r="K88" s="47">
        <f t="shared" ref="K88:K91" si="17">SUM($F$87:$F$91)/SUM($J$87:$J$91)*J88</f>
        <v>3.3316666666666668E-2</v>
      </c>
      <c r="L88" s="55">
        <f>-(X88*K88)/(W88*G88*0.15)</f>
        <v>-22.221478969113519</v>
      </c>
      <c r="M88" s="57">
        <f t="shared" si="16"/>
        <v>-22</v>
      </c>
      <c r="N88" s="57">
        <f t="shared" si="10"/>
        <v>5</v>
      </c>
      <c r="O88" s="47">
        <v>3.3500000000000002E-2</v>
      </c>
      <c r="T88" s="9" t="str">
        <f t="shared" si="11"/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 t="shared" si="8"/>
        <v>0.5</v>
      </c>
      <c r="K89" s="47">
        <f t="shared" si="17"/>
        <v>3.3316666666666668E-2</v>
      </c>
      <c r="L89" s="55">
        <f>-(X89*K89)/(W89*G89*0.15)</f>
        <v>-30.517356395637087</v>
      </c>
      <c r="M89" s="57">
        <f t="shared" si="16"/>
        <v>-31</v>
      </c>
      <c r="N89" s="57">
        <f t="shared" si="10"/>
        <v>6</v>
      </c>
      <c r="O89" s="47">
        <v>3.3300000000000003E-2</v>
      </c>
      <c r="T89" s="9" t="str">
        <f t="shared" si="11"/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 t="shared" si="8"/>
        <v>0.5</v>
      </c>
      <c r="K90" s="47">
        <f t="shared" si="17"/>
        <v>3.3316666666666668E-2</v>
      </c>
      <c r="L90" s="55">
        <f>-(X90*K90)/(W90*G90*0.15)</f>
        <v>-5.4136780084041831</v>
      </c>
      <c r="M90" s="57">
        <f t="shared" si="16"/>
        <v>-5</v>
      </c>
      <c r="N90" s="57">
        <f t="shared" si="10"/>
        <v>1</v>
      </c>
      <c r="O90" s="47">
        <v>3.1300000000000001E-2</v>
      </c>
      <c r="T90" s="9" t="str">
        <f t="shared" si="11"/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A91" s="28"/>
      <c r="B91" s="6" t="s">
        <v>101</v>
      </c>
      <c r="C91" s="6" t="s">
        <v>30</v>
      </c>
      <c r="D91" s="6">
        <v>-17</v>
      </c>
      <c r="E91" s="35">
        <v>0.04</v>
      </c>
      <c r="F91" s="35">
        <v>3.9800000000000002E-2</v>
      </c>
      <c r="G91" s="6">
        <v>1421</v>
      </c>
      <c r="H91" s="14">
        <v>43157</v>
      </c>
      <c r="I91" s="6" t="s">
        <v>32</v>
      </c>
      <c r="J91" s="41">
        <f t="shared" si="8"/>
        <v>0.5</v>
      </c>
      <c r="K91" s="58">
        <f t="shared" si="17"/>
        <v>3.3316666666666668E-2</v>
      </c>
      <c r="L91" s="56">
        <f>-(X91*K91)/(W91*G91*0.15)</f>
        <v>-14.439017138426253</v>
      </c>
      <c r="M91" s="6">
        <f t="shared" si="16"/>
        <v>-14</v>
      </c>
      <c r="N91" s="6">
        <f t="shared" si="10"/>
        <v>3</v>
      </c>
      <c r="O91" s="58">
        <v>3.2800000000000003E-2</v>
      </c>
      <c r="T91" s="9" t="str">
        <f t="shared" si="11"/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A92" s="27">
        <v>43158</v>
      </c>
      <c r="B92" s="1" t="s">
        <v>16</v>
      </c>
      <c r="C92" s="1" t="s">
        <v>32</v>
      </c>
      <c r="D92" s="1">
        <v>31</v>
      </c>
      <c r="E92" s="36">
        <v>0.04</v>
      </c>
      <c r="F92" s="36">
        <v>0.04</v>
      </c>
      <c r="G92" s="1">
        <v>640.79999999999995</v>
      </c>
      <c r="I92" s="1" t="s">
        <v>108</v>
      </c>
      <c r="J92" s="42">
        <f t="shared" si="8"/>
        <v>2</v>
      </c>
      <c r="K92" s="47">
        <f>SUM($F$92:$F$96)/SUM($J$92:$J$96)*J92</f>
        <v>6.6666666666666666E-2</v>
      </c>
      <c r="L92" s="59">
        <f>(X92*K92)/(W92*G92*0.15)</f>
        <v>38.026487723678741</v>
      </c>
      <c r="M92" s="57">
        <f t="shared" ref="M92:M101" si="18">ROUND(L92,0)</f>
        <v>38</v>
      </c>
      <c r="N92" s="57">
        <f t="shared" ref="N92:N101" si="19">M92-D92</f>
        <v>7</v>
      </c>
      <c r="O92" s="47">
        <v>6.6799999999999998E-2</v>
      </c>
      <c r="T92" s="9" t="str">
        <f t="shared" si="11"/>
        <v/>
      </c>
      <c r="U92" s="17"/>
      <c r="W92" s="18">
        <f>[1]!WSD($B92,"contractmultiplier",$A$2,$A$2,"TradingCalendar=SSE","rptType=1","ShowCodes=N","ShowDates=N","ShowParams=Y","cols=1;rows=1")</f>
        <v>100</v>
      </c>
      <c r="X92" s="1">
        <v>5482659</v>
      </c>
      <c r="Y92" s="1" t="e">
        <f>X92*#REF!/(G92*W92*0.15)</f>
        <v>#REF!</v>
      </c>
    </row>
    <row r="93" spans="1:25" ht="14.25" x14ac:dyDescent="0.2">
      <c r="B93" s="1" t="s">
        <v>24</v>
      </c>
      <c r="C93" s="1" t="s">
        <v>32</v>
      </c>
      <c r="D93" s="1">
        <v>55</v>
      </c>
      <c r="E93" s="36">
        <v>0.04</v>
      </c>
      <c r="F93" s="36">
        <v>0.04</v>
      </c>
      <c r="G93" s="1">
        <v>1829</v>
      </c>
      <c r="I93" s="1" t="s">
        <v>109</v>
      </c>
      <c r="J93" s="42">
        <f t="shared" si="8"/>
        <v>1</v>
      </c>
      <c r="K93" s="47">
        <f t="shared" ref="K93:K96" si="20">SUM($F$92:$F$96)/SUM($J$92:$J$96)*J93</f>
        <v>3.3333333333333333E-2</v>
      </c>
      <c r="L93" s="59">
        <f t="shared" ref="L93:L96" si="21">(X93*K93)/(W93*G93*0.15)</f>
        <v>66.61393596986818</v>
      </c>
      <c r="M93" s="57">
        <f t="shared" si="18"/>
        <v>67</v>
      </c>
      <c r="N93" s="57">
        <f t="shared" si="19"/>
        <v>12</v>
      </c>
      <c r="O93" s="47">
        <v>3.3399999999999999E-2</v>
      </c>
      <c r="T93" s="9" t="str">
        <f t="shared" si="11"/>
        <v/>
      </c>
      <c r="U93" s="17"/>
      <c r="W93" s="18">
        <f>[1]!WSD($B93,"contractmultiplier",$A$2,$A$2,"TradingCalendar=SSE","rptType=1","ShowCodes=N","ShowDates=N","ShowParams=Y","cols=1;rows=1")</f>
        <v>10</v>
      </c>
      <c r="X93" s="1">
        <v>5482660</v>
      </c>
      <c r="Y93" s="1" t="e">
        <f>X93*#REF!/(G93*W93*0.15)</f>
        <v>#REF!</v>
      </c>
    </row>
    <row r="94" spans="1:25" ht="14.25" x14ac:dyDescent="0.2">
      <c r="B94" s="1" t="s">
        <v>94</v>
      </c>
      <c r="C94" s="1" t="s">
        <v>32</v>
      </c>
      <c r="D94" s="1">
        <v>4</v>
      </c>
      <c r="E94" s="36">
        <v>0.04</v>
      </c>
      <c r="F94" s="36">
        <v>0.04</v>
      </c>
      <c r="G94" s="1">
        <v>12815</v>
      </c>
      <c r="I94" s="1" t="s">
        <v>30</v>
      </c>
      <c r="J94" s="42">
        <f t="shared" si="8"/>
        <v>0.5</v>
      </c>
      <c r="K94" s="47">
        <f t="shared" si="20"/>
        <v>1.6666666666666666E-2</v>
      </c>
      <c r="L94" s="59">
        <f t="shared" si="21"/>
        <v>4.7536836172887673</v>
      </c>
      <c r="M94" s="57">
        <f t="shared" si="18"/>
        <v>5</v>
      </c>
      <c r="N94" s="57">
        <f t="shared" si="19"/>
        <v>1</v>
      </c>
      <c r="O94" s="47">
        <v>1.7600000000000001E-2</v>
      </c>
      <c r="T94" s="9" t="str">
        <f t="shared" si="11"/>
        <v/>
      </c>
      <c r="U94" s="17"/>
      <c r="W94" s="18">
        <f>[1]!WSD($B94,"contractmultiplier",$A$2,$A$2,"TradingCalendar=SSE","rptType=1","ShowCodes=N","ShowDates=N","ShowParams=Y","cols=1;rows=1")</f>
        <v>10</v>
      </c>
      <c r="X94" s="1">
        <v>5482661</v>
      </c>
      <c r="Y94" s="1" t="e">
        <f>X94*#REF!/(G94*W94*0.15)</f>
        <v>#REF!</v>
      </c>
    </row>
    <row r="95" spans="1:25" ht="14.25" x14ac:dyDescent="0.2">
      <c r="B95" s="1" t="s">
        <v>95</v>
      </c>
      <c r="C95" s="1" t="s">
        <v>32</v>
      </c>
      <c r="D95" s="1">
        <v>69</v>
      </c>
      <c r="E95" s="36">
        <v>0.04</v>
      </c>
      <c r="F95" s="36">
        <v>0.04</v>
      </c>
      <c r="G95" s="1">
        <v>5826</v>
      </c>
      <c r="I95" s="1" t="s">
        <v>108</v>
      </c>
      <c r="J95" s="42">
        <f t="shared" si="8"/>
        <v>2</v>
      </c>
      <c r="K95" s="47">
        <f t="shared" si="20"/>
        <v>6.6666666666666666E-2</v>
      </c>
      <c r="L95" s="59">
        <f t="shared" si="21"/>
        <v>83.650486325666549</v>
      </c>
      <c r="M95" s="57">
        <f t="shared" si="18"/>
        <v>84</v>
      </c>
      <c r="N95" s="57">
        <f t="shared" si="19"/>
        <v>15</v>
      </c>
      <c r="O95" s="47">
        <v>6.6699999999999995E-2</v>
      </c>
      <c r="T95" s="9" t="str">
        <f t="shared" si="11"/>
        <v/>
      </c>
      <c r="U95" s="17"/>
      <c r="W95" s="18">
        <f>[1]!WSD($B95,"contractmultiplier",$A$2,$A$2,"TradingCalendar=SSE","rptType=1","ShowCodes=N","ShowDates=N","ShowParams=Y","cols=1;rows=1")</f>
        <v>5</v>
      </c>
      <c r="X95" s="1">
        <v>5482662</v>
      </c>
      <c r="Y95" s="1" t="e">
        <f>X95*#REF!/(G95*W95*0.15)</f>
        <v>#REF!</v>
      </c>
    </row>
    <row r="96" spans="1:25" ht="14.25" x14ac:dyDescent="0.2">
      <c r="B96" s="1" t="s">
        <v>107</v>
      </c>
      <c r="C96" s="1" t="s">
        <v>32</v>
      </c>
      <c r="D96" s="1">
        <v>0</v>
      </c>
      <c r="E96" s="36">
        <v>0.04</v>
      </c>
      <c r="F96" s="36">
        <v>0.04</v>
      </c>
      <c r="G96" s="1">
        <v>2678</v>
      </c>
      <c r="I96" s="1" t="s">
        <v>110</v>
      </c>
      <c r="J96" s="42">
        <f t="shared" si="8"/>
        <v>0.5</v>
      </c>
      <c r="K96" s="47">
        <f t="shared" si="20"/>
        <v>1.6666666666666666E-2</v>
      </c>
      <c r="L96" s="59">
        <f t="shared" si="21"/>
        <v>22.747751223964816</v>
      </c>
      <c r="M96" s="57">
        <f t="shared" si="18"/>
        <v>23</v>
      </c>
      <c r="N96" s="57">
        <f t="shared" si="19"/>
        <v>23</v>
      </c>
      <c r="O96" s="47">
        <v>1.6899999999999998E-2</v>
      </c>
      <c r="T96" s="9" t="str">
        <f t="shared" si="11"/>
        <v/>
      </c>
      <c r="U96" s="17"/>
      <c r="W96" s="18">
        <f>[1]!WSD($B96,"contractmultiplier",$A$2,$A$2,"TradingCalendar=SSE","rptType=1","ShowCodes=N","ShowDates=N","ShowParams=Y","cols=1;rows=1")</f>
        <v>10</v>
      </c>
      <c r="X96" s="1">
        <v>5482663</v>
      </c>
      <c r="Y96" s="1" t="e">
        <f>X96*#REF!/(G96*W96*0.15)</f>
        <v>#REF!</v>
      </c>
    </row>
    <row r="97" spans="1:25" ht="14.25" x14ac:dyDescent="0.2">
      <c r="B97" s="1" t="s">
        <v>97</v>
      </c>
      <c r="C97" s="1" t="s">
        <v>30</v>
      </c>
      <c r="D97" s="1">
        <v>-47</v>
      </c>
      <c r="E97" s="36">
        <v>0.04</v>
      </c>
      <c r="F97" s="36">
        <v>0.04</v>
      </c>
      <c r="G97" s="1">
        <v>5286</v>
      </c>
      <c r="I97" s="1" t="s">
        <v>109</v>
      </c>
      <c r="J97" s="42">
        <f t="shared" si="8"/>
        <v>1</v>
      </c>
      <c r="K97" s="47">
        <f>SUM($F$97:$F$101)/SUM($J$97:$J$101)*J97</f>
        <v>6.6666666666666666E-2</v>
      </c>
      <c r="L97" s="59">
        <f t="shared" ref="L97:L101" si="22">-(X97*K97)/(W97*G97*0.15)</f>
        <v>-46.097986295035106</v>
      </c>
      <c r="M97" s="57">
        <f t="shared" si="18"/>
        <v>-46</v>
      </c>
      <c r="N97" s="57">
        <f t="shared" si="19"/>
        <v>1</v>
      </c>
      <c r="O97" s="47">
        <v>6.6100000000000006E-2</v>
      </c>
      <c r="T97" s="9" t="str">
        <f t="shared" si="11"/>
        <v/>
      </c>
      <c r="U97" s="17"/>
      <c r="W97" s="18">
        <f>[1]!WSD($B97,"contractmultiplier",$A$2,$A$2,"TradingCalendar=SSE","rptType=1","ShowCodes=N","ShowDates=N","ShowParams=Y","cols=1;rows=1")</f>
        <v>10</v>
      </c>
      <c r="X97" s="1">
        <v>5482664</v>
      </c>
      <c r="Y97" s="1" t="e">
        <f>X97*#REF!/(G97*W97*0.15)</f>
        <v>#REF!</v>
      </c>
    </row>
    <row r="98" spans="1:25" ht="14.25" x14ac:dyDescent="0.2">
      <c r="B98" s="1" t="s">
        <v>48</v>
      </c>
      <c r="C98" s="1" t="s">
        <v>30</v>
      </c>
      <c r="D98" s="1">
        <v>-22</v>
      </c>
      <c r="E98" s="36">
        <v>0.04</v>
      </c>
      <c r="F98" s="36">
        <v>0.04</v>
      </c>
      <c r="G98" s="1">
        <v>546.5</v>
      </c>
      <c r="I98" s="1" t="s">
        <v>108</v>
      </c>
      <c r="J98" s="42">
        <f t="shared" si="8"/>
        <v>0.5</v>
      </c>
      <c r="K98" s="47">
        <f t="shared" ref="K98:K101" si="23">SUM($F$97:$F$101)/SUM($J$97:$J$101)*J98</f>
        <v>3.3333333333333333E-2</v>
      </c>
      <c r="L98" s="59">
        <f t="shared" si="22"/>
        <v>-22.294053064958828</v>
      </c>
      <c r="M98" s="57">
        <f t="shared" si="18"/>
        <v>-22</v>
      </c>
      <c r="N98" s="57">
        <f t="shared" si="19"/>
        <v>0</v>
      </c>
      <c r="O98" s="47">
        <v>3.3000000000000002E-2</v>
      </c>
      <c r="T98" s="9" t="str">
        <f t="shared" si="11"/>
        <v/>
      </c>
      <c r="U98" s="17"/>
      <c r="W98" s="18">
        <f>[1]!WSD($B98,"contractmultiplier",$A$2,$A$2,"TradingCalendar=SSE","rptType=1","ShowCodes=N","ShowDates=N","ShowParams=Y","cols=1;rows=1")</f>
        <v>100</v>
      </c>
      <c r="X98" s="1">
        <v>5482665</v>
      </c>
      <c r="Y98" s="1" t="e">
        <f>X98*#REF!/(G98*W98*0.15)</f>
        <v>#REF!</v>
      </c>
    </row>
    <row r="99" spans="1:25" ht="14.25" x14ac:dyDescent="0.2">
      <c r="B99" s="1" t="s">
        <v>20</v>
      </c>
      <c r="C99" s="1" t="s">
        <v>30</v>
      </c>
      <c r="D99" s="1">
        <v>-31</v>
      </c>
      <c r="E99" s="36">
        <v>0.04</v>
      </c>
      <c r="F99" s="36">
        <v>0.04</v>
      </c>
      <c r="G99" s="1">
        <v>4016</v>
      </c>
      <c r="I99" s="1" t="s">
        <v>108</v>
      </c>
      <c r="J99" s="42">
        <f t="shared" si="8"/>
        <v>0.5</v>
      </c>
      <c r="K99" s="47">
        <f t="shared" si="23"/>
        <v>3.3333333333333333E-2</v>
      </c>
      <c r="L99" s="59">
        <f t="shared" si="22"/>
        <v>-30.337903939796369</v>
      </c>
      <c r="M99" s="57">
        <f>ROUND(L99,0)-1</f>
        <v>-31</v>
      </c>
      <c r="N99" s="57">
        <f t="shared" si="19"/>
        <v>0</v>
      </c>
      <c r="O99" s="47">
        <v>3.2800000000000003E-2</v>
      </c>
      <c r="T99" s="9" t="str">
        <f t="shared" si="11"/>
        <v/>
      </c>
      <c r="U99" s="17"/>
      <c r="W99" s="18">
        <f>[1]!WSD($B99,"contractmultiplier",$A$2,$A$2,"TradingCalendar=SSE","rptType=1","ShowCodes=N","ShowDates=N","ShowParams=Y","cols=1;rows=1")</f>
        <v>10</v>
      </c>
      <c r="X99" s="1">
        <v>5482666</v>
      </c>
      <c r="Y99" s="1" t="e">
        <f>X99*#REF!/(G99*W99*0.15)</f>
        <v>#REF!</v>
      </c>
    </row>
    <row r="100" spans="1:25" ht="14.25" x14ac:dyDescent="0.2">
      <c r="B100" s="1" t="s">
        <v>100</v>
      </c>
      <c r="C100" s="1" t="s">
        <v>30</v>
      </c>
      <c r="D100" s="1">
        <v>-5</v>
      </c>
      <c r="E100" s="36">
        <v>0.04</v>
      </c>
      <c r="F100" s="36">
        <v>0.04</v>
      </c>
      <c r="G100" s="1">
        <v>2268.5</v>
      </c>
      <c r="I100" s="1" t="s">
        <v>108</v>
      </c>
      <c r="J100" s="42">
        <f t="shared" si="8"/>
        <v>0.5</v>
      </c>
      <c r="K100" s="47">
        <f t="shared" si="23"/>
        <v>3.3333333333333333E-2</v>
      </c>
      <c r="L100" s="59">
        <f t="shared" si="22"/>
        <v>-5.370819680160654</v>
      </c>
      <c r="M100" s="57">
        <f>ROUND(L100,0)-1</f>
        <v>-6</v>
      </c>
      <c r="N100" s="57">
        <f t="shared" si="19"/>
        <v>-1</v>
      </c>
      <c r="O100" s="47">
        <v>3.6999999999999998E-2</v>
      </c>
      <c r="T100" s="9" t="str">
        <f t="shared" si="11"/>
        <v/>
      </c>
      <c r="U100" s="17"/>
      <c r="W100" s="18">
        <f>[1]!WSD($B100,"contractmultiplier",$A$2,$A$2,"TradingCalendar=SSE","rptType=1","ShowCodes=N","ShowDates=N","ShowParams=Y","cols=1;rows=1")</f>
        <v>100</v>
      </c>
      <c r="X100" s="1">
        <v>5482667</v>
      </c>
      <c r="Y100" s="1" t="e">
        <f>X100*#REF!/(G100*W100*0.15)</f>
        <v>#REF!</v>
      </c>
    </row>
    <row r="101" spans="1:25" ht="14.25" x14ac:dyDescent="0.2">
      <c r="A101" s="28"/>
      <c r="B101" s="6" t="s">
        <v>101</v>
      </c>
      <c r="C101" s="6" t="s">
        <v>30</v>
      </c>
      <c r="D101" s="6">
        <v>-14</v>
      </c>
      <c r="E101" s="35">
        <v>0.04</v>
      </c>
      <c r="F101" s="35">
        <v>0.04</v>
      </c>
      <c r="G101" s="6">
        <v>1414</v>
      </c>
      <c r="H101" s="6"/>
      <c r="I101" s="6" t="s">
        <v>108</v>
      </c>
      <c r="J101" s="41">
        <f t="shared" si="8"/>
        <v>0.5</v>
      </c>
      <c r="K101" s="58">
        <f t="shared" si="23"/>
        <v>3.3333333333333333E-2</v>
      </c>
      <c r="L101" s="56">
        <f t="shared" si="22"/>
        <v>-14.360804651893762</v>
      </c>
      <c r="M101" s="6">
        <f t="shared" si="18"/>
        <v>-14</v>
      </c>
      <c r="N101" s="6">
        <f t="shared" si="19"/>
        <v>0</v>
      </c>
      <c r="O101" s="58">
        <v>3.2399999999999998E-2</v>
      </c>
      <c r="T101" s="9" t="str">
        <f t="shared" si="11"/>
        <v/>
      </c>
      <c r="U101" s="17"/>
      <c r="W101" s="18">
        <f>[1]!WSD($B101,"contractmultiplier",$A$2,$A$2,"TradingCalendar=SSE","rptType=1","ShowCodes=N","ShowDates=N","ShowParams=Y","cols=1;rows=1")</f>
        <v>60</v>
      </c>
      <c r="X101" s="1">
        <v>5482668</v>
      </c>
      <c r="Y101" s="1" t="e">
        <f>X101*#REF!/(G101*W101*0.15)</f>
        <v>#REF!</v>
      </c>
    </row>
    <row r="102" spans="1:25" ht="14.25" x14ac:dyDescent="0.2">
      <c r="A102" s="27">
        <v>43159</v>
      </c>
      <c r="B102" s="1" t="s">
        <v>16</v>
      </c>
      <c r="C102" s="1" t="s">
        <v>32</v>
      </c>
      <c r="D102" s="1">
        <v>38</v>
      </c>
      <c r="E102" s="36">
        <v>0.04</v>
      </c>
      <c r="F102" s="47">
        <v>6.6799999999999998E-2</v>
      </c>
      <c r="G102" s="1">
        <v>640.79999999999995</v>
      </c>
      <c r="I102" s="1" t="s">
        <v>111</v>
      </c>
      <c r="J102" s="42">
        <f t="shared" ref="J102:J191" si="24">IF(I102="N",1,IF(C102=I102,2,0.5))</f>
        <v>1</v>
      </c>
      <c r="K102" s="47">
        <f>SUM($F$102:$F$106)/SUM($J$102:$J$106)*J102</f>
        <v>4.0279999999999996E-2</v>
      </c>
      <c r="L102" s="59">
        <f>(X102*K102)/(W102*G102*0.15)</f>
        <v>22.849927935913442</v>
      </c>
      <c r="M102" s="57">
        <f t="shared" ref="M102:M108" si="25">ROUND(L102,0)</f>
        <v>23</v>
      </c>
      <c r="N102" s="57">
        <f t="shared" ref="N102:N121" si="26">M102-D102</f>
        <v>-15</v>
      </c>
      <c r="O102" s="47">
        <v>6.6799999999999998E-2</v>
      </c>
      <c r="T102" s="9" t="str">
        <f t="shared" si="11"/>
        <v/>
      </c>
      <c r="U102" s="17"/>
      <c r="W102" s="18">
        <f>[1]!WSD($B102,"contractmultiplier",$A$2,$A$2,"TradingCalendar=SSE","rptType=1","ShowCodes=N","ShowDates=N","ShowParams=Y","cols=1;rows=1")</f>
        <v>100</v>
      </c>
      <c r="X102" s="1">
        <v>5452669</v>
      </c>
    </row>
    <row r="103" spans="1:25" ht="14.25" x14ac:dyDescent="0.2">
      <c r="A103" s="61"/>
      <c r="B103" s="1" t="s">
        <v>24</v>
      </c>
      <c r="C103" s="1" t="s">
        <v>32</v>
      </c>
      <c r="D103" s="1">
        <v>67</v>
      </c>
      <c r="E103" s="36">
        <v>0.04</v>
      </c>
      <c r="F103" s="47">
        <v>3.3399999999999999E-2</v>
      </c>
      <c r="G103" s="1">
        <v>1829</v>
      </c>
      <c r="I103" s="1" t="s">
        <v>109</v>
      </c>
      <c r="J103" s="42">
        <f t="shared" si="24"/>
        <v>1</v>
      </c>
      <c r="K103" s="47">
        <f t="shared" ref="K103:K106" si="27">SUM($F$102:$F$106)/SUM($J$102:$J$106)*J103</f>
        <v>4.0279999999999996E-2</v>
      </c>
      <c r="L103" s="59">
        <f t="shared" ref="L103:L106" si="28">(X103*K103)/(W103*G103*0.15)</f>
        <v>80.055953096409681</v>
      </c>
      <c r="M103" s="57">
        <f t="shared" si="25"/>
        <v>80</v>
      </c>
      <c r="N103" s="57">
        <f t="shared" si="26"/>
        <v>13</v>
      </c>
      <c r="O103" s="47">
        <v>3.3399999999999999E-2</v>
      </c>
      <c r="T103" s="9" t="str">
        <f t="shared" si="11"/>
        <v/>
      </c>
      <c r="U103" s="17"/>
      <c r="W103" s="18">
        <f>[1]!WSD($B103,"contractmultiplier",$A$2,$A$2,"TradingCalendar=SSE","rptType=1","ShowCodes=N","ShowDates=N","ShowParams=Y","cols=1;rows=1")</f>
        <v>10</v>
      </c>
      <c r="X103" s="1">
        <v>5452669</v>
      </c>
    </row>
    <row r="104" spans="1:25" ht="14.25" x14ac:dyDescent="0.2">
      <c r="B104" s="1" t="s">
        <v>94</v>
      </c>
      <c r="C104" s="1" t="s">
        <v>32</v>
      </c>
      <c r="D104" s="1">
        <v>5</v>
      </c>
      <c r="E104" s="36">
        <v>0.04</v>
      </c>
      <c r="F104" s="47">
        <v>1.7600000000000001E-2</v>
      </c>
      <c r="G104" s="1">
        <v>12815</v>
      </c>
      <c r="I104" s="1" t="s">
        <v>30</v>
      </c>
      <c r="J104" s="42">
        <f t="shared" si="24"/>
        <v>0.5</v>
      </c>
      <c r="K104" s="47">
        <f t="shared" si="27"/>
        <v>2.0139999999999998E-2</v>
      </c>
      <c r="L104" s="59">
        <f t="shared" si="28"/>
        <v>5.7129277492521782</v>
      </c>
      <c r="M104" s="57">
        <f t="shared" si="25"/>
        <v>6</v>
      </c>
      <c r="N104" s="57">
        <f t="shared" si="26"/>
        <v>1</v>
      </c>
      <c r="O104" s="47">
        <v>1.7600000000000001E-2</v>
      </c>
      <c r="T104" s="9" t="str">
        <f t="shared" si="11"/>
        <v/>
      </c>
      <c r="U104" s="17"/>
      <c r="W104" s="18">
        <f>[1]!WSD($B104,"contractmultiplier",$A$2,$A$2,"TradingCalendar=SSE","rptType=1","ShowCodes=N","ShowDates=N","ShowParams=Y","cols=1;rows=1")</f>
        <v>10</v>
      </c>
      <c r="X104" s="1">
        <v>5452669</v>
      </c>
    </row>
    <row r="105" spans="1:25" ht="14.25" x14ac:dyDescent="0.2">
      <c r="B105" s="1" t="s">
        <v>95</v>
      </c>
      <c r="C105" s="1" t="s">
        <v>32</v>
      </c>
      <c r="D105" s="1">
        <v>84</v>
      </c>
      <c r="E105" s="36">
        <v>0.04</v>
      </c>
      <c r="F105" s="47">
        <v>6.6699999999999995E-2</v>
      </c>
      <c r="G105" s="1">
        <v>5826</v>
      </c>
      <c r="I105" s="1" t="s">
        <v>108</v>
      </c>
      <c r="J105" s="42">
        <f t="shared" si="24"/>
        <v>2</v>
      </c>
      <c r="K105" s="47">
        <f t="shared" si="27"/>
        <v>8.0559999999999993E-2</v>
      </c>
      <c r="L105" s="59">
        <f t="shared" si="28"/>
        <v>100.5302699713926</v>
      </c>
      <c r="M105" s="57">
        <f t="shared" si="25"/>
        <v>101</v>
      </c>
      <c r="N105" s="57">
        <f t="shared" si="26"/>
        <v>17</v>
      </c>
      <c r="O105" s="47">
        <v>6.6699999999999995E-2</v>
      </c>
      <c r="T105" s="9" t="str">
        <f t="shared" si="11"/>
        <v/>
      </c>
      <c r="U105" s="17"/>
      <c r="W105" s="18">
        <f>[1]!WSD($B105,"contractmultiplier",$A$2,$A$2,"TradingCalendar=SSE","rptType=1","ShowCodes=N","ShowDates=N","ShowParams=Y","cols=1;rows=1")</f>
        <v>5</v>
      </c>
      <c r="X105" s="1">
        <v>5452669</v>
      </c>
    </row>
    <row r="106" spans="1:25" ht="14.25" x14ac:dyDescent="0.2">
      <c r="B106" s="1" t="s">
        <v>107</v>
      </c>
      <c r="C106" s="1" t="s">
        <v>32</v>
      </c>
      <c r="D106" s="1">
        <v>23</v>
      </c>
      <c r="E106" s="36">
        <v>0.04</v>
      </c>
      <c r="F106" s="47">
        <v>1.6899999999999998E-2</v>
      </c>
      <c r="G106" s="1">
        <v>2678</v>
      </c>
      <c r="I106" s="1" t="s">
        <v>110</v>
      </c>
      <c r="J106" s="42">
        <f t="shared" si="24"/>
        <v>0.5</v>
      </c>
      <c r="K106" s="47">
        <f t="shared" si="27"/>
        <v>2.0139999999999998E-2</v>
      </c>
      <c r="L106" s="59">
        <f t="shared" si="28"/>
        <v>27.338001906895691</v>
      </c>
      <c r="M106" s="57">
        <f t="shared" si="25"/>
        <v>27</v>
      </c>
      <c r="N106" s="57">
        <f t="shared" si="26"/>
        <v>4</v>
      </c>
      <c r="O106" s="47">
        <v>1.6899999999999998E-2</v>
      </c>
      <c r="T106" s="9" t="str">
        <f t="shared" si="11"/>
        <v/>
      </c>
      <c r="U106" s="17"/>
      <c r="W106" s="18">
        <f>[1]!WSD($B106,"contractmultiplier",$A$2,$A$2,"TradingCalendar=SSE","rptType=1","ShowCodes=N","ShowDates=N","ShowParams=Y","cols=1;rows=1")</f>
        <v>10</v>
      </c>
      <c r="X106" s="1">
        <v>5452669</v>
      </c>
    </row>
    <row r="107" spans="1:25" ht="14.25" x14ac:dyDescent="0.2">
      <c r="B107" s="1" t="s">
        <v>97</v>
      </c>
      <c r="C107" s="1" t="s">
        <v>30</v>
      </c>
      <c r="D107" s="1">
        <v>-46</v>
      </c>
      <c r="E107" s="36">
        <v>0.04</v>
      </c>
      <c r="F107" s="47">
        <v>6.6100000000000006E-2</v>
      </c>
      <c r="G107" s="1">
        <v>5286</v>
      </c>
      <c r="I107" s="1" t="s">
        <v>109</v>
      </c>
      <c r="J107" s="42">
        <f t="shared" si="24"/>
        <v>1</v>
      </c>
      <c r="K107" s="47">
        <f>SUM($F$107:$F$111)/SUM($J$107:$J$111)*J107</f>
        <v>6.7100000000000007E-2</v>
      </c>
      <c r="L107" s="59">
        <f t="shared" ref="L107:L141" si="29">-(X107*K107)/(W107*G107*0.15)</f>
        <v>-46.143787350233325</v>
      </c>
      <c r="M107" s="57">
        <f t="shared" si="25"/>
        <v>-46</v>
      </c>
      <c r="N107" s="57">
        <f t="shared" si="26"/>
        <v>0</v>
      </c>
      <c r="O107" s="47">
        <v>6.6100000000000006E-2</v>
      </c>
      <c r="T107" s="9" t="str">
        <f t="shared" si="11"/>
        <v/>
      </c>
      <c r="U107" s="17"/>
      <c r="W107" s="18">
        <f>[1]!WSD($B107,"contractmultiplier",$A$2,$A$2,"TradingCalendar=SSE","rptType=1","ShowCodes=N","ShowDates=N","ShowParams=Y","cols=1;rows=1")</f>
        <v>10</v>
      </c>
      <c r="X107" s="1">
        <v>5452669</v>
      </c>
    </row>
    <row r="108" spans="1:25" ht="14.25" x14ac:dyDescent="0.2">
      <c r="B108" s="1" t="s">
        <v>48</v>
      </c>
      <c r="C108" s="1" t="s">
        <v>30</v>
      </c>
      <c r="D108" s="1">
        <v>-22</v>
      </c>
      <c r="E108" s="36">
        <v>0.04</v>
      </c>
      <c r="F108" s="47">
        <v>3.3000000000000002E-2</v>
      </c>
      <c r="G108" s="1">
        <v>546.5</v>
      </c>
      <c r="I108" s="1" t="s">
        <v>108</v>
      </c>
      <c r="J108" s="42">
        <f t="shared" si="24"/>
        <v>0.5</v>
      </c>
      <c r="K108" s="47">
        <f t="shared" ref="K108:K111" si="30">SUM($F$107:$F$111)/SUM($J$107:$J$111)*J108</f>
        <v>3.3550000000000003E-2</v>
      </c>
      <c r="L108" s="59">
        <f t="shared" si="29"/>
        <v>-22.31619944495273</v>
      </c>
      <c r="M108" s="57">
        <f t="shared" si="25"/>
        <v>-22</v>
      </c>
      <c r="N108" s="57">
        <f t="shared" si="26"/>
        <v>0</v>
      </c>
      <c r="O108" s="47">
        <v>3.3000000000000002E-2</v>
      </c>
      <c r="T108" s="9" t="str">
        <f t="shared" si="11"/>
        <v/>
      </c>
      <c r="U108" s="17"/>
      <c r="W108" s="18">
        <f>[1]!WSD($B108,"contractmultiplier",$A$2,$A$2,"TradingCalendar=SSE","rptType=1","ShowCodes=N","ShowDates=N","ShowParams=Y","cols=1;rows=1")</f>
        <v>100</v>
      </c>
      <c r="X108" s="1">
        <v>5452669</v>
      </c>
    </row>
    <row r="109" spans="1:25" ht="14.25" x14ac:dyDescent="0.2">
      <c r="B109" s="1" t="s">
        <v>20</v>
      </c>
      <c r="C109" s="1" t="s">
        <v>30</v>
      </c>
      <c r="D109" s="1">
        <v>-31</v>
      </c>
      <c r="E109" s="36">
        <v>0.04</v>
      </c>
      <c r="F109" s="47">
        <v>3.2800000000000003E-2</v>
      </c>
      <c r="G109" s="1">
        <v>4016</v>
      </c>
      <c r="I109" s="1" t="s">
        <v>108</v>
      </c>
      <c r="J109" s="42">
        <f t="shared" si="24"/>
        <v>0.5</v>
      </c>
      <c r="K109" s="47">
        <f t="shared" si="30"/>
        <v>3.3550000000000003E-2</v>
      </c>
      <c r="L109" s="59">
        <f t="shared" si="29"/>
        <v>-30.368035350265608</v>
      </c>
      <c r="M109" s="57">
        <f>ROUND(L109,0)-1</f>
        <v>-31</v>
      </c>
      <c r="N109" s="57">
        <f t="shared" si="26"/>
        <v>0</v>
      </c>
      <c r="O109" s="47">
        <v>3.2800000000000003E-2</v>
      </c>
      <c r="T109" s="9" t="str">
        <f t="shared" si="11"/>
        <v/>
      </c>
      <c r="U109" s="17"/>
      <c r="W109" s="18">
        <f>[1]!WSD($B109,"contractmultiplier",$A$2,$A$2,"TradingCalendar=SSE","rptType=1","ShowCodes=N","ShowDates=N","ShowParams=Y","cols=1;rows=1")</f>
        <v>10</v>
      </c>
      <c r="X109" s="1">
        <v>5452669</v>
      </c>
    </row>
    <row r="110" spans="1:25" ht="14.25" x14ac:dyDescent="0.2">
      <c r="B110" s="1" t="s">
        <v>100</v>
      </c>
      <c r="C110" s="1" t="s">
        <v>30</v>
      </c>
      <c r="D110" s="1">
        <v>-6</v>
      </c>
      <c r="E110" s="36">
        <v>0.04</v>
      </c>
      <c r="F110" s="47">
        <v>3.6999999999999998E-2</v>
      </c>
      <c r="G110" s="1">
        <v>2268.5</v>
      </c>
      <c r="I110" s="1" t="s">
        <v>108</v>
      </c>
      <c r="J110" s="42">
        <f t="shared" si="24"/>
        <v>0.5</v>
      </c>
      <c r="K110" s="47">
        <f t="shared" si="30"/>
        <v>3.3550000000000003E-2</v>
      </c>
      <c r="L110" s="59">
        <f t="shared" si="29"/>
        <v>-5.3761529630445963</v>
      </c>
      <c r="M110" s="57">
        <f>ROUND(L110,0)-1</f>
        <v>-6</v>
      </c>
      <c r="N110" s="57">
        <f t="shared" si="26"/>
        <v>0</v>
      </c>
      <c r="O110" s="47">
        <v>3.6999999999999998E-2</v>
      </c>
      <c r="T110" s="9" t="str">
        <f t="shared" si="11"/>
        <v/>
      </c>
      <c r="U110" s="17"/>
      <c r="W110" s="18">
        <f>[1]!WSD($B110,"contractmultiplier",$A$2,$A$2,"TradingCalendar=SSE","rptType=1","ShowCodes=N","ShowDates=N","ShowParams=Y","cols=1;rows=1")</f>
        <v>100</v>
      </c>
      <c r="X110" s="1">
        <v>5452669</v>
      </c>
    </row>
    <row r="111" spans="1:25" ht="14.25" x14ac:dyDescent="0.2">
      <c r="A111" s="28"/>
      <c r="B111" s="6" t="s">
        <v>101</v>
      </c>
      <c r="C111" s="6" t="s">
        <v>30</v>
      </c>
      <c r="D111" s="6">
        <v>-14</v>
      </c>
      <c r="E111" s="35">
        <v>0.04</v>
      </c>
      <c r="F111" s="58">
        <v>3.2399999999999998E-2</v>
      </c>
      <c r="G111" s="6">
        <v>1414</v>
      </c>
      <c r="H111" s="6"/>
      <c r="I111" s="6" t="s">
        <v>108</v>
      </c>
      <c r="J111" s="41">
        <f t="shared" si="24"/>
        <v>0.5</v>
      </c>
      <c r="K111" s="58">
        <f t="shared" si="30"/>
        <v>3.3550000000000003E-2</v>
      </c>
      <c r="L111" s="56">
        <f t="shared" si="29"/>
        <v>-14.375062466603804</v>
      </c>
      <c r="M111" s="6">
        <f t="shared" ref="M111:M121" si="31">ROUND(L111,0)</f>
        <v>-14</v>
      </c>
      <c r="N111" s="6">
        <f t="shared" si="26"/>
        <v>0</v>
      </c>
      <c r="O111" s="58">
        <v>3.2399999999999998E-2</v>
      </c>
      <c r="T111" s="9" t="str">
        <f t="shared" si="11"/>
        <v/>
      </c>
      <c r="U111" s="17"/>
      <c r="W111" s="18">
        <f>[1]!WSD($B111,"contractmultiplier",$A$2,$A$2,"TradingCalendar=SSE","rptType=1","ShowCodes=N","ShowDates=N","ShowParams=Y","cols=1;rows=1")</f>
        <v>60</v>
      </c>
      <c r="X111" s="1">
        <v>5452669</v>
      </c>
    </row>
    <row r="112" spans="1:25" ht="14.25" x14ac:dyDescent="0.2">
      <c r="A112" s="27">
        <v>43164</v>
      </c>
      <c r="B112" s="1" t="s">
        <v>16</v>
      </c>
      <c r="C112" s="1" t="s">
        <v>32</v>
      </c>
      <c r="D112" s="1">
        <v>23</v>
      </c>
      <c r="E112" s="36">
        <v>0.04</v>
      </c>
      <c r="F112" s="36">
        <v>0.04</v>
      </c>
      <c r="G112" s="1">
        <v>632.4</v>
      </c>
      <c r="I112" s="1" t="s">
        <v>113</v>
      </c>
      <c r="J112" s="42">
        <f t="shared" si="24"/>
        <v>1</v>
      </c>
      <c r="K112" s="47">
        <f>SUM($F$112:$F$116)/SUM($J$112:$J$116)*J112</f>
        <v>3.0769230769230771E-2</v>
      </c>
      <c r="L112" s="59">
        <f>(X112*K112)/(W112*G112*0.15)</f>
        <v>18.175289900906602</v>
      </c>
      <c r="M112" s="57">
        <f t="shared" si="31"/>
        <v>18</v>
      </c>
      <c r="N112" s="57">
        <f t="shared" si="26"/>
        <v>-5</v>
      </c>
      <c r="O112" s="47">
        <v>3.04E-2</v>
      </c>
      <c r="T112" s="9" t="str">
        <f t="shared" si="11"/>
        <v/>
      </c>
      <c r="U112" s="17"/>
      <c r="W112" s="18">
        <f>[1]!WSD($B112,"contractmultiplier",$A$2,$A$2,"TradingCalendar=SSE","rptType=1","ShowCodes=N","ShowDates=N","ShowParams=Y","cols=1;rows=1")</f>
        <v>100</v>
      </c>
      <c r="X112" s="1">
        <v>5603351</v>
      </c>
    </row>
    <row r="113" spans="1:24" ht="14.25" x14ac:dyDescent="0.2">
      <c r="B113" s="1" t="s">
        <v>24</v>
      </c>
      <c r="C113" s="1" t="s">
        <v>32</v>
      </c>
      <c r="D113" s="1">
        <v>80</v>
      </c>
      <c r="E113" s="36">
        <v>0.04</v>
      </c>
      <c r="F113" s="36">
        <v>0.04</v>
      </c>
      <c r="G113" s="1">
        <v>1840</v>
      </c>
      <c r="I113" s="1" t="s">
        <v>113</v>
      </c>
      <c r="J113" s="42">
        <f t="shared" si="24"/>
        <v>1</v>
      </c>
      <c r="K113" s="47">
        <f>SUM($F$112:$F$116)/SUM($J$112:$J$116)*J113</f>
        <v>3.0769230769230771E-2</v>
      </c>
      <c r="L113" s="59">
        <f>(X113*K113)/(W113*G113*0.15)</f>
        <v>62.467681159420295</v>
      </c>
      <c r="M113" s="57">
        <f t="shared" si="31"/>
        <v>62</v>
      </c>
      <c r="N113" s="57">
        <f t="shared" si="26"/>
        <v>-18</v>
      </c>
      <c r="O113" s="47">
        <v>3.0499999999999999E-2</v>
      </c>
      <c r="T113" s="9" t="str">
        <f t="shared" si="11"/>
        <v/>
      </c>
      <c r="U113" s="17"/>
      <c r="W113" s="18">
        <f>[1]!WSD($B113,"contractmultiplier",$A$2,$A$2,"TradingCalendar=SSE","rptType=1","ShowCodes=N","ShowDates=N","ShowParams=Y","cols=1;rows=1")</f>
        <v>10</v>
      </c>
      <c r="X113" s="1">
        <v>5603351</v>
      </c>
    </row>
    <row r="114" spans="1:24" ht="14.25" x14ac:dyDescent="0.2">
      <c r="B114" s="1" t="s">
        <v>18</v>
      </c>
      <c r="C114" s="1" t="s">
        <v>32</v>
      </c>
      <c r="D114" s="1">
        <v>6</v>
      </c>
      <c r="E114" s="36">
        <v>0.04</v>
      </c>
      <c r="F114" s="36">
        <v>0.04</v>
      </c>
      <c r="G114" s="1">
        <v>13040</v>
      </c>
      <c r="I114" s="1" t="s">
        <v>114</v>
      </c>
      <c r="J114" s="42">
        <f t="shared" si="24"/>
        <v>0.5</v>
      </c>
      <c r="K114" s="47">
        <f t="shared" ref="K114:K116" si="32">SUM($F$112:$F$116)/SUM($J$112:$J$116)*J114</f>
        <v>1.5384615384615385E-2</v>
      </c>
      <c r="L114" s="59">
        <f>(X114*K114)/(W114*G114*0.15)</f>
        <v>4.4072290388548065</v>
      </c>
      <c r="M114" s="57">
        <f>ROUND(L114,0)+1</f>
        <v>5</v>
      </c>
      <c r="N114" s="57">
        <f t="shared" si="26"/>
        <v>-1</v>
      </c>
      <c r="O114" s="47">
        <v>1.7299999999999999E-2</v>
      </c>
      <c r="T114" s="9" t="str">
        <f t="shared" si="11"/>
        <v/>
      </c>
      <c r="U114" s="17"/>
      <c r="W114" s="18">
        <f>[1]!WSD($B114,"contractmultiplier",$A$2,$A$2,"TradingCalendar=SSE","rptType=1","ShowCodes=N","ShowDates=N","ShowParams=Y","cols=1;rows=1")</f>
        <v>10</v>
      </c>
      <c r="X114" s="1">
        <v>5603351</v>
      </c>
    </row>
    <row r="115" spans="1:24" ht="14.25" x14ac:dyDescent="0.2">
      <c r="B115" s="1" t="s">
        <v>17</v>
      </c>
      <c r="C115" s="1" t="s">
        <v>32</v>
      </c>
      <c r="D115" s="1">
        <v>101</v>
      </c>
      <c r="E115" s="36">
        <v>0.04</v>
      </c>
      <c r="F115" s="36">
        <v>0.04</v>
      </c>
      <c r="G115" s="1">
        <v>5834</v>
      </c>
      <c r="I115" s="1" t="s">
        <v>32</v>
      </c>
      <c r="J115" s="42">
        <f t="shared" si="24"/>
        <v>2</v>
      </c>
      <c r="K115" s="47">
        <f t="shared" si="32"/>
        <v>6.1538461538461542E-2</v>
      </c>
      <c r="L115" s="59">
        <f>(X115*K115)/(W115*G115*0.15)</f>
        <v>78.807359158953275</v>
      </c>
      <c r="M115" s="57">
        <f t="shared" si="31"/>
        <v>79</v>
      </c>
      <c r="N115" s="57">
        <f t="shared" si="26"/>
        <v>-22</v>
      </c>
      <c r="O115" s="47">
        <v>6.1400000000000003E-2</v>
      </c>
      <c r="T115" s="9" t="str">
        <f t="shared" si="11"/>
        <v/>
      </c>
      <c r="U115" s="17"/>
      <c r="W115" s="18">
        <f>[1]!WSD($B115,"contractmultiplier",$A$2,$A$2,"TradingCalendar=SSE","rptType=1","ShowCodes=N","ShowDates=N","ShowParams=Y","cols=1;rows=1")</f>
        <v>5</v>
      </c>
      <c r="X115" s="1">
        <v>5603351</v>
      </c>
    </row>
    <row r="116" spans="1:24" ht="14.25" x14ac:dyDescent="0.2">
      <c r="B116" s="1" t="s">
        <v>112</v>
      </c>
      <c r="C116" s="1" t="s">
        <v>32</v>
      </c>
      <c r="D116" s="1">
        <v>0</v>
      </c>
      <c r="E116" s="36">
        <v>0.04</v>
      </c>
      <c r="F116" s="36">
        <v>0.04</v>
      </c>
      <c r="G116" s="1">
        <v>2766</v>
      </c>
      <c r="I116" s="1" t="s">
        <v>115</v>
      </c>
      <c r="J116" s="42">
        <f t="shared" si="24"/>
        <v>2</v>
      </c>
      <c r="K116" s="47">
        <f t="shared" si="32"/>
        <v>6.1538461538461542E-2</v>
      </c>
      <c r="L116" s="59">
        <f>(X116*K116)/(W116*G116*0.15)</f>
        <v>83.109568570739953</v>
      </c>
      <c r="M116" s="57">
        <f t="shared" si="31"/>
        <v>83</v>
      </c>
      <c r="N116" s="57">
        <f t="shared" si="26"/>
        <v>83</v>
      </c>
      <c r="O116" s="47">
        <v>6.1699999999999998E-2</v>
      </c>
      <c r="T116" s="9" t="str">
        <f t="shared" si="11"/>
        <v/>
      </c>
      <c r="U116" s="17"/>
      <c r="W116" s="18">
        <f>[1]!WSD($B116,"contractmultiplier",$A$2,$A$2,"TradingCalendar=SSE","rptType=1","ShowCodes=N","ShowDates=N","ShowParams=Y","cols=1;rows=1")</f>
        <v>10</v>
      </c>
      <c r="X116" s="1">
        <v>5603351</v>
      </c>
    </row>
    <row r="117" spans="1:24" ht="14.25" x14ac:dyDescent="0.2">
      <c r="B117" s="1" t="s">
        <v>97</v>
      </c>
      <c r="C117" s="1" t="s">
        <v>30</v>
      </c>
      <c r="D117" s="1">
        <v>-46</v>
      </c>
      <c r="E117" s="36">
        <v>0.04</v>
      </c>
      <c r="F117" s="36">
        <v>0.04</v>
      </c>
      <c r="G117" s="1">
        <v>5228</v>
      </c>
      <c r="I117" s="1" t="s">
        <v>31</v>
      </c>
      <c r="J117" s="42">
        <f t="shared" si="24"/>
        <v>1</v>
      </c>
      <c r="K117" s="47">
        <f>SUM($F$117:$F$121)/SUM($J$117:$J$121)*J117</f>
        <v>6.6666666666666666E-2</v>
      </c>
      <c r="L117" s="59">
        <f t="shared" si="29"/>
        <v>-47.635390631641592</v>
      </c>
      <c r="M117" s="57">
        <f t="shared" si="31"/>
        <v>-48</v>
      </c>
      <c r="N117" s="57">
        <f t="shared" si="26"/>
        <v>-2</v>
      </c>
      <c r="O117" s="47">
        <v>6.7799999999999999E-2</v>
      </c>
      <c r="T117" s="9" t="str">
        <f t="shared" si="11"/>
        <v/>
      </c>
      <c r="U117" s="17"/>
      <c r="W117" s="18">
        <f>[1]!WSD($B117,"contractmultiplier",$A$2,$A$2,"TradingCalendar=SSE","rptType=1","ShowCodes=N","ShowDates=N","ShowParams=Y","cols=1;rows=1")</f>
        <v>10</v>
      </c>
      <c r="X117" s="1">
        <v>5603351</v>
      </c>
    </row>
    <row r="118" spans="1:24" ht="14.25" x14ac:dyDescent="0.2">
      <c r="B118" s="1" t="s">
        <v>48</v>
      </c>
      <c r="C118" s="1" t="s">
        <v>30</v>
      </c>
      <c r="D118" s="1">
        <v>-22</v>
      </c>
      <c r="E118" s="36">
        <v>0.04</v>
      </c>
      <c r="F118" s="36">
        <v>0.04</v>
      </c>
      <c r="G118" s="1">
        <v>531</v>
      </c>
      <c r="I118" s="1" t="s">
        <v>115</v>
      </c>
      <c r="J118" s="42">
        <f t="shared" si="24"/>
        <v>0.5</v>
      </c>
      <c r="K118" s="47">
        <f t="shared" ref="K118:K121" si="33">SUM($F$117:$F$121)/SUM($J$117:$J$121)*J118</f>
        <v>3.3333333333333333E-2</v>
      </c>
      <c r="L118" s="59">
        <f t="shared" si="29"/>
        <v>-23.449889098137685</v>
      </c>
      <c r="M118" s="57">
        <f t="shared" si="31"/>
        <v>-23</v>
      </c>
      <c r="N118" s="57">
        <f t="shared" si="26"/>
        <v>-1</v>
      </c>
      <c r="O118" s="47">
        <v>3.3099999999999997E-2</v>
      </c>
      <c r="T118" s="9" t="str">
        <f t="shared" si="11"/>
        <v/>
      </c>
      <c r="U118" s="17"/>
      <c r="W118" s="18">
        <f>[1]!WSD($B118,"contractmultiplier",$A$2,$A$2,"TradingCalendar=SSE","rptType=1","ShowCodes=N","ShowDates=N","ShowParams=Y","cols=1;rows=1")</f>
        <v>100</v>
      </c>
      <c r="X118" s="1">
        <v>5603351</v>
      </c>
    </row>
    <row r="119" spans="1:24" ht="14.25" x14ac:dyDescent="0.2">
      <c r="B119" s="1" t="s">
        <v>20</v>
      </c>
      <c r="C119" s="1" t="s">
        <v>30</v>
      </c>
      <c r="D119" s="1">
        <v>-31</v>
      </c>
      <c r="E119" s="36">
        <v>0.04</v>
      </c>
      <c r="F119" s="36">
        <v>0.04</v>
      </c>
      <c r="G119" s="1">
        <v>3969</v>
      </c>
      <c r="I119" s="1" t="s">
        <v>32</v>
      </c>
      <c r="J119" s="42">
        <f t="shared" si="24"/>
        <v>0.5</v>
      </c>
      <c r="K119" s="47">
        <f t="shared" si="33"/>
        <v>3.3333333333333333E-2</v>
      </c>
      <c r="L119" s="59">
        <f t="shared" si="29"/>
        <v>-31.37286750090983</v>
      </c>
      <c r="M119" s="57">
        <f t="shared" si="31"/>
        <v>-31</v>
      </c>
      <c r="N119" s="57">
        <f t="shared" si="26"/>
        <v>0</v>
      </c>
      <c r="O119" s="47">
        <v>3.2099999999999997E-2</v>
      </c>
      <c r="T119" s="9" t="str">
        <f t="shared" si="11"/>
        <v/>
      </c>
      <c r="U119" s="17"/>
      <c r="W119" s="18">
        <f>[1]!WSD($B119,"contractmultiplier",$A$2,$A$2,"TradingCalendar=SSE","rptType=1","ShowCodes=N","ShowDates=N","ShowParams=Y","cols=1;rows=1")</f>
        <v>10</v>
      </c>
      <c r="X119" s="1">
        <v>5603351</v>
      </c>
    </row>
    <row r="120" spans="1:24" ht="14.25" x14ac:dyDescent="0.2">
      <c r="B120" s="1" t="s">
        <v>19</v>
      </c>
      <c r="C120" s="1" t="s">
        <v>30</v>
      </c>
      <c r="D120" s="1">
        <v>-6</v>
      </c>
      <c r="E120" s="36">
        <v>0.04</v>
      </c>
      <c r="F120" s="36">
        <v>0.04</v>
      </c>
      <c r="G120" s="1">
        <v>2224</v>
      </c>
      <c r="I120" s="1" t="s">
        <v>32</v>
      </c>
      <c r="J120" s="42">
        <f t="shared" si="24"/>
        <v>0.5</v>
      </c>
      <c r="K120" s="47">
        <f t="shared" si="33"/>
        <v>3.3333333333333333E-2</v>
      </c>
      <c r="L120" s="59">
        <f t="shared" si="29"/>
        <v>-5.5988719024780176</v>
      </c>
      <c r="M120" s="57">
        <f t="shared" si="31"/>
        <v>-6</v>
      </c>
      <c r="N120" s="57">
        <f t="shared" si="26"/>
        <v>0</v>
      </c>
      <c r="O120" s="47">
        <v>3.5799999999999998E-2</v>
      </c>
      <c r="T120" s="9" t="str">
        <f t="shared" si="11"/>
        <v/>
      </c>
      <c r="U120" s="17"/>
      <c r="W120" s="18">
        <f>[1]!WSD($B120,"contractmultiplier",$A$2,$A$2,"TradingCalendar=SSE","rptType=1","ShowCodes=N","ShowDates=N","ShowParams=Y","cols=1;rows=1")</f>
        <v>100</v>
      </c>
      <c r="X120" s="1">
        <v>5603351</v>
      </c>
    </row>
    <row r="121" spans="1:24" ht="14.25" x14ac:dyDescent="0.2">
      <c r="A121" s="28"/>
      <c r="B121" s="6" t="s">
        <v>23</v>
      </c>
      <c r="C121" s="6" t="s">
        <v>30</v>
      </c>
      <c r="D121" s="6">
        <v>-14</v>
      </c>
      <c r="E121" s="35">
        <v>0.04</v>
      </c>
      <c r="F121" s="35">
        <v>0.04</v>
      </c>
      <c r="G121" s="6">
        <v>1385.5</v>
      </c>
      <c r="H121" s="6"/>
      <c r="I121" s="6" t="s">
        <v>115</v>
      </c>
      <c r="J121" s="41">
        <f t="shared" si="24"/>
        <v>0.5</v>
      </c>
      <c r="K121" s="58">
        <f t="shared" si="33"/>
        <v>3.3333333333333333E-2</v>
      </c>
      <c r="L121" s="56">
        <f t="shared" si="29"/>
        <v>-14.978817648395419</v>
      </c>
      <c r="M121" s="6">
        <f t="shared" si="31"/>
        <v>-15</v>
      </c>
      <c r="N121" s="6">
        <f t="shared" si="26"/>
        <v>-1</v>
      </c>
      <c r="O121" s="58">
        <v>3.3300000000000003E-2</v>
      </c>
      <c r="T121" s="9" t="str">
        <f t="shared" si="11"/>
        <v/>
      </c>
      <c r="U121" s="17"/>
      <c r="W121" s="18">
        <f>[1]!WSD($B121,"contractmultiplier",$A$2,$A$2,"TradingCalendar=SSE","rptType=1","ShowCodes=N","ShowDates=N","ShowParams=Y","cols=1;rows=1")</f>
        <v>60</v>
      </c>
      <c r="X121" s="1">
        <v>5603351</v>
      </c>
    </row>
    <row r="122" spans="1:24" ht="14.25" x14ac:dyDescent="0.2">
      <c r="A122" s="27">
        <v>43165</v>
      </c>
      <c r="B122" s="1" t="s">
        <v>16</v>
      </c>
      <c r="C122" s="1" t="s">
        <v>32</v>
      </c>
      <c r="D122" s="1">
        <v>18</v>
      </c>
      <c r="E122" s="36">
        <v>0.04</v>
      </c>
      <c r="F122" s="36">
        <v>0.04</v>
      </c>
      <c r="G122" s="1">
        <v>624</v>
      </c>
      <c r="I122" s="1" t="s">
        <v>33</v>
      </c>
      <c r="J122" s="42">
        <f t="shared" si="24"/>
        <v>1</v>
      </c>
      <c r="K122" s="47">
        <f>SUM($F$122:$F$126)/SUM($J$122:$J$126)*J122</f>
        <v>3.6363636363636369E-2</v>
      </c>
      <c r="L122" s="59">
        <f>(X122*K122)/(W122*G122*0.15)</f>
        <v>21.65001942501943</v>
      </c>
      <c r="M122" s="57">
        <f t="shared" ref="M122:M131" si="34">ROUND(L122,0)</f>
        <v>22</v>
      </c>
      <c r="N122" s="57">
        <f t="shared" ref="N122:N131" si="35">M122-D122</f>
        <v>4</v>
      </c>
      <c r="O122" s="47">
        <v>3.6999999999999998E-2</v>
      </c>
      <c r="T122" s="9" t="str">
        <f t="shared" si="11"/>
        <v/>
      </c>
      <c r="U122" s="17"/>
      <c r="W122" s="18">
        <f>[1]!WSD($B122,"contractmultiplier",$A$2,$A$2,"TradingCalendar=SSE","rptType=1","ShowCodes=N","ShowDates=N","ShowParams=Y","cols=1;rows=1")</f>
        <v>100</v>
      </c>
      <c r="X122" s="1">
        <v>5572715</v>
      </c>
    </row>
    <row r="123" spans="1:24" ht="14.25" x14ac:dyDescent="0.2">
      <c r="B123" s="1" t="s">
        <v>24</v>
      </c>
      <c r="C123" s="1" t="s">
        <v>32</v>
      </c>
      <c r="D123" s="1">
        <v>62</v>
      </c>
      <c r="E123" s="36">
        <v>0.04</v>
      </c>
      <c r="F123" s="36">
        <v>0.04</v>
      </c>
      <c r="G123" s="1">
        <v>1869</v>
      </c>
      <c r="I123" s="1" t="s">
        <v>33</v>
      </c>
      <c r="J123" s="42">
        <f t="shared" si="24"/>
        <v>1</v>
      </c>
      <c r="K123" s="47">
        <f t="shared" ref="K123:K126" si="36">SUM($F$122:$F$126)/SUM($J$122:$J$126)*J123</f>
        <v>3.6363636363636369E-2</v>
      </c>
      <c r="L123" s="59">
        <f>(X123*K123)/(W123*G123*0.15)</f>
        <v>72.282568866838545</v>
      </c>
      <c r="M123" s="57">
        <f t="shared" si="34"/>
        <v>72</v>
      </c>
      <c r="N123" s="57">
        <f t="shared" si="35"/>
        <v>10</v>
      </c>
      <c r="O123" s="47">
        <v>3.5999999999999997E-2</v>
      </c>
      <c r="T123" s="9" t="str">
        <f>IF(Q123="","",D123*(Q123-G124)*W123)</f>
        <v/>
      </c>
      <c r="U123" s="17"/>
      <c r="W123" s="18">
        <f>[1]!WSD($B123,"contractmultiplier",$A$2,$A$2,"TradingCalendar=SSE","rptType=1","ShowCodes=N","ShowDates=N","ShowParams=Y","cols=1;rows=1")</f>
        <v>10</v>
      </c>
      <c r="X123" s="1">
        <v>5572715</v>
      </c>
    </row>
    <row r="124" spans="1:24" ht="14.25" x14ac:dyDescent="0.2">
      <c r="B124" s="1" t="s">
        <v>18</v>
      </c>
      <c r="C124" s="1" t="s">
        <v>32</v>
      </c>
      <c r="D124" s="1">
        <v>5</v>
      </c>
      <c r="E124" s="36">
        <v>0.04</v>
      </c>
      <c r="F124" s="36">
        <v>0.04</v>
      </c>
      <c r="G124" s="1">
        <v>12855</v>
      </c>
      <c r="I124" s="1" t="s">
        <v>36</v>
      </c>
      <c r="J124" s="42">
        <f t="shared" si="24"/>
        <v>0.5</v>
      </c>
      <c r="K124" s="47">
        <f t="shared" si="36"/>
        <v>1.8181818181818184E-2</v>
      </c>
      <c r="L124" s="59">
        <f>(X124*K124)/(W124*G124*0.15)</f>
        <v>5.2546138161073994</v>
      </c>
      <c r="M124" s="57">
        <f t="shared" si="34"/>
        <v>5</v>
      </c>
      <c r="N124" s="57">
        <f t="shared" si="35"/>
        <v>0</v>
      </c>
      <c r="O124" s="47">
        <v>1.7600000000000001E-2</v>
      </c>
      <c r="T124" s="9" t="str">
        <f>IF(Q124="","",D124*(Q124-#REF!)*W124)</f>
        <v/>
      </c>
      <c r="U124" s="17"/>
      <c r="W124" s="18">
        <f>[1]!WSD($B124,"contractmultiplier",$A$2,$A$2,"TradingCalendar=SSE","rptType=1","ShowCodes=N","ShowDates=N","ShowParams=Y","cols=1;rows=1")</f>
        <v>10</v>
      </c>
      <c r="X124" s="1">
        <v>5572715</v>
      </c>
    </row>
    <row r="125" spans="1:24" ht="14.25" x14ac:dyDescent="0.2">
      <c r="B125" s="1" t="s">
        <v>17</v>
      </c>
      <c r="C125" s="1" t="s">
        <v>32</v>
      </c>
      <c r="D125" s="1">
        <v>79</v>
      </c>
      <c r="E125" s="36">
        <v>0.04</v>
      </c>
      <c r="F125" s="36">
        <v>0.04</v>
      </c>
      <c r="G125" s="1">
        <v>5780</v>
      </c>
      <c r="I125" s="1" t="s">
        <v>117</v>
      </c>
      <c r="J125" s="42">
        <f t="shared" si="24"/>
        <v>2</v>
      </c>
      <c r="K125" s="47">
        <f t="shared" si="36"/>
        <v>7.2727272727272738E-2</v>
      </c>
      <c r="L125" s="59">
        <f>(X125*K125)/(W125*G125*0.15)</f>
        <v>93.492125406312269</v>
      </c>
      <c r="M125" s="57">
        <f t="shared" si="34"/>
        <v>93</v>
      </c>
      <c r="N125" s="57">
        <f t="shared" si="35"/>
        <v>14</v>
      </c>
      <c r="O125" s="47">
        <v>7.2700000000000001E-2</v>
      </c>
      <c r="T125" s="9" t="str">
        <f t="shared" si="11"/>
        <v/>
      </c>
      <c r="U125" s="17"/>
      <c r="W125" s="18">
        <f>[1]!WSD($B125,"contractmultiplier",$A$2,$A$2,"TradingCalendar=SSE","rptType=1","ShowCodes=N","ShowDates=N","ShowParams=Y","cols=1;rows=1")</f>
        <v>5</v>
      </c>
      <c r="X125" s="1">
        <v>5572715</v>
      </c>
    </row>
    <row r="126" spans="1:24" ht="14.25" x14ac:dyDescent="0.2">
      <c r="B126" s="1" t="s">
        <v>112</v>
      </c>
      <c r="C126" s="1" t="s">
        <v>32</v>
      </c>
      <c r="D126" s="1">
        <v>83</v>
      </c>
      <c r="E126" s="36">
        <v>0.04</v>
      </c>
      <c r="F126" s="36">
        <v>0.04</v>
      </c>
      <c r="G126" s="1">
        <v>2710</v>
      </c>
      <c r="I126" s="1" t="s">
        <v>118</v>
      </c>
      <c r="J126" s="42">
        <f t="shared" si="24"/>
        <v>1</v>
      </c>
      <c r="K126" s="47">
        <f t="shared" si="36"/>
        <v>3.6363636363636369E-2</v>
      </c>
      <c r="L126" s="59">
        <f>(X126*K126)/(W126*G126*0.15)</f>
        <v>49.850967236945102</v>
      </c>
      <c r="M126" s="57">
        <f t="shared" si="34"/>
        <v>50</v>
      </c>
      <c r="N126" s="57">
        <f t="shared" si="35"/>
        <v>-33</v>
      </c>
      <c r="O126" s="47">
        <v>3.6999999999999998E-2</v>
      </c>
      <c r="T126" s="9" t="str">
        <f t="shared" si="11"/>
        <v/>
      </c>
      <c r="U126" s="17"/>
      <c r="W126" s="18">
        <f>[1]!WSD($B126,"contractmultiplier",$A$2,$A$2,"TradingCalendar=SSE","rptType=1","ShowCodes=N","ShowDates=N","ShowParams=Y","cols=1;rows=1")</f>
        <v>10</v>
      </c>
      <c r="X126" s="1">
        <v>5572715</v>
      </c>
    </row>
    <row r="127" spans="1:24" ht="14.25" x14ac:dyDescent="0.2">
      <c r="B127" s="1" t="s">
        <v>97</v>
      </c>
      <c r="C127" s="1" t="s">
        <v>30</v>
      </c>
      <c r="D127" s="1">
        <v>-48</v>
      </c>
      <c r="E127" s="36">
        <v>0.04</v>
      </c>
      <c r="F127" s="36">
        <v>0.04</v>
      </c>
      <c r="G127" s="1">
        <v>5262</v>
      </c>
      <c r="I127" s="1" t="s">
        <v>119</v>
      </c>
      <c r="J127" s="42">
        <f t="shared" si="24"/>
        <v>2</v>
      </c>
      <c r="K127" s="47">
        <f>SUM($F$127:$F$131)/SUM($J$127:$J$131)*J127</f>
        <v>0.08</v>
      </c>
      <c r="L127" s="59">
        <f t="shared" si="29"/>
        <v>-56.482604839731408</v>
      </c>
      <c r="M127" s="57">
        <f>ROUND(L127,0)-1</f>
        <v>-57</v>
      </c>
      <c r="N127" s="57">
        <f t="shared" si="35"/>
        <v>-9</v>
      </c>
      <c r="O127" s="47">
        <v>8.0299999999999996E-2</v>
      </c>
      <c r="T127" s="9" t="str">
        <f t="shared" si="11"/>
        <v/>
      </c>
      <c r="U127" s="17"/>
      <c r="W127" s="18">
        <f>[1]!WSD($B127,"contractmultiplier",$A$2,$A$2,"TradingCalendar=SSE","rptType=1","ShowCodes=N","ShowDates=N","ShowParams=Y","cols=1;rows=1")</f>
        <v>10</v>
      </c>
      <c r="X127" s="1">
        <v>5572715</v>
      </c>
    </row>
    <row r="128" spans="1:24" ht="14.25" x14ac:dyDescent="0.2">
      <c r="B128" s="1" t="s">
        <v>116</v>
      </c>
      <c r="C128" s="1" t="s">
        <v>30</v>
      </c>
      <c r="D128" s="1">
        <v>0</v>
      </c>
      <c r="E128" s="36">
        <v>0.04</v>
      </c>
      <c r="F128" s="36">
        <v>0.04</v>
      </c>
      <c r="G128" s="1">
        <v>5858</v>
      </c>
      <c r="I128" s="1" t="s">
        <v>118</v>
      </c>
      <c r="J128" s="42">
        <f t="shared" si="24"/>
        <v>1</v>
      </c>
      <c r="K128" s="47">
        <f t="shared" ref="K128:K131" si="37">SUM($F$127:$F$131)/SUM($J$127:$J$131)*J128</f>
        <v>0.04</v>
      </c>
      <c r="L128" s="59">
        <f t="shared" si="29"/>
        <v>-25.367998179128257</v>
      </c>
      <c r="M128" s="57">
        <f>ROUND(L128,0)-1</f>
        <v>-26</v>
      </c>
      <c r="N128" s="57">
        <f t="shared" si="35"/>
        <v>-26</v>
      </c>
      <c r="O128" s="47">
        <v>4.0899999999999999E-2</v>
      </c>
      <c r="T128" s="9" t="str">
        <f t="shared" si="11"/>
        <v/>
      </c>
      <c r="U128" s="17"/>
      <c r="W128" s="18">
        <f>[1]!WSD($B128,"contractmultiplier",$A$2,$A$2,"TradingCalendar=SSE","rptType=1","ShowCodes=N","ShowDates=N","ShowParams=Y","cols=1;rows=1")</f>
        <v>10</v>
      </c>
      <c r="X128" s="1">
        <v>5572715</v>
      </c>
    </row>
    <row r="129" spans="1:24" ht="14.25" x14ac:dyDescent="0.2">
      <c r="B129" s="1" t="s">
        <v>20</v>
      </c>
      <c r="C129" s="1" t="s">
        <v>30</v>
      </c>
      <c r="D129" s="1">
        <v>-31</v>
      </c>
      <c r="E129" s="36">
        <v>0.04</v>
      </c>
      <c r="F129" s="36">
        <v>0.04</v>
      </c>
      <c r="G129" s="1">
        <v>3935</v>
      </c>
      <c r="I129" s="1" t="s">
        <v>118</v>
      </c>
      <c r="J129" s="42">
        <f t="shared" si="24"/>
        <v>1</v>
      </c>
      <c r="K129" s="47">
        <f t="shared" si="37"/>
        <v>0.04</v>
      </c>
      <c r="L129" s="59">
        <f t="shared" si="29"/>
        <v>-37.765116476069466</v>
      </c>
      <c r="M129" s="57">
        <f t="shared" si="34"/>
        <v>-38</v>
      </c>
      <c r="N129" s="57">
        <f t="shared" si="35"/>
        <v>-7</v>
      </c>
      <c r="O129" s="47">
        <v>4.0500000000000001E-2</v>
      </c>
      <c r="T129" s="9" t="str">
        <f t="shared" si="11"/>
        <v/>
      </c>
      <c r="U129" s="17"/>
      <c r="W129" s="18">
        <f>[1]!WSD($B129,"contractmultiplier",$A$2,$A$2,"TradingCalendar=SSE","rptType=1","ShowCodes=N","ShowDates=N","ShowParams=Y","cols=1;rows=1")</f>
        <v>10</v>
      </c>
      <c r="X129" s="1">
        <v>5572715</v>
      </c>
    </row>
    <row r="130" spans="1:24" ht="14.25" x14ac:dyDescent="0.2">
      <c r="B130" s="1" t="s">
        <v>19</v>
      </c>
      <c r="C130" s="1" t="s">
        <v>30</v>
      </c>
      <c r="D130" s="1">
        <v>-6</v>
      </c>
      <c r="E130" s="36">
        <v>0.04</v>
      </c>
      <c r="F130" s="36">
        <v>0.04</v>
      </c>
      <c r="G130" s="1">
        <v>2182</v>
      </c>
      <c r="I130" s="1" t="s">
        <v>117</v>
      </c>
      <c r="J130" s="42">
        <f t="shared" si="24"/>
        <v>0.5</v>
      </c>
      <c r="K130" s="47">
        <f t="shared" si="37"/>
        <v>0.02</v>
      </c>
      <c r="L130" s="59">
        <f t="shared" si="29"/>
        <v>-3.405264283531928</v>
      </c>
      <c r="M130" s="57">
        <f t="shared" si="34"/>
        <v>-3</v>
      </c>
      <c r="N130" s="57">
        <f t="shared" si="35"/>
        <v>3</v>
      </c>
      <c r="O130" s="47">
        <v>1.78E-2</v>
      </c>
      <c r="T130" s="9" t="str">
        <f t="shared" ref="T130:T194" si="38">IF(Q130="","",D130*(Q130-G130)*W130)</f>
        <v/>
      </c>
      <c r="U130" s="17"/>
      <c r="W130" s="18">
        <f>[1]!WSD($B130,"contractmultiplier",$A$2,$A$2,"TradingCalendar=SSE","rptType=1","ShowCodes=N","ShowDates=N","ShowParams=Y","cols=1;rows=1")</f>
        <v>100</v>
      </c>
      <c r="X130" s="1">
        <v>5572715</v>
      </c>
    </row>
    <row r="131" spans="1:24" ht="14.25" x14ac:dyDescent="0.2">
      <c r="A131" s="28"/>
      <c r="B131" s="6" t="s">
        <v>23</v>
      </c>
      <c r="C131" s="6" t="s">
        <v>30</v>
      </c>
      <c r="D131" s="6">
        <v>-15</v>
      </c>
      <c r="E131" s="35">
        <v>0.04</v>
      </c>
      <c r="F131" s="35">
        <v>0.04</v>
      </c>
      <c r="G131" s="6">
        <v>1377</v>
      </c>
      <c r="H131" s="6"/>
      <c r="I131" s="6" t="s">
        <v>117</v>
      </c>
      <c r="J131" s="41">
        <f t="shared" si="24"/>
        <v>0.5</v>
      </c>
      <c r="K131" s="58">
        <f t="shared" si="37"/>
        <v>0.02</v>
      </c>
      <c r="L131" s="56">
        <f t="shared" si="29"/>
        <v>-8.9933268780763331</v>
      </c>
      <c r="M131" s="6">
        <f t="shared" si="34"/>
        <v>-9</v>
      </c>
      <c r="N131" s="6">
        <f t="shared" si="35"/>
        <v>6</v>
      </c>
      <c r="O131" s="58">
        <v>0.02</v>
      </c>
      <c r="T131" s="9" t="str">
        <f t="shared" si="38"/>
        <v/>
      </c>
      <c r="U131" s="17"/>
      <c r="W131" s="18">
        <f>[1]!WSD($B131,"contractmultiplier",$A$2,$A$2,"TradingCalendar=SSE","rptType=1","ShowCodes=N","ShowDates=N","ShowParams=Y","cols=1;rows=1")</f>
        <v>60</v>
      </c>
      <c r="X131" s="1">
        <v>5572715</v>
      </c>
    </row>
    <row r="132" spans="1:24" ht="14.25" x14ac:dyDescent="0.2">
      <c r="A132" s="27">
        <v>43166</v>
      </c>
      <c r="B132" s="1" t="s">
        <v>16</v>
      </c>
      <c r="C132" s="1" t="s">
        <v>32</v>
      </c>
      <c r="D132" s="1">
        <v>22</v>
      </c>
      <c r="E132" s="36">
        <v>0.04</v>
      </c>
      <c r="F132" s="36">
        <v>0.04</v>
      </c>
      <c r="G132" s="1">
        <v>620</v>
      </c>
      <c r="I132" s="1" t="s">
        <v>31</v>
      </c>
      <c r="J132" s="42">
        <f>IF(I132="N",1,IF(C132=I132,2,0.5))</f>
        <v>1</v>
      </c>
      <c r="K132" s="47">
        <f>SUM($F$132:$F$136)/SUM($J$132:$J$136)*J132</f>
        <v>0.05</v>
      </c>
      <c r="L132" s="59">
        <f>(X132*K132)/(W132*G132*0.15)</f>
        <v>29.731182795698924</v>
      </c>
      <c r="M132" s="57">
        <f t="shared" ref="M132:M136" si="39">ROUND(L132,0)</f>
        <v>30</v>
      </c>
      <c r="N132" s="57">
        <f t="shared" ref="N132:N141" si="40">M132-D132</f>
        <v>8</v>
      </c>
      <c r="O132" s="47">
        <v>5.0599999999999999E-2</v>
      </c>
      <c r="T132" s="9" t="str">
        <f t="shared" si="38"/>
        <v/>
      </c>
      <c r="U132" s="17"/>
      <c r="W132" s="18">
        <f>[1]!WSD($B132,"contractmultiplier",$A$2,$A$2,"TradingCalendar=SSE","rptType=1","ShowCodes=N","ShowDates=N","ShowParams=Y","cols=1;rows=1")</f>
        <v>100</v>
      </c>
      <c r="X132" s="1">
        <v>5530000</v>
      </c>
    </row>
    <row r="133" spans="1:24" ht="14.25" x14ac:dyDescent="0.2">
      <c r="B133" s="1" t="s">
        <v>24</v>
      </c>
      <c r="C133" s="1" t="s">
        <v>32</v>
      </c>
      <c r="D133" s="1">
        <v>72</v>
      </c>
      <c r="E133" s="36">
        <v>0.04</v>
      </c>
      <c r="F133" s="36">
        <v>0.04</v>
      </c>
      <c r="G133" s="1">
        <v>1864</v>
      </c>
      <c r="I133" s="1" t="s">
        <v>120</v>
      </c>
      <c r="J133" s="42">
        <f t="shared" si="24"/>
        <v>1</v>
      </c>
      <c r="K133" s="47">
        <f t="shared" ref="K133:K136" si="41">SUM($F$132:$F$136)/SUM($J$132:$J$136)*J133</f>
        <v>0.05</v>
      </c>
      <c r="L133" s="59">
        <f t="shared" ref="L133:L136" si="42">(X133*K133)/(W133*G133*0.15)</f>
        <v>98.891273247496429</v>
      </c>
      <c r="M133" s="57">
        <f t="shared" si="39"/>
        <v>99</v>
      </c>
      <c r="N133" s="57">
        <f t="shared" si="40"/>
        <v>27</v>
      </c>
      <c r="O133" s="47">
        <v>5.0299999999999997E-2</v>
      </c>
      <c r="T133" s="9" t="str">
        <f t="shared" si="38"/>
        <v/>
      </c>
      <c r="U133" s="17"/>
      <c r="W133" s="18">
        <f>[1]!WSD($B133,"contractmultiplier",$A$2,$A$2,"TradingCalendar=SSE","rptType=1","ShowCodes=N","ShowDates=N","ShowParams=Y","cols=1;rows=1")</f>
        <v>10</v>
      </c>
      <c r="X133" s="1">
        <v>5530000</v>
      </c>
    </row>
    <row r="134" spans="1:24" ht="14.25" x14ac:dyDescent="0.2">
      <c r="B134" s="1" t="s">
        <v>18</v>
      </c>
      <c r="C134" s="1" t="s">
        <v>32</v>
      </c>
      <c r="D134" s="1">
        <v>5</v>
      </c>
      <c r="E134" s="36">
        <v>0.04</v>
      </c>
      <c r="F134" s="36">
        <v>0.04</v>
      </c>
      <c r="G134" s="1">
        <v>12865</v>
      </c>
      <c r="I134" s="1" t="s">
        <v>121</v>
      </c>
      <c r="J134" s="42">
        <f t="shared" si="24"/>
        <v>0.5</v>
      </c>
      <c r="K134" s="47">
        <f t="shared" si="41"/>
        <v>2.5000000000000001E-2</v>
      </c>
      <c r="L134" s="59">
        <f t="shared" si="42"/>
        <v>7.1641404326985363</v>
      </c>
      <c r="M134" s="57">
        <f t="shared" si="39"/>
        <v>7</v>
      </c>
      <c r="N134" s="57">
        <f t="shared" si="40"/>
        <v>2</v>
      </c>
      <c r="O134" s="47">
        <v>2.4500000000000001E-2</v>
      </c>
      <c r="T134" s="9" t="str">
        <f t="shared" si="38"/>
        <v/>
      </c>
      <c r="U134" s="17"/>
      <c r="W134" s="18">
        <f>[1]!WSD($B134,"contractmultiplier",$A$2,$A$2,"TradingCalendar=SSE","rptType=1","ShowCodes=N","ShowDates=N","ShowParams=Y","cols=1;rows=1")</f>
        <v>10</v>
      </c>
      <c r="X134" s="1">
        <v>5530000</v>
      </c>
    </row>
    <row r="135" spans="1:24" ht="14.25" x14ac:dyDescent="0.2">
      <c r="B135" s="1" t="s">
        <v>17</v>
      </c>
      <c r="C135" s="1" t="s">
        <v>32</v>
      </c>
      <c r="D135" s="1">
        <v>93</v>
      </c>
      <c r="E135" s="36">
        <v>0.04</v>
      </c>
      <c r="F135" s="36">
        <v>0.04</v>
      </c>
      <c r="G135" s="1">
        <v>5674</v>
      </c>
      <c r="I135" s="1" t="s">
        <v>120</v>
      </c>
      <c r="J135" s="42">
        <f t="shared" si="24"/>
        <v>1</v>
      </c>
      <c r="K135" s="47">
        <f t="shared" si="41"/>
        <v>0.05</v>
      </c>
      <c r="L135" s="59">
        <f t="shared" si="42"/>
        <v>64.974738573610622</v>
      </c>
      <c r="M135" s="57">
        <f t="shared" si="39"/>
        <v>65</v>
      </c>
      <c r="N135" s="57">
        <f t="shared" si="40"/>
        <v>-28</v>
      </c>
      <c r="O135" s="47">
        <v>5.0999999999999997E-2</v>
      </c>
      <c r="T135" s="9" t="str">
        <f t="shared" si="38"/>
        <v/>
      </c>
      <c r="U135" s="17"/>
      <c r="W135" s="18">
        <f>[1]!WSD($B135,"contractmultiplier",$A$2,$A$2,"TradingCalendar=SSE","rptType=1","ShowCodes=N","ShowDates=N","ShowParams=Y","cols=1;rows=1")</f>
        <v>5</v>
      </c>
      <c r="X135" s="1">
        <v>5530000</v>
      </c>
    </row>
    <row r="136" spans="1:24" ht="14.25" x14ac:dyDescent="0.2">
      <c r="B136" s="1" t="s">
        <v>22</v>
      </c>
      <c r="C136" s="1" t="s">
        <v>32</v>
      </c>
      <c r="D136" s="1">
        <v>50</v>
      </c>
      <c r="E136" s="36">
        <v>0.04</v>
      </c>
      <c r="F136" s="36">
        <v>0.04</v>
      </c>
      <c r="G136" s="1">
        <v>2714</v>
      </c>
      <c r="I136" s="1" t="s">
        <v>121</v>
      </c>
      <c r="J136" s="42">
        <f t="shared" si="24"/>
        <v>0.5</v>
      </c>
      <c r="K136" s="47">
        <f t="shared" si="41"/>
        <v>2.5000000000000001E-2</v>
      </c>
      <c r="L136" s="59">
        <f t="shared" si="42"/>
        <v>33.959715057725376</v>
      </c>
      <c r="M136" s="57">
        <f t="shared" si="39"/>
        <v>34</v>
      </c>
      <c r="N136" s="57">
        <f t="shared" si="40"/>
        <v>-16</v>
      </c>
      <c r="O136" s="47">
        <v>2.5100000000000001E-2</v>
      </c>
      <c r="T136" s="9" t="str">
        <f t="shared" si="38"/>
        <v/>
      </c>
      <c r="U136" s="17"/>
      <c r="W136" s="18">
        <f>[1]!WSD($B136,"contractmultiplier",$A$2,$A$2,"TradingCalendar=SSE","rptType=1","ShowCodes=N","ShowDates=N","ShowParams=Y","cols=1;rows=1")</f>
        <v>10</v>
      </c>
      <c r="X136" s="1">
        <v>5530000</v>
      </c>
    </row>
    <row r="137" spans="1:24" ht="14.25" x14ac:dyDescent="0.2">
      <c r="B137" s="1" t="s">
        <v>97</v>
      </c>
      <c r="C137" s="1" t="s">
        <v>30</v>
      </c>
      <c r="D137" s="1">
        <v>-57</v>
      </c>
      <c r="E137" s="36">
        <v>0.04</v>
      </c>
      <c r="F137" s="36">
        <v>0.04</v>
      </c>
      <c r="G137" s="1">
        <v>5246</v>
      </c>
      <c r="I137" s="1" t="s">
        <v>30</v>
      </c>
      <c r="J137" s="42">
        <f t="shared" si="24"/>
        <v>2</v>
      </c>
      <c r="K137" s="47">
        <f>SUM($F$137:$F$141)/SUM($J$137:$J$141)*J137</f>
        <v>0.08</v>
      </c>
      <c r="L137" s="59">
        <f t="shared" si="29"/>
        <v>-56.220612530181725</v>
      </c>
      <c r="M137" s="57">
        <f>ROUND(L137,0)-1</f>
        <v>-57</v>
      </c>
      <c r="N137" s="57">
        <f t="shared" si="40"/>
        <v>0</v>
      </c>
      <c r="O137" s="47">
        <v>8.1299999999999997E-2</v>
      </c>
      <c r="T137" s="9" t="str">
        <f t="shared" si="38"/>
        <v/>
      </c>
      <c r="U137" s="17"/>
      <c r="W137" s="18">
        <f>[1]!WSD($B137,"contractmultiplier",$A$2,$A$2,"TradingCalendar=SSE","rptType=1","ShowCodes=N","ShowDates=N","ShowParams=Y","cols=1;rows=1")</f>
        <v>10</v>
      </c>
      <c r="X137" s="1">
        <v>5530000</v>
      </c>
    </row>
    <row r="138" spans="1:24" ht="14.25" x14ac:dyDescent="0.2">
      <c r="B138" s="1" t="s">
        <v>51</v>
      </c>
      <c r="C138" s="1" t="s">
        <v>30</v>
      </c>
      <c r="D138" s="1">
        <v>-26</v>
      </c>
      <c r="E138" s="36">
        <v>0.04</v>
      </c>
      <c r="F138" s="36">
        <v>0.04</v>
      </c>
      <c r="G138" s="1">
        <v>5788</v>
      </c>
      <c r="I138" s="1" t="s">
        <v>120</v>
      </c>
      <c r="J138" s="42">
        <f t="shared" si="24"/>
        <v>1</v>
      </c>
      <c r="K138" s="47">
        <f t="shared" ref="K138:K141" si="43">SUM($F$137:$F$141)/SUM($J$137:$J$141)*J138</f>
        <v>0.04</v>
      </c>
      <c r="L138" s="59">
        <f t="shared" si="29"/>
        <v>-25.478000460723337</v>
      </c>
      <c r="M138" s="57">
        <f>ROUND(L138,0)-1</f>
        <v>-26</v>
      </c>
      <c r="N138" s="57">
        <f t="shared" si="40"/>
        <v>0</v>
      </c>
      <c r="O138" s="47">
        <v>4.1200000000000001E-2</v>
      </c>
      <c r="T138" s="9" t="str">
        <f t="shared" si="38"/>
        <v/>
      </c>
      <c r="U138" s="17"/>
      <c r="W138" s="18">
        <f>[1]!WSD($B138,"contractmultiplier",$A$2,$A$2,"TradingCalendar=SSE","rptType=1","ShowCodes=N","ShowDates=N","ShowParams=Y","cols=1;rows=1")</f>
        <v>10</v>
      </c>
      <c r="X138" s="1">
        <v>5530000</v>
      </c>
    </row>
    <row r="139" spans="1:24" ht="14.25" x14ac:dyDescent="0.2">
      <c r="B139" s="1" t="s">
        <v>20</v>
      </c>
      <c r="C139" s="1" t="s">
        <v>30</v>
      </c>
      <c r="D139" s="1">
        <v>-38</v>
      </c>
      <c r="E139" s="36">
        <v>0.04</v>
      </c>
      <c r="F139" s="36">
        <v>0.04</v>
      </c>
      <c r="G139" s="1">
        <v>3951</v>
      </c>
      <c r="I139" s="1" t="s">
        <v>120</v>
      </c>
      <c r="J139" s="42">
        <f t="shared" si="24"/>
        <v>1</v>
      </c>
      <c r="K139" s="47">
        <f t="shared" si="43"/>
        <v>0.04</v>
      </c>
      <c r="L139" s="59">
        <f t="shared" si="29"/>
        <v>-37.323884248713405</v>
      </c>
      <c r="M139" s="57">
        <f t="shared" ref="M139:M141" si="44">ROUND(L139,0)</f>
        <v>-37</v>
      </c>
      <c r="N139" s="57">
        <f t="shared" si="40"/>
        <v>1</v>
      </c>
      <c r="O139" s="47">
        <v>3.9600000000000003E-2</v>
      </c>
      <c r="T139" s="9" t="str">
        <f t="shared" si="38"/>
        <v/>
      </c>
      <c r="U139" s="17"/>
      <c r="W139" s="18">
        <f>[1]!WSD($B139,"contractmultiplier",$A$2,$A$2,"TradingCalendar=SSE","rptType=1","ShowCodes=N","ShowDates=N","ShowParams=Y","cols=1;rows=1")</f>
        <v>10</v>
      </c>
      <c r="X139" s="1">
        <v>5530000</v>
      </c>
    </row>
    <row r="140" spans="1:24" ht="14.25" x14ac:dyDescent="0.2">
      <c r="B140" s="1" t="s">
        <v>19</v>
      </c>
      <c r="C140" s="1" t="s">
        <v>30</v>
      </c>
      <c r="D140" s="1">
        <v>-3</v>
      </c>
      <c r="E140" s="36">
        <v>0.04</v>
      </c>
      <c r="F140" s="36">
        <v>0.04</v>
      </c>
      <c r="G140" s="1">
        <v>2187.5</v>
      </c>
      <c r="I140" s="1" t="s">
        <v>122</v>
      </c>
      <c r="J140" s="42">
        <f t="shared" si="24"/>
        <v>0.5</v>
      </c>
      <c r="K140" s="47">
        <f t="shared" si="43"/>
        <v>0.02</v>
      </c>
      <c r="L140" s="59">
        <f t="shared" si="29"/>
        <v>-3.3706666666666667</v>
      </c>
      <c r="M140" s="57">
        <f t="shared" si="44"/>
        <v>-3</v>
      </c>
      <c r="N140" s="57">
        <f t="shared" si="40"/>
        <v>0</v>
      </c>
      <c r="O140" s="47">
        <v>1.78E-2</v>
      </c>
      <c r="T140" s="9" t="str">
        <f t="shared" si="38"/>
        <v/>
      </c>
      <c r="U140" s="17"/>
      <c r="W140" s="18">
        <f>[1]!WSD($B140,"contractmultiplier",$A$2,$A$2,"TradingCalendar=SSE","rptType=1","ShowCodes=N","ShowDates=N","ShowParams=Y","cols=1;rows=1")</f>
        <v>100</v>
      </c>
      <c r="X140" s="1">
        <v>5530000</v>
      </c>
    </row>
    <row r="141" spans="1:24" ht="14.25" x14ac:dyDescent="0.2">
      <c r="A141" s="28"/>
      <c r="B141" s="6" t="s">
        <v>23</v>
      </c>
      <c r="C141" s="6" t="s">
        <v>30</v>
      </c>
      <c r="D141" s="6">
        <v>-9</v>
      </c>
      <c r="E141" s="35">
        <v>0.04</v>
      </c>
      <c r="F141" s="35">
        <v>0.04</v>
      </c>
      <c r="G141" s="6">
        <v>1377</v>
      </c>
      <c r="H141" s="6"/>
      <c r="I141" s="6" t="s">
        <v>122</v>
      </c>
      <c r="J141" s="41">
        <f t="shared" si="24"/>
        <v>0.5</v>
      </c>
      <c r="K141" s="58">
        <f t="shared" si="43"/>
        <v>0.02</v>
      </c>
      <c r="L141" s="59">
        <f t="shared" si="29"/>
        <v>-8.9243928023884447</v>
      </c>
      <c r="M141" s="57">
        <f t="shared" si="44"/>
        <v>-9</v>
      </c>
      <c r="N141" s="57">
        <f t="shared" si="40"/>
        <v>0</v>
      </c>
      <c r="O141" s="58">
        <v>2.0199999999999999E-2</v>
      </c>
      <c r="T141" s="9" t="str">
        <f t="shared" si="38"/>
        <v/>
      </c>
      <c r="U141" s="17"/>
      <c r="W141" s="18">
        <f>[1]!WSD($B141,"contractmultiplier",$A$2,$A$2,"TradingCalendar=SSE","rptType=1","ShowCodes=N","ShowDates=N","ShowParams=Y","cols=1;rows=1")</f>
        <v>60</v>
      </c>
      <c r="X141" s="1">
        <v>5530000</v>
      </c>
    </row>
    <row r="142" spans="1:24" ht="14.25" x14ac:dyDescent="0.2">
      <c r="A142" s="27">
        <v>43167</v>
      </c>
      <c r="B142" s="1" t="s">
        <v>16</v>
      </c>
      <c r="C142" s="1" t="s">
        <v>32</v>
      </c>
      <c r="D142" s="1">
        <v>30</v>
      </c>
      <c r="E142" s="36">
        <v>0.04</v>
      </c>
      <c r="F142" s="36">
        <v>0.04</v>
      </c>
      <c r="G142" s="1">
        <v>620.4</v>
      </c>
      <c r="I142" s="1" t="s">
        <v>31</v>
      </c>
      <c r="J142" s="42">
        <f t="shared" si="24"/>
        <v>1</v>
      </c>
      <c r="K142" s="47">
        <f>SUM($F$142:$F$146)/SUM($J$142:$J$146)*J142</f>
        <v>0.05</v>
      </c>
      <c r="L142" s="59">
        <f>(X142*K142)/(W142*G142*0.15)</f>
        <v>30.195572748764238</v>
      </c>
      <c r="M142" s="57">
        <f>ROUND(L142,0)+1</f>
        <v>31</v>
      </c>
      <c r="N142" s="57">
        <f t="shared" ref="N142:N161" si="45">M142-D142</f>
        <v>1</v>
      </c>
      <c r="O142" s="47">
        <v>5.1400000000000001E-2</v>
      </c>
      <c r="T142" s="9" t="str">
        <f t="shared" si="38"/>
        <v/>
      </c>
      <c r="U142" s="17"/>
      <c r="W142" s="18">
        <f>[1]!WSD($B142,"contractmultiplier",$A$2,$A$2,"TradingCalendar=SSE","rptType=1","ShowCodes=N","ShowDates=N","ShowParams=Y","cols=1;rows=1")</f>
        <v>100</v>
      </c>
      <c r="X142" s="1">
        <v>5620000</v>
      </c>
    </row>
    <row r="143" spans="1:24" ht="14.25" x14ac:dyDescent="0.2">
      <c r="B143" s="1" t="s">
        <v>24</v>
      </c>
      <c r="C143" s="1" t="s">
        <v>32</v>
      </c>
      <c r="D143" s="1">
        <v>99</v>
      </c>
      <c r="E143" s="36">
        <v>0.04</v>
      </c>
      <c r="F143" s="36">
        <v>0.04</v>
      </c>
      <c r="G143" s="1">
        <v>1857</v>
      </c>
      <c r="I143" s="1" t="s">
        <v>31</v>
      </c>
      <c r="J143" s="42">
        <f t="shared" si="24"/>
        <v>1</v>
      </c>
      <c r="K143" s="47">
        <f t="shared" ref="K143:K146" si="46">SUM($F$142:$F$146)/SUM($J$142:$J$146)*J143</f>
        <v>0.05</v>
      </c>
      <c r="L143" s="59">
        <f>(X143*K143)/(W143*G143*0.15)</f>
        <v>100.87955483755161</v>
      </c>
      <c r="M143" s="57">
        <f t="shared" ref="M143:M161" si="47">ROUND(L143,0)</f>
        <v>101</v>
      </c>
      <c r="N143" s="57">
        <f t="shared" si="45"/>
        <v>2</v>
      </c>
      <c r="O143" s="47">
        <v>5.0299999999999997E-2</v>
      </c>
      <c r="T143" s="9" t="str">
        <f t="shared" si="38"/>
        <v/>
      </c>
      <c r="U143" s="17"/>
      <c r="W143" s="18">
        <f>[1]!WSD($B143,"contractmultiplier",$A$2,$A$2,"TradingCalendar=SSE","rptType=1","ShowCodes=N","ShowDates=N","ShowParams=Y","cols=1;rows=1")</f>
        <v>10</v>
      </c>
      <c r="X143" s="1">
        <v>5620000</v>
      </c>
    </row>
    <row r="144" spans="1:24" ht="14.25" x14ac:dyDescent="0.2">
      <c r="B144" s="1" t="s">
        <v>18</v>
      </c>
      <c r="C144" s="1" t="s">
        <v>32</v>
      </c>
      <c r="D144" s="1">
        <v>7</v>
      </c>
      <c r="E144" s="36">
        <v>0.04</v>
      </c>
      <c r="F144" s="36">
        <v>0.04</v>
      </c>
      <c r="G144" s="1">
        <v>12865</v>
      </c>
      <c r="I144" s="1" t="s">
        <v>30</v>
      </c>
      <c r="J144" s="42">
        <f t="shared" si="24"/>
        <v>0.5</v>
      </c>
      <c r="K144" s="47">
        <f t="shared" si="46"/>
        <v>2.5000000000000001E-2</v>
      </c>
      <c r="L144" s="59">
        <f>(X144*K144)/(W144*G144*0.15)</f>
        <v>7.2807358466122558</v>
      </c>
      <c r="M144" s="57">
        <f t="shared" si="47"/>
        <v>7</v>
      </c>
      <c r="N144" s="57">
        <f t="shared" si="45"/>
        <v>0</v>
      </c>
      <c r="O144" s="47">
        <v>2.41E-2</v>
      </c>
      <c r="T144" s="9" t="str">
        <f t="shared" si="38"/>
        <v/>
      </c>
      <c r="U144" s="17"/>
      <c r="W144" s="18">
        <f>[1]!WSD($B144,"contractmultiplier",$A$2,$A$2,"TradingCalendar=SSE","rptType=1","ShowCodes=N","ShowDates=N","ShowParams=Y","cols=1;rows=1")</f>
        <v>10</v>
      </c>
      <c r="X144" s="1">
        <v>5620000</v>
      </c>
    </row>
    <row r="145" spans="1:24" ht="14.25" x14ac:dyDescent="0.2">
      <c r="B145" s="1" t="s">
        <v>17</v>
      </c>
      <c r="C145" s="1" t="s">
        <v>32</v>
      </c>
      <c r="D145" s="1">
        <v>65</v>
      </c>
      <c r="E145" s="36">
        <v>0.04</v>
      </c>
      <c r="F145" s="36">
        <v>0.04</v>
      </c>
      <c r="G145" s="1">
        <v>5698</v>
      </c>
      <c r="I145" s="1" t="s">
        <v>31</v>
      </c>
      <c r="J145" s="42">
        <f t="shared" si="24"/>
        <v>1</v>
      </c>
      <c r="K145" s="47">
        <f t="shared" si="46"/>
        <v>0.05</v>
      </c>
      <c r="L145" s="59">
        <f>(X145*K145)/(W145*G145*0.15)</f>
        <v>65.754065754065749</v>
      </c>
      <c r="M145" s="57">
        <f t="shared" si="47"/>
        <v>66</v>
      </c>
      <c r="N145" s="57">
        <f t="shared" si="45"/>
        <v>1</v>
      </c>
      <c r="O145" s="47">
        <v>5.04E-2</v>
      </c>
      <c r="T145" s="9" t="str">
        <f t="shared" si="38"/>
        <v/>
      </c>
      <c r="U145" s="17"/>
      <c r="W145" s="18">
        <f>[1]!WSD($B145,"contractmultiplier",$A$2,$A$2,"TradingCalendar=SSE","rptType=1","ShowCodes=N","ShowDates=N","ShowParams=Y","cols=1;rows=1")</f>
        <v>5</v>
      </c>
      <c r="X145" s="1">
        <v>5620000</v>
      </c>
    </row>
    <row r="146" spans="1:24" ht="14.25" x14ac:dyDescent="0.2">
      <c r="B146" s="1" t="s">
        <v>22</v>
      </c>
      <c r="C146" s="1" t="s">
        <v>32</v>
      </c>
      <c r="D146" s="1">
        <v>34</v>
      </c>
      <c r="E146" s="36">
        <v>0.04</v>
      </c>
      <c r="F146" s="36">
        <v>0.04</v>
      </c>
      <c r="G146" s="1">
        <v>2710</v>
      </c>
      <c r="I146" s="1" t="s">
        <v>30</v>
      </c>
      <c r="J146" s="42">
        <f t="shared" si="24"/>
        <v>0.5</v>
      </c>
      <c r="K146" s="47">
        <f t="shared" si="46"/>
        <v>2.5000000000000001E-2</v>
      </c>
      <c r="L146" s="59">
        <f>(X146*K146)/(W146*G146*0.15)</f>
        <v>34.563345633456336</v>
      </c>
      <c r="M146" s="57">
        <f t="shared" si="47"/>
        <v>35</v>
      </c>
      <c r="N146" s="57">
        <f t="shared" si="45"/>
        <v>1</v>
      </c>
      <c r="O146" s="47">
        <v>2.5399999999999999E-2</v>
      </c>
      <c r="T146" s="9" t="str">
        <f t="shared" si="38"/>
        <v/>
      </c>
      <c r="U146" s="17"/>
      <c r="W146" s="18">
        <f>[1]!WSD($B146,"contractmultiplier",$A$2,$A$2,"TradingCalendar=SSE","rptType=1","ShowCodes=N","ShowDates=N","ShowParams=Y","cols=1;rows=1")</f>
        <v>10</v>
      </c>
      <c r="X146" s="1">
        <v>5620000</v>
      </c>
    </row>
    <row r="147" spans="1:24" ht="14.25" x14ac:dyDescent="0.2">
      <c r="B147" s="1" t="s">
        <v>97</v>
      </c>
      <c r="C147" s="1" t="s">
        <v>30</v>
      </c>
      <c r="D147" s="1">
        <v>-57</v>
      </c>
      <c r="E147" s="36">
        <v>0.04</v>
      </c>
      <c r="F147" s="36">
        <v>0.04</v>
      </c>
      <c r="G147" s="1">
        <v>5212</v>
      </c>
      <c r="I147" s="1" t="s">
        <v>30</v>
      </c>
      <c r="J147" s="42">
        <f t="shared" si="24"/>
        <v>2</v>
      </c>
      <c r="K147" s="47">
        <f>SUM($F$147:$F$151)/SUM($J$147:$J$151)*J147</f>
        <v>6.6666666666666666E-2</v>
      </c>
      <c r="L147" s="59">
        <f t="shared" ref="L147:L161" si="48">-(X147*K147)/(W147*G147*0.15)</f>
        <v>-47.923595122367189</v>
      </c>
      <c r="M147" s="57">
        <f t="shared" si="47"/>
        <v>-48</v>
      </c>
      <c r="N147" s="57">
        <f t="shared" si="45"/>
        <v>9</v>
      </c>
      <c r="O147" s="47">
        <v>6.7299999999999999E-2</v>
      </c>
      <c r="T147" s="9" t="str">
        <f t="shared" si="38"/>
        <v/>
      </c>
      <c r="U147" s="17"/>
      <c r="W147" s="18">
        <f>[1]!WSD($B147,"contractmultiplier",$A$2,$A$2,"TradingCalendar=SSE","rptType=1","ShowCodes=N","ShowDates=N","ShowParams=Y","cols=1;rows=1")</f>
        <v>10</v>
      </c>
      <c r="X147" s="1">
        <v>5620000</v>
      </c>
    </row>
    <row r="148" spans="1:24" ht="14.25" x14ac:dyDescent="0.2">
      <c r="B148" s="1" t="s">
        <v>123</v>
      </c>
      <c r="C148" s="1" t="s">
        <v>30</v>
      </c>
      <c r="D148" s="1">
        <v>0</v>
      </c>
      <c r="E148" s="36">
        <v>0.04</v>
      </c>
      <c r="F148" s="36">
        <v>0.04</v>
      </c>
      <c r="G148" s="1">
        <v>2553</v>
      </c>
      <c r="I148" s="1" t="s">
        <v>32</v>
      </c>
      <c r="J148" s="42">
        <f t="shared" si="24"/>
        <v>0.5</v>
      </c>
      <c r="K148" s="47">
        <f t="shared" ref="K148:K151" si="49">SUM($F$147:$F$151)/SUM($J$147:$J$151)*J148</f>
        <v>1.6666666666666666E-2</v>
      </c>
      <c r="L148" s="59">
        <f t="shared" si="48"/>
        <v>-24.459241850546199</v>
      </c>
      <c r="M148" s="57">
        <f t="shared" si="47"/>
        <v>-24</v>
      </c>
      <c r="N148" s="57">
        <f t="shared" si="45"/>
        <v>-24</v>
      </c>
      <c r="O148" s="47">
        <v>1.6299999999999999E-2</v>
      </c>
      <c r="T148" s="9" t="str">
        <f t="shared" si="38"/>
        <v/>
      </c>
      <c r="U148" s="17"/>
      <c r="W148" s="18">
        <f>[1]!WSD($B148,"contractmultiplier",$A$2,$A$2,"TradingCalendar=SSE","rptType=1","ShowCodes=N","ShowDates=N","ShowParams=Y","cols=1;rows=1")</f>
        <v>10</v>
      </c>
      <c r="X148" s="1">
        <v>5620000</v>
      </c>
    </row>
    <row r="149" spans="1:24" ht="14.25" x14ac:dyDescent="0.2">
      <c r="B149" s="1" t="s">
        <v>20</v>
      </c>
      <c r="C149" s="1" t="s">
        <v>30</v>
      </c>
      <c r="D149" s="1">
        <v>-37</v>
      </c>
      <c r="E149" s="36">
        <v>0.04</v>
      </c>
      <c r="F149" s="36">
        <v>0.04</v>
      </c>
      <c r="G149" s="1">
        <v>3890</v>
      </c>
      <c r="I149" s="1" t="s">
        <v>30</v>
      </c>
      <c r="J149" s="42">
        <f t="shared" si="24"/>
        <v>2</v>
      </c>
      <c r="K149" s="47">
        <f t="shared" si="49"/>
        <v>6.6666666666666666E-2</v>
      </c>
      <c r="L149" s="59">
        <f t="shared" si="48"/>
        <v>-64.210225649814348</v>
      </c>
      <c r="M149" s="57">
        <f t="shared" si="47"/>
        <v>-64</v>
      </c>
      <c r="N149" s="57">
        <f t="shared" si="45"/>
        <v>-27</v>
      </c>
      <c r="O149" s="47">
        <v>6.7000000000000004E-2</v>
      </c>
      <c r="T149" s="9" t="str">
        <f t="shared" si="38"/>
        <v/>
      </c>
      <c r="U149" s="17"/>
      <c r="W149" s="18">
        <f>[1]!WSD($B149,"contractmultiplier",$A$2,$A$2,"TradingCalendar=SSE","rptType=1","ShowCodes=N","ShowDates=N","ShowParams=Y","cols=1;rows=1")</f>
        <v>10</v>
      </c>
      <c r="X149" s="1">
        <v>5620000</v>
      </c>
    </row>
    <row r="150" spans="1:24" ht="14.25" x14ac:dyDescent="0.2">
      <c r="B150" s="1" t="s">
        <v>19</v>
      </c>
      <c r="C150" s="1" t="s">
        <v>30</v>
      </c>
      <c r="D150" s="1">
        <v>-3</v>
      </c>
      <c r="E150" s="36">
        <v>0.04</v>
      </c>
      <c r="F150" s="36">
        <v>0.04</v>
      </c>
      <c r="G150" s="1">
        <v>2151</v>
      </c>
      <c r="I150" s="1" t="s">
        <v>31</v>
      </c>
      <c r="J150" s="42">
        <f t="shared" si="24"/>
        <v>1</v>
      </c>
      <c r="K150" s="47">
        <f t="shared" si="49"/>
        <v>3.3333333333333333E-2</v>
      </c>
      <c r="L150" s="59">
        <f t="shared" si="48"/>
        <v>-5.8060850250529477</v>
      </c>
      <c r="M150" s="57">
        <f t="shared" si="47"/>
        <v>-6</v>
      </c>
      <c r="N150" s="57">
        <f t="shared" si="45"/>
        <v>-3</v>
      </c>
      <c r="O150" s="47">
        <v>3.4700000000000002E-2</v>
      </c>
      <c r="T150" s="9" t="str">
        <f t="shared" si="38"/>
        <v/>
      </c>
      <c r="U150" s="17"/>
      <c r="W150" s="18">
        <f>[1]!WSD($B150,"contractmultiplier",$A$2,$A$2,"TradingCalendar=SSE","rptType=1","ShowCodes=N","ShowDates=N","ShowParams=Y","cols=1;rows=1")</f>
        <v>100</v>
      </c>
      <c r="X150" s="1">
        <v>5620000</v>
      </c>
    </row>
    <row r="151" spans="1:24" ht="14.25" x14ac:dyDescent="0.2">
      <c r="A151" s="28"/>
      <c r="B151" s="6" t="s">
        <v>23</v>
      </c>
      <c r="C151" s="6" t="s">
        <v>30</v>
      </c>
      <c r="D151" s="6">
        <v>-9</v>
      </c>
      <c r="E151" s="35">
        <v>0.04</v>
      </c>
      <c r="F151" s="35">
        <v>0.04</v>
      </c>
      <c r="G151" s="6">
        <v>1347.5</v>
      </c>
      <c r="H151" s="6"/>
      <c r="I151" s="6" t="s">
        <v>32</v>
      </c>
      <c r="J151" s="41">
        <f t="shared" si="24"/>
        <v>0.5</v>
      </c>
      <c r="K151" s="58">
        <f t="shared" si="49"/>
        <v>1.6666666666666666E-2</v>
      </c>
      <c r="L151" s="59">
        <f t="shared" si="48"/>
        <v>-7.7509791795506082</v>
      </c>
      <c r="M151" s="57">
        <f t="shared" si="47"/>
        <v>-8</v>
      </c>
      <c r="N151" s="57">
        <f t="shared" si="45"/>
        <v>1</v>
      </c>
      <c r="O151" s="58">
        <v>1.7600000000000001E-2</v>
      </c>
      <c r="T151" s="9" t="str">
        <f t="shared" si="38"/>
        <v/>
      </c>
      <c r="U151" s="17"/>
      <c r="W151" s="18">
        <f>[1]!WSD($B151,"contractmultiplier",$A$2,$A$2,"TradingCalendar=SSE","rptType=1","ShowCodes=N","ShowDates=N","ShowParams=Y","cols=1;rows=1")</f>
        <v>60</v>
      </c>
      <c r="X151" s="1">
        <v>5640000</v>
      </c>
    </row>
    <row r="152" spans="1:24" ht="14.25" x14ac:dyDescent="0.2">
      <c r="A152" s="27">
        <v>43168</v>
      </c>
      <c r="B152" s="1" t="s">
        <v>16</v>
      </c>
      <c r="C152" s="1" t="s">
        <v>32</v>
      </c>
      <c r="D152" s="1">
        <v>31</v>
      </c>
      <c r="E152" s="36">
        <v>0.04</v>
      </c>
      <c r="F152" s="36">
        <v>0.04</v>
      </c>
      <c r="G152" s="1">
        <v>620.4</v>
      </c>
      <c r="I152" s="1" t="s">
        <v>35</v>
      </c>
      <c r="J152" s="42">
        <f t="shared" si="24"/>
        <v>2</v>
      </c>
      <c r="K152" s="47">
        <f>SUM($F$152:$F$156)/SUM($J$152:$J$156)*J152</f>
        <v>0.08</v>
      </c>
      <c r="L152" s="59">
        <f>(X152*K152)/(W152*G152*0.15)</f>
        <v>49.258551472168499</v>
      </c>
      <c r="M152" s="57">
        <f t="shared" si="47"/>
        <v>49</v>
      </c>
      <c r="N152" s="57">
        <f t="shared" si="45"/>
        <v>18</v>
      </c>
      <c r="O152" s="47">
        <v>7.9699999999999993E-2</v>
      </c>
      <c r="T152" s="9" t="str">
        <f t="shared" si="38"/>
        <v/>
      </c>
      <c r="U152" s="17"/>
      <c r="W152" s="18">
        <f>[1]!WSD($B152,"contractmultiplier",$A$2,$A$2,"TradingCalendar=SSE","rptType=1","ShowCodes=N","ShowDates=N","ShowParams=Y","cols=1;rows=1")</f>
        <v>100</v>
      </c>
      <c r="X152" s="1">
        <v>5730001</v>
      </c>
    </row>
    <row r="153" spans="1:24" ht="14.25" x14ac:dyDescent="0.2">
      <c r="B153" s="1" t="s">
        <v>24</v>
      </c>
      <c r="C153" s="1" t="s">
        <v>32</v>
      </c>
      <c r="D153" s="1">
        <v>101</v>
      </c>
      <c r="E153" s="36">
        <v>0.04</v>
      </c>
      <c r="F153" s="36">
        <v>0.04</v>
      </c>
      <c r="G153" s="1">
        <v>1857</v>
      </c>
      <c r="I153" s="1" t="s">
        <v>31</v>
      </c>
      <c r="J153" s="42">
        <f t="shared" si="24"/>
        <v>1</v>
      </c>
      <c r="K153" s="47">
        <f t="shared" ref="K153:K156" si="50">SUM($F$152:$F$156)/SUM($J$152:$J$156)*J153</f>
        <v>0.04</v>
      </c>
      <c r="L153" s="59">
        <f>(X153*K153)/(W153*G153*0.15)</f>
        <v>82.283266917968049</v>
      </c>
      <c r="M153" s="57">
        <f t="shared" si="47"/>
        <v>82</v>
      </c>
      <c r="N153" s="57">
        <f t="shared" si="45"/>
        <v>-19</v>
      </c>
      <c r="O153" s="47">
        <v>3.95E-2</v>
      </c>
      <c r="T153" s="9" t="str">
        <f t="shared" si="38"/>
        <v/>
      </c>
      <c r="U153" s="17"/>
      <c r="W153" s="18">
        <f>[1]!WSD($B153,"contractmultiplier",$A$2,$A$2,"TradingCalendar=SSE","rptType=1","ShowCodes=N","ShowDates=N","ShowParams=Y","cols=1;rows=1")</f>
        <v>10</v>
      </c>
      <c r="X153" s="1">
        <v>5730001</v>
      </c>
    </row>
    <row r="154" spans="1:24" ht="14.25" x14ac:dyDescent="0.2">
      <c r="B154" s="1" t="s">
        <v>18</v>
      </c>
      <c r="C154" s="1" t="s">
        <v>32</v>
      </c>
      <c r="D154" s="1">
        <v>7</v>
      </c>
      <c r="E154" s="36">
        <v>0.04</v>
      </c>
      <c r="F154" s="36">
        <v>0.04</v>
      </c>
      <c r="G154" s="1">
        <v>12865</v>
      </c>
      <c r="I154" s="1" t="s">
        <v>124</v>
      </c>
      <c r="J154" s="42">
        <f t="shared" si="24"/>
        <v>0.5</v>
      </c>
      <c r="K154" s="47">
        <f t="shared" si="50"/>
        <v>0.02</v>
      </c>
      <c r="L154" s="59">
        <f>(X154*K154)/(W154*G154*0.15)</f>
        <v>5.9385941184091209</v>
      </c>
      <c r="M154" s="57">
        <f t="shared" si="47"/>
        <v>6</v>
      </c>
      <c r="N154" s="57">
        <f t="shared" si="45"/>
        <v>-1</v>
      </c>
      <c r="O154" s="47">
        <v>2.0199999999999999E-2</v>
      </c>
      <c r="T154" s="9" t="str">
        <f t="shared" si="38"/>
        <v/>
      </c>
      <c r="U154" s="17"/>
      <c r="W154" s="18">
        <f>[1]!WSD($B154,"contractmultiplier",$A$2,$A$2,"TradingCalendar=SSE","rptType=1","ShowCodes=N","ShowDates=N","ShowParams=Y","cols=1;rows=1")</f>
        <v>10</v>
      </c>
      <c r="X154" s="1">
        <v>5730001</v>
      </c>
    </row>
    <row r="155" spans="1:24" ht="14.25" x14ac:dyDescent="0.2">
      <c r="B155" s="1" t="s">
        <v>17</v>
      </c>
      <c r="C155" s="1" t="s">
        <v>32</v>
      </c>
      <c r="D155" s="1">
        <v>66</v>
      </c>
      <c r="E155" s="36">
        <v>0.04</v>
      </c>
      <c r="F155" s="36">
        <v>0.04</v>
      </c>
      <c r="G155" s="1">
        <v>5698</v>
      </c>
      <c r="I155" s="1" t="s">
        <v>31</v>
      </c>
      <c r="J155" s="42">
        <f t="shared" si="24"/>
        <v>1</v>
      </c>
      <c r="K155" s="47">
        <f t="shared" si="50"/>
        <v>0.04</v>
      </c>
      <c r="L155" s="59">
        <f>(X155*K155)/(W155*G155*0.15)</f>
        <v>53.632862992862997</v>
      </c>
      <c r="M155" s="57">
        <f t="shared" si="47"/>
        <v>54</v>
      </c>
      <c r="N155" s="57">
        <f t="shared" si="45"/>
        <v>-12</v>
      </c>
      <c r="O155" s="47">
        <v>0.04</v>
      </c>
      <c r="T155" s="9" t="str">
        <f t="shared" si="38"/>
        <v/>
      </c>
      <c r="U155" s="17"/>
      <c r="W155" s="18">
        <f>[1]!WSD($B155,"contractmultiplier",$A$2,$A$2,"TradingCalendar=SSE","rptType=1","ShowCodes=N","ShowDates=N","ShowParams=Y","cols=1;rows=1")</f>
        <v>5</v>
      </c>
      <c r="X155" s="1">
        <v>5730001</v>
      </c>
    </row>
    <row r="156" spans="1:24" ht="14.25" x14ac:dyDescent="0.2">
      <c r="B156" s="1" t="s">
        <v>22</v>
      </c>
      <c r="C156" s="1" t="s">
        <v>32</v>
      </c>
      <c r="D156" s="1">
        <v>35</v>
      </c>
      <c r="E156" s="36">
        <v>0.04</v>
      </c>
      <c r="F156" s="36">
        <v>0.04</v>
      </c>
      <c r="G156" s="1">
        <v>2710</v>
      </c>
      <c r="I156" s="1" t="s">
        <v>30</v>
      </c>
      <c r="J156" s="42">
        <f t="shared" si="24"/>
        <v>0.5</v>
      </c>
      <c r="K156" s="47">
        <f t="shared" si="50"/>
        <v>0.02</v>
      </c>
      <c r="L156" s="59">
        <f>(X156*K156)/(W156*G156*0.15)</f>
        <v>28.191886838868388</v>
      </c>
      <c r="M156" s="57">
        <f t="shared" si="47"/>
        <v>28</v>
      </c>
      <c r="N156" s="57">
        <f t="shared" si="45"/>
        <v>-7</v>
      </c>
      <c r="O156" s="47">
        <v>1.9800000000000002E-2</v>
      </c>
      <c r="T156" s="9" t="str">
        <f t="shared" si="38"/>
        <v/>
      </c>
      <c r="U156" s="17"/>
      <c r="W156" s="18">
        <f>[1]!WSD($B156,"contractmultiplier",$A$2,$A$2,"TradingCalendar=SSE","rptType=1","ShowCodes=N","ShowDates=N","ShowParams=Y","cols=1;rows=1")</f>
        <v>10</v>
      </c>
      <c r="X156" s="1">
        <v>5730001</v>
      </c>
    </row>
    <row r="157" spans="1:24" ht="14.25" x14ac:dyDescent="0.2">
      <c r="B157" s="1" t="s">
        <v>97</v>
      </c>
      <c r="C157" s="1" t="s">
        <v>30</v>
      </c>
      <c r="D157" s="1">
        <v>-48</v>
      </c>
      <c r="E157" s="36">
        <v>0.04</v>
      </c>
      <c r="F157" s="36">
        <v>0.04</v>
      </c>
      <c r="G157" s="1">
        <v>5212</v>
      </c>
      <c r="I157" s="1" t="s">
        <v>30</v>
      </c>
      <c r="J157" s="42">
        <f t="shared" si="24"/>
        <v>2</v>
      </c>
      <c r="K157" s="47">
        <f>SUM($F$157:$F$161)/SUM($J$157:$J$161)*J157</f>
        <v>6.1538461538461542E-2</v>
      </c>
      <c r="L157" s="59">
        <f t="shared" si="48"/>
        <v>-45.103024578389125</v>
      </c>
      <c r="M157" s="57">
        <f t="shared" si="47"/>
        <v>-45</v>
      </c>
      <c r="N157" s="57">
        <f t="shared" si="45"/>
        <v>3</v>
      </c>
      <c r="O157" s="47">
        <v>6.0600000000000001E-2</v>
      </c>
      <c r="T157" s="9" t="str">
        <f t="shared" si="38"/>
        <v/>
      </c>
      <c r="U157" s="17"/>
      <c r="W157" s="18">
        <f>[1]!WSD($B157,"contractmultiplier",$A$2,$A$2,"TradingCalendar=SSE","rptType=1","ShowCodes=N","ShowDates=N","ShowParams=Y","cols=1;rows=1")</f>
        <v>10</v>
      </c>
      <c r="X157" s="1">
        <v>5730001</v>
      </c>
    </row>
    <row r="158" spans="1:24" ht="14.25" x14ac:dyDescent="0.2">
      <c r="B158" s="1" t="s">
        <v>123</v>
      </c>
      <c r="C158" s="1" t="s">
        <v>30</v>
      </c>
      <c r="D158" s="1">
        <v>-24</v>
      </c>
      <c r="E158" s="36">
        <v>0.04</v>
      </c>
      <c r="F158" s="36">
        <v>0.04</v>
      </c>
      <c r="G158" s="1">
        <v>2553</v>
      </c>
      <c r="I158" s="1" t="s">
        <v>35</v>
      </c>
      <c r="J158" s="42">
        <f t="shared" si="24"/>
        <v>0.5</v>
      </c>
      <c r="K158" s="47">
        <f t="shared" ref="K158:K161" si="51">SUM($F$157:$F$161)/SUM($J$157:$J$161)*J158</f>
        <v>1.5384615384615385E-2</v>
      </c>
      <c r="L158" s="59">
        <f t="shared" si="48"/>
        <v>-23.019679210983558</v>
      </c>
      <c r="M158" s="57">
        <f t="shared" si="47"/>
        <v>-23</v>
      </c>
      <c r="N158" s="57">
        <f t="shared" si="45"/>
        <v>1</v>
      </c>
      <c r="O158" s="47">
        <v>1.5299999999999999E-2</v>
      </c>
      <c r="T158" s="9" t="str">
        <f t="shared" si="38"/>
        <v/>
      </c>
      <c r="U158" s="17"/>
      <c r="W158" s="18">
        <f>[1]!WSD($B158,"contractmultiplier",$A$2,$A$2,"TradingCalendar=SSE","rptType=1","ShowCodes=N","ShowDates=N","ShowParams=Y","cols=1;rows=1")</f>
        <v>10</v>
      </c>
      <c r="X158" s="1">
        <v>5730001</v>
      </c>
    </row>
    <row r="159" spans="1:24" ht="14.25" x14ac:dyDescent="0.2">
      <c r="B159" s="1" t="s">
        <v>20</v>
      </c>
      <c r="C159" s="1" t="s">
        <v>30</v>
      </c>
      <c r="D159" s="1">
        <v>-64</v>
      </c>
      <c r="E159" s="36">
        <v>0.04</v>
      </c>
      <c r="F159" s="36">
        <v>0.04</v>
      </c>
      <c r="G159" s="1">
        <v>3890</v>
      </c>
      <c r="I159" s="1" t="s">
        <v>30</v>
      </c>
      <c r="J159" s="42">
        <f t="shared" si="24"/>
        <v>2</v>
      </c>
      <c r="K159" s="47">
        <f t="shared" si="51"/>
        <v>6.1538461538461542E-2</v>
      </c>
      <c r="L159" s="59">
        <f t="shared" si="48"/>
        <v>-60.431096170324963</v>
      </c>
      <c r="M159" s="57">
        <f t="shared" si="47"/>
        <v>-60</v>
      </c>
      <c r="N159" s="57">
        <f t="shared" si="45"/>
        <v>4</v>
      </c>
      <c r="O159" s="47">
        <v>6.0400000000000002E-2</v>
      </c>
      <c r="T159" s="9" t="str">
        <f t="shared" si="38"/>
        <v/>
      </c>
      <c r="U159" s="17"/>
      <c r="W159" s="18">
        <f>[1]!WSD($B159,"contractmultiplier",$A$2,$A$2,"TradingCalendar=SSE","rptType=1","ShowCodes=N","ShowDates=N","ShowParams=Y","cols=1;rows=1")</f>
        <v>10</v>
      </c>
      <c r="X159" s="1">
        <v>5730001</v>
      </c>
    </row>
    <row r="160" spans="1:24" ht="14.25" x14ac:dyDescent="0.2">
      <c r="B160" s="1" t="s">
        <v>19</v>
      </c>
      <c r="C160" s="1" t="s">
        <v>30</v>
      </c>
      <c r="D160" s="1">
        <v>-6</v>
      </c>
      <c r="E160" s="36">
        <v>0.04</v>
      </c>
      <c r="F160" s="36">
        <v>0.04</v>
      </c>
      <c r="G160" s="1">
        <v>2151</v>
      </c>
      <c r="I160" s="1" t="s">
        <v>31</v>
      </c>
      <c r="J160" s="42">
        <f t="shared" si="24"/>
        <v>1</v>
      </c>
      <c r="K160" s="47">
        <f t="shared" si="51"/>
        <v>3.0769230769230771E-2</v>
      </c>
      <c r="L160" s="59">
        <f t="shared" si="48"/>
        <v>-5.46436457700056</v>
      </c>
      <c r="M160" s="57">
        <f t="shared" si="47"/>
        <v>-5</v>
      </c>
      <c r="N160" s="57">
        <f t="shared" si="45"/>
        <v>1</v>
      </c>
      <c r="O160" s="47">
        <v>3.3500000000000002E-2</v>
      </c>
      <c r="T160" s="9" t="str">
        <f t="shared" si="38"/>
        <v/>
      </c>
      <c r="U160" s="17"/>
      <c r="W160" s="18">
        <f>[1]!WSD($B160,"contractmultiplier",$A$2,$A$2,"TradingCalendar=SSE","rptType=1","ShowCodes=N","ShowDates=N","ShowParams=Y","cols=1;rows=1")</f>
        <v>100</v>
      </c>
      <c r="X160" s="1">
        <v>5730001</v>
      </c>
    </row>
    <row r="161" spans="1:24" ht="14.25" x14ac:dyDescent="0.2">
      <c r="A161" s="28"/>
      <c r="B161" s="6" t="s">
        <v>23</v>
      </c>
      <c r="C161" s="6" t="s">
        <v>30</v>
      </c>
      <c r="D161" s="6">
        <v>-8</v>
      </c>
      <c r="E161" s="35">
        <v>0.04</v>
      </c>
      <c r="F161" s="35">
        <v>0.04</v>
      </c>
      <c r="G161" s="6">
        <v>1347.5</v>
      </c>
      <c r="H161" s="6"/>
      <c r="I161" s="6" t="s">
        <v>125</v>
      </c>
      <c r="J161" s="41">
        <f t="shared" si="24"/>
        <v>1</v>
      </c>
      <c r="K161" s="58">
        <f t="shared" si="51"/>
        <v>3.0769230769230771E-2</v>
      </c>
      <c r="L161" s="56">
        <f t="shared" si="48"/>
        <v>-14.537845646417075</v>
      </c>
      <c r="M161" s="6">
        <f t="shared" si="47"/>
        <v>-15</v>
      </c>
      <c r="N161" s="6">
        <f t="shared" si="45"/>
        <v>-7</v>
      </c>
      <c r="O161" s="58">
        <v>3.15E-2</v>
      </c>
      <c r="P161" s="58"/>
      <c r="T161" s="9" t="str">
        <f t="shared" si="38"/>
        <v/>
      </c>
      <c r="U161" s="17"/>
      <c r="W161" s="18">
        <f>[1]!WSD($B161,"contractmultiplier",$A$2,$A$2,"TradingCalendar=SSE","rptType=1","ShowCodes=N","ShowDates=N","ShowParams=Y","cols=1;rows=1")</f>
        <v>60</v>
      </c>
      <c r="X161" s="1">
        <v>5730001</v>
      </c>
    </row>
    <row r="162" spans="1:24" ht="14.25" x14ac:dyDescent="0.2">
      <c r="A162" s="27">
        <v>43171</v>
      </c>
      <c r="B162" s="1" t="s">
        <v>16</v>
      </c>
      <c r="C162" s="1" t="s">
        <v>32</v>
      </c>
      <c r="D162" s="1">
        <v>49</v>
      </c>
      <c r="E162" s="36">
        <v>0.04</v>
      </c>
      <c r="F162" s="36">
        <v>0.04</v>
      </c>
      <c r="G162" s="1">
        <v>613.4</v>
      </c>
      <c r="I162" s="1" t="s">
        <v>31</v>
      </c>
      <c r="J162" s="42">
        <f t="shared" si="24"/>
        <v>1</v>
      </c>
      <c r="K162" s="47">
        <f>SUM($F$162:$F$166)/SUM($J$162:$J$166)*J162</f>
        <v>0.05</v>
      </c>
      <c r="L162" s="59">
        <f>(X162*K162)/(W162*G162*0.15)</f>
        <v>31.137930659710904</v>
      </c>
      <c r="M162" s="57">
        <f t="shared" ref="M162:M171" si="52">ROUND(L162,0)</f>
        <v>31</v>
      </c>
      <c r="N162" s="57">
        <f t="shared" ref="N162:N171" si="53">M162-D162</f>
        <v>-18</v>
      </c>
      <c r="O162" s="47">
        <v>4.99E-2</v>
      </c>
      <c r="T162" s="9" t="e">
        <f>IF(#REF!="","",D162*(#REF!-#REF!)*W162)</f>
        <v>#REF!</v>
      </c>
      <c r="U162" s="17"/>
      <c r="W162" s="18">
        <f>[1]!WSD($B162,"contractmultiplier",$A$2,$A$2,"TradingCalendar=SSE","rptType=1","ShowCodes=N","ShowDates=N","ShowParams=Y","cols=1;rows=1")</f>
        <v>100</v>
      </c>
      <c r="X162" s="1">
        <v>5730002</v>
      </c>
    </row>
    <row r="163" spans="1:24" ht="14.25" x14ac:dyDescent="0.2">
      <c r="B163" s="1" t="s">
        <v>24</v>
      </c>
      <c r="C163" s="1" t="s">
        <v>32</v>
      </c>
      <c r="D163" s="1">
        <v>82</v>
      </c>
      <c r="E163" s="36">
        <v>0.04</v>
      </c>
      <c r="F163" s="36">
        <v>0.04</v>
      </c>
      <c r="G163" s="1">
        <v>1832</v>
      </c>
      <c r="I163" s="1" t="s">
        <v>31</v>
      </c>
      <c r="J163" s="42">
        <f t="shared" si="24"/>
        <v>1</v>
      </c>
      <c r="K163" s="47">
        <f t="shared" ref="K163:K166" si="54">SUM($F$162:$F$166)/SUM($J$162:$J$166)*J163</f>
        <v>0.05</v>
      </c>
      <c r="L163" s="59">
        <f>(X163*K163)/(W163*G163*0.15)</f>
        <v>104.25769650655023</v>
      </c>
      <c r="M163" s="57">
        <f t="shared" si="52"/>
        <v>104</v>
      </c>
      <c r="N163" s="57">
        <f t="shared" si="53"/>
        <v>22</v>
      </c>
      <c r="O163" s="47">
        <v>4.9599999999999998E-2</v>
      </c>
      <c r="T163" s="9" t="e">
        <f>IF(#REF!="","",D163*(#REF!-#REF!)*W163)</f>
        <v>#REF!</v>
      </c>
      <c r="U163" s="17"/>
      <c r="W163" s="18">
        <f>[1]!WSD($B163,"contractmultiplier",$A$2,$A$2,"TradingCalendar=SSE","rptType=1","ShowCodes=N","ShowDates=N","ShowParams=Y","cols=1;rows=1")</f>
        <v>10</v>
      </c>
      <c r="X163" s="1">
        <v>5730003</v>
      </c>
    </row>
    <row r="164" spans="1:24" ht="14.25" x14ac:dyDescent="0.2">
      <c r="B164" s="1" t="s">
        <v>18</v>
      </c>
      <c r="C164" s="1" t="s">
        <v>32</v>
      </c>
      <c r="D164" s="1">
        <v>6</v>
      </c>
      <c r="E164" s="36">
        <v>0.04</v>
      </c>
      <c r="F164" s="36">
        <v>0.04</v>
      </c>
      <c r="G164" s="1">
        <v>12620</v>
      </c>
      <c r="I164" s="1" t="s">
        <v>30</v>
      </c>
      <c r="J164" s="42">
        <f t="shared" si="24"/>
        <v>0.5</v>
      </c>
      <c r="K164" s="47">
        <f t="shared" si="54"/>
        <v>2.5000000000000001E-2</v>
      </c>
      <c r="L164" s="59">
        <f>(X164*K164)/(W164*G164*0.15)</f>
        <v>7.5673586899101961</v>
      </c>
      <c r="M164" s="57">
        <f t="shared" si="52"/>
        <v>8</v>
      </c>
      <c r="N164" s="57">
        <f t="shared" si="53"/>
        <v>2</v>
      </c>
      <c r="O164" s="47">
        <v>2.6599999999999999E-2</v>
      </c>
      <c r="T164" s="9" t="e">
        <f>IF(#REF!="","",D164*(#REF!-#REF!)*W164)</f>
        <v>#REF!</v>
      </c>
      <c r="U164" s="17"/>
      <c r="W164" s="18">
        <f>[1]!WSD($B164,"contractmultiplier",$A$2,$A$2,"TradingCalendar=SSE","rptType=1","ShowCodes=N","ShowDates=N","ShowParams=Y","cols=1;rows=1")</f>
        <v>10</v>
      </c>
      <c r="X164" s="1">
        <v>5730004</v>
      </c>
    </row>
    <row r="165" spans="1:24" ht="14.25" x14ac:dyDescent="0.2">
      <c r="B165" s="1" t="s">
        <v>17</v>
      </c>
      <c r="C165" s="1" t="s">
        <v>32</v>
      </c>
      <c r="D165" s="1">
        <v>54</v>
      </c>
      <c r="E165" s="36">
        <v>0.04</v>
      </c>
      <c r="F165" s="36">
        <v>0.04</v>
      </c>
      <c r="G165" s="1">
        <v>5582</v>
      </c>
      <c r="I165" s="1" t="s">
        <v>31</v>
      </c>
      <c r="J165" s="42">
        <f t="shared" si="24"/>
        <v>1</v>
      </c>
      <c r="K165" s="47">
        <f t="shared" si="54"/>
        <v>0.05</v>
      </c>
      <c r="L165" s="59">
        <f>(X165*K165)/(W165*G165*0.15)</f>
        <v>68.43431267168279</v>
      </c>
      <c r="M165" s="57">
        <f t="shared" si="52"/>
        <v>68</v>
      </c>
      <c r="N165" s="57">
        <f t="shared" si="53"/>
        <v>14</v>
      </c>
      <c r="O165" s="47">
        <v>4.9599999999999998E-2</v>
      </c>
      <c r="T165" s="9" t="e">
        <f>IF(#REF!="","",D165*(#REF!-#REF!)*W165)</f>
        <v>#REF!</v>
      </c>
      <c r="U165" s="17"/>
      <c r="W165" s="18">
        <f>[1]!WSD($B165,"contractmultiplier",$A$2,$A$2,"TradingCalendar=SSE","rptType=1","ShowCodes=N","ShowDates=N","ShowParams=Y","cols=1;rows=1")</f>
        <v>5</v>
      </c>
      <c r="X165" s="1">
        <v>5730005</v>
      </c>
    </row>
    <row r="166" spans="1:24" ht="14.25" x14ac:dyDescent="0.2">
      <c r="B166" s="1" t="s">
        <v>22</v>
      </c>
      <c r="C166" s="1" t="s">
        <v>32</v>
      </c>
      <c r="D166" s="1">
        <v>28</v>
      </c>
      <c r="E166" s="36">
        <v>0.04</v>
      </c>
      <c r="F166" s="36">
        <v>0.04</v>
      </c>
      <c r="G166" s="1">
        <v>2696</v>
      </c>
      <c r="I166" s="1" t="s">
        <v>30</v>
      </c>
      <c r="J166" s="42">
        <f t="shared" si="24"/>
        <v>0.5</v>
      </c>
      <c r="K166" s="47">
        <f t="shared" si="54"/>
        <v>2.5000000000000001E-2</v>
      </c>
      <c r="L166" s="59">
        <f>(X166*K166)/(W166*G166*0.15)</f>
        <v>35.422885756676557</v>
      </c>
      <c r="M166" s="57">
        <f t="shared" si="52"/>
        <v>35</v>
      </c>
      <c r="N166" s="57">
        <f t="shared" si="53"/>
        <v>7</v>
      </c>
      <c r="O166" s="47">
        <v>2.47E-2</v>
      </c>
      <c r="T166" s="9" t="e">
        <f>IF(#REF!="","",D166*(#REF!-#REF!)*W166)</f>
        <v>#REF!</v>
      </c>
      <c r="U166" s="17"/>
      <c r="W166" s="18">
        <f>[1]!WSD($B166,"contractmultiplier",$A$2,$A$2,"TradingCalendar=SSE","rptType=1","ShowCodes=N","ShowDates=N","ShowParams=Y","cols=1;rows=1")</f>
        <v>10</v>
      </c>
      <c r="X166" s="1">
        <v>5730006</v>
      </c>
    </row>
    <row r="167" spans="1:24" ht="14.25" x14ac:dyDescent="0.2">
      <c r="B167" s="1" t="s">
        <v>97</v>
      </c>
      <c r="C167" s="1" t="s">
        <v>30</v>
      </c>
      <c r="D167" s="1">
        <v>-45</v>
      </c>
      <c r="E167" s="36">
        <v>0.04</v>
      </c>
      <c r="F167" s="36">
        <v>0.04</v>
      </c>
      <c r="G167" s="1">
        <v>5064</v>
      </c>
      <c r="I167" s="1" t="s">
        <v>30</v>
      </c>
      <c r="J167" s="42">
        <f t="shared" si="24"/>
        <v>2</v>
      </c>
      <c r="K167" s="47">
        <f>SUM($F$167:$F$171)/SUM($J$167:$J$171)*J167</f>
        <v>5.3333333333333337E-2</v>
      </c>
      <c r="L167" s="59">
        <f t="shared" ref="L167:L171" si="55">-(X167*K167)/(W167*G167*0.15)</f>
        <v>-40.231750043882748</v>
      </c>
      <c r="M167" s="57">
        <f t="shared" si="52"/>
        <v>-40</v>
      </c>
      <c r="N167" s="57">
        <f t="shared" si="53"/>
        <v>5</v>
      </c>
      <c r="O167" s="47">
        <v>5.2999999999999999E-2</v>
      </c>
      <c r="T167" s="9" t="e">
        <f>IF(#REF!="","",D167*(#REF!-#REF!)*W167)</f>
        <v>#REF!</v>
      </c>
      <c r="U167" s="17"/>
      <c r="W167" s="18">
        <f>[1]!WSD($B167,"contractmultiplier",$A$2,$A$2,"TradingCalendar=SSE","rptType=1","ShowCodes=N","ShowDates=N","ShowParams=Y","cols=1;rows=1")</f>
        <v>10</v>
      </c>
      <c r="X167" s="1">
        <v>5730007</v>
      </c>
    </row>
    <row r="168" spans="1:24" ht="14.25" x14ac:dyDescent="0.2">
      <c r="B168" s="1" t="s">
        <v>123</v>
      </c>
      <c r="C168" s="1" t="s">
        <v>30</v>
      </c>
      <c r="D168" s="1">
        <v>-23</v>
      </c>
      <c r="E168" s="36">
        <v>0.04</v>
      </c>
      <c r="F168" s="36">
        <v>0.04</v>
      </c>
      <c r="G168" s="1">
        <v>2537</v>
      </c>
      <c r="I168" s="1" t="s">
        <v>35</v>
      </c>
      <c r="J168" s="42">
        <f t="shared" si="24"/>
        <v>0.5</v>
      </c>
      <c r="K168" s="47">
        <f t="shared" ref="K168:K171" si="56">SUM($F$167:$F$171)/SUM($J$167:$J$171)*J168</f>
        <v>1.3333333333333334E-2</v>
      </c>
      <c r="L168" s="59">
        <f t="shared" si="55"/>
        <v>-20.076233521657251</v>
      </c>
      <c r="M168" s="57">
        <f t="shared" si="52"/>
        <v>-20</v>
      </c>
      <c r="N168" s="57">
        <f t="shared" si="53"/>
        <v>3</v>
      </c>
      <c r="O168" s="47">
        <v>1.32E-2</v>
      </c>
      <c r="T168" s="9" t="e">
        <f>IF(#REF!="","",D168*(#REF!-#REF!)*W168)</f>
        <v>#REF!</v>
      </c>
      <c r="U168" s="17"/>
      <c r="W168" s="18">
        <f>[1]!WSD($B168,"contractmultiplier",$A$2,$A$2,"TradingCalendar=SSE","rptType=1","ShowCodes=N","ShowDates=N","ShowParams=Y","cols=1;rows=1")</f>
        <v>10</v>
      </c>
      <c r="X168" s="1">
        <v>5730008</v>
      </c>
    </row>
    <row r="169" spans="1:24" ht="14.25" x14ac:dyDescent="0.2">
      <c r="B169" s="1" t="s">
        <v>20</v>
      </c>
      <c r="C169" s="1" t="s">
        <v>30</v>
      </c>
      <c r="D169" s="1">
        <v>-60</v>
      </c>
      <c r="E169" s="36">
        <v>0.04</v>
      </c>
      <c r="F169" s="36">
        <v>0.04</v>
      </c>
      <c r="G169" s="1">
        <v>3709</v>
      </c>
      <c r="I169" s="1" t="s">
        <v>126</v>
      </c>
      <c r="J169" s="42">
        <f t="shared" si="24"/>
        <v>2</v>
      </c>
      <c r="K169" s="47">
        <f t="shared" si="56"/>
        <v>5.3333333333333337E-2</v>
      </c>
      <c r="L169" s="59">
        <f t="shared" si="55"/>
        <v>-54.929537161858548</v>
      </c>
      <c r="M169" s="57">
        <f t="shared" si="52"/>
        <v>-55</v>
      </c>
      <c r="N169" s="57">
        <f t="shared" si="53"/>
        <v>5</v>
      </c>
      <c r="O169" s="47">
        <v>5.3400000000000003E-2</v>
      </c>
      <c r="T169" s="9" t="e">
        <f>IF(#REF!="","",D169*(#REF!-#REF!)*W169)</f>
        <v>#REF!</v>
      </c>
      <c r="U169" s="17"/>
      <c r="W169" s="18">
        <f>[1]!WSD($B169,"contractmultiplier",$A$2,$A$2,"TradingCalendar=SSE","rptType=1","ShowCodes=N","ShowDates=N","ShowParams=Y","cols=1;rows=1")</f>
        <v>10</v>
      </c>
      <c r="X169" s="1">
        <v>5730009</v>
      </c>
    </row>
    <row r="170" spans="1:24" ht="14.25" x14ac:dyDescent="0.2">
      <c r="B170" s="1" t="s">
        <v>19</v>
      </c>
      <c r="C170" s="1" t="s">
        <v>30</v>
      </c>
      <c r="D170" s="1">
        <v>-5</v>
      </c>
      <c r="E170" s="36">
        <v>0.04</v>
      </c>
      <c r="F170" s="36">
        <v>0.04</v>
      </c>
      <c r="G170" s="1">
        <v>2035</v>
      </c>
      <c r="I170" s="1" t="s">
        <v>126</v>
      </c>
      <c r="J170" s="42">
        <f t="shared" si="24"/>
        <v>2</v>
      </c>
      <c r="K170" s="47">
        <f t="shared" si="56"/>
        <v>5.3333333333333337E-2</v>
      </c>
      <c r="L170" s="59">
        <f t="shared" si="55"/>
        <v>-10.011483483483483</v>
      </c>
      <c r="M170" s="57">
        <f t="shared" si="52"/>
        <v>-10</v>
      </c>
      <c r="N170" s="57">
        <f t="shared" si="53"/>
        <v>-5</v>
      </c>
      <c r="O170" s="47">
        <v>5.3600000000000002E-2</v>
      </c>
      <c r="T170" s="9" t="e">
        <f>IF(#REF!="","",D170*(#REF!-#REF!)*W170)</f>
        <v>#REF!</v>
      </c>
      <c r="U170" s="17"/>
      <c r="W170" s="18">
        <f>[1]!WSD($B170,"contractmultiplier",$A$2,$A$2,"TradingCalendar=SSE","rptType=1","ShowCodes=N","ShowDates=N","ShowParams=Y","cols=1;rows=1")</f>
        <v>100</v>
      </c>
      <c r="X170" s="1">
        <v>5730010</v>
      </c>
    </row>
    <row r="171" spans="1:24" ht="14.25" x14ac:dyDescent="0.2">
      <c r="A171" s="28"/>
      <c r="B171" s="6" t="s">
        <v>23</v>
      </c>
      <c r="C171" s="6" t="s">
        <v>30</v>
      </c>
      <c r="D171" s="6">
        <v>-15</v>
      </c>
      <c r="E171" s="35">
        <v>0.04</v>
      </c>
      <c r="F171" s="35">
        <v>0.04</v>
      </c>
      <c r="G171" s="6">
        <v>1300.5</v>
      </c>
      <c r="H171" s="6"/>
      <c r="I171" s="6" t="s">
        <v>31</v>
      </c>
      <c r="J171" s="41">
        <f t="shared" si="24"/>
        <v>1</v>
      </c>
      <c r="K171" s="58">
        <f t="shared" si="56"/>
        <v>2.6666666666666668E-2</v>
      </c>
      <c r="L171" s="56">
        <f t="shared" si="55"/>
        <v>-13.054833041422814</v>
      </c>
      <c r="M171" s="6">
        <f t="shared" si="52"/>
        <v>-13</v>
      </c>
      <c r="N171" s="6">
        <f t="shared" si="53"/>
        <v>2</v>
      </c>
      <c r="O171" s="58">
        <v>2.6700000000000002E-2</v>
      </c>
      <c r="P171" s="58"/>
      <c r="T171" s="9" t="e">
        <f>IF(#REF!="","",D171*(#REF!-#REF!)*W171)</f>
        <v>#REF!</v>
      </c>
      <c r="U171" s="17"/>
      <c r="W171" s="18">
        <f>[1]!WSD($B171,"contractmultiplier",$A$2,$A$2,"TradingCalendar=SSE","rptType=1","ShowCodes=N","ShowDates=N","ShowParams=Y","cols=1;rows=1")</f>
        <v>60</v>
      </c>
      <c r="X171" s="1">
        <v>5730011</v>
      </c>
    </row>
    <row r="172" spans="1:24" ht="14.25" x14ac:dyDescent="0.2">
      <c r="A172" s="27">
        <v>43172</v>
      </c>
      <c r="B172" s="1" t="s">
        <v>16</v>
      </c>
      <c r="C172" s="1" t="s">
        <v>32</v>
      </c>
      <c r="D172" s="1">
        <v>31</v>
      </c>
      <c r="E172" s="36">
        <v>0.04</v>
      </c>
      <c r="F172" s="36">
        <v>0.04</v>
      </c>
      <c r="G172" s="1">
        <v>607.6</v>
      </c>
      <c r="I172" s="1" t="s">
        <v>31</v>
      </c>
      <c r="J172" s="42">
        <f t="shared" si="24"/>
        <v>1</v>
      </c>
      <c r="K172" s="47">
        <f>SUM($F$172:$F$176)/SUM($J$172:$J$176)*J172</f>
        <v>5.7142857142857148E-2</v>
      </c>
      <c r="L172" s="59">
        <f>(X172*K172)/(W172*G172*0.15)</f>
        <v>36.490247343176911</v>
      </c>
      <c r="M172" s="57">
        <f t="shared" ref="M172:M181" si="57">ROUND(L172,0)</f>
        <v>36</v>
      </c>
      <c r="N172" s="57">
        <f t="shared" ref="N172:N181" si="58">M172-D172</f>
        <v>5</v>
      </c>
      <c r="O172" s="47">
        <v>5.6899999999999999E-2</v>
      </c>
      <c r="T172" s="9">
        <f>IF(G171="","",D172*(G171-G172)*W172)</f>
        <v>2147990</v>
      </c>
      <c r="U172" s="17"/>
      <c r="W172" s="18">
        <f>[1]!WSD($B172,"contractmultiplier",$A$2,$A$2,"TradingCalendar=SSE","rptType=1","ShowCodes=N","ShowDates=N","ShowParams=Y","cols=1;rows=1")</f>
        <v>100</v>
      </c>
      <c r="X172" s="1">
        <v>5820012</v>
      </c>
    </row>
    <row r="173" spans="1:24" ht="14.25" x14ac:dyDescent="0.2">
      <c r="B173" s="1" t="s">
        <v>24</v>
      </c>
      <c r="C173" s="1" t="s">
        <v>32</v>
      </c>
      <c r="D173" s="1">
        <v>104</v>
      </c>
      <c r="E173" s="36">
        <v>0.04</v>
      </c>
      <c r="F173" s="36">
        <v>0.04</v>
      </c>
      <c r="G173" s="1">
        <v>1820</v>
      </c>
      <c r="I173" s="1" t="s">
        <v>31</v>
      </c>
      <c r="J173" s="42">
        <f t="shared" si="24"/>
        <v>1</v>
      </c>
      <c r="K173" s="47">
        <f t="shared" ref="K173:K176" si="59">SUM($F$172:$F$176)/SUM($J$172:$J$176)*J173</f>
        <v>5.7142857142857148E-2</v>
      </c>
      <c r="L173" s="59">
        <f>(X173*K173)/(W173*G173*0.15)</f>
        <v>121.82128728414445</v>
      </c>
      <c r="M173" s="57">
        <f t="shared" si="57"/>
        <v>122</v>
      </c>
      <c r="N173" s="57">
        <f t="shared" si="58"/>
        <v>18</v>
      </c>
      <c r="O173" s="47">
        <v>5.7500000000000002E-2</v>
      </c>
      <c r="T173" s="9" t="str">
        <f t="shared" ref="T173:T181" si="60">IF(Q173="","",D173*(Q173-G173)*W173)</f>
        <v/>
      </c>
      <c r="U173" s="17"/>
      <c r="W173" s="18">
        <f>[1]!WSD($B173,"contractmultiplier",$A$2,$A$2,"TradingCalendar=SSE","rptType=1","ShowCodes=N","ShowDates=N","ShowParams=Y","cols=1;rows=1")</f>
        <v>10</v>
      </c>
      <c r="X173" s="1">
        <v>5820012</v>
      </c>
    </row>
    <row r="174" spans="1:24" ht="14.25" x14ac:dyDescent="0.2">
      <c r="B174" s="1" t="s">
        <v>18</v>
      </c>
      <c r="C174" s="1" t="s">
        <v>32</v>
      </c>
      <c r="D174" s="1">
        <v>8</v>
      </c>
      <c r="E174" s="36">
        <v>0.04</v>
      </c>
      <c r="F174" s="36">
        <v>0.04</v>
      </c>
      <c r="G174" s="1">
        <v>12695</v>
      </c>
      <c r="I174" s="1" t="s">
        <v>30</v>
      </c>
      <c r="J174" s="42">
        <f t="shared" si="24"/>
        <v>0.5</v>
      </c>
      <c r="K174" s="47">
        <f t="shared" si="59"/>
        <v>2.8571428571428574E-2</v>
      </c>
      <c r="L174" s="59">
        <f>(X174*K174)/(W174*G174*0.15)</f>
        <v>8.7323648230461952</v>
      </c>
      <c r="M174" s="57">
        <f t="shared" si="57"/>
        <v>9</v>
      </c>
      <c r="N174" s="57">
        <f t="shared" si="58"/>
        <v>1</v>
      </c>
      <c r="O174" s="47">
        <v>2.9600000000000001E-2</v>
      </c>
      <c r="T174" s="9" t="str">
        <f t="shared" si="60"/>
        <v/>
      </c>
      <c r="U174" s="17"/>
      <c r="W174" s="18">
        <f>[1]!WSD($B174,"contractmultiplier",$A$2,$A$2,"TradingCalendar=SSE","rptType=1","ShowCodes=N","ShowDates=N","ShowParams=Y","cols=1;rows=1")</f>
        <v>10</v>
      </c>
      <c r="X174" s="1">
        <v>5820012</v>
      </c>
    </row>
    <row r="175" spans="1:24" ht="14.25" x14ac:dyDescent="0.2">
      <c r="B175" s="1" t="s">
        <v>17</v>
      </c>
      <c r="C175" s="1" t="s">
        <v>32</v>
      </c>
      <c r="D175" s="1">
        <v>68</v>
      </c>
      <c r="E175" s="36">
        <v>0.04</v>
      </c>
      <c r="F175" s="36">
        <v>0.04</v>
      </c>
      <c r="G175" s="1">
        <v>5568</v>
      </c>
      <c r="I175" s="1" t="s">
        <v>30</v>
      </c>
      <c r="J175" s="42">
        <f t="shared" si="24"/>
        <v>0.5</v>
      </c>
      <c r="K175" s="47">
        <f t="shared" si="59"/>
        <v>2.8571428571428574E-2</v>
      </c>
      <c r="L175" s="59">
        <f>(X175*K175)/(W175*G175*0.15)</f>
        <v>39.819458128078821</v>
      </c>
      <c r="M175" s="57">
        <f t="shared" si="57"/>
        <v>40</v>
      </c>
      <c r="N175" s="57">
        <f t="shared" si="58"/>
        <v>-28</v>
      </c>
      <c r="O175" s="47">
        <v>2.8899999999999999E-2</v>
      </c>
      <c r="T175" s="9" t="str">
        <f t="shared" si="60"/>
        <v/>
      </c>
      <c r="U175" s="17"/>
      <c r="W175" s="18">
        <f>[1]!WSD($B175,"contractmultiplier",$A$2,$A$2,"TradingCalendar=SSE","rptType=1","ShowCodes=N","ShowDates=N","ShowParams=Y","cols=1;rows=1")</f>
        <v>5</v>
      </c>
      <c r="X175" s="1">
        <v>5820012</v>
      </c>
    </row>
    <row r="176" spans="1:24" ht="14.25" x14ac:dyDescent="0.2">
      <c r="B176" s="1" t="s">
        <v>22</v>
      </c>
      <c r="C176" s="1" t="s">
        <v>32</v>
      </c>
      <c r="D176" s="1">
        <v>35</v>
      </c>
      <c r="E176" s="36">
        <v>0.04</v>
      </c>
      <c r="F176" s="36">
        <v>0.04</v>
      </c>
      <c r="G176" s="1">
        <v>2730</v>
      </c>
      <c r="I176" s="1" t="s">
        <v>30</v>
      </c>
      <c r="J176" s="42">
        <f t="shared" si="24"/>
        <v>0.5</v>
      </c>
      <c r="K176" s="47">
        <f t="shared" si="59"/>
        <v>2.8571428571428574E-2</v>
      </c>
      <c r="L176" s="59">
        <f>(X176*K176)/(W176*G176*0.15)</f>
        <v>40.60709576138148</v>
      </c>
      <c r="M176" s="57">
        <f t="shared" si="57"/>
        <v>41</v>
      </c>
      <c r="N176" s="57">
        <f t="shared" si="58"/>
        <v>6</v>
      </c>
      <c r="O176" s="47">
        <v>2.8899999999999999E-2</v>
      </c>
      <c r="T176" s="9" t="str">
        <f t="shared" si="60"/>
        <v/>
      </c>
      <c r="U176" s="17"/>
      <c r="W176" s="18">
        <f>[1]!WSD($B176,"contractmultiplier",$A$2,$A$2,"TradingCalendar=SSE","rptType=1","ShowCodes=N","ShowDates=N","ShowParams=Y","cols=1;rows=1")</f>
        <v>10</v>
      </c>
      <c r="X176" s="1">
        <v>5820012</v>
      </c>
    </row>
    <row r="177" spans="1:24" ht="14.25" x14ac:dyDescent="0.2">
      <c r="B177" s="1" t="s">
        <v>97</v>
      </c>
      <c r="C177" s="1" t="s">
        <v>30</v>
      </c>
      <c r="D177" s="1">
        <v>-40</v>
      </c>
      <c r="E177" s="36">
        <v>0.04</v>
      </c>
      <c r="F177" s="36">
        <v>0.04</v>
      </c>
      <c r="G177" s="1">
        <v>5074</v>
      </c>
      <c r="I177" s="1" t="s">
        <v>30</v>
      </c>
      <c r="J177" s="42">
        <f t="shared" si="24"/>
        <v>2</v>
      </c>
      <c r="K177" s="47">
        <f>SUM($F$177:$F$181)/SUM($J$177:$J$181)*J177</f>
        <v>5.3333333333333337E-2</v>
      </c>
      <c r="L177" s="59">
        <f>-(X177*K177)/(W177*G177*0.15)</f>
        <v>-40.783161214032326</v>
      </c>
      <c r="M177" s="57">
        <f t="shared" si="57"/>
        <v>-41</v>
      </c>
      <c r="N177" s="57">
        <f t="shared" si="58"/>
        <v>-1</v>
      </c>
      <c r="O177" s="47">
        <v>5.3999999999999999E-2</v>
      </c>
      <c r="T177" s="9" t="str">
        <f t="shared" si="60"/>
        <v/>
      </c>
      <c r="U177" s="17"/>
      <c r="W177" s="18">
        <f>[1]!WSD($B177,"contractmultiplier",$A$2,$A$2,"TradingCalendar=SSE","rptType=1","ShowCodes=N","ShowDates=N","ShowParams=Y","cols=1;rows=1")</f>
        <v>10</v>
      </c>
      <c r="X177" s="1">
        <v>5820012</v>
      </c>
    </row>
    <row r="178" spans="1:24" ht="14.25" x14ac:dyDescent="0.2">
      <c r="B178" s="1" t="s">
        <v>47</v>
      </c>
      <c r="C178" s="1" t="s">
        <v>30</v>
      </c>
      <c r="D178" s="1">
        <v>-20</v>
      </c>
      <c r="E178" s="36">
        <v>0.04</v>
      </c>
      <c r="F178" s="36">
        <v>0.04</v>
      </c>
      <c r="G178" s="1">
        <v>2517</v>
      </c>
      <c r="I178" s="1" t="s">
        <v>32</v>
      </c>
      <c r="J178" s="42">
        <f t="shared" si="24"/>
        <v>0.5</v>
      </c>
      <c r="K178" s="47">
        <f t="shared" ref="K178:K181" si="61">SUM($F$177:$F$181)/SUM($J$177:$J$181)*J178</f>
        <v>1.3333333333333334E-2</v>
      </c>
      <c r="L178" s="59">
        <f>-(X178*K178)/(W178*G178*0.15)</f>
        <v>-20.553611442193088</v>
      </c>
      <c r="M178" s="57">
        <f t="shared" si="57"/>
        <v>-21</v>
      </c>
      <c r="N178" s="57">
        <f t="shared" si="58"/>
        <v>-1</v>
      </c>
      <c r="O178" s="47">
        <v>1.37E-2</v>
      </c>
      <c r="T178" s="9" t="str">
        <f t="shared" si="60"/>
        <v/>
      </c>
      <c r="U178" s="17"/>
      <c r="W178" s="18">
        <f>[1]!WSD($B178,"contractmultiplier",$A$2,$A$2,"TradingCalendar=SSE","rptType=1","ShowCodes=N","ShowDates=N","ShowParams=Y","cols=1;rows=1")</f>
        <v>10</v>
      </c>
      <c r="X178" s="1">
        <v>5820012</v>
      </c>
    </row>
    <row r="179" spans="1:24" ht="14.25" x14ac:dyDescent="0.2">
      <c r="B179" s="1" t="s">
        <v>20</v>
      </c>
      <c r="C179" s="1" t="s">
        <v>30</v>
      </c>
      <c r="D179" s="1">
        <v>-55</v>
      </c>
      <c r="E179" s="36">
        <v>0.04</v>
      </c>
      <c r="F179" s="36">
        <v>0.04</v>
      </c>
      <c r="G179" s="1">
        <v>3709</v>
      </c>
      <c r="I179" s="1" t="s">
        <v>30</v>
      </c>
      <c r="J179" s="42">
        <f t="shared" si="24"/>
        <v>2</v>
      </c>
      <c r="K179" s="47">
        <f t="shared" si="61"/>
        <v>5.3333333333333337E-2</v>
      </c>
      <c r="L179" s="59">
        <f>-(X179*K179)/(W179*G179*0.15)</f>
        <v>-55.792332165004048</v>
      </c>
      <c r="M179" s="57">
        <f t="shared" si="57"/>
        <v>-56</v>
      </c>
      <c r="N179" s="57">
        <f t="shared" si="58"/>
        <v>-1</v>
      </c>
      <c r="O179" s="47">
        <v>5.3900000000000003E-2</v>
      </c>
      <c r="T179" s="9" t="str">
        <f t="shared" si="60"/>
        <v/>
      </c>
      <c r="U179" s="17"/>
      <c r="W179" s="18">
        <f>[1]!WSD($B179,"contractmultiplier",$A$2,$A$2,"TradingCalendar=SSE","rptType=1","ShowCodes=N","ShowDates=N","ShowParams=Y","cols=1;rows=1")</f>
        <v>10</v>
      </c>
      <c r="X179" s="1">
        <v>5820012</v>
      </c>
    </row>
    <row r="180" spans="1:24" ht="14.25" x14ac:dyDescent="0.2">
      <c r="B180" s="1" t="s">
        <v>19</v>
      </c>
      <c r="C180" s="1" t="s">
        <v>30</v>
      </c>
      <c r="D180" s="1">
        <v>-10</v>
      </c>
      <c r="E180" s="36">
        <v>0.04</v>
      </c>
      <c r="F180" s="36">
        <v>0.04</v>
      </c>
      <c r="G180" s="1">
        <v>2002</v>
      </c>
      <c r="I180" s="1" t="s">
        <v>30</v>
      </c>
      <c r="J180" s="42">
        <f t="shared" si="24"/>
        <v>2</v>
      </c>
      <c r="K180" s="47">
        <f t="shared" si="61"/>
        <v>5.3333333333333337E-2</v>
      </c>
      <c r="L180" s="59">
        <f>-(X180*K180)/(W180*G180*0.15)</f>
        <v>-10.336351648351648</v>
      </c>
      <c r="M180" s="57">
        <f t="shared" si="57"/>
        <v>-10</v>
      </c>
      <c r="N180" s="57">
        <f t="shared" si="58"/>
        <v>0</v>
      </c>
      <c r="O180" s="47">
        <v>5.2600000000000001E-2</v>
      </c>
      <c r="T180" s="9" t="str">
        <f t="shared" si="60"/>
        <v/>
      </c>
      <c r="U180" s="17"/>
      <c r="W180" s="18">
        <f>[1]!WSD($B180,"contractmultiplier",$A$2,$A$2,"TradingCalendar=SSE","rptType=1","ShowCodes=N","ShowDates=N","ShowParams=Y","cols=1;rows=1")</f>
        <v>100</v>
      </c>
      <c r="X180" s="1">
        <v>5820012</v>
      </c>
    </row>
    <row r="181" spans="1:24" ht="14.25" x14ac:dyDescent="0.2">
      <c r="A181" s="28"/>
      <c r="B181" s="6" t="s">
        <v>23</v>
      </c>
      <c r="C181" s="6" t="s">
        <v>30</v>
      </c>
      <c r="D181" s="6">
        <v>-13</v>
      </c>
      <c r="E181" s="35">
        <v>0.04</v>
      </c>
      <c r="F181" s="35">
        <v>0.04</v>
      </c>
      <c r="G181" s="6">
        <v>1266</v>
      </c>
      <c r="H181" s="6"/>
      <c r="I181" s="6" t="s">
        <v>31</v>
      </c>
      <c r="J181" s="41">
        <f t="shared" si="24"/>
        <v>1</v>
      </c>
      <c r="K181" s="58">
        <f t="shared" si="61"/>
        <v>2.6666666666666668E-2</v>
      </c>
      <c r="L181" s="56">
        <f>-(X181*K181)/(W181*G181*0.15)</f>
        <v>-13.621232227488152</v>
      </c>
      <c r="M181" s="6">
        <f t="shared" si="57"/>
        <v>-14</v>
      </c>
      <c r="N181" s="6">
        <f t="shared" si="58"/>
        <v>-1</v>
      </c>
      <c r="O181" s="58">
        <v>2.8000000000000001E-2</v>
      </c>
      <c r="P181" s="58"/>
      <c r="T181" s="9" t="str">
        <f t="shared" si="60"/>
        <v/>
      </c>
      <c r="U181" s="17"/>
      <c r="W181" s="18">
        <f>[1]!WSD($B181,"contractmultiplier",$A$2,$A$2,"TradingCalendar=SSE","rptType=1","ShowCodes=N","ShowDates=N","ShowParams=Y","cols=1;rows=1")</f>
        <v>60</v>
      </c>
      <c r="X181" s="1">
        <v>5820012</v>
      </c>
    </row>
    <row r="182" spans="1:24" ht="14.25" x14ac:dyDescent="0.2">
      <c r="A182" s="27">
        <v>43173</v>
      </c>
      <c r="B182" s="1" t="s">
        <v>16</v>
      </c>
      <c r="C182" s="1" t="s">
        <v>32</v>
      </c>
      <c r="D182" s="1">
        <v>36</v>
      </c>
      <c r="E182" s="36">
        <v>0.04</v>
      </c>
      <c r="F182" s="36">
        <v>0.04</v>
      </c>
      <c r="G182" s="1">
        <v>607.4</v>
      </c>
      <c r="I182" s="1" t="s">
        <v>129</v>
      </c>
      <c r="J182" s="42">
        <f>IF(I182="N",1,IF(C182=I182,2,0.5))</f>
        <v>0.5</v>
      </c>
      <c r="K182" s="47">
        <f>SUM($F$182:$F$186)/SUM($J$182:$J$186)*J182</f>
        <v>3.3333333333333333E-2</v>
      </c>
      <c r="L182" s="59">
        <f>(X182*K182)/(W182*G182*0.15)</f>
        <v>21.292990158416565</v>
      </c>
      <c r="M182" s="57">
        <f t="shared" ref="M182:M191" si="62">ROUND(L182,0)</f>
        <v>21</v>
      </c>
      <c r="N182" s="57">
        <f t="shared" ref="N182:N191" si="63">M182-D182</f>
        <v>-15</v>
      </c>
      <c r="O182" s="47">
        <v>3.27E-2</v>
      </c>
      <c r="T182" s="9" t="str">
        <f>IF(Q182="","",D182*(Q182-#REF!)*W182)</f>
        <v/>
      </c>
      <c r="U182" s="17"/>
      <c r="W182" s="18">
        <f>[1]!WSD($B182,"contractmultiplier",$A$2,$A$2,"TradingCalendar=SSE","rptType=1","ShowCodes=N","ShowDates=N","ShowParams=Y","cols=1;rows=1")</f>
        <v>100</v>
      </c>
      <c r="X182" s="1">
        <v>5820013</v>
      </c>
    </row>
    <row r="183" spans="1:24" ht="14.25" x14ac:dyDescent="0.2">
      <c r="B183" s="1" t="s">
        <v>24</v>
      </c>
      <c r="C183" s="1" t="s">
        <v>32</v>
      </c>
      <c r="D183" s="1">
        <v>122</v>
      </c>
      <c r="E183" s="36">
        <v>0.04</v>
      </c>
      <c r="F183" s="36">
        <v>0.04</v>
      </c>
      <c r="G183" s="1">
        <v>1823</v>
      </c>
      <c r="I183" s="1" t="s">
        <v>31</v>
      </c>
      <c r="J183" s="42">
        <f t="shared" si="24"/>
        <v>1</v>
      </c>
      <c r="K183" s="47">
        <f t="shared" ref="K183:K186" si="64">SUM($F$182:$F$186)/SUM($J$182:$J$186)*J183</f>
        <v>6.6666666666666666E-2</v>
      </c>
      <c r="L183" s="59">
        <f>(X183*K183)/(W183*G183*0.15)</f>
        <v>141.89099774486499</v>
      </c>
      <c r="M183" s="57">
        <f t="shared" si="62"/>
        <v>142</v>
      </c>
      <c r="N183" s="57">
        <f t="shared" si="63"/>
        <v>20</v>
      </c>
      <c r="O183" s="47">
        <v>6.6299999999999998E-2</v>
      </c>
      <c r="T183" s="9" t="str">
        <f>IF(Q183="","",D183*(Q183-#REF!)*W183)</f>
        <v/>
      </c>
      <c r="U183" s="17"/>
      <c r="W183" s="18">
        <f>[1]!WSD($B183,"contractmultiplier",$A$2,$A$2,"TradingCalendar=SSE","rptType=1","ShowCodes=N","ShowDates=N","ShowParams=Y","cols=1;rows=1")</f>
        <v>10</v>
      </c>
      <c r="X183" s="1">
        <v>5820014</v>
      </c>
    </row>
    <row r="184" spans="1:24" ht="14.25" x14ac:dyDescent="0.2">
      <c r="B184" s="1" t="s">
        <v>18</v>
      </c>
      <c r="C184" s="1" t="s">
        <v>32</v>
      </c>
      <c r="D184" s="1">
        <v>9</v>
      </c>
      <c r="E184" s="36">
        <v>0.04</v>
      </c>
      <c r="F184" s="36">
        <v>0.04</v>
      </c>
      <c r="G184" s="1">
        <v>12695</v>
      </c>
      <c r="I184" s="1" t="s">
        <v>30</v>
      </c>
      <c r="J184" s="42">
        <f t="shared" si="24"/>
        <v>0.5</v>
      </c>
      <c r="K184" s="47">
        <f t="shared" si="64"/>
        <v>3.3333333333333333E-2</v>
      </c>
      <c r="L184" s="59">
        <f>(X184*K184)/(W184*G184*0.15)</f>
        <v>10.187764211631876</v>
      </c>
      <c r="M184" s="57">
        <f t="shared" si="62"/>
        <v>10</v>
      </c>
      <c r="N184" s="57">
        <f t="shared" si="63"/>
        <v>1</v>
      </c>
      <c r="O184" s="47">
        <v>3.2599999999999997E-2</v>
      </c>
      <c r="T184" s="9" t="str">
        <f>IF(Q184="","",D184*(Q184-#REF!)*W184)</f>
        <v/>
      </c>
      <c r="U184" s="17"/>
      <c r="W184" s="18">
        <f>[1]!WSD($B184,"contractmultiplier",$A$2,$A$2,"TradingCalendar=SSE","rptType=1","ShowCodes=N","ShowDates=N","ShowParams=Y","cols=1;rows=1")</f>
        <v>10</v>
      </c>
      <c r="X184" s="1">
        <v>5820015</v>
      </c>
    </row>
    <row r="185" spans="1:24" ht="14.25" x14ac:dyDescent="0.2">
      <c r="B185" s="1" t="s">
        <v>17</v>
      </c>
      <c r="C185" s="1" t="s">
        <v>32</v>
      </c>
      <c r="D185" s="1">
        <v>40</v>
      </c>
      <c r="E185" s="36">
        <v>0.04</v>
      </c>
      <c r="F185" s="36">
        <v>0.04</v>
      </c>
      <c r="G185" s="1">
        <v>5596</v>
      </c>
      <c r="I185" s="1" t="s">
        <v>30</v>
      </c>
      <c r="J185" s="42">
        <f t="shared" si="24"/>
        <v>0.5</v>
      </c>
      <c r="K185" s="47">
        <f t="shared" si="64"/>
        <v>3.3333333333333333E-2</v>
      </c>
      <c r="L185" s="59">
        <f>(X185*K185)/(W185*G185*0.15)</f>
        <v>46.223620046064646</v>
      </c>
      <c r="M185" s="57">
        <f t="shared" si="62"/>
        <v>46</v>
      </c>
      <c r="N185" s="57">
        <f t="shared" si="63"/>
        <v>6</v>
      </c>
      <c r="O185" s="47">
        <v>3.2899999999999999E-2</v>
      </c>
      <c r="T185" s="9" t="str">
        <f>IF(Q185="","",D185*(Q185-#REF!)*W185)</f>
        <v/>
      </c>
      <c r="U185" s="17"/>
      <c r="W185" s="18">
        <f>[1]!WSD($B185,"contractmultiplier",$A$2,$A$2,"TradingCalendar=SSE","rptType=1","ShowCodes=N","ShowDates=N","ShowParams=Y","cols=1;rows=1")</f>
        <v>5</v>
      </c>
      <c r="X185" s="1">
        <v>5820016</v>
      </c>
    </row>
    <row r="186" spans="1:24" ht="14.25" x14ac:dyDescent="0.2">
      <c r="B186" s="1" t="s">
        <v>22</v>
      </c>
      <c r="C186" s="1" t="s">
        <v>32</v>
      </c>
      <c r="D186" s="1">
        <v>41</v>
      </c>
      <c r="E186" s="36">
        <v>0.04</v>
      </c>
      <c r="F186" s="36">
        <v>0.04</v>
      </c>
      <c r="G186" s="1">
        <v>2664</v>
      </c>
      <c r="I186" s="1" t="s">
        <v>30</v>
      </c>
      <c r="J186" s="42">
        <f t="shared" si="24"/>
        <v>0.5</v>
      </c>
      <c r="K186" s="47">
        <f t="shared" si="64"/>
        <v>3.3333333333333333E-2</v>
      </c>
      <c r="L186" s="59">
        <f>(X186*K186)/(W186*G186*0.15)</f>
        <v>48.548690357023688</v>
      </c>
      <c r="M186" s="57">
        <f t="shared" si="62"/>
        <v>49</v>
      </c>
      <c r="N186" s="57">
        <f t="shared" si="63"/>
        <v>8</v>
      </c>
      <c r="O186" s="47">
        <v>3.3799999999999997E-2</v>
      </c>
      <c r="T186" s="9" t="str">
        <f>IF(Q186="","",D186*(Q186-#REF!)*W186)</f>
        <v/>
      </c>
      <c r="U186" s="17"/>
      <c r="W186" s="18">
        <f>[1]!WSD($B186,"contractmultiplier",$A$2,$A$2,"TradingCalendar=SSE","rptType=1","ShowCodes=N","ShowDates=N","ShowParams=Y","cols=1;rows=1")</f>
        <v>10</v>
      </c>
      <c r="X186" s="1">
        <v>5820017</v>
      </c>
    </row>
    <row r="187" spans="1:24" ht="14.25" x14ac:dyDescent="0.2">
      <c r="B187" s="1" t="s">
        <v>97</v>
      </c>
      <c r="C187" s="1" t="s">
        <v>30</v>
      </c>
      <c r="D187" s="1">
        <v>-41</v>
      </c>
      <c r="E187" s="36">
        <v>0.04</v>
      </c>
      <c r="F187" s="36">
        <v>0.04</v>
      </c>
      <c r="G187" s="1">
        <v>5112</v>
      </c>
      <c r="I187" s="1" t="s">
        <v>30</v>
      </c>
      <c r="J187" s="42">
        <f t="shared" si="24"/>
        <v>2</v>
      </c>
      <c r="K187" s="47">
        <f>SUM($F$187:$F$191)/SUM($J$187:$J$191)*J187</f>
        <v>5.3333333333333337E-2</v>
      </c>
      <c r="L187" s="59">
        <f>-(X187*K187)/(W187*G187*0.15)</f>
        <v>-40.480041731872717</v>
      </c>
      <c r="M187" s="57">
        <f t="shared" si="62"/>
        <v>-40</v>
      </c>
      <c r="N187" s="57">
        <f t="shared" si="63"/>
        <v>1</v>
      </c>
      <c r="O187" s="47">
        <v>5.2200000000000003E-2</v>
      </c>
      <c r="T187" s="9" t="str">
        <f>IF(Q187="","",D187*(Q187-#REF!)*W187)</f>
        <v/>
      </c>
      <c r="U187" s="17"/>
      <c r="W187" s="18">
        <f>[1]!WSD($B187,"contractmultiplier",$A$2,$A$2,"TradingCalendar=SSE","rptType=1","ShowCodes=N","ShowDates=N","ShowParams=Y","cols=1;rows=1")</f>
        <v>10</v>
      </c>
      <c r="X187" s="1">
        <v>5820018</v>
      </c>
    </row>
    <row r="188" spans="1:24" ht="14.25" x14ac:dyDescent="0.2">
      <c r="B188" s="1" t="s">
        <v>47</v>
      </c>
      <c r="C188" s="1" t="s">
        <v>30</v>
      </c>
      <c r="D188" s="1">
        <v>-21</v>
      </c>
      <c r="E188" s="36">
        <v>0.04</v>
      </c>
      <c r="F188" s="36">
        <v>0.04</v>
      </c>
      <c r="G188" s="1">
        <v>2517</v>
      </c>
      <c r="I188" s="1" t="s">
        <v>32</v>
      </c>
      <c r="J188" s="42">
        <f t="shared" si="24"/>
        <v>0.5</v>
      </c>
      <c r="K188" s="47">
        <f t="shared" ref="K188:K191" si="65">SUM($F$187:$F$191)/SUM($J$187:$J$191)*J188</f>
        <v>1.3333333333333334E-2</v>
      </c>
      <c r="L188" s="59">
        <f>-(X188*K188)/(W188*G188*0.15)</f>
        <v>-20.553636162980624</v>
      </c>
      <c r="M188" s="57">
        <f t="shared" si="62"/>
        <v>-21</v>
      </c>
      <c r="N188" s="57">
        <f t="shared" si="63"/>
        <v>0</v>
      </c>
      <c r="O188" s="47">
        <v>1.3599999999999999E-2</v>
      </c>
      <c r="T188" s="9" t="str">
        <f>IF(Q188="","",D188*(Q188-#REF!)*W188)</f>
        <v/>
      </c>
      <c r="U188" s="17"/>
      <c r="W188" s="18">
        <f>[1]!WSD($B188,"contractmultiplier",$A$2,$A$2,"TradingCalendar=SSE","rptType=1","ShowCodes=N","ShowDates=N","ShowParams=Y","cols=1;rows=1")</f>
        <v>10</v>
      </c>
      <c r="X188" s="1">
        <v>5820019</v>
      </c>
    </row>
    <row r="189" spans="1:24" ht="14.25" x14ac:dyDescent="0.2">
      <c r="B189" s="1" t="s">
        <v>20</v>
      </c>
      <c r="C189" s="1" t="s">
        <v>30</v>
      </c>
      <c r="D189" s="1">
        <v>-56</v>
      </c>
      <c r="E189" s="36">
        <v>0.04</v>
      </c>
      <c r="F189" s="36">
        <v>0.04</v>
      </c>
      <c r="G189" s="1">
        <v>3695</v>
      </c>
      <c r="I189" s="1" t="s">
        <v>30</v>
      </c>
      <c r="J189" s="42">
        <f t="shared" si="24"/>
        <v>2</v>
      </c>
      <c r="K189" s="47">
        <f t="shared" si="65"/>
        <v>5.3333333333333337E-2</v>
      </c>
      <c r="L189" s="59">
        <f>-(X189*K189)/(W189*G189*0.15)</f>
        <v>-56.003800932190657</v>
      </c>
      <c r="M189" s="57">
        <f t="shared" si="62"/>
        <v>-56</v>
      </c>
      <c r="N189" s="57">
        <f t="shared" si="63"/>
        <v>0</v>
      </c>
      <c r="O189" s="47">
        <v>5.33E-2</v>
      </c>
      <c r="T189" s="9" t="str">
        <f>IF(Q189="","",D189*(Q189-#REF!)*W189)</f>
        <v/>
      </c>
      <c r="U189" s="17"/>
      <c r="W189" s="18">
        <f>[1]!WSD($B189,"contractmultiplier",$A$2,$A$2,"TradingCalendar=SSE","rptType=1","ShowCodes=N","ShowDates=N","ShowParams=Y","cols=1;rows=1")</f>
        <v>10</v>
      </c>
      <c r="X189" s="1">
        <v>5820020</v>
      </c>
    </row>
    <row r="190" spans="1:24" ht="14.25" x14ac:dyDescent="0.2">
      <c r="B190" s="1" t="s">
        <v>19</v>
      </c>
      <c r="C190" s="1" t="s">
        <v>30</v>
      </c>
      <c r="D190" s="1">
        <v>-10</v>
      </c>
      <c r="E190" s="36">
        <v>0.04</v>
      </c>
      <c r="F190" s="36">
        <v>0.04</v>
      </c>
      <c r="G190" s="1">
        <v>1988</v>
      </c>
      <c r="I190" s="1" t="s">
        <v>30</v>
      </c>
      <c r="J190" s="42">
        <f t="shared" si="24"/>
        <v>2</v>
      </c>
      <c r="K190" s="47">
        <f t="shared" si="65"/>
        <v>5.3333333333333337E-2</v>
      </c>
      <c r="L190" s="59">
        <f>-(X190*K190)/(W190*G190*0.15)</f>
        <v>-10.409158953722335</v>
      </c>
      <c r="M190" s="57">
        <f t="shared" si="62"/>
        <v>-10</v>
      </c>
      <c r="N190" s="57">
        <f t="shared" si="63"/>
        <v>0</v>
      </c>
      <c r="O190" s="47">
        <v>5.1299999999999998E-2</v>
      </c>
      <c r="T190" s="9" t="str">
        <f>IF(Q190="","",D190*(Q190-#REF!)*W190)</f>
        <v/>
      </c>
      <c r="U190" s="17"/>
      <c r="W190" s="18">
        <f>[1]!WSD($B190,"contractmultiplier",$A$2,$A$2,"TradingCalendar=SSE","rptType=1","ShowCodes=N","ShowDates=N","ShowParams=Y","cols=1;rows=1")</f>
        <v>100</v>
      </c>
      <c r="X190" s="1">
        <v>5820021</v>
      </c>
    </row>
    <row r="191" spans="1:24" ht="14.25" x14ac:dyDescent="0.2">
      <c r="B191" s="1" t="s">
        <v>128</v>
      </c>
      <c r="C191" s="1" t="s">
        <v>30</v>
      </c>
      <c r="D191" s="1">
        <v>0</v>
      </c>
      <c r="E191" s="35">
        <v>0.04</v>
      </c>
      <c r="F191" s="35">
        <v>0.04</v>
      </c>
      <c r="G191" s="1">
        <v>5708</v>
      </c>
      <c r="I191" s="1" t="s">
        <v>31</v>
      </c>
      <c r="J191" s="42">
        <f t="shared" si="24"/>
        <v>1</v>
      </c>
      <c r="K191" s="47">
        <f t="shared" si="65"/>
        <v>2.6666666666666668E-2</v>
      </c>
      <c r="L191" s="59">
        <f>-(X191*K191)/(W191*G191*0.15)</f>
        <v>-18.126674453009421</v>
      </c>
      <c r="M191" s="57">
        <f t="shared" si="62"/>
        <v>-18</v>
      </c>
      <c r="N191" s="57">
        <f t="shared" si="63"/>
        <v>-18</v>
      </c>
      <c r="O191" s="47">
        <v>2.64E-2</v>
      </c>
      <c r="T191" s="9"/>
      <c r="U191" s="17"/>
      <c r="W191" s="18">
        <f>[1]!WSD($B191,"contractmultiplier",$A$2,$A$2,"TradingCalendar=SSE","rptType=1","ShowCodes=N","ShowDates=N","ShowParams=Y","cols=1;rows=1")</f>
        <v>10</v>
      </c>
      <c r="X191" s="1">
        <v>5820022</v>
      </c>
    </row>
    <row r="192" spans="1:24" ht="14.25" x14ac:dyDescent="0.2">
      <c r="A192" s="28"/>
      <c r="B192" s="6" t="s">
        <v>23</v>
      </c>
      <c r="C192" s="6" t="s">
        <v>30</v>
      </c>
      <c r="D192" s="6">
        <v>0</v>
      </c>
      <c r="E192" s="62"/>
      <c r="F192" s="62"/>
      <c r="G192" s="6"/>
      <c r="H192" s="6"/>
      <c r="I192" s="6"/>
      <c r="K192" s="58"/>
      <c r="L192" s="56"/>
      <c r="M192" s="56">
        <v>0</v>
      </c>
      <c r="N192" s="58">
        <v>0</v>
      </c>
      <c r="O192" s="58">
        <v>0</v>
      </c>
      <c r="P192" s="58"/>
      <c r="T192" s="9" t="str">
        <f t="shared" si="38"/>
        <v/>
      </c>
      <c r="U192" s="17"/>
      <c r="W192" s="18">
        <f>[1]!WSD($B192,"contractmultiplier",$A$2,$A$2,"TradingCalendar=SSE","rptType=1","ShowCodes=N","ShowDates=N","ShowParams=Y","cols=1;rows=1")</f>
        <v>60</v>
      </c>
      <c r="X192" s="1">
        <v>5790023</v>
      </c>
    </row>
    <row r="193" spans="1:24" ht="14.25" x14ac:dyDescent="0.2">
      <c r="A193" s="27">
        <v>43175</v>
      </c>
      <c r="B193" s="1" t="s">
        <v>139</v>
      </c>
      <c r="C193" s="1" t="s">
        <v>32</v>
      </c>
      <c r="D193" s="1">
        <v>21</v>
      </c>
      <c r="O193" s="47">
        <v>0</v>
      </c>
      <c r="T193" s="9" t="str">
        <f t="shared" si="38"/>
        <v/>
      </c>
      <c r="U193" s="17"/>
      <c r="W193" s="18">
        <f>[1]!WSD($B193,"contractmultiplier",$A$2,$A$2,"TradingCalendar=SSE","rptType=1","ShowCodes=N","ShowDates=N","ShowParams=Y","cols=1;rows=1")</f>
        <v>100</v>
      </c>
      <c r="X193" s="1">
        <v>5790023</v>
      </c>
    </row>
    <row r="194" spans="1:24" ht="14.25" x14ac:dyDescent="0.2">
      <c r="B194" s="1" t="s">
        <v>130</v>
      </c>
      <c r="C194" s="1" t="s">
        <v>32</v>
      </c>
      <c r="D194" s="1">
        <v>142</v>
      </c>
      <c r="E194" s="36">
        <v>0.04</v>
      </c>
      <c r="F194" s="36">
        <v>0.04</v>
      </c>
      <c r="G194" s="1">
        <v>1806</v>
      </c>
      <c r="I194" s="1" t="s">
        <v>31</v>
      </c>
      <c r="J194" s="42">
        <f>IF(I194="N",1,IF(C194=I194,2,0.5))</f>
        <v>1</v>
      </c>
      <c r="K194" s="47">
        <f>SUM($F$194:$F$198)/SUM($J$194:$J$198)*J194</f>
        <v>5.7142857142857148E-2</v>
      </c>
      <c r="L194" s="59">
        <f>(X194*K194)/(W194*G194*0.15)</f>
        <v>122.13305911511894</v>
      </c>
      <c r="M194" s="57">
        <f t="shared" ref="M194:M203" si="66">ROUND(L194,0)</f>
        <v>122</v>
      </c>
      <c r="N194" s="57">
        <f t="shared" ref="N194:N203" si="67">M194-D194</f>
        <v>-20</v>
      </c>
      <c r="O194" s="47">
        <v>5.7099999999999998E-2</v>
      </c>
      <c r="T194" s="9" t="str">
        <f t="shared" si="38"/>
        <v/>
      </c>
      <c r="U194" s="17"/>
      <c r="W194" s="18">
        <f>[1]!WSD($B194,"contractmultiplier",$A$2,$A$2,"TradingCalendar=SSE","rptType=1","ShowCodes=N","ShowDates=N","ShowParams=Y","cols=1;rows=1")</f>
        <v>10</v>
      </c>
      <c r="X194" s="1">
        <v>5790023</v>
      </c>
    </row>
    <row r="195" spans="1:24" ht="14.25" x14ac:dyDescent="0.2">
      <c r="B195" s="1" t="s">
        <v>140</v>
      </c>
      <c r="C195" s="1" t="s">
        <v>32</v>
      </c>
      <c r="D195" s="1">
        <v>0</v>
      </c>
      <c r="E195" s="36">
        <v>0.04</v>
      </c>
      <c r="F195" s="36">
        <v>0.04</v>
      </c>
      <c r="G195" s="1">
        <v>1457</v>
      </c>
      <c r="I195" s="1" t="s">
        <v>141</v>
      </c>
      <c r="J195" s="42">
        <f t="shared" ref="J195:J235" si="68">IF(I195="N",1,IF(C195=I195,2,0.5))</f>
        <v>1</v>
      </c>
      <c r="K195" s="47">
        <f t="shared" ref="K195:K198" si="69">SUM($F$194:$F$198)/SUM($J$194:$J$198)*J195</f>
        <v>5.7142857142857148E-2</v>
      </c>
      <c r="L195" s="59">
        <f>(X195*K195)/(W195*G195*0.15)</f>
        <v>75.693996143412761</v>
      </c>
      <c r="M195" s="57">
        <f t="shared" si="66"/>
        <v>76</v>
      </c>
      <c r="N195" s="57">
        <f t="shared" si="67"/>
        <v>76</v>
      </c>
      <c r="O195" s="47">
        <v>5.7500000000000002E-2</v>
      </c>
      <c r="T195" s="9" t="str">
        <f t="shared" ref="T195:T202" si="70">IF(Q195="","",D196*(Q195-G195)*W195)</f>
        <v/>
      </c>
      <c r="U195" s="17"/>
      <c r="W195" s="18">
        <f>[1]!WSD($B195,"contractmultiplier",$A$2,$A$2,"TradingCalendar=SSE","rptType=1","ShowCodes=N","ShowDates=N","ShowParams=Y","cols=1;rows=1")</f>
        <v>20</v>
      </c>
      <c r="X195" s="1">
        <v>5790023</v>
      </c>
    </row>
    <row r="196" spans="1:24" ht="14.25" x14ac:dyDescent="0.2">
      <c r="B196" s="1" t="s">
        <v>131</v>
      </c>
      <c r="C196" s="1" t="s">
        <v>32</v>
      </c>
      <c r="D196" s="1">
        <v>10</v>
      </c>
      <c r="E196" s="36">
        <v>0.04</v>
      </c>
      <c r="F196" s="36">
        <v>0.04</v>
      </c>
      <c r="G196" s="1">
        <v>12810</v>
      </c>
      <c r="I196" s="1" t="s">
        <v>30</v>
      </c>
      <c r="J196" s="42">
        <f t="shared" si="68"/>
        <v>0.5</v>
      </c>
      <c r="K196" s="47">
        <f t="shared" si="69"/>
        <v>2.8571428571428574E-2</v>
      </c>
      <c r="L196" s="59">
        <f>(X196*K196)/(W196*G196*0.15)</f>
        <v>8.6093795769674006</v>
      </c>
      <c r="M196" s="57">
        <f t="shared" si="66"/>
        <v>9</v>
      </c>
      <c r="N196" s="57">
        <f t="shared" si="67"/>
        <v>-1</v>
      </c>
      <c r="O196" s="47">
        <v>2.98E-2</v>
      </c>
      <c r="T196" s="9" t="str">
        <f t="shared" si="70"/>
        <v/>
      </c>
      <c r="U196" s="17"/>
      <c r="W196" s="18">
        <f>[1]!WSD($B196,"contractmultiplier",$A$2,$A$2,"TradingCalendar=SSE","rptType=1","ShowCodes=N","ShowDates=N","ShowParams=Y","cols=1;rows=1")</f>
        <v>10</v>
      </c>
      <c r="X196" s="1">
        <v>5790023</v>
      </c>
    </row>
    <row r="197" spans="1:24" ht="14.25" x14ac:dyDescent="0.2">
      <c r="B197" s="1" t="s">
        <v>132</v>
      </c>
      <c r="C197" s="1" t="s">
        <v>32</v>
      </c>
      <c r="D197" s="1">
        <v>46</v>
      </c>
      <c r="E197" s="36">
        <v>0.04</v>
      </c>
      <c r="F197" s="36">
        <v>0.04</v>
      </c>
      <c r="G197" s="1">
        <v>5582</v>
      </c>
      <c r="I197" s="1" t="s">
        <v>30</v>
      </c>
      <c r="J197" s="42">
        <f t="shared" si="68"/>
        <v>0.5</v>
      </c>
      <c r="K197" s="47">
        <f t="shared" si="69"/>
        <v>2.8571428571428574E-2</v>
      </c>
      <c r="L197" s="59">
        <f>(X197*K197)/(W197*G197*0.15)</f>
        <v>39.514923819760803</v>
      </c>
      <c r="M197" s="57">
        <f t="shared" si="66"/>
        <v>40</v>
      </c>
      <c r="N197" s="57">
        <f t="shared" si="67"/>
        <v>-6</v>
      </c>
      <c r="O197" s="47">
        <v>2.8799999999999999E-2</v>
      </c>
      <c r="T197" s="9" t="str">
        <f t="shared" si="70"/>
        <v/>
      </c>
      <c r="U197" s="17"/>
      <c r="W197" s="18">
        <f>[1]!WSD($B197,"contractmultiplier",$A$2,$A$2,"TradingCalendar=SSE","rptType=1","ShowCodes=N","ShowDates=N","ShowParams=Y","cols=1;rows=1")</f>
        <v>5</v>
      </c>
      <c r="X197" s="1">
        <v>5790023</v>
      </c>
    </row>
    <row r="198" spans="1:24" ht="14.25" x14ac:dyDescent="0.2">
      <c r="B198" s="1" t="s">
        <v>133</v>
      </c>
      <c r="C198" s="1" t="s">
        <v>32</v>
      </c>
      <c r="D198" s="1">
        <v>49</v>
      </c>
      <c r="E198" s="36">
        <v>0.04</v>
      </c>
      <c r="F198" s="36">
        <v>0.04</v>
      </c>
      <c r="G198" s="1">
        <v>2686</v>
      </c>
      <c r="I198" s="1" t="s">
        <v>142</v>
      </c>
      <c r="J198" s="42">
        <f t="shared" si="68"/>
        <v>0.5</v>
      </c>
      <c r="K198" s="47">
        <f t="shared" si="69"/>
        <v>2.8571428571428574E-2</v>
      </c>
      <c r="L198" s="59">
        <f>(X198*K198)/(W198*G198*0.15)</f>
        <v>41.059624862603279</v>
      </c>
      <c r="M198" s="57">
        <f t="shared" si="66"/>
        <v>41</v>
      </c>
      <c r="N198" s="57">
        <f t="shared" si="67"/>
        <v>-8</v>
      </c>
      <c r="O198" s="47">
        <v>2.8500000000000001E-2</v>
      </c>
      <c r="T198" s="9" t="str">
        <f t="shared" si="70"/>
        <v/>
      </c>
      <c r="U198" s="17"/>
      <c r="W198" s="18">
        <f>[1]!WSD($B198,"contractmultiplier",$A$2,$A$2,"TradingCalendar=SSE","rptType=1","ShowCodes=N","ShowDates=N","ShowParams=Y","cols=1;rows=1")</f>
        <v>10</v>
      </c>
      <c r="X198" s="1">
        <v>5790023</v>
      </c>
    </row>
    <row r="199" spans="1:24" ht="14.25" x14ac:dyDescent="0.2">
      <c r="B199" s="1" t="s">
        <v>134</v>
      </c>
      <c r="C199" s="1" t="s">
        <v>30</v>
      </c>
      <c r="D199" s="1">
        <v>-40</v>
      </c>
      <c r="E199" s="36">
        <v>0.04</v>
      </c>
      <c r="F199" s="36">
        <v>0.04</v>
      </c>
      <c r="G199" s="1">
        <v>5110</v>
      </c>
      <c r="I199" s="1" t="s">
        <v>142</v>
      </c>
      <c r="J199" s="42">
        <f t="shared" si="68"/>
        <v>2</v>
      </c>
      <c r="K199" s="47">
        <f>SUM($F$199:$F$203)/SUM($J$199:$J$203)*J199</f>
        <v>0.05</v>
      </c>
      <c r="L199" s="59">
        <f>-(X199*K199)/(W199*G199*0.15)</f>
        <v>-37.769230267449451</v>
      </c>
      <c r="M199" s="57">
        <f t="shared" si="66"/>
        <v>-38</v>
      </c>
      <c r="N199" s="57">
        <f t="shared" si="67"/>
        <v>2</v>
      </c>
      <c r="O199" s="47">
        <v>5.0200000000000002E-2</v>
      </c>
      <c r="T199" s="9" t="str">
        <f t="shared" si="70"/>
        <v/>
      </c>
      <c r="U199" s="17"/>
      <c r="W199" s="18">
        <f>[1]!WSD($B199,"contractmultiplier",$A$2,$A$2,"TradingCalendar=SSE","rptType=1","ShowCodes=N","ShowDates=N","ShowParams=Y","cols=1;rows=1")</f>
        <v>10</v>
      </c>
      <c r="X199" s="1">
        <v>5790023</v>
      </c>
    </row>
    <row r="200" spans="1:24" ht="14.25" x14ac:dyDescent="0.2">
      <c r="B200" s="1" t="s">
        <v>135</v>
      </c>
      <c r="C200" s="1" t="s">
        <v>30</v>
      </c>
      <c r="D200" s="1">
        <v>-21</v>
      </c>
      <c r="E200" s="36">
        <v>0.04</v>
      </c>
      <c r="F200" s="36">
        <v>0.04</v>
      </c>
      <c r="G200" s="1">
        <v>2494</v>
      </c>
      <c r="I200" s="1" t="s">
        <v>141</v>
      </c>
      <c r="J200" s="42">
        <f t="shared" si="68"/>
        <v>1</v>
      </c>
      <c r="K200" s="47">
        <f t="shared" ref="K200:K203" si="71">SUM($F$199:$F$203)/SUM($J$199:$J$203)*J200</f>
        <v>2.5000000000000001E-2</v>
      </c>
      <c r="L200" s="59">
        <f>-(X200*K200)/(W200*G200*0.15)</f>
        <v>-38.6930165731088</v>
      </c>
      <c r="M200" s="57">
        <f t="shared" si="66"/>
        <v>-39</v>
      </c>
      <c r="N200" s="57">
        <f t="shared" si="67"/>
        <v>-18</v>
      </c>
      <c r="O200" s="47">
        <v>2.5000000000000001E-2</v>
      </c>
      <c r="T200" s="9" t="str">
        <f t="shared" si="70"/>
        <v/>
      </c>
      <c r="U200" s="17"/>
      <c r="W200" s="18">
        <f>[1]!WSD($B200,"contractmultiplier",$A$2,$A$2,"TradingCalendar=SSE","rptType=1","ShowCodes=N","ShowDates=N","ShowParams=Y","cols=1;rows=1")</f>
        <v>10</v>
      </c>
      <c r="X200" s="1">
        <v>5790023</v>
      </c>
    </row>
    <row r="201" spans="1:24" ht="14.25" x14ac:dyDescent="0.2">
      <c r="B201" s="1" t="s">
        <v>136</v>
      </c>
      <c r="C201" s="1" t="s">
        <v>30</v>
      </c>
      <c r="D201" s="1">
        <v>-56</v>
      </c>
      <c r="E201" s="36">
        <v>0.04</v>
      </c>
      <c r="F201" s="36">
        <v>0.04</v>
      </c>
      <c r="G201" s="1">
        <v>3752</v>
      </c>
      <c r="I201" s="1" t="s">
        <v>142</v>
      </c>
      <c r="J201" s="42">
        <f t="shared" si="68"/>
        <v>2</v>
      </c>
      <c r="K201" s="47">
        <f t="shared" si="71"/>
        <v>0.05</v>
      </c>
      <c r="L201" s="59">
        <f>-(X201*K201)/(W201*G201*0.15)</f>
        <v>-51.4394367448472</v>
      </c>
      <c r="M201" s="57">
        <f t="shared" si="66"/>
        <v>-51</v>
      </c>
      <c r="N201" s="57">
        <f t="shared" si="67"/>
        <v>5</v>
      </c>
      <c r="O201" s="47">
        <v>4.9500000000000002E-2</v>
      </c>
      <c r="T201" s="9" t="str">
        <f t="shared" si="70"/>
        <v/>
      </c>
      <c r="U201" s="17"/>
      <c r="W201" s="18">
        <f>[1]!WSD($B201,"contractmultiplier",$A$2,$A$2,"TradingCalendar=SSE","rptType=1","ShowCodes=N","ShowDates=N","ShowParams=Y","cols=1;rows=1")</f>
        <v>10</v>
      </c>
      <c r="X201" s="1">
        <v>5790023</v>
      </c>
    </row>
    <row r="202" spans="1:24" ht="14.25" x14ac:dyDescent="0.2">
      <c r="B202" s="1" t="s">
        <v>137</v>
      </c>
      <c r="C202" s="1" t="s">
        <v>30</v>
      </c>
      <c r="D202" s="1">
        <v>-10</v>
      </c>
      <c r="E202" s="36">
        <v>0.04</v>
      </c>
      <c r="F202" s="36">
        <v>0.04</v>
      </c>
      <c r="G202" s="1">
        <v>1999</v>
      </c>
      <c r="I202" s="1" t="s">
        <v>142</v>
      </c>
      <c r="J202" s="42">
        <f t="shared" si="68"/>
        <v>2</v>
      </c>
      <c r="K202" s="47">
        <f t="shared" si="71"/>
        <v>0.05</v>
      </c>
      <c r="L202" s="59">
        <f>-(X202*K202)/(W202*G202*0.15)</f>
        <v>-9.6548657662164423</v>
      </c>
      <c r="M202" s="57">
        <f t="shared" si="66"/>
        <v>-10</v>
      </c>
      <c r="N202" s="57">
        <f t="shared" si="67"/>
        <v>0</v>
      </c>
      <c r="O202" s="47">
        <v>5.1700000000000003E-2</v>
      </c>
      <c r="T202" s="9" t="str">
        <f t="shared" si="70"/>
        <v/>
      </c>
      <c r="U202" s="17"/>
      <c r="W202" s="18">
        <f>[1]!WSD($B202,"contractmultiplier",$A$2,$A$2,"TradingCalendar=SSE","rptType=1","ShowCodes=N","ShowDates=N","ShowParams=Y","cols=1;rows=1")</f>
        <v>100</v>
      </c>
      <c r="X202" s="1">
        <v>5790023</v>
      </c>
    </row>
    <row r="203" spans="1:24" ht="14.25" x14ac:dyDescent="0.2">
      <c r="A203" s="28"/>
      <c r="B203" s="6" t="s">
        <v>138</v>
      </c>
      <c r="C203" s="6" t="s">
        <v>30</v>
      </c>
      <c r="D203" s="6">
        <v>-18</v>
      </c>
      <c r="E203" s="35">
        <v>0.04</v>
      </c>
      <c r="F203" s="35">
        <v>0.04</v>
      </c>
      <c r="G203" s="6">
        <v>5684</v>
      </c>
      <c r="H203" s="6"/>
      <c r="I203" s="6" t="s">
        <v>31</v>
      </c>
      <c r="J203" s="41">
        <f t="shared" si="68"/>
        <v>1</v>
      </c>
      <c r="K203" s="58">
        <f t="shared" si="71"/>
        <v>2.5000000000000001E-2</v>
      </c>
      <c r="L203" s="56">
        <f>-(X203*K203)/(W203*G203*0.15)</f>
        <v>-16.977548088200798</v>
      </c>
      <c r="M203" s="6">
        <f t="shared" si="66"/>
        <v>-17</v>
      </c>
      <c r="N203" s="6">
        <f t="shared" si="67"/>
        <v>1</v>
      </c>
      <c r="O203" s="58">
        <v>2.5000000000000001E-2</v>
      </c>
      <c r="P203" s="58"/>
      <c r="T203" s="9" t="str">
        <f>IF(Q203="","",#REF!*(Q203-G203)*W203)</f>
        <v/>
      </c>
      <c r="U203" s="17"/>
      <c r="W203" s="18">
        <f>[1]!WSD($B203,"contractmultiplier",$A$2,$A$2,"TradingCalendar=SSE","rptType=1","ShowCodes=N","ShowDates=N","ShowParams=Y","cols=1;rows=1")</f>
        <v>10</v>
      </c>
      <c r="X203" s="1">
        <v>5790023</v>
      </c>
    </row>
    <row r="204" spans="1:24" ht="14.25" x14ac:dyDescent="0.2">
      <c r="A204" s="27">
        <v>43182</v>
      </c>
      <c r="B204" s="1" t="s">
        <v>130</v>
      </c>
      <c r="C204" s="1" t="s">
        <v>32</v>
      </c>
      <c r="D204" s="1">
        <v>122</v>
      </c>
      <c r="E204" s="36">
        <v>0.04</v>
      </c>
      <c r="F204" s="36">
        <v>0.04</v>
      </c>
      <c r="G204" s="1">
        <v>1804</v>
      </c>
      <c r="I204" s="1" t="s">
        <v>31</v>
      </c>
      <c r="J204" s="42">
        <f t="shared" si="68"/>
        <v>1</v>
      </c>
      <c r="K204" s="47">
        <f>SUM($F$204:$F$208)/SUM($J$204:$J$208)*J204</f>
        <v>6.6666666666666666E-2</v>
      </c>
      <c r="L204" s="59">
        <f>(X204*K204)/(W204*G204*0.15)</f>
        <v>142.64656319290464</v>
      </c>
      <c r="M204" s="57">
        <f t="shared" ref="M204:M213" si="72">ROUND(L204,0)</f>
        <v>143</v>
      </c>
      <c r="N204" s="57">
        <f t="shared" ref="N204:N213" si="73">M204-D204</f>
        <v>21</v>
      </c>
      <c r="T204" s="9" t="str">
        <f>IF(Q204="","",D204*(Q204-#REF!)*W204)</f>
        <v/>
      </c>
      <c r="U204" s="17"/>
      <c r="W204" s="18">
        <f>[1]!WSD($B204,"contractmultiplier",$A$2,$A$2,"TradingCalendar=SSE","rptType=1","ShowCodes=N","ShowDates=N","ShowParams=Y","cols=1;rows=1")</f>
        <v>10</v>
      </c>
      <c r="X204" s="1">
        <v>5790024</v>
      </c>
    </row>
    <row r="205" spans="1:24" ht="14.25" x14ac:dyDescent="0.2">
      <c r="B205" s="1" t="s">
        <v>140</v>
      </c>
      <c r="C205" s="1" t="s">
        <v>32</v>
      </c>
      <c r="D205" s="1">
        <v>76</v>
      </c>
      <c r="E205" s="36">
        <v>0.04</v>
      </c>
      <c r="F205" s="36">
        <v>0.04</v>
      </c>
      <c r="G205" s="1">
        <v>1387</v>
      </c>
      <c r="I205" s="1" t="s">
        <v>30</v>
      </c>
      <c r="J205" s="42">
        <f t="shared" si="68"/>
        <v>0.5</v>
      </c>
      <c r="K205" s="47">
        <f t="shared" ref="K205:K208" si="74">SUM($F$204:$F$208)/SUM($J$204:$J$208)*J205</f>
        <v>3.3333333333333333E-2</v>
      </c>
      <c r="L205" s="59">
        <f>(X205*K205)/(W205*G205*0.15)</f>
        <v>46.383281262517023</v>
      </c>
      <c r="M205" s="57">
        <f t="shared" si="72"/>
        <v>46</v>
      </c>
      <c r="N205" s="57">
        <f t="shared" si="73"/>
        <v>-30</v>
      </c>
      <c r="T205" s="9" t="str">
        <f>IF(Q205="","",D205*(Q205-G204)*W205)</f>
        <v/>
      </c>
      <c r="U205" s="17"/>
      <c r="W205" s="18">
        <f>[1]!WSD($B205,"contractmultiplier",$A$2,$A$2,"TradingCalendar=SSE","rptType=1","ShowCodes=N","ShowDates=N","ShowParams=Y","cols=1;rows=1")</f>
        <v>20</v>
      </c>
      <c r="X205" s="1">
        <v>5790025</v>
      </c>
    </row>
    <row r="206" spans="1:24" ht="14.25" x14ac:dyDescent="0.2">
      <c r="B206" s="1" t="s">
        <v>131</v>
      </c>
      <c r="C206" s="1" t="s">
        <v>32</v>
      </c>
      <c r="D206" s="1">
        <v>9</v>
      </c>
      <c r="E206" s="36">
        <v>0.04</v>
      </c>
      <c r="F206" s="36">
        <v>0.04</v>
      </c>
      <c r="G206" s="1">
        <v>12130</v>
      </c>
      <c r="I206" s="1" t="s">
        <v>146</v>
      </c>
      <c r="J206" s="42">
        <f t="shared" si="68"/>
        <v>0.5</v>
      </c>
      <c r="K206" s="47">
        <f t="shared" si="74"/>
        <v>3.3333333333333333E-2</v>
      </c>
      <c r="L206" s="59">
        <f>(X206*K206)/(W206*G206*0.15)</f>
        <v>10.607357332600531</v>
      </c>
      <c r="M206" s="57">
        <f t="shared" si="72"/>
        <v>11</v>
      </c>
      <c r="N206" s="57">
        <f t="shared" si="73"/>
        <v>2</v>
      </c>
      <c r="T206" s="9" t="str">
        <f>IF(Q206="","",D206*(Q206-G205)*W206)</f>
        <v/>
      </c>
      <c r="U206" s="17"/>
      <c r="W206" s="18">
        <f>[1]!WSD($B206,"contractmultiplier",$A$2,$A$2,"TradingCalendar=SSE","rptType=1","ShowCodes=N","ShowDates=N","ShowParams=Y","cols=1;rows=1")</f>
        <v>10</v>
      </c>
      <c r="X206" s="1">
        <v>5790026</v>
      </c>
    </row>
    <row r="207" spans="1:24" ht="14.25" x14ac:dyDescent="0.2">
      <c r="B207" s="1" t="s">
        <v>132</v>
      </c>
      <c r="C207" s="1" t="s">
        <v>32</v>
      </c>
      <c r="D207" s="1">
        <v>40</v>
      </c>
      <c r="E207" s="36">
        <v>0.04</v>
      </c>
      <c r="F207" s="36">
        <v>0.04</v>
      </c>
      <c r="G207" s="1">
        <v>5560</v>
      </c>
      <c r="I207" s="1" t="s">
        <v>146</v>
      </c>
      <c r="J207" s="42">
        <f t="shared" si="68"/>
        <v>0.5</v>
      </c>
      <c r="K207" s="47">
        <f t="shared" si="74"/>
        <v>3.3333333333333333E-2</v>
      </c>
      <c r="L207" s="59">
        <f>(X207*K207)/(W207*G207*0.15)</f>
        <v>46.283189448441249</v>
      </c>
      <c r="M207" s="57">
        <f t="shared" si="72"/>
        <v>46</v>
      </c>
      <c r="N207" s="57">
        <f t="shared" si="73"/>
        <v>6</v>
      </c>
      <c r="T207" s="9" t="str">
        <f>IF(Q207="","",D207*(Q207-G206)*W207)</f>
        <v/>
      </c>
      <c r="U207" s="17"/>
      <c r="W207" s="18">
        <f>[1]!WSD($B207,"contractmultiplier",$A$2,$A$2,"TradingCalendar=SSE","rptType=1","ShowCodes=N","ShowDates=N","ShowParams=Y","cols=1;rows=1")</f>
        <v>5</v>
      </c>
      <c r="X207" s="1">
        <v>5790027</v>
      </c>
    </row>
    <row r="208" spans="1:24" ht="14.25" x14ac:dyDescent="0.2">
      <c r="B208" s="1" t="s">
        <v>143</v>
      </c>
      <c r="C208" s="1" t="s">
        <v>144</v>
      </c>
      <c r="D208" s="1">
        <v>0</v>
      </c>
      <c r="E208" s="36">
        <v>0.04</v>
      </c>
      <c r="F208" s="36">
        <v>0.04</v>
      </c>
      <c r="G208" s="1">
        <v>586.6</v>
      </c>
      <c r="I208" s="1" t="s">
        <v>146</v>
      </c>
      <c r="J208" s="42">
        <f t="shared" si="68"/>
        <v>0.5</v>
      </c>
      <c r="K208" s="47">
        <f t="shared" si="74"/>
        <v>3.3333333333333333E-2</v>
      </c>
      <c r="L208" s="59">
        <f>(X208*K208)/(W208*G208*0.15)</f>
        <v>21.934416789786717</v>
      </c>
      <c r="M208" s="57">
        <f t="shared" si="72"/>
        <v>22</v>
      </c>
      <c r="N208" s="57">
        <f t="shared" si="73"/>
        <v>22</v>
      </c>
      <c r="T208" s="9" t="str">
        <f t="shared" ref="T208" si="75">IF(Q208="","",D208*(Q208-G208)*W208)</f>
        <v/>
      </c>
      <c r="U208" s="17"/>
      <c r="W208" s="18">
        <f>[1]!WSD($B208,"contractmultiplier",$A$2,$A$2,"TradingCalendar=SSE","rptType=1","ShowCodes=N","ShowDates=N","ShowParams=Y","cols=1;rows=1")</f>
        <v>100</v>
      </c>
      <c r="X208" s="1">
        <v>5790028</v>
      </c>
    </row>
    <row r="209" spans="1:24" ht="14.25" x14ac:dyDescent="0.2">
      <c r="B209" s="1" t="s">
        <v>134</v>
      </c>
      <c r="C209" s="1" t="s">
        <v>30</v>
      </c>
      <c r="D209" s="1">
        <v>-38</v>
      </c>
      <c r="E209" s="36">
        <v>0.04</v>
      </c>
      <c r="F209" s="36">
        <v>0.04</v>
      </c>
      <c r="G209" s="1">
        <v>5120</v>
      </c>
      <c r="I209" s="1" t="s">
        <v>146</v>
      </c>
      <c r="J209" s="42">
        <f t="shared" si="68"/>
        <v>2</v>
      </c>
      <c r="K209" s="47">
        <f>SUM($F$209:$F$213)/SUM($J$209:$J$213)*J209</f>
        <v>0.05</v>
      </c>
      <c r="L209" s="59">
        <f>-(X209*K209)/(W209*G209*0.15)</f>
        <v>-37.695501302083336</v>
      </c>
      <c r="M209" s="57">
        <f t="shared" si="72"/>
        <v>-38</v>
      </c>
      <c r="N209" s="57">
        <f t="shared" si="73"/>
        <v>0</v>
      </c>
      <c r="T209" s="9" t="str">
        <f>IF(Q209="","",D210*(Q209-G209)*W209)</f>
        <v/>
      </c>
      <c r="U209" s="17"/>
      <c r="W209" s="18">
        <f>[1]!WSD($B209,"contractmultiplier",$A$2,$A$2,"TradingCalendar=SSE","rptType=1","ShowCodes=N","ShowDates=N","ShowParams=Y","cols=1;rows=1")</f>
        <v>10</v>
      </c>
      <c r="X209" s="1">
        <v>5790029</v>
      </c>
    </row>
    <row r="210" spans="1:24" ht="14.25" x14ac:dyDescent="0.2">
      <c r="B210" s="1" t="s">
        <v>145</v>
      </c>
      <c r="C210" s="1" t="s">
        <v>30</v>
      </c>
      <c r="D210" s="1">
        <v>0</v>
      </c>
      <c r="E210" s="36">
        <v>0.04</v>
      </c>
      <c r="F210" s="36">
        <v>0.04</v>
      </c>
      <c r="G210" s="1">
        <v>1275.5</v>
      </c>
      <c r="I210" s="1" t="s">
        <v>147</v>
      </c>
      <c r="J210" s="42">
        <f t="shared" si="68"/>
        <v>1</v>
      </c>
      <c r="K210" s="47">
        <f t="shared" ref="K210:K213" si="76">SUM($F$209:$F$213)/SUM($J$209:$J$213)*J210</f>
        <v>2.5000000000000001E-2</v>
      </c>
      <c r="L210" s="59">
        <f>-(X210*K210)/(W210*G210*0.15)</f>
        <v>-12.609499542663007</v>
      </c>
      <c r="M210" s="57">
        <f t="shared" si="72"/>
        <v>-13</v>
      </c>
      <c r="N210" s="57">
        <f t="shared" si="73"/>
        <v>-13</v>
      </c>
      <c r="T210" s="9" t="str">
        <f>IF(Q210="","",D211*(Q210-G210)*W210)</f>
        <v/>
      </c>
      <c r="U210" s="17"/>
      <c r="W210" s="18">
        <f>[1]!WSD($B210,"contractmultiplier",$A$2,$A$2,"TradingCalendar=SSE","rptType=1","ShowCodes=N","ShowDates=N","ShowParams=Y","cols=1;rows=1")</f>
        <v>60</v>
      </c>
      <c r="X210" s="1">
        <v>5790030</v>
      </c>
    </row>
    <row r="211" spans="1:24" ht="14.25" x14ac:dyDescent="0.2">
      <c r="B211" s="1" t="s">
        <v>136</v>
      </c>
      <c r="C211" s="1" t="s">
        <v>30</v>
      </c>
      <c r="D211" s="1">
        <v>-51</v>
      </c>
      <c r="E211" s="36">
        <v>0.04</v>
      </c>
      <c r="F211" s="36">
        <v>0.04</v>
      </c>
      <c r="G211" s="1">
        <v>3619</v>
      </c>
      <c r="I211" s="1" t="s">
        <v>146</v>
      </c>
      <c r="J211" s="42">
        <f t="shared" si="68"/>
        <v>2</v>
      </c>
      <c r="K211" s="47">
        <f t="shared" si="76"/>
        <v>0.05</v>
      </c>
      <c r="L211" s="59">
        <f>-(X211*K211)/(W211*G211*0.15)</f>
        <v>-53.329934604402688</v>
      </c>
      <c r="M211" s="57">
        <f t="shared" si="72"/>
        <v>-53</v>
      </c>
      <c r="N211" s="57">
        <f t="shared" si="73"/>
        <v>-2</v>
      </c>
      <c r="T211" s="9" t="str">
        <f>IF(Q211="","",D212*(Q211-G211)*W211)</f>
        <v/>
      </c>
      <c r="U211" s="17"/>
      <c r="W211" s="18">
        <f>[1]!WSD($B211,"contractmultiplier",$A$2,$A$2,"TradingCalendar=SSE","rptType=1","ShowCodes=N","ShowDates=N","ShowParams=Y","cols=1;rows=1")</f>
        <v>10</v>
      </c>
      <c r="X211" s="1">
        <v>5790031</v>
      </c>
    </row>
    <row r="212" spans="1:24" ht="14.25" x14ac:dyDescent="0.2">
      <c r="B212" s="1" t="s">
        <v>137</v>
      </c>
      <c r="C212" s="1" t="s">
        <v>30</v>
      </c>
      <c r="D212" s="1">
        <v>-10</v>
      </c>
      <c r="E212" s="36">
        <v>0.04</v>
      </c>
      <c r="F212" s="36">
        <v>0.04</v>
      </c>
      <c r="G212" s="1">
        <v>1964.5</v>
      </c>
      <c r="I212" s="1" t="s">
        <v>146</v>
      </c>
      <c r="J212" s="42">
        <f t="shared" si="68"/>
        <v>2</v>
      </c>
      <c r="K212" s="47">
        <f t="shared" si="76"/>
        <v>0.05</v>
      </c>
      <c r="L212" s="59">
        <f>-(X212*K212)/(W212*G212*0.15)</f>
        <v>-9.8244370917112089</v>
      </c>
      <c r="M212" s="57">
        <f t="shared" si="72"/>
        <v>-10</v>
      </c>
      <c r="N212" s="57">
        <f t="shared" si="73"/>
        <v>0</v>
      </c>
      <c r="T212" s="9" t="str">
        <f>IF(Q212="","",D213*(Q212-G212)*W212)</f>
        <v/>
      </c>
      <c r="U212" s="17"/>
      <c r="W212" s="18">
        <f>[1]!WSD($B212,"contractmultiplier",$A$2,$A$2,"TradingCalendar=SSE","rptType=1","ShowCodes=N","ShowDates=N","ShowParams=Y","cols=1;rows=1")</f>
        <v>100</v>
      </c>
      <c r="X212" s="1">
        <v>5790032</v>
      </c>
    </row>
    <row r="213" spans="1:24" ht="14.25" x14ac:dyDescent="0.2">
      <c r="A213" s="28"/>
      <c r="B213" s="6" t="s">
        <v>138</v>
      </c>
      <c r="C213" s="6" t="s">
        <v>30</v>
      </c>
      <c r="D213" s="6">
        <v>-17</v>
      </c>
      <c r="E213" s="35">
        <v>0.04</v>
      </c>
      <c r="F213" s="35">
        <v>0.04</v>
      </c>
      <c r="G213" s="6">
        <v>5678</v>
      </c>
      <c r="H213" s="6"/>
      <c r="I213" s="6" t="s">
        <v>147</v>
      </c>
      <c r="J213" s="41">
        <f t="shared" si="68"/>
        <v>1</v>
      </c>
      <c r="K213" s="58">
        <f t="shared" si="76"/>
        <v>2.5000000000000001E-2</v>
      </c>
      <c r="L213" s="56">
        <f>-(X213*K213)/(W213*G213*0.15)</f>
        <v>-17.171636139485734</v>
      </c>
      <c r="M213" s="6">
        <f t="shared" si="72"/>
        <v>-17</v>
      </c>
      <c r="N213" s="6">
        <f t="shared" si="73"/>
        <v>0</v>
      </c>
      <c r="O213" s="58"/>
      <c r="P213" s="58"/>
      <c r="T213" s="9" t="str">
        <f>IF(Q213="","",#REF!*(Q213-G213)*W213)</f>
        <v/>
      </c>
      <c r="U213" s="17"/>
      <c r="W213" s="18">
        <f>[1]!WSD($B213,"contractmultiplier",$A$2,$A$2,"TradingCalendar=SSE","rptType=1","ShowCodes=N","ShowDates=N","ShowParams=Y","cols=1;rows=1")</f>
        <v>10</v>
      </c>
      <c r="X213" s="1">
        <v>5850033</v>
      </c>
    </row>
    <row r="214" spans="1:24" ht="14.25" x14ac:dyDescent="0.2">
      <c r="A214" s="27">
        <v>43185</v>
      </c>
      <c r="B214" s="1" t="s">
        <v>130</v>
      </c>
      <c r="C214" s="1" t="s">
        <v>32</v>
      </c>
      <c r="D214" s="1">
        <v>143</v>
      </c>
      <c r="E214" s="36">
        <v>0.04</v>
      </c>
      <c r="F214" s="36">
        <v>0.04</v>
      </c>
      <c r="G214" s="1">
        <v>1799</v>
      </c>
      <c r="I214" s="1" t="s">
        <v>31</v>
      </c>
      <c r="J214" s="42">
        <f t="shared" si="68"/>
        <v>1</v>
      </c>
      <c r="K214" s="47">
        <f>SUM($F$214:$F$218)/SUM($J$214:$J$218)*J214</f>
        <v>5.7142857142857148E-2</v>
      </c>
      <c r="L214" s="59">
        <f>(X214*K214)/(W214*G214*0.15)</f>
        <v>123.87906508907065</v>
      </c>
      <c r="M214" s="57">
        <f t="shared" ref="M214:M222" si="77">ROUND(L214,0)</f>
        <v>124</v>
      </c>
      <c r="N214" s="57">
        <f t="shared" ref="N214:N222" si="78">M214-D214</f>
        <v>-19</v>
      </c>
      <c r="O214" s="47">
        <v>5.6899999999999999E-2</v>
      </c>
      <c r="T214" s="9" t="str">
        <f>IF(Q214="","",D214*(Q214-#REF!)*W214)</f>
        <v/>
      </c>
      <c r="U214" s="17"/>
      <c r="W214" s="18">
        <f>[1]!WSD($B214,"contractmultiplier",$A$2,$A$2,"TradingCalendar=SSE","rptType=1","ShowCodes=N","ShowDates=N","ShowParams=Y","cols=1;rows=1")</f>
        <v>10</v>
      </c>
      <c r="X214" s="1">
        <v>5850034</v>
      </c>
    </row>
    <row r="215" spans="1:24" ht="14.25" x14ac:dyDescent="0.2">
      <c r="B215" s="1" t="s">
        <v>140</v>
      </c>
      <c r="C215" s="1" t="s">
        <v>32</v>
      </c>
      <c r="D215" s="1">
        <v>46</v>
      </c>
      <c r="E215" s="36">
        <v>0.04</v>
      </c>
      <c r="F215" s="36">
        <v>0.04</v>
      </c>
      <c r="G215" s="1">
        <v>1375</v>
      </c>
      <c r="I215" s="1" t="s">
        <v>31</v>
      </c>
      <c r="J215" s="42">
        <f t="shared" si="68"/>
        <v>1</v>
      </c>
      <c r="K215" s="47">
        <f t="shared" ref="K215:K218" si="79">SUM($F$214:$F$218)/SUM($J$214:$J$218)*J215</f>
        <v>5.7142857142857148E-2</v>
      </c>
      <c r="L215" s="59">
        <f>(X215*K215)/(W215*G215*0.15)</f>
        <v>81.039445887445893</v>
      </c>
      <c r="M215" s="57">
        <f t="shared" si="77"/>
        <v>81</v>
      </c>
      <c r="N215" s="57">
        <f t="shared" si="78"/>
        <v>35</v>
      </c>
      <c r="O215" s="47">
        <v>5.6899999999999999E-2</v>
      </c>
      <c r="T215" s="9" t="str">
        <f t="shared" ref="T215:T220" si="80">IF(Q215="","",D215*(Q215-G214)*W215)</f>
        <v/>
      </c>
      <c r="U215" s="17"/>
      <c r="W215" s="18">
        <f>[1]!WSD($B215,"contractmultiplier",$A$2,$A$2,"TradingCalendar=SSE","rptType=1","ShowCodes=N","ShowDates=N","ShowParams=Y","cols=1;rows=1")</f>
        <v>20</v>
      </c>
      <c r="X215" s="1">
        <v>5850035</v>
      </c>
    </row>
    <row r="216" spans="1:24" ht="14.25" x14ac:dyDescent="0.2">
      <c r="B216" s="1" t="s">
        <v>131</v>
      </c>
      <c r="C216" s="1" t="s">
        <v>32</v>
      </c>
      <c r="D216" s="1">
        <v>11</v>
      </c>
      <c r="E216" s="36">
        <v>0.04</v>
      </c>
      <c r="F216" s="36">
        <v>0.04</v>
      </c>
      <c r="G216" s="1">
        <v>11305</v>
      </c>
      <c r="I216" s="1" t="s">
        <v>30</v>
      </c>
      <c r="J216" s="42">
        <f t="shared" si="68"/>
        <v>0.5</v>
      </c>
      <c r="K216" s="47">
        <f t="shared" si="79"/>
        <v>2.8571428571428574E-2</v>
      </c>
      <c r="L216" s="59">
        <f>(X216*K216)/(W216*G216*0.15)</f>
        <v>9.8566348644721042</v>
      </c>
      <c r="M216" s="57">
        <f t="shared" si="77"/>
        <v>10</v>
      </c>
      <c r="N216" s="57">
        <f t="shared" si="78"/>
        <v>-1</v>
      </c>
      <c r="O216" s="47">
        <v>2.9700000000000001E-2</v>
      </c>
      <c r="T216" s="9" t="str">
        <f t="shared" si="80"/>
        <v/>
      </c>
      <c r="U216" s="17"/>
      <c r="W216" s="18">
        <f>[1]!WSD($B216,"contractmultiplier",$A$2,$A$2,"TradingCalendar=SSE","rptType=1","ShowCodes=N","ShowDates=N","ShowParams=Y","cols=1;rows=1")</f>
        <v>10</v>
      </c>
      <c r="X216" s="1">
        <v>5850036</v>
      </c>
    </row>
    <row r="217" spans="1:24" ht="14.25" x14ac:dyDescent="0.2">
      <c r="B217" s="1" t="s">
        <v>132</v>
      </c>
      <c r="C217" s="1" t="s">
        <v>32</v>
      </c>
      <c r="D217" s="1">
        <v>46</v>
      </c>
      <c r="E217" s="36">
        <v>0.04</v>
      </c>
      <c r="F217" s="36">
        <v>0.04</v>
      </c>
      <c r="G217" s="1">
        <v>5494</v>
      </c>
      <c r="I217" s="1" t="s">
        <v>30</v>
      </c>
      <c r="J217" s="42">
        <f t="shared" si="68"/>
        <v>0.5</v>
      </c>
      <c r="K217" s="47">
        <f t="shared" si="79"/>
        <v>2.8571428571428574E-2</v>
      </c>
      <c r="L217" s="59">
        <f>(X217*K217)/(W217*G217*0.15)</f>
        <v>40.563988420268004</v>
      </c>
      <c r="M217" s="57">
        <f t="shared" si="77"/>
        <v>41</v>
      </c>
      <c r="N217" s="57">
        <f t="shared" si="78"/>
        <v>-5</v>
      </c>
      <c r="O217" s="47">
        <v>2.87E-2</v>
      </c>
      <c r="T217" s="9" t="str">
        <f t="shared" si="80"/>
        <v/>
      </c>
      <c r="U217" s="17"/>
      <c r="W217" s="18">
        <f>[1]!WSD($B217,"contractmultiplier",$A$2,$A$2,"TradingCalendar=SSE","rptType=1","ShowCodes=N","ShowDates=N","ShowParams=Y","cols=1;rows=1")</f>
        <v>5</v>
      </c>
      <c r="X217" s="1">
        <v>5850037</v>
      </c>
    </row>
    <row r="218" spans="1:24" ht="14.25" x14ac:dyDescent="0.2">
      <c r="B218" s="1" t="s">
        <v>16</v>
      </c>
      <c r="C218" s="1" t="s">
        <v>32</v>
      </c>
      <c r="D218" s="1">
        <v>22</v>
      </c>
      <c r="E218" s="36">
        <v>0.04</v>
      </c>
      <c r="F218" s="36">
        <v>0.04</v>
      </c>
      <c r="G218" s="1">
        <v>574.20000000000005</v>
      </c>
      <c r="I218" s="1" t="s">
        <v>30</v>
      </c>
      <c r="J218" s="42">
        <f t="shared" si="68"/>
        <v>0.5</v>
      </c>
      <c r="K218" s="47">
        <f t="shared" si="79"/>
        <v>2.8571428571428574E-2</v>
      </c>
      <c r="L218" s="59">
        <f>(X218*K218)/(W218*G218*0.15)</f>
        <v>19.406007530145462</v>
      </c>
      <c r="M218" s="57">
        <f t="shared" si="77"/>
        <v>19</v>
      </c>
      <c r="N218" s="57">
        <f t="shared" si="78"/>
        <v>-3</v>
      </c>
      <c r="O218" s="47">
        <v>2.7900000000000001E-2</v>
      </c>
      <c r="T218" s="9" t="str">
        <f t="shared" si="80"/>
        <v/>
      </c>
      <c r="U218" s="17"/>
      <c r="W218" s="18">
        <f>[1]!WSD($B218,"contractmultiplier",$A$2,$A$2,"TradingCalendar=SSE","rptType=1","ShowCodes=N","ShowDates=N","ShowParams=Y","cols=1;rows=1")</f>
        <v>100</v>
      </c>
      <c r="X218" s="1">
        <v>5850038</v>
      </c>
    </row>
    <row r="219" spans="1:24" ht="14.25" x14ac:dyDescent="0.2">
      <c r="B219" s="1" t="s">
        <v>134</v>
      </c>
      <c r="C219" s="1" t="s">
        <v>30</v>
      </c>
      <c r="D219" s="1">
        <v>-38</v>
      </c>
      <c r="E219" s="36">
        <v>0.04</v>
      </c>
      <c r="F219" s="36">
        <v>0.04</v>
      </c>
      <c r="G219" s="1">
        <v>5094</v>
      </c>
      <c r="I219" s="1" t="s">
        <v>30</v>
      </c>
      <c r="J219" s="42">
        <f t="shared" si="68"/>
        <v>2</v>
      </c>
      <c r="K219" s="47">
        <f>SUM($F$219:$F$225)/SUM($J$219:$J$225)*J219</f>
        <v>5.7142857142857148E-2</v>
      </c>
      <c r="L219" s="59">
        <f>-(X219*K219)/(W219*G219*0.15)</f>
        <v>-43.749240002243539</v>
      </c>
      <c r="M219" s="57">
        <f t="shared" si="77"/>
        <v>-44</v>
      </c>
      <c r="N219" s="57">
        <f t="shared" si="78"/>
        <v>-6</v>
      </c>
      <c r="O219" s="47">
        <v>5.7200000000000001E-2</v>
      </c>
      <c r="T219" s="9" t="str">
        <f t="shared" si="80"/>
        <v/>
      </c>
      <c r="U219" s="17"/>
      <c r="W219" s="18">
        <f>[1]!WSD($B219,"contractmultiplier",$A$2,$A$2,"TradingCalendar=SSE","rptType=1","ShowCodes=N","ShowDates=N","ShowParams=Y","cols=1;rows=1")</f>
        <v>10</v>
      </c>
      <c r="X219" s="1">
        <v>5850039</v>
      </c>
    </row>
    <row r="220" spans="1:24" ht="14.25" x14ac:dyDescent="0.2">
      <c r="B220" s="1" t="s">
        <v>101</v>
      </c>
      <c r="C220" s="1" t="s">
        <v>30</v>
      </c>
      <c r="D220" s="1">
        <v>-13</v>
      </c>
      <c r="L220" s="59"/>
      <c r="M220" s="57"/>
      <c r="N220" s="57"/>
      <c r="T220" s="9" t="str">
        <f t="shared" si="80"/>
        <v/>
      </c>
      <c r="U220" s="17"/>
      <c r="W220" s="18">
        <f>[1]!WSD($B220,"contractmultiplier",$A$2,$A$2,"TradingCalendar=SSE","rptType=1","ShowCodes=N","ShowDates=N","ShowParams=Y","cols=1;rows=1")</f>
        <v>60</v>
      </c>
      <c r="X220" s="1">
        <v>5850040</v>
      </c>
    </row>
    <row r="221" spans="1:24" ht="14.25" x14ac:dyDescent="0.2">
      <c r="B221" s="1" t="s">
        <v>149</v>
      </c>
      <c r="C221" s="1" t="s">
        <v>30</v>
      </c>
      <c r="D221" s="1">
        <v>0</v>
      </c>
      <c r="E221" s="36">
        <v>0.04</v>
      </c>
      <c r="F221" s="36">
        <v>0.04</v>
      </c>
      <c r="G221" s="1">
        <v>2502</v>
      </c>
      <c r="I221" s="1" t="s">
        <v>31</v>
      </c>
      <c r="J221" s="42">
        <f t="shared" si="68"/>
        <v>1</v>
      </c>
      <c r="K221" s="47">
        <f t="shared" ref="K221:K225" si="81">SUM($F$219:$F$225)/SUM($J$219:$J$225)*J221</f>
        <v>2.8571428571428574E-2</v>
      </c>
      <c r="L221" s="59">
        <f>-(X221*K221)/(W221*G221*0.15)</f>
        <v>-44.536112062730773</v>
      </c>
      <c r="M221" s="57">
        <f t="shared" si="77"/>
        <v>-45</v>
      </c>
      <c r="N221" s="57">
        <f t="shared" si="78"/>
        <v>-45</v>
      </c>
      <c r="O221" s="47">
        <v>2.9000000000000001E-2</v>
      </c>
      <c r="T221" s="9" t="str">
        <f>IF(Q221="","",D221*(Q221-G221)*W221)</f>
        <v/>
      </c>
      <c r="U221" s="17"/>
      <c r="W221" s="18">
        <f>[1]!WSD($B221,"contractmultiplier",$A$2,$A$2,"TradingCalendar=SSE","rptType=1","ShowCodes=N","ShowDates=N","ShowParams=Y","cols=1;rows=1")</f>
        <v>10</v>
      </c>
      <c r="X221" s="1">
        <v>5850041</v>
      </c>
    </row>
    <row r="222" spans="1:24" ht="14.25" x14ac:dyDescent="0.2">
      <c r="B222" s="1" t="s">
        <v>136</v>
      </c>
      <c r="C222" s="1" t="s">
        <v>30</v>
      </c>
      <c r="D222" s="1">
        <v>-53</v>
      </c>
      <c r="E222" s="36">
        <v>0.04</v>
      </c>
      <c r="F222" s="36">
        <v>0.04</v>
      </c>
      <c r="G222" s="1">
        <v>3369</v>
      </c>
      <c r="I222" s="1" t="s">
        <v>150</v>
      </c>
      <c r="J222" s="42">
        <f t="shared" si="68"/>
        <v>2</v>
      </c>
      <c r="K222" s="47">
        <f t="shared" si="81"/>
        <v>5.7142857142857148E-2</v>
      </c>
      <c r="L222" s="59">
        <f>-(X222*K222)/(W222*G222*0.15)</f>
        <v>-66.14981978543868</v>
      </c>
      <c r="M222" s="57">
        <f t="shared" si="77"/>
        <v>-66</v>
      </c>
      <c r="N222" s="57">
        <f t="shared" si="78"/>
        <v>-13</v>
      </c>
      <c r="O222" s="47">
        <v>5.7799999999999997E-2</v>
      </c>
      <c r="T222" s="9" t="str">
        <f>IF(Q222="","",D222*(Q222-G222)*W222)</f>
        <v/>
      </c>
      <c r="U222" s="17"/>
      <c r="W222" s="18">
        <f>[1]!WSD($B222,"contractmultiplier",$A$2,$A$2,"TradingCalendar=SSE","rptType=1","ShowCodes=N","ShowDates=N","ShowParams=Y","cols=1;rows=1")</f>
        <v>10</v>
      </c>
      <c r="X222" s="1">
        <v>5850042</v>
      </c>
    </row>
    <row r="223" spans="1:24" ht="14.25" x14ac:dyDescent="0.2">
      <c r="B223" s="1" t="s">
        <v>137</v>
      </c>
      <c r="C223" s="1" t="s">
        <v>30</v>
      </c>
      <c r="D223" s="1">
        <v>-10</v>
      </c>
      <c r="L223" s="59"/>
      <c r="M223" s="57"/>
      <c r="N223" s="57"/>
      <c r="T223" s="9" t="str">
        <f>IF(Q223="","",D223*(Q223-G224)*W223)</f>
        <v/>
      </c>
      <c r="U223" s="17"/>
      <c r="W223" s="18">
        <f>[1]!WSD($B223,"contractmultiplier",$A$2,$A$2,"TradingCalendar=SSE","rptType=1","ShowCodes=N","ShowDates=N","ShowParams=Y","cols=1;rows=1")</f>
        <v>100</v>
      </c>
      <c r="X223" s="1">
        <v>5850043</v>
      </c>
    </row>
    <row r="224" spans="1:24" ht="14.25" x14ac:dyDescent="0.2">
      <c r="B224" s="1" t="s">
        <v>148</v>
      </c>
      <c r="C224" s="1" t="s">
        <v>30</v>
      </c>
      <c r="D224" s="1">
        <v>0</v>
      </c>
      <c r="E224" s="36">
        <v>0.04</v>
      </c>
      <c r="F224" s="36">
        <v>0.04</v>
      </c>
      <c r="G224" s="1">
        <v>5666</v>
      </c>
      <c r="I224" s="1" t="s">
        <v>31</v>
      </c>
      <c r="J224" s="42">
        <f t="shared" si="68"/>
        <v>1</v>
      </c>
      <c r="K224" s="47">
        <f t="shared" si="81"/>
        <v>2.8571428571428574E-2</v>
      </c>
      <c r="L224" s="59">
        <f>-(X224*K224)/(W224*G224*0.15)</f>
        <v>-19.666327130922969</v>
      </c>
      <c r="M224" s="57">
        <f t="shared" ref="M224:M225" si="82">ROUND(L224,0)</f>
        <v>-20</v>
      </c>
      <c r="N224" s="57">
        <f t="shared" ref="N224:N225" si="83">M224-D224</f>
        <v>-20</v>
      </c>
      <c r="O224" s="47">
        <v>2.8799999999999999E-2</v>
      </c>
      <c r="T224" s="9" t="str">
        <f>IF(Q224="","",D224*(Q224-G225)*W224)</f>
        <v/>
      </c>
      <c r="U224" s="17"/>
      <c r="W224" s="18">
        <f>[1]!WSD($B224,"contractmultiplier",$A$2,$A$2,"TradingCalendar=SSE","rptType=1","ShowCodes=N","ShowDates=N","ShowParams=Y","cols=1;rows=1")</f>
        <v>10</v>
      </c>
      <c r="X224" s="1">
        <v>5850044</v>
      </c>
    </row>
    <row r="225" spans="1:24" ht="14.25" x14ac:dyDescent="0.2">
      <c r="A225" s="28"/>
      <c r="B225" s="6" t="s">
        <v>138</v>
      </c>
      <c r="C225" s="6" t="s">
        <v>30</v>
      </c>
      <c r="D225" s="6">
        <v>-17</v>
      </c>
      <c r="E225" s="35">
        <v>0.04</v>
      </c>
      <c r="F225" s="35">
        <v>0.04</v>
      </c>
      <c r="G225" s="6">
        <v>5654</v>
      </c>
      <c r="H225" s="6"/>
      <c r="I225" s="6" t="s">
        <v>31</v>
      </c>
      <c r="J225" s="41">
        <f t="shared" si="68"/>
        <v>1</v>
      </c>
      <c r="K225" s="58">
        <f t="shared" si="81"/>
        <v>2.8571428571428574E-2</v>
      </c>
      <c r="L225" s="56">
        <f>-(X225*K225)/(W225*G225*0.15)</f>
        <v>-19.708070139976755</v>
      </c>
      <c r="M225" s="6">
        <f t="shared" si="82"/>
        <v>-20</v>
      </c>
      <c r="N225" s="6">
        <f t="shared" si="83"/>
        <v>-3</v>
      </c>
      <c r="O225" s="58">
        <v>2.8799999999999999E-2</v>
      </c>
      <c r="P225" s="58"/>
      <c r="T225" s="9" t="str">
        <f>IF(Q225="","",D225*(Q225-#REF!)*W225)</f>
        <v/>
      </c>
      <c r="U225" s="17"/>
      <c r="W225" s="18">
        <f>[1]!WSD($B225,"contractmultiplier",$A$2,$A$2,"TradingCalendar=SSE","rptType=1","ShowCodes=N","ShowDates=N","ShowParams=Y","cols=1;rows=1")</f>
        <v>10</v>
      </c>
      <c r="X225" s="1">
        <v>5850045</v>
      </c>
    </row>
    <row r="226" spans="1:24" ht="14.25" x14ac:dyDescent="0.2">
      <c r="A226" s="27">
        <v>43186</v>
      </c>
      <c r="B226" s="1" t="s">
        <v>130</v>
      </c>
      <c r="C226" s="1" t="s">
        <v>32</v>
      </c>
      <c r="D226" s="1">
        <v>124</v>
      </c>
      <c r="E226" s="36">
        <v>0.04</v>
      </c>
      <c r="F226" s="36">
        <v>0.04</v>
      </c>
      <c r="G226" s="1">
        <v>1782</v>
      </c>
      <c r="I226" s="1" t="s">
        <v>31</v>
      </c>
      <c r="J226" s="42">
        <f t="shared" si="68"/>
        <v>1</v>
      </c>
      <c r="K226" s="47">
        <f>SUM($F$226:$F$230)/SUM($J$226:$J$230)*J226</f>
        <v>5.7142857142857148E-2</v>
      </c>
      <c r="T226" s="9" t="str">
        <f>IF(Q226="","",D226*(Q226-#REF!)*W226)</f>
        <v/>
      </c>
      <c r="U226" s="17"/>
      <c r="W226" s="18">
        <f>[1]!WSD($B226,"contractmultiplier",$A$2,$A$2,"TradingCalendar=SSE","rptType=1","ShowCodes=N","ShowDates=N","ShowParams=Y","cols=1;rows=1")</f>
        <v>10</v>
      </c>
      <c r="X226" s="1">
        <v>5850046</v>
      </c>
    </row>
    <row r="227" spans="1:24" ht="14.25" x14ac:dyDescent="0.2">
      <c r="B227" s="1" t="s">
        <v>140</v>
      </c>
      <c r="C227" s="1" t="s">
        <v>32</v>
      </c>
      <c r="D227" s="1">
        <v>81</v>
      </c>
      <c r="E227" s="36">
        <v>0.04</v>
      </c>
      <c r="F227" s="36">
        <v>0.04</v>
      </c>
      <c r="G227" s="1">
        <v>1375</v>
      </c>
      <c r="I227" s="1" t="s">
        <v>31</v>
      </c>
      <c r="J227" s="42">
        <f t="shared" si="68"/>
        <v>1</v>
      </c>
      <c r="K227" s="47">
        <f t="shared" ref="K227:K230" si="84">SUM($F$226:$F$230)/SUM($J$226:$J$230)*J227</f>
        <v>5.7142857142857148E-2</v>
      </c>
      <c r="T227" s="9" t="str">
        <f>IF(Q227="","",D227*(Q227-G226)*W227)</f>
        <v/>
      </c>
      <c r="U227" s="17"/>
      <c r="W227" s="18">
        <f>[1]!WSD($B227,"contractmultiplier",$A$2,$A$2,"TradingCalendar=SSE","rptType=1","ShowCodes=N","ShowDates=N","ShowParams=Y","cols=1;rows=1")</f>
        <v>20</v>
      </c>
      <c r="X227" s="1">
        <v>5850047</v>
      </c>
    </row>
    <row r="228" spans="1:24" ht="14.25" x14ac:dyDescent="0.2">
      <c r="B228" s="1" t="s">
        <v>131</v>
      </c>
      <c r="C228" s="1" t="s">
        <v>32</v>
      </c>
      <c r="D228" s="1">
        <v>10</v>
      </c>
      <c r="E228" s="36">
        <v>0.04</v>
      </c>
      <c r="F228" s="36">
        <v>0.04</v>
      </c>
      <c r="G228" s="1">
        <v>11175</v>
      </c>
      <c r="I228" s="1" t="s">
        <v>30</v>
      </c>
      <c r="J228" s="42">
        <f t="shared" si="68"/>
        <v>0.5</v>
      </c>
      <c r="K228" s="47">
        <f t="shared" si="84"/>
        <v>2.8571428571428574E-2</v>
      </c>
      <c r="T228" s="9" t="str">
        <f>IF(Q228="","",D228*(Q228-G227)*W228)</f>
        <v/>
      </c>
      <c r="U228" s="17"/>
      <c r="W228" s="18">
        <f>[1]!WSD($B228,"contractmultiplier",$A$2,$A$2,"TradingCalendar=SSE","rptType=1","ShowCodes=N","ShowDates=N","ShowParams=Y","cols=1;rows=1")</f>
        <v>10</v>
      </c>
      <c r="X228" s="1">
        <v>5850048</v>
      </c>
    </row>
    <row r="229" spans="1:24" ht="14.25" x14ac:dyDescent="0.2">
      <c r="B229" s="1" t="s">
        <v>132</v>
      </c>
      <c r="C229" s="1" t="s">
        <v>32</v>
      </c>
      <c r="D229" s="1">
        <v>41</v>
      </c>
      <c r="E229" s="36">
        <v>0.04</v>
      </c>
      <c r="F229" s="36">
        <v>0.04</v>
      </c>
      <c r="G229" s="1">
        <v>5462</v>
      </c>
      <c r="I229" s="1" t="s">
        <v>151</v>
      </c>
      <c r="J229" s="42">
        <f t="shared" si="68"/>
        <v>0.5</v>
      </c>
      <c r="K229" s="47">
        <f t="shared" si="84"/>
        <v>2.8571428571428574E-2</v>
      </c>
      <c r="T229" s="9" t="str">
        <f>IF(Q229="","",D229*(Q229-G228)*W229)</f>
        <v/>
      </c>
      <c r="U229" s="17"/>
      <c r="W229" s="18">
        <f>[1]!WSD($B229,"contractmultiplier",$A$2,$A$2,"TradingCalendar=SSE","rptType=1","ShowCodes=N","ShowDates=N","ShowParams=Y","cols=1;rows=1")</f>
        <v>5</v>
      </c>
      <c r="X229" s="1">
        <v>5850049</v>
      </c>
    </row>
    <row r="230" spans="1:24" ht="14.25" x14ac:dyDescent="0.2">
      <c r="B230" s="1" t="s">
        <v>16</v>
      </c>
      <c r="C230" s="1" t="s">
        <v>32</v>
      </c>
      <c r="D230" s="1">
        <v>19</v>
      </c>
      <c r="E230" s="36">
        <v>0.04</v>
      </c>
      <c r="F230" s="36">
        <v>0.04</v>
      </c>
      <c r="G230" s="1">
        <v>580.79999999999995</v>
      </c>
      <c r="I230" s="1" t="s">
        <v>30</v>
      </c>
      <c r="J230" s="42">
        <f t="shared" si="68"/>
        <v>0.5</v>
      </c>
      <c r="K230" s="47">
        <f t="shared" si="84"/>
        <v>2.8571428571428574E-2</v>
      </c>
      <c r="T230" s="9" t="str">
        <f>IF(Q230="","",D230*(Q230-G229)*W230)</f>
        <v/>
      </c>
      <c r="U230" s="17"/>
      <c r="W230" s="18">
        <f>[1]!WSD($B230,"contractmultiplier",$A$2,$A$2,"TradingCalendar=SSE","rptType=1","ShowCodes=N","ShowDates=N","ShowParams=Y","cols=1;rows=1")</f>
        <v>100</v>
      </c>
      <c r="X230" s="1">
        <v>5850050</v>
      </c>
    </row>
    <row r="231" spans="1:24" ht="14.25" x14ac:dyDescent="0.2">
      <c r="B231" s="1" t="s">
        <v>134</v>
      </c>
      <c r="C231" s="1" t="s">
        <v>30</v>
      </c>
      <c r="D231" s="1">
        <v>-44</v>
      </c>
      <c r="E231" s="36">
        <v>0.04</v>
      </c>
      <c r="F231" s="36">
        <v>0.04</v>
      </c>
      <c r="G231" s="1">
        <v>5070</v>
      </c>
      <c r="I231" s="1" t="s">
        <v>30</v>
      </c>
      <c r="J231" s="42">
        <f t="shared" si="68"/>
        <v>2</v>
      </c>
      <c r="K231" s="47">
        <f>SUM($F$231:$F$235)/SUM($J$231:$J$235)*J231</f>
        <v>5.7142857142857148E-2</v>
      </c>
      <c r="T231" s="9" t="str">
        <f>IF(Q231="","",D231*(Q231-G230)*W231)</f>
        <v/>
      </c>
      <c r="U231" s="17"/>
      <c r="W231" s="18">
        <f>[1]!WSD($B231,"contractmultiplier",$A$2,$A$2,"TradingCalendar=SSE","rptType=1","ShowCodes=N","ShowDates=N","ShowParams=Y","cols=1;rows=1")</f>
        <v>10</v>
      </c>
      <c r="X231" s="1">
        <v>5850051</v>
      </c>
    </row>
    <row r="232" spans="1:24" ht="14.25" x14ac:dyDescent="0.2">
      <c r="B232" s="1" t="s">
        <v>149</v>
      </c>
      <c r="C232" s="1" t="s">
        <v>30</v>
      </c>
      <c r="D232" s="1">
        <v>-45</v>
      </c>
      <c r="E232" s="36">
        <v>0.04</v>
      </c>
      <c r="F232" s="36">
        <v>0.04</v>
      </c>
      <c r="G232" s="1">
        <v>2481</v>
      </c>
      <c r="I232" s="1" t="s">
        <v>31</v>
      </c>
      <c r="J232" s="42">
        <f t="shared" si="68"/>
        <v>1</v>
      </c>
      <c r="K232" s="47">
        <f t="shared" ref="K232:K235" si="85">SUM($F$231:$F$235)/SUM($J$231:$J$235)*J232</f>
        <v>2.8571428571428574E-2</v>
      </c>
      <c r="T232" s="9" t="str">
        <f>IF(Q232="","",#REF!*(Q232-G231)*W232)</f>
        <v/>
      </c>
      <c r="U232" s="17"/>
      <c r="W232" s="18">
        <f>[1]!WSD($B232,"contractmultiplier",$A$2,$A$2,"TradingCalendar=SSE","rptType=1","ShowCodes=N","ShowDates=N","ShowParams=Y","cols=1;rows=1")</f>
        <v>10</v>
      </c>
      <c r="X232" s="1">
        <v>5850052</v>
      </c>
    </row>
    <row r="233" spans="1:24" ht="14.25" x14ac:dyDescent="0.2">
      <c r="B233" s="1" t="s">
        <v>136</v>
      </c>
      <c r="C233" s="1" t="s">
        <v>30</v>
      </c>
      <c r="D233" s="1">
        <v>-66</v>
      </c>
      <c r="E233" s="36">
        <v>0.04</v>
      </c>
      <c r="F233" s="36">
        <v>0.04</v>
      </c>
      <c r="G233" s="1">
        <v>3433</v>
      </c>
      <c r="I233" s="1" t="s">
        <v>152</v>
      </c>
      <c r="J233" s="42">
        <f t="shared" si="68"/>
        <v>2</v>
      </c>
      <c r="K233" s="47">
        <f t="shared" si="85"/>
        <v>5.7142857142857148E-2</v>
      </c>
      <c r="T233" s="9" t="str">
        <f>IF(Q233="","",D232*(Q233-G232)*W233)</f>
        <v/>
      </c>
      <c r="U233" s="17"/>
      <c r="W233" s="18">
        <f>[1]!WSD($B233,"contractmultiplier",$A$2,$A$2,"TradingCalendar=SSE","rptType=1","ShowCodes=N","ShowDates=N","ShowParams=Y","cols=1;rows=1")</f>
        <v>10</v>
      </c>
      <c r="X233" s="1">
        <v>5850053</v>
      </c>
    </row>
    <row r="234" spans="1:24" ht="14.25" x14ac:dyDescent="0.2">
      <c r="B234" s="1" t="s">
        <v>148</v>
      </c>
      <c r="C234" s="1" t="s">
        <v>30</v>
      </c>
      <c r="D234" s="1">
        <v>-20</v>
      </c>
      <c r="E234" s="36">
        <v>0.04</v>
      </c>
      <c r="F234" s="36">
        <v>0.04</v>
      </c>
      <c r="G234" s="1">
        <v>5657</v>
      </c>
      <c r="I234" s="1" t="s">
        <v>31</v>
      </c>
      <c r="J234" s="42">
        <f t="shared" si="68"/>
        <v>1</v>
      </c>
      <c r="K234" s="47">
        <f t="shared" si="85"/>
        <v>2.8571428571428574E-2</v>
      </c>
      <c r="T234" s="9" t="str">
        <f>IF(Q234="","",D233*(Q234-G233)*W234)</f>
        <v/>
      </c>
      <c r="U234" s="17"/>
      <c r="W234" s="18">
        <f>[1]!WSD($B234,"contractmultiplier",$A$2,$A$2,"TradingCalendar=SSE","rptType=1","ShowCodes=N","ShowDates=N","ShowParams=Y","cols=1;rows=1")</f>
        <v>10</v>
      </c>
      <c r="X234" s="1">
        <v>5850054</v>
      </c>
    </row>
    <row r="235" spans="1:24" ht="14.25" x14ac:dyDescent="0.2">
      <c r="A235" s="28"/>
      <c r="B235" s="6" t="s">
        <v>138</v>
      </c>
      <c r="C235" s="6" t="s">
        <v>30</v>
      </c>
      <c r="D235" s="6">
        <v>-20</v>
      </c>
      <c r="E235" s="35">
        <v>0.04</v>
      </c>
      <c r="F235" s="35">
        <v>0.04</v>
      </c>
      <c r="G235" s="6">
        <v>5630</v>
      </c>
      <c r="H235" s="6"/>
      <c r="I235" s="6" t="s">
        <v>153</v>
      </c>
      <c r="J235" s="41">
        <f t="shared" si="68"/>
        <v>1</v>
      </c>
      <c r="K235" s="58">
        <f t="shared" si="85"/>
        <v>2.8571428571428574E-2</v>
      </c>
      <c r="L235" s="56"/>
      <c r="M235" s="58"/>
      <c r="N235" s="58"/>
      <c r="O235" s="58"/>
      <c r="P235" s="58"/>
      <c r="T235" s="9" t="str">
        <f>IF(Q235="","",#REF!*(Q235-G234)*W235)</f>
        <v/>
      </c>
      <c r="U235" s="17"/>
      <c r="W235" s="18">
        <f>[1]!WSD($B235,"contractmultiplier",$A$2,$A$2,"TradingCalendar=SSE","rptType=1","ShowCodes=N","ShowDates=N","ShowParams=Y","cols=1;rows=1")</f>
        <v>10</v>
      </c>
      <c r="X235" s="1">
        <v>5850055</v>
      </c>
    </row>
    <row r="236" spans="1:24" ht="14.25" x14ac:dyDescent="0.2">
      <c r="A236" s="27">
        <v>43189</v>
      </c>
      <c r="B236" s="1" t="s">
        <v>130</v>
      </c>
      <c r="C236" s="1" t="s">
        <v>32</v>
      </c>
      <c r="D236" s="1">
        <v>124</v>
      </c>
      <c r="E236" s="36">
        <v>0.04</v>
      </c>
      <c r="F236" s="36">
        <v>0.04</v>
      </c>
      <c r="G236" s="1">
        <v>1785</v>
      </c>
      <c r="I236" s="1" t="s">
        <v>31</v>
      </c>
      <c r="J236" s="42">
        <f>IF(I236="N",1,IF(C236=I236,2,0.5))</f>
        <v>1</v>
      </c>
      <c r="K236" s="47">
        <f>SUM($F$236:$F$240)/SUM($J$236:$J$240)*J236</f>
        <v>5.7142857142857148E-2</v>
      </c>
      <c r="L236" s="59">
        <f>(X236*K236)/(W236*G236*0.15)</f>
        <v>124.85113512071497</v>
      </c>
      <c r="M236" s="57">
        <f t="shared" ref="M236:M241" si="86">ROUND(L236,0)</f>
        <v>125</v>
      </c>
      <c r="N236" s="57">
        <f t="shared" ref="N236:N241" si="87">M236-D236</f>
        <v>1</v>
      </c>
      <c r="T236" s="9" t="str">
        <f t="shared" ref="T236:T246" si="88">IF(Q236="","",D234*(Q236-G235)*W236)</f>
        <v/>
      </c>
      <c r="U236" s="17"/>
      <c r="W236" s="18">
        <f>[1]!WSD($B236,"contractmultiplier",$A$2,$A$2,"TradingCalendar=SSE","rptType=1","ShowCodes=N","ShowDates=N","ShowParams=Y","cols=1;rows=1")</f>
        <v>10</v>
      </c>
      <c r="X236" s="1">
        <v>5850056</v>
      </c>
    </row>
    <row r="237" spans="1:24" ht="14.25" x14ac:dyDescent="0.2">
      <c r="B237" s="1" t="s">
        <v>140</v>
      </c>
      <c r="C237" s="1" t="s">
        <v>32</v>
      </c>
      <c r="D237" s="1">
        <v>81</v>
      </c>
      <c r="E237" s="36">
        <v>0.04</v>
      </c>
      <c r="F237" s="36">
        <v>0.04</v>
      </c>
      <c r="G237" s="1">
        <v>1380</v>
      </c>
      <c r="I237" s="1" t="s">
        <v>31</v>
      </c>
      <c r="J237" s="42">
        <f t="shared" ref="J237:J255" si="89">IF(I237="N",1,IF(C237=I237,2,0.5))</f>
        <v>1</v>
      </c>
      <c r="K237" s="47">
        <f t="shared" ref="K237:K240" si="90">SUM($F$236:$F$240)/SUM($J$236:$J$240)*J237</f>
        <v>5.7142857142857148E-2</v>
      </c>
      <c r="L237" s="59">
        <f>(X237*K237)/(W237*G237*0.15)</f>
        <v>80.746128364389236</v>
      </c>
      <c r="M237" s="57">
        <f t="shared" si="86"/>
        <v>81</v>
      </c>
      <c r="N237" s="57">
        <f t="shared" si="87"/>
        <v>0</v>
      </c>
      <c r="T237" s="9" t="str">
        <f t="shared" si="88"/>
        <v/>
      </c>
      <c r="U237" s="17"/>
      <c r="W237" s="18">
        <f>[1]!WSD($B237,"contractmultiplier",$A$2,$A$2,"TradingCalendar=SSE","rptType=1","ShowCodes=N","ShowDates=N","ShowParams=Y","cols=1;rows=1")</f>
        <v>20</v>
      </c>
      <c r="X237" s="1">
        <v>5850057</v>
      </c>
    </row>
    <row r="238" spans="1:24" ht="14.25" x14ac:dyDescent="0.2">
      <c r="B238" s="1" t="s">
        <v>131</v>
      </c>
      <c r="C238" s="1" t="s">
        <v>32</v>
      </c>
      <c r="D238" s="1">
        <v>10</v>
      </c>
      <c r="E238" s="36">
        <v>0.04</v>
      </c>
      <c r="F238" s="36">
        <v>0.04</v>
      </c>
      <c r="G238" s="1">
        <v>11100</v>
      </c>
      <c r="I238" s="1" t="s">
        <v>30</v>
      </c>
      <c r="J238" s="42">
        <f t="shared" si="89"/>
        <v>0.5</v>
      </c>
      <c r="K238" s="47">
        <f t="shared" si="90"/>
        <v>2.8571428571428574E-2</v>
      </c>
      <c r="L238" s="59">
        <f>(X238*K238)/(W238*G238*0.15)</f>
        <v>10.038709566709567</v>
      </c>
      <c r="M238" s="57">
        <f t="shared" si="86"/>
        <v>10</v>
      </c>
      <c r="N238" s="57">
        <f t="shared" si="87"/>
        <v>0</v>
      </c>
      <c r="T238" s="9" t="str">
        <f t="shared" si="88"/>
        <v/>
      </c>
      <c r="U238" s="17"/>
      <c r="W238" s="18">
        <f>[1]!WSD($B238,"contractmultiplier",$A$2,$A$2,"TradingCalendar=SSE","rptType=1","ShowCodes=N","ShowDates=N","ShowParams=Y","cols=1;rows=1")</f>
        <v>10</v>
      </c>
      <c r="X238" s="1">
        <v>5850058</v>
      </c>
    </row>
    <row r="239" spans="1:24" ht="14.25" x14ac:dyDescent="0.2">
      <c r="B239" s="1" t="s">
        <v>132</v>
      </c>
      <c r="C239" s="1" t="s">
        <v>32</v>
      </c>
      <c r="D239" s="1">
        <v>41</v>
      </c>
      <c r="E239" s="36">
        <v>0.04</v>
      </c>
      <c r="F239" s="36">
        <v>0.04</v>
      </c>
      <c r="G239" s="1">
        <v>5390</v>
      </c>
      <c r="I239" s="1" t="s">
        <v>30</v>
      </c>
      <c r="J239" s="42">
        <f t="shared" si="89"/>
        <v>0.5</v>
      </c>
      <c r="K239" s="47">
        <f t="shared" si="90"/>
        <v>2.8571428571428574E-2</v>
      </c>
      <c r="L239" s="59">
        <f>(X239*K239)/(W239*G239*0.15)</f>
        <v>41.346825691315487</v>
      </c>
      <c r="M239" s="57">
        <f t="shared" si="86"/>
        <v>41</v>
      </c>
      <c r="N239" s="57">
        <f t="shared" si="87"/>
        <v>0</v>
      </c>
      <c r="T239" s="9" t="str">
        <f t="shared" si="88"/>
        <v/>
      </c>
      <c r="U239" s="17"/>
      <c r="W239" s="18">
        <f>[1]!WSD($B239,"contractmultiplier",$A$2,$A$2,"TradingCalendar=SSE","rptType=1","ShowCodes=N","ShowDates=N","ShowParams=Y","cols=1;rows=1")</f>
        <v>5</v>
      </c>
      <c r="X239" s="1">
        <v>5850059</v>
      </c>
    </row>
    <row r="240" spans="1:24" ht="14.25" x14ac:dyDescent="0.2">
      <c r="B240" s="1" t="s">
        <v>16</v>
      </c>
      <c r="C240" s="1" t="s">
        <v>32</v>
      </c>
      <c r="D240" s="1">
        <v>19</v>
      </c>
      <c r="E240" s="36">
        <v>0.04</v>
      </c>
      <c r="F240" s="36">
        <v>0.04</v>
      </c>
      <c r="G240" s="1">
        <v>577.20000000000005</v>
      </c>
      <c r="I240" s="1" t="s">
        <v>30</v>
      </c>
      <c r="J240" s="42">
        <f t="shared" si="89"/>
        <v>0.5</v>
      </c>
      <c r="K240" s="47">
        <f t="shared" si="90"/>
        <v>2.8571428571428574E-2</v>
      </c>
      <c r="L240" s="59">
        <f>(X240*K240)/(W240*G240*0.15)</f>
        <v>19.305217305217308</v>
      </c>
      <c r="M240" s="57">
        <f t="shared" si="86"/>
        <v>19</v>
      </c>
      <c r="N240" s="57">
        <f t="shared" si="87"/>
        <v>0</v>
      </c>
      <c r="T240" s="9" t="str">
        <f t="shared" si="88"/>
        <v/>
      </c>
      <c r="U240" s="17"/>
      <c r="W240" s="18">
        <f>[1]!WSD($B240,"contractmultiplier",$A$2,$A$2,"TradingCalendar=SSE","rptType=1","ShowCodes=N","ShowDates=N","ShowParams=Y","cols=1;rows=1")</f>
        <v>100</v>
      </c>
      <c r="X240" s="1">
        <v>5850060</v>
      </c>
    </row>
    <row r="241" spans="1:24" ht="14.25" x14ac:dyDescent="0.2">
      <c r="B241" s="1" t="s">
        <v>134</v>
      </c>
      <c r="C241" s="1" t="s">
        <v>30</v>
      </c>
      <c r="D241" s="1">
        <v>-44</v>
      </c>
      <c r="E241" s="36">
        <v>0.04</v>
      </c>
      <c r="F241" s="36">
        <v>0.04</v>
      </c>
      <c r="G241" s="1">
        <v>5014</v>
      </c>
      <c r="I241" s="1" t="s">
        <v>30</v>
      </c>
      <c r="J241" s="42">
        <f t="shared" si="89"/>
        <v>2</v>
      </c>
      <c r="K241" s="47">
        <f>SUM($F$241:$F$245)/SUM($J$241:$J$245)*J241</f>
        <v>0.05</v>
      </c>
      <c r="L241" s="59">
        <f>-(X241*K241)/(W241*G241*0.15)</f>
        <v>-38.891510437441831</v>
      </c>
      <c r="M241" s="57">
        <f t="shared" si="86"/>
        <v>-39</v>
      </c>
      <c r="N241" s="57">
        <f t="shared" si="87"/>
        <v>5</v>
      </c>
      <c r="T241" s="9" t="str">
        <f t="shared" si="88"/>
        <v/>
      </c>
      <c r="U241" s="17"/>
      <c r="W241" s="18">
        <f>[1]!WSD($B241,"contractmultiplier",$A$2,$A$2,"TradingCalendar=SSE","rptType=1","ShowCodes=N","ShowDates=N","ShowParams=Y","cols=1;rows=1")</f>
        <v>10</v>
      </c>
      <c r="X241" s="1">
        <v>5850061</v>
      </c>
    </row>
    <row r="242" spans="1:24" ht="14.25" x14ac:dyDescent="0.2">
      <c r="B242" s="1" t="s">
        <v>47</v>
      </c>
      <c r="C242" s="1" t="s">
        <v>30</v>
      </c>
      <c r="D242" s="1">
        <v>-45</v>
      </c>
      <c r="E242" s="36">
        <v>0.04</v>
      </c>
      <c r="F242" s="36">
        <v>0.04</v>
      </c>
      <c r="G242" s="1">
        <v>2475</v>
      </c>
      <c r="I242" s="1" t="s">
        <v>31</v>
      </c>
      <c r="J242" s="42">
        <f t="shared" si="89"/>
        <v>1</v>
      </c>
      <c r="K242" s="47">
        <f t="shared" ref="K242:K245" si="91">SUM($F$241:$F$245)/SUM($J$241:$J$245)*J242</f>
        <v>2.5000000000000001E-2</v>
      </c>
      <c r="L242" s="59">
        <f t="shared" ref="L242:L245" si="92">-(X242*K242)/(W242*G242*0.15)</f>
        <v>-39.394356902356904</v>
      </c>
      <c r="M242" s="57">
        <f t="shared" ref="M242:M251" si="93">ROUND(L242,0)</f>
        <v>-39</v>
      </c>
      <c r="N242" s="57">
        <f t="shared" ref="N242:N251" si="94">M242-D242</f>
        <v>6</v>
      </c>
      <c r="T242" s="9" t="str">
        <f t="shared" si="88"/>
        <v/>
      </c>
      <c r="U242" s="17"/>
      <c r="W242" s="18">
        <f>[1]!WSD($B242,"contractmultiplier",$A$2,$A$2,"TradingCalendar=SSE","rptType=1","ShowCodes=N","ShowDates=N","ShowParams=Y","cols=1;rows=1")</f>
        <v>10</v>
      </c>
      <c r="X242" s="1">
        <v>5850062</v>
      </c>
    </row>
    <row r="243" spans="1:24" ht="14.25" x14ac:dyDescent="0.2">
      <c r="B243" s="1" t="s">
        <v>136</v>
      </c>
      <c r="C243" s="1" t="s">
        <v>30</v>
      </c>
      <c r="D243" s="1">
        <v>-66</v>
      </c>
      <c r="E243" s="36">
        <v>0.04</v>
      </c>
      <c r="F243" s="36">
        <v>0.04</v>
      </c>
      <c r="G243" s="1">
        <v>3479</v>
      </c>
      <c r="I243" s="1" t="s">
        <v>30</v>
      </c>
      <c r="J243" s="42">
        <f t="shared" si="89"/>
        <v>2</v>
      </c>
      <c r="K243" s="47">
        <f t="shared" si="91"/>
        <v>0.05</v>
      </c>
      <c r="L243" s="59">
        <f t="shared" si="92"/>
        <v>-56.051192871514807</v>
      </c>
      <c r="M243" s="57">
        <f t="shared" si="93"/>
        <v>-56</v>
      </c>
      <c r="N243" s="57">
        <f t="shared" si="94"/>
        <v>10</v>
      </c>
      <c r="T243" s="9" t="str">
        <f t="shared" si="88"/>
        <v/>
      </c>
      <c r="U243" s="17"/>
      <c r="W243" s="18">
        <f>[1]!WSD($B243,"contractmultiplier",$A$2,$A$2,"TradingCalendar=SSE","rptType=1","ShowCodes=N","ShowDates=N","ShowParams=Y","cols=1;rows=1")</f>
        <v>10</v>
      </c>
      <c r="X243" s="1">
        <v>5850063</v>
      </c>
    </row>
    <row r="244" spans="1:24" ht="14.25" x14ac:dyDescent="0.2">
      <c r="B244" s="1" t="s">
        <v>148</v>
      </c>
      <c r="C244" s="1" t="s">
        <v>30</v>
      </c>
      <c r="D244" s="1">
        <v>-20</v>
      </c>
      <c r="E244" s="36">
        <v>0.04</v>
      </c>
      <c r="F244" s="36">
        <v>0.04</v>
      </c>
      <c r="G244" s="1">
        <v>5597</v>
      </c>
      <c r="I244" s="1" t="s">
        <v>31</v>
      </c>
      <c r="J244" s="42">
        <f t="shared" si="89"/>
        <v>1</v>
      </c>
      <c r="K244" s="47">
        <f t="shared" si="91"/>
        <v>2.5000000000000001E-2</v>
      </c>
      <c r="L244" s="59">
        <f t="shared" si="92"/>
        <v>-17.420237031743195</v>
      </c>
      <c r="M244" s="57">
        <f t="shared" si="93"/>
        <v>-17</v>
      </c>
      <c r="N244" s="57">
        <f t="shared" si="94"/>
        <v>3</v>
      </c>
      <c r="T244" s="9" t="str">
        <f t="shared" si="88"/>
        <v/>
      </c>
      <c r="U244" s="17"/>
      <c r="W244" s="18">
        <f>[1]!WSD($B244,"contractmultiplier",$A$2,$A$2,"TradingCalendar=SSE","rptType=1","ShowCodes=N","ShowDates=N","ShowParams=Y","cols=1;rows=1")</f>
        <v>10</v>
      </c>
      <c r="X244" s="1">
        <v>5850064</v>
      </c>
    </row>
    <row r="245" spans="1:24" ht="14.25" x14ac:dyDescent="0.2">
      <c r="A245" s="28"/>
      <c r="B245" s="6" t="s">
        <v>154</v>
      </c>
      <c r="C245" s="6" t="s">
        <v>30</v>
      </c>
      <c r="D245" s="6">
        <v>0</v>
      </c>
      <c r="E245" s="35">
        <v>0.04</v>
      </c>
      <c r="F245" s="35">
        <v>0.04</v>
      </c>
      <c r="G245" s="6">
        <v>441</v>
      </c>
      <c r="H245" s="6"/>
      <c r="I245" s="6" t="s">
        <v>30</v>
      </c>
      <c r="J245" s="41">
        <f t="shared" si="89"/>
        <v>2</v>
      </c>
      <c r="K245" s="58">
        <f t="shared" si="91"/>
        <v>0.05</v>
      </c>
      <c r="L245" s="56">
        <f t="shared" si="92"/>
        <v>-44.218178382464096</v>
      </c>
      <c r="M245" s="6">
        <f t="shared" si="93"/>
        <v>-44</v>
      </c>
      <c r="N245" s="6">
        <f t="shared" si="94"/>
        <v>-44</v>
      </c>
      <c r="O245" s="58"/>
      <c r="P245" s="58"/>
      <c r="T245" s="9" t="str">
        <f t="shared" si="88"/>
        <v/>
      </c>
      <c r="U245" s="17"/>
      <c r="W245" s="18">
        <f>[1]!WSD($B245,"contractmultiplier",$A$2,$A$2,"TradingCalendar=SSE","rptType=1","ShowCodes=N","ShowDates=N","ShowParams=Y","cols=1;rows=1")</f>
        <v>100</v>
      </c>
      <c r="X245" s="1">
        <v>5850065</v>
      </c>
    </row>
    <row r="246" spans="1:24" ht="14.25" x14ac:dyDescent="0.2">
      <c r="A246" s="27">
        <v>43194</v>
      </c>
      <c r="B246" s="1" t="s">
        <v>130</v>
      </c>
      <c r="C246" s="1" t="s">
        <v>32</v>
      </c>
      <c r="D246" s="1">
        <v>125</v>
      </c>
      <c r="E246" s="36">
        <v>0.04</v>
      </c>
      <c r="F246" s="36">
        <v>0.04</v>
      </c>
      <c r="G246" s="1">
        <v>1776</v>
      </c>
      <c r="I246" s="1" t="s">
        <v>156</v>
      </c>
      <c r="J246" s="42">
        <f t="shared" si="89"/>
        <v>1</v>
      </c>
      <c r="K246" s="47">
        <f>SUM($F$246:$F$250)/SUM($J$246:$J$250)*J246</f>
        <v>6.6666666666666666E-2</v>
      </c>
      <c r="L246" s="59">
        <f>(X246*K246)/(W246*G246*0.15)</f>
        <v>141.19119119119119</v>
      </c>
      <c r="M246" s="57">
        <f t="shared" si="93"/>
        <v>141</v>
      </c>
      <c r="N246" s="57">
        <f t="shared" si="94"/>
        <v>16</v>
      </c>
      <c r="T246" s="9" t="str">
        <f t="shared" si="88"/>
        <v/>
      </c>
      <c r="U246" s="17"/>
      <c r="W246" s="18">
        <f>[1]!WSD($B246,"contractmultiplier",$A$2,$A$2,"TradingCalendar=SSE","rptType=1","ShowCodes=N","ShowDates=N","ShowParams=Y","cols=1;rows=1")</f>
        <v>10</v>
      </c>
      <c r="X246" s="1">
        <v>5642000</v>
      </c>
    </row>
    <row r="247" spans="1:24" ht="14.25" x14ac:dyDescent="0.2">
      <c r="B247" s="1" t="s">
        <v>140</v>
      </c>
      <c r="C247" s="1" t="s">
        <v>32</v>
      </c>
      <c r="D247" s="1">
        <v>81</v>
      </c>
      <c r="E247" s="36">
        <v>0.04</v>
      </c>
      <c r="F247" s="36">
        <v>0.04</v>
      </c>
      <c r="G247" s="1">
        <v>1390</v>
      </c>
      <c r="I247" s="1" t="s">
        <v>157</v>
      </c>
      <c r="J247" s="63">
        <f t="shared" si="89"/>
        <v>0.5</v>
      </c>
      <c r="K247" s="47">
        <f t="shared" ref="K247:K250" si="95">SUM($F$246:$F$250)/SUM($J$246:$J$250)*J247</f>
        <v>3.3333333333333333E-2</v>
      </c>
      <c r="L247" s="59">
        <f>(X247*K247)/(W247*G247*0.15)</f>
        <v>45.099920063948836</v>
      </c>
      <c r="M247" s="57">
        <f t="shared" si="93"/>
        <v>45</v>
      </c>
      <c r="N247" s="57">
        <f t="shared" si="94"/>
        <v>-36</v>
      </c>
      <c r="T247" s="9" t="str">
        <f t="shared" ref="T247:T256" si="96">IF(Q247="","",D245*(Q247-G246)*W247)</f>
        <v/>
      </c>
      <c r="U247" s="17"/>
      <c r="W247" s="18">
        <f>[1]!WSD($B247,"contractmultiplier",$A$2,$A$2,"TradingCalendar=SSE","rptType=1","ShowCodes=N","ShowDates=N","ShowParams=Y","cols=1;rows=1")</f>
        <v>20</v>
      </c>
      <c r="X247" s="1">
        <v>5642000</v>
      </c>
    </row>
    <row r="248" spans="1:24" ht="14.25" x14ac:dyDescent="0.2">
      <c r="B248" s="1" t="s">
        <v>131</v>
      </c>
      <c r="C248" s="1" t="s">
        <v>32</v>
      </c>
      <c r="D248" s="1">
        <v>10</v>
      </c>
      <c r="E248" s="36">
        <v>0.04</v>
      </c>
      <c r="F248" s="36">
        <v>0.04</v>
      </c>
      <c r="G248" s="1">
        <v>11070</v>
      </c>
      <c r="I248" s="1" t="s">
        <v>157</v>
      </c>
      <c r="J248" s="63">
        <f t="shared" si="89"/>
        <v>0.5</v>
      </c>
      <c r="K248" s="47">
        <f t="shared" si="95"/>
        <v>3.3333333333333333E-2</v>
      </c>
      <c r="L248" s="59">
        <f>(X248*K248)/(W248*G248*0.15)</f>
        <v>11.325905851651109</v>
      </c>
      <c r="M248" s="57">
        <f t="shared" si="93"/>
        <v>11</v>
      </c>
      <c r="N248" s="57">
        <f t="shared" si="94"/>
        <v>1</v>
      </c>
      <c r="T248" s="9" t="str">
        <f t="shared" si="96"/>
        <v/>
      </c>
      <c r="U248" s="17"/>
      <c r="W248" s="18">
        <f>[1]!WSD($B248,"contractmultiplier",$A$2,$A$2,"TradingCalendar=SSE","rptType=1","ShowCodes=N","ShowDates=N","ShowParams=Y","cols=1;rows=1")</f>
        <v>10</v>
      </c>
      <c r="X248" s="1">
        <v>5642000</v>
      </c>
    </row>
    <row r="249" spans="1:24" ht="14.25" x14ac:dyDescent="0.2">
      <c r="B249" s="1" t="s">
        <v>132</v>
      </c>
      <c r="C249" s="1" t="s">
        <v>32</v>
      </c>
      <c r="D249" s="1">
        <v>41</v>
      </c>
      <c r="E249" s="36">
        <v>0.04</v>
      </c>
      <c r="F249" s="36">
        <v>0.04</v>
      </c>
      <c r="G249" s="1">
        <v>5456</v>
      </c>
      <c r="I249" s="1" t="s">
        <v>157</v>
      </c>
      <c r="J249" s="42">
        <f t="shared" si="89"/>
        <v>0.5</v>
      </c>
      <c r="K249" s="47">
        <f t="shared" si="95"/>
        <v>3.3333333333333333E-2</v>
      </c>
      <c r="L249" s="59">
        <f>(X249*K249)/(W249*G249*0.15)</f>
        <v>45.959595959595958</v>
      </c>
      <c r="M249" s="57">
        <f t="shared" si="93"/>
        <v>46</v>
      </c>
      <c r="N249" s="57">
        <f t="shared" si="94"/>
        <v>5</v>
      </c>
      <c r="T249" s="9" t="str">
        <f t="shared" si="96"/>
        <v/>
      </c>
      <c r="U249" s="17"/>
      <c r="W249" s="18">
        <f>[1]!WSD($B249,"contractmultiplier",$A$2,$A$2,"TradingCalendar=SSE","rptType=1","ShowCodes=N","ShowDates=N","ShowParams=Y","cols=1;rows=1")</f>
        <v>5</v>
      </c>
      <c r="X249" s="1">
        <v>5642000</v>
      </c>
    </row>
    <row r="250" spans="1:24" ht="14.25" x14ac:dyDescent="0.2">
      <c r="B250" s="1" t="s">
        <v>16</v>
      </c>
      <c r="C250" s="1" t="s">
        <v>32</v>
      </c>
      <c r="D250" s="1">
        <v>19</v>
      </c>
      <c r="E250" s="36">
        <v>0.04</v>
      </c>
      <c r="F250" s="36">
        <v>0.04</v>
      </c>
      <c r="G250" s="1">
        <v>564.20000000000005</v>
      </c>
      <c r="I250" s="1" t="s">
        <v>157</v>
      </c>
      <c r="J250" s="42">
        <f t="shared" si="89"/>
        <v>0.5</v>
      </c>
      <c r="K250" s="47">
        <f t="shared" si="95"/>
        <v>3.3333333333333333E-2</v>
      </c>
      <c r="L250" s="59">
        <f>(X250*K250)/(W250*G250*0.15)</f>
        <v>22.222222222222221</v>
      </c>
      <c r="M250" s="57">
        <f t="shared" si="93"/>
        <v>22</v>
      </c>
      <c r="N250" s="57">
        <f t="shared" si="94"/>
        <v>3</v>
      </c>
      <c r="T250" s="9" t="str">
        <f t="shared" si="96"/>
        <v/>
      </c>
      <c r="U250" s="17"/>
      <c r="W250" s="18">
        <f>[1]!WSD($B250,"contractmultiplier",$A$2,$A$2,"TradingCalendar=SSE","rptType=1","ShowCodes=N","ShowDates=N","ShowParams=Y","cols=1;rows=1")</f>
        <v>100</v>
      </c>
      <c r="X250" s="1">
        <v>5642000</v>
      </c>
    </row>
    <row r="251" spans="1:24" ht="14.25" x14ac:dyDescent="0.2">
      <c r="B251" s="1" t="s">
        <v>134</v>
      </c>
      <c r="C251" s="1" t="s">
        <v>30</v>
      </c>
      <c r="D251" s="1">
        <v>-39</v>
      </c>
      <c r="E251" s="36">
        <v>0.04</v>
      </c>
      <c r="F251" s="36">
        <v>0.04</v>
      </c>
      <c r="G251" s="1">
        <v>5094</v>
      </c>
      <c r="I251" s="1" t="s">
        <v>157</v>
      </c>
      <c r="J251" s="42">
        <f t="shared" si="89"/>
        <v>2</v>
      </c>
      <c r="K251" s="47">
        <f>SUM($F$251:$F$255)/SUM($J$251:$J$255)*J251</f>
        <v>5.3333333333333337E-2</v>
      </c>
      <c r="L251" s="59">
        <f>-(X251*K251)/(W251*G251*0.15)</f>
        <v>-39.380534834009509</v>
      </c>
      <c r="M251" s="57">
        <f t="shared" si="93"/>
        <v>-39</v>
      </c>
      <c r="N251" s="57">
        <f t="shared" si="94"/>
        <v>0</v>
      </c>
      <c r="T251" s="9" t="str">
        <f t="shared" si="96"/>
        <v/>
      </c>
      <c r="U251" s="17"/>
      <c r="W251" s="18">
        <f>[1]!WSD($B251,"contractmultiplier",$A$2,$A$2,"TradingCalendar=SSE","rptType=1","ShowCodes=N","ShowDates=N","ShowParams=Y","cols=1;rows=1")</f>
        <v>10</v>
      </c>
      <c r="X251" s="1">
        <v>5642000</v>
      </c>
    </row>
    <row r="252" spans="1:24" ht="14.25" x14ac:dyDescent="0.2">
      <c r="B252" s="1" t="s">
        <v>47</v>
      </c>
      <c r="C252" s="1" t="s">
        <v>30</v>
      </c>
      <c r="D252" s="1">
        <v>-39</v>
      </c>
      <c r="E252" s="36">
        <v>0.04</v>
      </c>
      <c r="F252" s="36">
        <v>0.04</v>
      </c>
      <c r="G252" s="1">
        <v>2568</v>
      </c>
      <c r="I252" s="1" t="s">
        <v>158</v>
      </c>
      <c r="J252" s="42">
        <f t="shared" si="89"/>
        <v>0.5</v>
      </c>
      <c r="K252" s="47">
        <f t="shared" ref="K252:K255" si="97">SUM($F$251:$F$255)/SUM($J$251:$J$255)*J252</f>
        <v>1.3333333333333334E-2</v>
      </c>
      <c r="L252" s="59">
        <f t="shared" ref="L252:L255" si="98">-(X252*K252)/(W252*G252*0.15)</f>
        <v>-19.529248875043269</v>
      </c>
      <c r="M252" s="57">
        <f t="shared" ref="M252:M261" si="99">ROUND(L252,0)</f>
        <v>-20</v>
      </c>
      <c r="N252" s="57">
        <f t="shared" ref="N252:N261" si="100">M252-D252</f>
        <v>19</v>
      </c>
      <c r="T252" s="9" t="str">
        <f t="shared" si="96"/>
        <v/>
      </c>
      <c r="U252" s="17"/>
      <c r="W252" s="18">
        <f>[1]!WSD($B252,"contractmultiplier",$A$2,$A$2,"TradingCalendar=SSE","rptType=1","ShowCodes=N","ShowDates=N","ShowParams=Y","cols=1;rows=1")</f>
        <v>10</v>
      </c>
      <c r="X252" s="1">
        <v>5642000</v>
      </c>
    </row>
    <row r="253" spans="1:24" ht="14.25" x14ac:dyDescent="0.2">
      <c r="B253" s="1" t="s">
        <v>136</v>
      </c>
      <c r="C253" s="1" t="s">
        <v>30</v>
      </c>
      <c r="D253" s="1">
        <v>-56</v>
      </c>
      <c r="E253" s="36">
        <v>0.04</v>
      </c>
      <c r="F253" s="36">
        <v>0.04</v>
      </c>
      <c r="G253" s="1">
        <v>3599</v>
      </c>
      <c r="I253" s="1" t="s">
        <v>159</v>
      </c>
      <c r="J253" s="42">
        <f t="shared" si="89"/>
        <v>1</v>
      </c>
      <c r="K253" s="47">
        <f t="shared" si="97"/>
        <v>2.6666666666666668E-2</v>
      </c>
      <c r="L253" s="59">
        <f t="shared" si="98"/>
        <v>-27.869469914482419</v>
      </c>
      <c r="M253" s="57">
        <f t="shared" si="99"/>
        <v>-28</v>
      </c>
      <c r="N253" s="57">
        <f t="shared" si="100"/>
        <v>28</v>
      </c>
      <c r="T253" s="9" t="str">
        <f t="shared" si="96"/>
        <v/>
      </c>
      <c r="U253" s="17"/>
      <c r="W253" s="18">
        <f>[1]!WSD($B253,"contractmultiplier",$A$2,$A$2,"TradingCalendar=SSE","rptType=1","ShowCodes=N","ShowDates=N","ShowParams=Y","cols=1;rows=1")</f>
        <v>10</v>
      </c>
      <c r="X253" s="1">
        <v>5642000</v>
      </c>
    </row>
    <row r="254" spans="1:24" ht="14.25" x14ac:dyDescent="0.2">
      <c r="B254" s="1" t="s">
        <v>155</v>
      </c>
      <c r="C254" s="1" t="s">
        <v>30</v>
      </c>
      <c r="D254" s="1">
        <v>0</v>
      </c>
      <c r="E254" s="36">
        <v>0.04</v>
      </c>
      <c r="F254" s="36">
        <v>0.04</v>
      </c>
      <c r="G254" s="1">
        <v>1872.5</v>
      </c>
      <c r="I254" s="1" t="s">
        <v>157</v>
      </c>
      <c r="J254" s="42">
        <f t="shared" si="89"/>
        <v>2</v>
      </c>
      <c r="K254" s="47">
        <f t="shared" si="97"/>
        <v>5.3333333333333337E-2</v>
      </c>
      <c r="L254" s="59">
        <f t="shared" si="98"/>
        <v>-10.713187954309451</v>
      </c>
      <c r="M254" s="57">
        <f t="shared" si="99"/>
        <v>-11</v>
      </c>
      <c r="N254" s="57">
        <f t="shared" si="100"/>
        <v>-11</v>
      </c>
      <c r="T254" s="9" t="str">
        <f t="shared" si="96"/>
        <v/>
      </c>
      <c r="U254" s="17"/>
      <c r="W254" s="18">
        <f>[1]!WSD($B254,"contractmultiplier",$A$2,$A$2,"TradingCalendar=SSE","rptType=1","ShowCodes=N","ShowDates=N","ShowParams=Y","cols=1;rows=1")</f>
        <v>100</v>
      </c>
      <c r="X254" s="1">
        <v>5642000</v>
      </c>
    </row>
    <row r="255" spans="1:24" ht="14.25" x14ac:dyDescent="0.2">
      <c r="A255" s="28"/>
      <c r="B255" s="6" t="s">
        <v>154</v>
      </c>
      <c r="C255" s="6" t="s">
        <v>30</v>
      </c>
      <c r="D255" s="6">
        <v>-44</v>
      </c>
      <c r="E255" s="35">
        <v>0.04</v>
      </c>
      <c r="F255" s="35">
        <v>0.04</v>
      </c>
      <c r="G255" s="6">
        <v>441</v>
      </c>
      <c r="H255" s="6"/>
      <c r="I255" s="6" t="s">
        <v>157</v>
      </c>
      <c r="J255" s="41">
        <f t="shared" si="89"/>
        <v>2</v>
      </c>
      <c r="K255" s="58">
        <f t="shared" si="97"/>
        <v>5.3333333333333337E-2</v>
      </c>
      <c r="L255" s="56">
        <f t="shared" si="98"/>
        <v>-45.488536155202823</v>
      </c>
      <c r="M255" s="6">
        <f t="shared" si="99"/>
        <v>-45</v>
      </c>
      <c r="N255" s="6">
        <f t="shared" si="100"/>
        <v>-1</v>
      </c>
      <c r="O255" s="58"/>
      <c r="P255" s="58"/>
      <c r="T255" s="9" t="str">
        <f t="shared" si="96"/>
        <v/>
      </c>
      <c r="U255" s="17"/>
      <c r="W255" s="18">
        <f>[1]!WSD($B255,"contractmultiplier",$A$2,$A$2,"TradingCalendar=SSE","rptType=1","ShowCodes=N","ShowDates=N","ShowParams=Y","cols=1;rows=1")</f>
        <v>100</v>
      </c>
      <c r="X255" s="1">
        <v>5642000</v>
      </c>
    </row>
    <row r="256" spans="1:24" ht="14.25" x14ac:dyDescent="0.2">
      <c r="A256" s="27">
        <v>43194</v>
      </c>
      <c r="B256" s="1" t="s">
        <v>130</v>
      </c>
      <c r="C256" s="1" t="s">
        <v>32</v>
      </c>
      <c r="D256" s="1">
        <v>141</v>
      </c>
      <c r="E256" s="36">
        <v>0.04</v>
      </c>
      <c r="F256" s="36">
        <v>0.04</v>
      </c>
      <c r="G256" s="1">
        <v>1756</v>
      </c>
      <c r="I256" s="1" t="s">
        <v>156</v>
      </c>
      <c r="J256" s="42">
        <f t="shared" ref="J256:J265" si="101">IF(I256="N",1,IF(C256=I256,2,0.5))</f>
        <v>1</v>
      </c>
      <c r="K256" s="47">
        <f>SUM($F$256:$F$260)/SUM($J$256:$J$260)*J256</f>
        <v>4.4444444444444446E-2</v>
      </c>
      <c r="L256" s="59">
        <f>(X256*K256)/(W256*G256*0.15)</f>
        <v>93.580696869990717</v>
      </c>
      <c r="M256" s="57">
        <f t="shared" si="99"/>
        <v>94</v>
      </c>
      <c r="N256" s="57">
        <f t="shared" si="100"/>
        <v>-47</v>
      </c>
      <c r="T256" s="9" t="str">
        <f t="shared" si="96"/>
        <v/>
      </c>
      <c r="U256" s="17"/>
      <c r="W256" s="18">
        <f>[1]!WSD($B256,"contractmultiplier",$A$2,$A$2,"TradingCalendar=SSE","rptType=1","ShowCodes=N","ShowDates=N","ShowParams=Y","cols=1;rows=1")</f>
        <v>10</v>
      </c>
      <c r="X256" s="1">
        <v>5546060</v>
      </c>
    </row>
    <row r="257" spans="1:24" ht="14.25" x14ac:dyDescent="0.2">
      <c r="B257" s="1" t="s">
        <v>140</v>
      </c>
      <c r="C257" s="1" t="s">
        <v>32</v>
      </c>
      <c r="D257" s="1">
        <v>45</v>
      </c>
      <c r="E257" s="36">
        <v>0.04</v>
      </c>
      <c r="F257" s="36">
        <v>0.04</v>
      </c>
      <c r="G257" s="1">
        <v>1386</v>
      </c>
      <c r="I257" s="1" t="s">
        <v>150</v>
      </c>
      <c r="J257" s="63">
        <f t="shared" si="101"/>
        <v>0.5</v>
      </c>
      <c r="K257" s="47">
        <f t="shared" ref="K257:K260" si="102">SUM($F$256:$F$260)/SUM($J$256:$J$260)*J257</f>
        <v>2.2222222222222223E-2</v>
      </c>
      <c r="L257" s="59">
        <f>(X257*K257)/(W257*G257*0.15)</f>
        <v>29.640639196194751</v>
      </c>
      <c r="M257" s="57">
        <f t="shared" si="99"/>
        <v>30</v>
      </c>
      <c r="N257" s="57">
        <f t="shared" si="100"/>
        <v>-15</v>
      </c>
      <c r="T257" s="9" t="str">
        <f t="shared" ref="T257:T265" si="103">IF(Q257="","",D255*(Q257-G256)*W257)</f>
        <v/>
      </c>
      <c r="U257" s="17"/>
      <c r="W257" s="18">
        <f>[1]!WSD($B257,"contractmultiplier",$A$2,$A$2,"TradingCalendar=SSE","rptType=1","ShowCodes=N","ShowDates=N","ShowParams=Y","cols=1;rows=1")</f>
        <v>20</v>
      </c>
      <c r="X257" s="1">
        <v>5546060</v>
      </c>
    </row>
    <row r="258" spans="1:24" ht="14.25" x14ac:dyDescent="0.2">
      <c r="B258" s="1" t="s">
        <v>131</v>
      </c>
      <c r="C258" s="1" t="s">
        <v>32</v>
      </c>
      <c r="D258" s="1">
        <v>11</v>
      </c>
      <c r="E258" s="36">
        <v>0.04</v>
      </c>
      <c r="F258" s="36">
        <v>0.04</v>
      </c>
      <c r="G258" s="1">
        <v>11185</v>
      </c>
      <c r="I258" s="1" t="s">
        <v>150</v>
      </c>
      <c r="J258" s="63">
        <f t="shared" si="101"/>
        <v>0.5</v>
      </c>
      <c r="K258" s="47">
        <f t="shared" si="102"/>
        <v>2.2222222222222223E-2</v>
      </c>
      <c r="L258" s="59">
        <f>(X258*K258)/(W258*G258*0.15)</f>
        <v>7.3458964552393251</v>
      </c>
      <c r="M258" s="57">
        <f t="shared" si="99"/>
        <v>7</v>
      </c>
      <c r="N258" s="57">
        <f t="shared" si="100"/>
        <v>-4</v>
      </c>
      <c r="T258" s="9" t="str">
        <f t="shared" si="103"/>
        <v/>
      </c>
      <c r="U258" s="17"/>
      <c r="W258" s="18">
        <f>[1]!WSD($B258,"contractmultiplier",$A$2,$A$2,"TradingCalendar=SSE","rptType=1","ShowCodes=N","ShowDates=N","ShowParams=Y","cols=1;rows=1")</f>
        <v>10</v>
      </c>
      <c r="X258" s="1">
        <v>5546060</v>
      </c>
    </row>
    <row r="259" spans="1:24" ht="14.25" x14ac:dyDescent="0.2">
      <c r="B259" s="1" t="s">
        <v>132</v>
      </c>
      <c r="C259" s="1" t="s">
        <v>32</v>
      </c>
      <c r="D259" s="1">
        <v>46</v>
      </c>
      <c r="E259" s="36">
        <v>0.04</v>
      </c>
      <c r="F259" s="36">
        <v>0.04</v>
      </c>
      <c r="G259" s="1">
        <v>5420</v>
      </c>
      <c r="I259" s="1" t="s">
        <v>150</v>
      </c>
      <c r="J259" s="42">
        <f t="shared" si="101"/>
        <v>0.5</v>
      </c>
      <c r="K259" s="47">
        <f t="shared" si="102"/>
        <v>2.2222222222222223E-2</v>
      </c>
      <c r="L259" s="59">
        <f>(X259*K259)/(W259*G259*0.15)</f>
        <v>30.318764520978544</v>
      </c>
      <c r="M259" s="57">
        <f t="shared" si="99"/>
        <v>30</v>
      </c>
      <c r="N259" s="57">
        <f t="shared" si="100"/>
        <v>-16</v>
      </c>
      <c r="T259" s="9" t="str">
        <f t="shared" si="103"/>
        <v/>
      </c>
      <c r="U259" s="17"/>
      <c r="W259" s="18">
        <f>[1]!WSD($B259,"contractmultiplier",$A$2,$A$2,"TradingCalendar=SSE","rptType=1","ShowCodes=N","ShowDates=N","ShowParams=Y","cols=1;rows=1")</f>
        <v>5</v>
      </c>
      <c r="X259" s="1">
        <v>5546060</v>
      </c>
    </row>
    <row r="260" spans="1:24" ht="14.25" x14ac:dyDescent="0.2">
      <c r="B260" s="1" t="s">
        <v>160</v>
      </c>
      <c r="C260" s="1" t="s">
        <v>32</v>
      </c>
      <c r="D260" s="1">
        <v>0</v>
      </c>
      <c r="E260" s="36">
        <v>0.04</v>
      </c>
      <c r="F260" s="36">
        <v>0.04</v>
      </c>
      <c r="G260" s="1">
        <v>2814</v>
      </c>
      <c r="I260" s="1" t="s">
        <v>32</v>
      </c>
      <c r="J260" s="42">
        <f t="shared" si="101"/>
        <v>2</v>
      </c>
      <c r="K260" s="47">
        <f t="shared" si="102"/>
        <v>8.8888888888888892E-2</v>
      </c>
      <c r="L260" s="59">
        <f>(X260*K260)/(W260*G260*0.15)</f>
        <v>116.7929663850062</v>
      </c>
      <c r="M260" s="57">
        <f t="shared" si="99"/>
        <v>117</v>
      </c>
      <c r="N260" s="57">
        <f t="shared" si="100"/>
        <v>117</v>
      </c>
      <c r="T260" s="9" t="str">
        <f t="shared" si="103"/>
        <v/>
      </c>
      <c r="U260" s="17"/>
      <c r="W260" s="18">
        <f>[1]!WSD($B260,"contractmultiplier",$A$2,$A$2,"TradingCalendar=SSE","rptType=1","ShowCodes=N","ShowDates=N","ShowParams=Y","cols=1;rows=1")</f>
        <v>10</v>
      </c>
      <c r="X260" s="1">
        <v>5546060</v>
      </c>
    </row>
    <row r="261" spans="1:24" ht="14.25" x14ac:dyDescent="0.2">
      <c r="B261" s="1" t="s">
        <v>161</v>
      </c>
      <c r="C261" s="1" t="s">
        <v>30</v>
      </c>
      <c r="D261" s="1">
        <v>0</v>
      </c>
      <c r="E261" s="36">
        <v>0.04</v>
      </c>
      <c r="F261" s="36">
        <v>0.04</v>
      </c>
      <c r="G261" s="1">
        <v>1284.5</v>
      </c>
      <c r="I261" s="1" t="s">
        <v>150</v>
      </c>
      <c r="J261" s="42">
        <f t="shared" si="101"/>
        <v>2</v>
      </c>
      <c r="K261" s="47">
        <f>SUM($F$261:$F$265)/SUM($J$261:$J$265)*J261</f>
        <v>5.3333333333333337E-2</v>
      </c>
      <c r="L261" s="59">
        <f>-(X261*K261)/(W261*G261*0.15)</f>
        <v>-25.586252036388277</v>
      </c>
      <c r="M261" s="57">
        <f t="shared" si="99"/>
        <v>-26</v>
      </c>
      <c r="N261" s="57">
        <f t="shared" si="100"/>
        <v>-26</v>
      </c>
      <c r="T261" s="9" t="str">
        <f t="shared" si="103"/>
        <v/>
      </c>
      <c r="U261" s="17"/>
      <c r="W261" s="18">
        <f>[1]!WSD($B261,"contractmultiplier",$A$2,$A$2,"TradingCalendar=SSE","rptType=1","ShowCodes=N","ShowDates=N","ShowParams=Y","cols=1;rows=1")</f>
        <v>60</v>
      </c>
      <c r="X261" s="1">
        <v>5546060</v>
      </c>
    </row>
    <row r="262" spans="1:24" ht="14.25" x14ac:dyDescent="0.2">
      <c r="B262" s="1" t="s">
        <v>162</v>
      </c>
      <c r="C262" s="1" t="s">
        <v>30</v>
      </c>
      <c r="D262" s="1">
        <v>-20</v>
      </c>
      <c r="E262" s="36">
        <v>0.04</v>
      </c>
      <c r="F262" s="36">
        <v>0.04</v>
      </c>
      <c r="G262" s="1">
        <v>2674</v>
      </c>
      <c r="I262" s="1" t="s">
        <v>32</v>
      </c>
      <c r="J262" s="42">
        <f t="shared" si="101"/>
        <v>0.5</v>
      </c>
      <c r="K262" s="47">
        <f t="shared" ref="K262:K265" si="104">SUM($F$261:$F$265)/SUM($J$261:$J$265)*J262</f>
        <v>1.3333333333333334E-2</v>
      </c>
      <c r="L262" s="59">
        <f>-(X262*K262)/(W262*G262*0.15)</f>
        <v>-18.436167206847838</v>
      </c>
      <c r="M262" s="57">
        <f t="shared" ref="M262:M271" si="105">ROUND(L262,0)</f>
        <v>-18</v>
      </c>
      <c r="N262" s="57">
        <f t="shared" ref="N262:N271" si="106">M262-D262</f>
        <v>2</v>
      </c>
      <c r="T262" s="9" t="str">
        <f t="shared" si="103"/>
        <v/>
      </c>
      <c r="U262" s="17"/>
      <c r="W262" s="18">
        <f>[1]!WSD($B262,"contractmultiplier",$A$2,$A$2,"TradingCalendar=SSE","rptType=1","ShowCodes=N","ShowDates=N","ShowParams=Y","cols=1;rows=1")</f>
        <v>10</v>
      </c>
      <c r="X262" s="1">
        <v>5546060</v>
      </c>
    </row>
    <row r="263" spans="1:24" ht="14.25" x14ac:dyDescent="0.2">
      <c r="B263" s="1" t="s">
        <v>136</v>
      </c>
      <c r="C263" s="1" t="s">
        <v>30</v>
      </c>
      <c r="D263" s="1">
        <v>-28</v>
      </c>
      <c r="E263" s="36">
        <v>0.04</v>
      </c>
      <c r="F263" s="36">
        <v>0.04</v>
      </c>
      <c r="G263" s="1">
        <v>3669</v>
      </c>
      <c r="I263" s="1" t="s">
        <v>31</v>
      </c>
      <c r="J263" s="42">
        <f t="shared" si="101"/>
        <v>1</v>
      </c>
      <c r="K263" s="47">
        <f t="shared" si="104"/>
        <v>2.6666666666666668E-2</v>
      </c>
      <c r="L263" s="59">
        <f>-(X263*K263)/(W263*G263*0.15)</f>
        <v>-26.872886950728326</v>
      </c>
      <c r="M263" s="57">
        <f t="shared" si="105"/>
        <v>-27</v>
      </c>
      <c r="N263" s="57">
        <f t="shared" si="106"/>
        <v>1</v>
      </c>
      <c r="T263" s="9" t="str">
        <f t="shared" si="103"/>
        <v/>
      </c>
      <c r="U263" s="17"/>
      <c r="W263" s="18">
        <f>[1]!WSD($B263,"contractmultiplier",$A$2,$A$2,"TradingCalendar=SSE","rptType=1","ShowCodes=N","ShowDates=N","ShowParams=Y","cols=1;rows=1")</f>
        <v>10</v>
      </c>
      <c r="X263" s="1">
        <v>5546060</v>
      </c>
    </row>
    <row r="264" spans="1:24" ht="14.25" x14ac:dyDescent="0.2">
      <c r="B264" s="1" t="s">
        <v>155</v>
      </c>
      <c r="C264" s="1" t="s">
        <v>30</v>
      </c>
      <c r="D264" s="1">
        <v>-11</v>
      </c>
      <c r="E264" s="36">
        <v>0.04</v>
      </c>
      <c r="F264" s="36">
        <v>0.04</v>
      </c>
      <c r="G264" s="1">
        <v>1876.5</v>
      </c>
      <c r="I264" s="1" t="s">
        <v>150</v>
      </c>
      <c r="J264" s="42">
        <f t="shared" si="101"/>
        <v>2</v>
      </c>
      <c r="K264" s="47">
        <f t="shared" si="104"/>
        <v>5.3333333333333337E-2</v>
      </c>
      <c r="L264" s="59">
        <f>-(X264*K264)/(W264*G264*0.15)</f>
        <v>-10.508566184089766</v>
      </c>
      <c r="M264" s="57">
        <f t="shared" si="105"/>
        <v>-11</v>
      </c>
      <c r="N264" s="57">
        <f t="shared" si="106"/>
        <v>0</v>
      </c>
      <c r="T264" s="9" t="str">
        <f t="shared" si="103"/>
        <v/>
      </c>
      <c r="U264" s="17"/>
      <c r="W264" s="18">
        <f>[1]!WSD($B264,"contractmultiplier",$A$2,$A$2,"TradingCalendar=SSE","rptType=1","ShowCodes=N","ShowDates=N","ShowParams=Y","cols=1;rows=1")</f>
        <v>100</v>
      </c>
      <c r="X264" s="1">
        <v>5546060</v>
      </c>
    </row>
    <row r="265" spans="1:24" ht="14.25" x14ac:dyDescent="0.2">
      <c r="A265" s="28"/>
      <c r="B265" s="6" t="s">
        <v>52</v>
      </c>
      <c r="C265" s="6" t="s">
        <v>30</v>
      </c>
      <c r="D265" s="6">
        <v>-45</v>
      </c>
      <c r="E265" s="35">
        <v>0.04</v>
      </c>
      <c r="F265" s="35">
        <v>0.04</v>
      </c>
      <c r="G265" s="6">
        <v>441</v>
      </c>
      <c r="H265" s="6"/>
      <c r="I265" s="6" t="s">
        <v>150</v>
      </c>
      <c r="J265" s="41">
        <f t="shared" si="101"/>
        <v>2</v>
      </c>
      <c r="K265" s="58">
        <f t="shared" si="104"/>
        <v>5.3333333333333337E-2</v>
      </c>
      <c r="L265" s="56">
        <f>-(X265*K265)/(W265*G265*0.15)</f>
        <v>-44.715021415973801</v>
      </c>
      <c r="M265" s="6">
        <f t="shared" si="105"/>
        <v>-45</v>
      </c>
      <c r="N265" s="6">
        <f t="shared" si="106"/>
        <v>0</v>
      </c>
      <c r="O265" s="58"/>
      <c r="P265" s="58"/>
      <c r="T265" s="9" t="str">
        <f t="shared" si="103"/>
        <v/>
      </c>
      <c r="U265" s="17"/>
      <c r="W265" s="18">
        <f>[1]!WSD($B265,"contractmultiplier",$A$2,$A$2,"TradingCalendar=SSE","rptType=1","ShowCodes=N","ShowDates=N","ShowParams=Y","cols=1;rows=1")</f>
        <v>100</v>
      </c>
      <c r="X265" s="1">
        <v>5546060</v>
      </c>
    </row>
    <row r="266" spans="1:24" ht="14.25" x14ac:dyDescent="0.2">
      <c r="A266" s="27">
        <v>43194</v>
      </c>
      <c r="B266" s="1" t="s">
        <v>130</v>
      </c>
      <c r="C266" s="1" t="s">
        <v>32</v>
      </c>
      <c r="D266" s="1">
        <v>94</v>
      </c>
      <c r="E266" s="36">
        <v>0.04</v>
      </c>
      <c r="F266" s="36">
        <v>0.04</v>
      </c>
      <c r="G266" s="64">
        <v>1744</v>
      </c>
      <c r="I266" s="1" t="s">
        <v>31</v>
      </c>
      <c r="J266" s="42">
        <f t="shared" ref="J266:J275" si="107">IF(I266="N",1,IF(C266=I266,2,0.5))</f>
        <v>1</v>
      </c>
      <c r="K266" s="47">
        <f>SUM($F$266:$F$270)/SUM($J$266:$J$270)*J266</f>
        <v>4.4444444444444446E-2</v>
      </c>
      <c r="L266" s="59">
        <f>(X266*K266)/(W266*G266*0.15)</f>
        <v>96.839959225280325</v>
      </c>
      <c r="M266" s="57">
        <f t="shared" si="105"/>
        <v>97</v>
      </c>
      <c r="N266" s="57">
        <f t="shared" si="106"/>
        <v>3</v>
      </c>
      <c r="T266" s="9" t="str">
        <f>IF(Q266="","",D264*(Q266-G266)*W266)</f>
        <v/>
      </c>
      <c r="U266" s="17"/>
      <c r="W266" s="18">
        <f>[1]!WSD($B266,"contractmultiplier",$A$2,$A$2,"TradingCalendar=SSE","rptType=1","ShowCodes=N","ShowDates=N","ShowParams=Y","cols=1;rows=1")</f>
        <v>10</v>
      </c>
      <c r="X266" s="1">
        <v>5700000</v>
      </c>
    </row>
    <row r="267" spans="1:24" ht="14.25" x14ac:dyDescent="0.2">
      <c r="B267" s="1" t="s">
        <v>140</v>
      </c>
      <c r="C267" s="1" t="s">
        <v>32</v>
      </c>
      <c r="D267" s="1">
        <v>30</v>
      </c>
      <c r="E267" s="36">
        <v>0.04</v>
      </c>
      <c r="F267" s="36">
        <v>0.04</v>
      </c>
      <c r="G267" s="64">
        <v>1418</v>
      </c>
      <c r="I267" s="1" t="s">
        <v>30</v>
      </c>
      <c r="J267" s="63">
        <f t="shared" si="107"/>
        <v>0.5</v>
      </c>
      <c r="K267" s="47">
        <f t="shared" ref="K267:K270" si="108">SUM($F$266:$F$270)/SUM($J$266:$J$270)*J267</f>
        <v>2.2222222222222223E-2</v>
      </c>
      <c r="L267" s="59">
        <f>(X267*K267)/(W267*G267*0.15)</f>
        <v>29.775897194797054</v>
      </c>
      <c r="M267" s="57">
        <f t="shared" si="105"/>
        <v>30</v>
      </c>
      <c r="N267" s="57">
        <f t="shared" si="106"/>
        <v>0</v>
      </c>
      <c r="T267" s="9" t="str">
        <f t="shared" ref="T267:T268" si="109">IF(Q267="","",D265*(Q267-G267)*W267)</f>
        <v/>
      </c>
      <c r="U267" s="17"/>
      <c r="W267" s="18">
        <f>[1]!WSD($B267,"contractmultiplier",$A$2,$A$2,"TradingCalendar=SSE","rptType=1","ShowCodes=N","ShowDates=N","ShowParams=Y","cols=1;rows=1")</f>
        <v>20</v>
      </c>
      <c r="X267" s="1">
        <v>5700000</v>
      </c>
    </row>
    <row r="268" spans="1:24" ht="14.25" x14ac:dyDescent="0.2">
      <c r="B268" s="1" t="s">
        <v>131</v>
      </c>
      <c r="C268" s="1" t="s">
        <v>32</v>
      </c>
      <c r="D268" s="1">
        <v>7</v>
      </c>
      <c r="E268" s="36">
        <v>0.04</v>
      </c>
      <c r="F268" s="36">
        <v>0.04</v>
      </c>
      <c r="G268" s="64">
        <v>11085</v>
      </c>
      <c r="I268" s="1" t="s">
        <v>30</v>
      </c>
      <c r="J268" s="63">
        <f t="shared" si="107"/>
        <v>0.5</v>
      </c>
      <c r="K268" s="47">
        <f t="shared" si="108"/>
        <v>2.2222222222222223E-2</v>
      </c>
      <c r="L268" s="59">
        <f>(X268*K268)/(W268*G268*0.15)</f>
        <v>7.6179020698641811</v>
      </c>
      <c r="M268" s="57">
        <f t="shared" si="105"/>
        <v>8</v>
      </c>
      <c r="N268" s="57">
        <f t="shared" si="106"/>
        <v>1</v>
      </c>
      <c r="T268" s="9" t="str">
        <f t="shared" si="109"/>
        <v/>
      </c>
      <c r="U268" s="17"/>
      <c r="W268" s="18">
        <f>[1]!WSD($B268,"contractmultiplier",$A$2,$A$2,"TradingCalendar=SSE","rptType=1","ShowCodes=N","ShowDates=N","ShowParams=Y","cols=1;rows=1")</f>
        <v>10</v>
      </c>
      <c r="X268" s="1">
        <v>5700000</v>
      </c>
    </row>
    <row r="269" spans="1:24" ht="14.25" x14ac:dyDescent="0.2">
      <c r="B269" s="1" t="s">
        <v>132</v>
      </c>
      <c r="C269" s="1" t="s">
        <v>32</v>
      </c>
      <c r="D269" s="1">
        <v>30</v>
      </c>
      <c r="E269" s="36">
        <v>0.04</v>
      </c>
      <c r="F269" s="36">
        <v>0.04</v>
      </c>
      <c r="G269" s="64">
        <v>5458</v>
      </c>
      <c r="I269" s="1" t="s">
        <v>30</v>
      </c>
      <c r="J269" s="42">
        <f t="shared" si="107"/>
        <v>0.5</v>
      </c>
      <c r="K269" s="47">
        <f t="shared" si="108"/>
        <v>2.2222222222222223E-2</v>
      </c>
      <c r="L269" s="59">
        <f>(X269*K269)/(W269*G269*0.15)</f>
        <v>30.943365498147472</v>
      </c>
      <c r="M269" s="57">
        <f t="shared" si="105"/>
        <v>31</v>
      </c>
      <c r="N269" s="57">
        <f t="shared" si="106"/>
        <v>1</v>
      </c>
      <c r="T269" s="9" t="str">
        <f t="shared" ref="T269:T300" si="110">IF(Q269="","",D267*(Q269-G269)*W269)</f>
        <v/>
      </c>
      <c r="U269" s="17"/>
      <c r="W269" s="18">
        <f>[1]!WSD($B269,"contractmultiplier",$A$2,$A$2,"TradingCalendar=SSE","rptType=1","ShowCodes=N","ShowDates=N","ShowParams=Y","cols=1;rows=1")</f>
        <v>5</v>
      </c>
      <c r="X269" s="1">
        <v>5700000</v>
      </c>
    </row>
    <row r="270" spans="1:24" ht="14.25" x14ac:dyDescent="0.2">
      <c r="B270" s="1" t="s">
        <v>112</v>
      </c>
      <c r="C270" s="1" t="s">
        <v>32</v>
      </c>
      <c r="D270" s="1">
        <v>117</v>
      </c>
      <c r="E270" s="36">
        <v>0.04</v>
      </c>
      <c r="F270" s="36">
        <v>0.04</v>
      </c>
      <c r="G270" s="64">
        <v>2842</v>
      </c>
      <c r="I270" s="1" t="s">
        <v>32</v>
      </c>
      <c r="J270" s="42">
        <f t="shared" si="107"/>
        <v>2</v>
      </c>
      <c r="K270" s="47">
        <f t="shared" si="108"/>
        <v>8.8888888888888892E-2</v>
      </c>
      <c r="L270" s="59">
        <f>(X270*K270)/(W270*G270*0.15)</f>
        <v>118.85213855657206</v>
      </c>
      <c r="M270" s="57">
        <f t="shared" si="105"/>
        <v>119</v>
      </c>
      <c r="N270" s="57">
        <f t="shared" si="106"/>
        <v>2</v>
      </c>
      <c r="T270" s="9" t="str">
        <f t="shared" si="110"/>
        <v/>
      </c>
      <c r="U270" s="17"/>
      <c r="W270" s="18">
        <f>[1]!WSD($B270,"contractmultiplier",$A$2,$A$2,"TradingCalendar=SSE","rptType=1","ShowCodes=N","ShowDates=N","ShowParams=Y","cols=1;rows=1")</f>
        <v>10</v>
      </c>
      <c r="X270" s="1">
        <v>5700000</v>
      </c>
    </row>
    <row r="271" spans="1:24" ht="14.25" x14ac:dyDescent="0.2">
      <c r="B271" s="1" t="s">
        <v>145</v>
      </c>
      <c r="C271" s="1" t="s">
        <v>30</v>
      </c>
      <c r="D271" s="1">
        <v>-26</v>
      </c>
      <c r="E271" s="36">
        <v>0.04</v>
      </c>
      <c r="F271" s="36">
        <v>0.04</v>
      </c>
      <c r="G271" s="64">
        <v>1262</v>
      </c>
      <c r="I271" s="1" t="s">
        <v>30</v>
      </c>
      <c r="J271" s="42">
        <f t="shared" si="107"/>
        <v>2</v>
      </c>
      <c r="K271" s="47">
        <f>SUM($F$271:$F$275)/SUM($J$271:$J$275)*J271</f>
        <v>5.3333333333333337E-2</v>
      </c>
      <c r="L271" s="59">
        <f>-(X271*K271)/(W271*G271*0.15)</f>
        <v>-26.765275576686037</v>
      </c>
      <c r="M271" s="57">
        <f t="shared" si="105"/>
        <v>-27</v>
      </c>
      <c r="N271" s="57">
        <f t="shared" si="106"/>
        <v>-1</v>
      </c>
      <c r="T271" s="9" t="str">
        <f t="shared" si="110"/>
        <v/>
      </c>
      <c r="U271" s="17"/>
      <c r="W271" s="18">
        <f>[1]!WSD($B271,"contractmultiplier",$A$2,$A$2,"TradingCalendar=SSE","rptType=1","ShowCodes=N","ShowDates=N","ShowParams=Y","cols=1;rows=1")</f>
        <v>60</v>
      </c>
      <c r="X271" s="1">
        <v>5700000</v>
      </c>
    </row>
    <row r="272" spans="1:24" ht="14.25" x14ac:dyDescent="0.2">
      <c r="B272" s="1" t="s">
        <v>47</v>
      </c>
      <c r="C272" s="1" t="s">
        <v>30</v>
      </c>
      <c r="D272" s="1">
        <v>-18</v>
      </c>
      <c r="E272" s="36">
        <v>0.04</v>
      </c>
      <c r="F272" s="36">
        <v>0.04</v>
      </c>
      <c r="G272" s="64">
        <v>2655</v>
      </c>
      <c r="I272" s="1" t="s">
        <v>32</v>
      </c>
      <c r="J272" s="42">
        <f t="shared" si="107"/>
        <v>0.5</v>
      </c>
      <c r="K272" s="47">
        <f t="shared" ref="K272:K275" si="111">SUM($F$271:$F$275)/SUM($J$271:$J$275)*J272</f>
        <v>1.3333333333333334E-2</v>
      </c>
      <c r="L272" s="59">
        <f>-(X272*K272)/(W272*G272*0.15)</f>
        <v>-19.083490269930948</v>
      </c>
      <c r="M272" s="57">
        <f t="shared" ref="M272:M281" si="112">ROUND(L272,0)</f>
        <v>-19</v>
      </c>
      <c r="N272" s="57">
        <f t="shared" ref="N272:N281" si="113">M272-D272</f>
        <v>-1</v>
      </c>
      <c r="T272" s="9" t="str">
        <f t="shared" si="110"/>
        <v/>
      </c>
      <c r="U272" s="17"/>
      <c r="W272" s="18">
        <f>[1]!WSD($B272,"contractmultiplier",$A$2,$A$2,"TradingCalendar=SSE","rptType=1","ShowCodes=N","ShowDates=N","ShowParams=Y","cols=1;rows=1")</f>
        <v>10</v>
      </c>
      <c r="X272" s="1">
        <v>5700000</v>
      </c>
    </row>
    <row r="273" spans="1:24" ht="14.25" x14ac:dyDescent="0.2">
      <c r="B273" s="1" t="s">
        <v>136</v>
      </c>
      <c r="C273" s="1" t="s">
        <v>30</v>
      </c>
      <c r="D273" s="1">
        <v>-27</v>
      </c>
      <c r="E273" s="36">
        <v>0.04</v>
      </c>
      <c r="F273" s="36">
        <v>0.04</v>
      </c>
      <c r="G273" s="64">
        <v>3671</v>
      </c>
      <c r="I273" s="1" t="s">
        <v>31</v>
      </c>
      <c r="J273" s="42">
        <f t="shared" si="107"/>
        <v>1</v>
      </c>
      <c r="K273" s="47">
        <f t="shared" si="111"/>
        <v>2.6666666666666668E-2</v>
      </c>
      <c r="L273" s="59">
        <f>-(X273*K273)/(W273*G273*0.15)</f>
        <v>-27.603741033324255</v>
      </c>
      <c r="M273" s="57">
        <f t="shared" si="112"/>
        <v>-28</v>
      </c>
      <c r="N273" s="57">
        <f t="shared" si="113"/>
        <v>-1</v>
      </c>
      <c r="T273" s="9" t="str">
        <f t="shared" si="110"/>
        <v/>
      </c>
      <c r="U273" s="17"/>
      <c r="W273" s="18">
        <f>[1]!WSD($B273,"contractmultiplier",$A$2,$A$2,"TradingCalendar=SSE","rptType=1","ShowCodes=N","ShowDates=N","ShowParams=Y","cols=1;rows=1")</f>
        <v>10</v>
      </c>
      <c r="X273" s="1">
        <v>5700000</v>
      </c>
    </row>
    <row r="274" spans="1:24" ht="14.25" x14ac:dyDescent="0.2">
      <c r="B274" s="1" t="s">
        <v>155</v>
      </c>
      <c r="C274" s="1" t="s">
        <v>30</v>
      </c>
      <c r="D274" s="1">
        <v>-11</v>
      </c>
      <c r="E274" s="36">
        <v>0.04</v>
      </c>
      <c r="F274" s="36">
        <v>0.04</v>
      </c>
      <c r="G274" s="64">
        <v>1781</v>
      </c>
      <c r="I274" s="1" t="s">
        <v>30</v>
      </c>
      <c r="J274" s="42">
        <f t="shared" si="107"/>
        <v>2</v>
      </c>
      <c r="K274" s="47">
        <f t="shared" si="111"/>
        <v>5.3333333333333337E-2</v>
      </c>
      <c r="L274" s="59">
        <f>-(X274*K274)/(W274*G274*0.15)</f>
        <v>-11.379374883024518</v>
      </c>
      <c r="M274" s="57">
        <f t="shared" si="112"/>
        <v>-11</v>
      </c>
      <c r="N274" s="57">
        <f t="shared" si="113"/>
        <v>0</v>
      </c>
      <c r="T274" s="9" t="str">
        <f t="shared" si="110"/>
        <v/>
      </c>
      <c r="U274" s="17"/>
      <c r="W274" s="18">
        <f>[1]!WSD($B274,"contractmultiplier",$A$2,$A$2,"TradingCalendar=SSE","rptType=1","ShowCodes=N","ShowDates=N","ShowParams=Y","cols=1;rows=1")</f>
        <v>100</v>
      </c>
      <c r="X274" s="1">
        <v>5700000</v>
      </c>
    </row>
    <row r="275" spans="1:24" ht="14.25" x14ac:dyDescent="0.2">
      <c r="A275" s="28"/>
      <c r="B275" s="6" t="s">
        <v>52</v>
      </c>
      <c r="C275" s="6" t="s">
        <v>30</v>
      </c>
      <c r="D275" s="6">
        <v>-45</v>
      </c>
      <c r="E275" s="35">
        <v>0.04</v>
      </c>
      <c r="F275" s="35">
        <v>0.04</v>
      </c>
      <c r="G275" s="65">
        <v>433</v>
      </c>
      <c r="H275" s="6"/>
      <c r="I275" s="6" t="s">
        <v>30</v>
      </c>
      <c r="J275" s="41">
        <f t="shared" si="107"/>
        <v>2</v>
      </c>
      <c r="K275" s="58">
        <f t="shared" si="111"/>
        <v>5.3333333333333337E-2</v>
      </c>
      <c r="L275" s="56">
        <f>-(X275*K275)/(W275*G275*0.15)</f>
        <v>-46.805234795996924</v>
      </c>
      <c r="M275" s="6">
        <f t="shared" si="112"/>
        <v>-47</v>
      </c>
      <c r="N275" s="6">
        <f t="shared" si="113"/>
        <v>-2</v>
      </c>
      <c r="O275" s="58"/>
      <c r="P275" s="58"/>
      <c r="T275" s="9" t="str">
        <f t="shared" si="110"/>
        <v/>
      </c>
      <c r="U275" s="17"/>
      <c r="W275" s="18">
        <f>[1]!WSD($B275,"contractmultiplier",$A$2,$A$2,"TradingCalendar=SSE","rptType=1","ShowCodes=N","ShowDates=N","ShowParams=Y","cols=1;rows=1")</f>
        <v>100</v>
      </c>
      <c r="X275" s="1">
        <v>5700000</v>
      </c>
    </row>
    <row r="276" spans="1:24" ht="14.25" x14ac:dyDescent="0.2">
      <c r="A276" s="27">
        <v>43206</v>
      </c>
      <c r="B276" s="1" t="s">
        <v>130</v>
      </c>
      <c r="C276" s="1" t="s">
        <v>32</v>
      </c>
      <c r="D276" s="1">
        <v>94</v>
      </c>
      <c r="E276" s="36">
        <v>0.04</v>
      </c>
      <c r="F276" s="36">
        <v>0.04</v>
      </c>
      <c r="G276" s="64">
        <v>1750</v>
      </c>
      <c r="I276" s="1" t="s">
        <v>164</v>
      </c>
      <c r="J276" s="42">
        <f t="shared" ref="J276:J285" si="114">IF(I276="N",1,IF(C276=I276,2,0.5))</f>
        <v>1</v>
      </c>
      <c r="K276" s="47">
        <f>SUM($F$276:$F$280)/SUM($J$276:$J$280)*J276</f>
        <v>0.04</v>
      </c>
      <c r="L276" s="59">
        <f>(X276*K276)/(W276*G276*0.15)</f>
        <v>87.131428571428572</v>
      </c>
      <c r="M276" s="57">
        <f t="shared" si="112"/>
        <v>87</v>
      </c>
      <c r="N276" s="57">
        <f t="shared" si="113"/>
        <v>-7</v>
      </c>
      <c r="T276" s="9"/>
      <c r="U276" s="17"/>
      <c r="W276" s="18">
        <f>[1]!WSD($B276,"contractmultiplier",$A$2,$A$2,"TradingCalendar=SSE","rptType=1","ShowCodes=N","ShowDates=N","ShowParams=Y","cols=1;rows=1")</f>
        <v>10</v>
      </c>
      <c r="X276" s="1">
        <v>5718000</v>
      </c>
    </row>
    <row r="277" spans="1:24" ht="14.25" x14ac:dyDescent="0.2">
      <c r="B277" s="1" t="s">
        <v>140</v>
      </c>
      <c r="C277" s="1" t="s">
        <v>32</v>
      </c>
      <c r="D277" s="1">
        <v>30</v>
      </c>
      <c r="E277" s="36">
        <v>0.04</v>
      </c>
      <c r="F277" s="36">
        <v>0.04</v>
      </c>
      <c r="G277" s="64">
        <v>1419</v>
      </c>
      <c r="I277" s="1" t="s">
        <v>30</v>
      </c>
      <c r="J277" s="63">
        <f t="shared" si="114"/>
        <v>0.5</v>
      </c>
      <c r="K277" s="47">
        <f t="shared" ref="K277:K280" si="115">SUM($F$276:$F$280)/SUM($J$276:$J$280)*J277</f>
        <v>0.02</v>
      </c>
      <c r="L277" s="59">
        <f>(X277*K277)/(W277*G277*0.15)</f>
        <v>26.86398872445384</v>
      </c>
      <c r="M277" s="57">
        <f t="shared" si="112"/>
        <v>27</v>
      </c>
      <c r="N277" s="57">
        <f t="shared" si="113"/>
        <v>-3</v>
      </c>
      <c r="T277" s="9"/>
      <c r="U277" s="17"/>
      <c r="W277" s="18">
        <f>[1]!WSD($B277,"contractmultiplier",$A$2,$A$2,"TradingCalendar=SSE","rptType=1","ShowCodes=N","ShowDates=N","ShowParams=Y","cols=1;rows=1")</f>
        <v>20</v>
      </c>
      <c r="X277" s="1">
        <v>5718000</v>
      </c>
    </row>
    <row r="278" spans="1:24" ht="14.25" x14ac:dyDescent="0.2">
      <c r="B278" s="1" t="s">
        <v>131</v>
      </c>
      <c r="C278" s="1" t="s">
        <v>32</v>
      </c>
      <c r="D278" s="1">
        <v>7</v>
      </c>
      <c r="E278" s="36">
        <v>0.04</v>
      </c>
      <c r="F278" s="36">
        <v>0.04</v>
      </c>
      <c r="G278" s="64">
        <v>11110</v>
      </c>
      <c r="I278" s="1" t="s">
        <v>30</v>
      </c>
      <c r="J278" s="63">
        <f t="shared" si="114"/>
        <v>0.5</v>
      </c>
      <c r="K278" s="47">
        <f t="shared" si="115"/>
        <v>0.02</v>
      </c>
      <c r="L278" s="59">
        <f>(X278*K278)/(W278*G278*0.15)</f>
        <v>6.8622862286228621</v>
      </c>
      <c r="M278" s="57">
        <f t="shared" si="112"/>
        <v>7</v>
      </c>
      <c r="N278" s="57">
        <f t="shared" si="113"/>
        <v>0</v>
      </c>
      <c r="T278" s="9"/>
      <c r="U278" s="17"/>
      <c r="W278" s="18">
        <f>[1]!WSD($B278,"contractmultiplier",$A$2,$A$2,"TradingCalendar=SSE","rptType=1","ShowCodes=N","ShowDates=N","ShowParams=Y","cols=1;rows=1")</f>
        <v>10</v>
      </c>
      <c r="X278" s="1">
        <v>5718000</v>
      </c>
    </row>
    <row r="279" spans="1:24" ht="14.25" x14ac:dyDescent="0.2">
      <c r="B279" s="1" t="s">
        <v>132</v>
      </c>
      <c r="C279" s="1" t="s">
        <v>32</v>
      </c>
      <c r="D279" s="1">
        <v>30</v>
      </c>
      <c r="E279" s="36">
        <v>0.04</v>
      </c>
      <c r="F279" s="36">
        <v>0.04</v>
      </c>
      <c r="G279" s="64">
        <v>5450</v>
      </c>
      <c r="I279" s="1" t="s">
        <v>53</v>
      </c>
      <c r="J279" s="42">
        <f t="shared" si="114"/>
        <v>1</v>
      </c>
      <c r="K279" s="47">
        <f t="shared" si="115"/>
        <v>0.04</v>
      </c>
      <c r="L279" s="59">
        <f>(X279*K279)/(W279*G279*0.15)</f>
        <v>55.955963302752295</v>
      </c>
      <c r="M279" s="57">
        <f t="shared" si="112"/>
        <v>56</v>
      </c>
      <c r="N279" s="57">
        <f t="shared" si="113"/>
        <v>26</v>
      </c>
      <c r="T279" s="9"/>
      <c r="U279" s="17"/>
      <c r="W279" s="18">
        <f>[1]!WSD($B279,"contractmultiplier",$A$2,$A$2,"TradingCalendar=SSE","rptType=1","ShowCodes=N","ShowDates=N","ShowParams=Y","cols=1;rows=1")</f>
        <v>5</v>
      </c>
      <c r="X279" s="1">
        <v>5718000</v>
      </c>
    </row>
    <row r="280" spans="1:24" ht="14.25" x14ac:dyDescent="0.2">
      <c r="B280" s="1" t="s">
        <v>22</v>
      </c>
      <c r="C280" s="1" t="s">
        <v>32</v>
      </c>
      <c r="D280" s="1">
        <v>117</v>
      </c>
      <c r="E280" s="36">
        <v>0.04</v>
      </c>
      <c r="F280" s="36">
        <v>0.04</v>
      </c>
      <c r="G280" s="64">
        <v>2834</v>
      </c>
      <c r="I280" s="1" t="s">
        <v>32</v>
      </c>
      <c r="J280" s="42">
        <f t="shared" si="114"/>
        <v>2</v>
      </c>
      <c r="K280" s="47">
        <f t="shared" si="115"/>
        <v>0.08</v>
      </c>
      <c r="L280" s="59">
        <f>(X280*K280)/(W280*G280*0.15)</f>
        <v>107.6076217360621</v>
      </c>
      <c r="M280" s="57">
        <f t="shared" si="112"/>
        <v>108</v>
      </c>
      <c r="N280" s="57">
        <f t="shared" si="113"/>
        <v>-9</v>
      </c>
      <c r="T280" s="9"/>
      <c r="U280" s="17"/>
      <c r="W280" s="18">
        <f>[1]!WSD($B280,"contractmultiplier",$A$2,$A$2,"TradingCalendar=SSE","rptType=1","ShowCodes=N","ShowDates=N","ShowParams=Y","cols=1;rows=1")</f>
        <v>10</v>
      </c>
      <c r="X280" s="1">
        <v>5718000</v>
      </c>
    </row>
    <row r="281" spans="1:24" ht="14.25" x14ac:dyDescent="0.2">
      <c r="B281" s="1" t="s">
        <v>23</v>
      </c>
      <c r="C281" s="1" t="s">
        <v>30</v>
      </c>
      <c r="D281" s="1">
        <v>-26</v>
      </c>
      <c r="E281" s="36">
        <v>0.04</v>
      </c>
      <c r="F281" s="36">
        <v>0.04</v>
      </c>
      <c r="G281" s="64">
        <v>1267</v>
      </c>
      <c r="I281" s="1" t="s">
        <v>30</v>
      </c>
      <c r="J281" s="42">
        <f t="shared" si="114"/>
        <v>2</v>
      </c>
      <c r="K281" s="47">
        <f>SUM($F$281:$F$285)/SUM($J$281:$J$285)*J281</f>
        <v>0.05</v>
      </c>
      <c r="L281" s="59">
        <f>-(X281*K281)/(W281*G281*0.15)</f>
        <v>-25.072349381741645</v>
      </c>
      <c r="M281" s="57">
        <f t="shared" si="112"/>
        <v>-25</v>
      </c>
      <c r="N281" s="57">
        <f t="shared" si="113"/>
        <v>1</v>
      </c>
      <c r="T281" s="9"/>
      <c r="U281" s="17"/>
      <c r="W281" s="18">
        <f>[1]!WSD($B281,"contractmultiplier",$A$2,$A$2,"TradingCalendar=SSE","rptType=1","ShowCodes=N","ShowDates=N","ShowParams=Y","cols=1;rows=1")</f>
        <v>60</v>
      </c>
      <c r="X281" s="1">
        <v>5718000</v>
      </c>
    </row>
    <row r="282" spans="1:24" ht="14.25" x14ac:dyDescent="0.2">
      <c r="B282" s="1" t="s">
        <v>163</v>
      </c>
      <c r="C282" s="1" t="s">
        <v>30</v>
      </c>
      <c r="D282" s="1">
        <v>0</v>
      </c>
      <c r="E282" s="36">
        <v>0.04</v>
      </c>
      <c r="F282" s="36">
        <v>0.04</v>
      </c>
      <c r="G282" s="64">
        <v>3840</v>
      </c>
      <c r="I282" s="1" t="s">
        <v>53</v>
      </c>
      <c r="J282" s="42">
        <f t="shared" si="114"/>
        <v>1</v>
      </c>
      <c r="K282" s="47">
        <f t="shared" ref="K282:K285" si="116">SUM($F$281:$F$285)/SUM($J$281:$J$285)*J282</f>
        <v>2.5000000000000001E-2</v>
      </c>
      <c r="L282" s="59">
        <f>-(X282*K282)/(W282*G282*0.15)</f>
        <v>-24.817708333333332</v>
      </c>
      <c r="M282" s="57">
        <f t="shared" ref="M282:M285" si="117">ROUND(L282,0)</f>
        <v>-25</v>
      </c>
      <c r="N282" s="57">
        <f t="shared" ref="N282:N285" si="118">M282-D282</f>
        <v>-25</v>
      </c>
      <c r="T282" s="9"/>
      <c r="U282" s="17"/>
      <c r="W282" s="18">
        <f>[1]!WSD($B282,"contractmultiplier",$A$2,$A$2,"TradingCalendar=SSE","rptType=1","ShowCodes=N","ShowDates=N","ShowParams=Y","cols=1;rows=1")</f>
        <v>10</v>
      </c>
      <c r="X282" s="1">
        <v>5718000</v>
      </c>
    </row>
    <row r="283" spans="1:24" ht="14.25" x14ac:dyDescent="0.2">
      <c r="B283" s="1" t="s">
        <v>136</v>
      </c>
      <c r="C283" s="1" t="s">
        <v>30</v>
      </c>
      <c r="D283" s="1">
        <v>-27</v>
      </c>
      <c r="E283" s="36">
        <v>0.04</v>
      </c>
      <c r="F283" s="36">
        <v>0.04</v>
      </c>
      <c r="G283" s="64">
        <v>3715</v>
      </c>
      <c r="I283" s="1" t="s">
        <v>53</v>
      </c>
      <c r="J283" s="42">
        <f t="shared" si="114"/>
        <v>1</v>
      </c>
      <c r="K283" s="47">
        <f t="shared" si="116"/>
        <v>2.5000000000000001E-2</v>
      </c>
      <c r="L283" s="59">
        <f>-(X283*K283)/(W283*G283*0.15)</f>
        <v>-25.652759084791388</v>
      </c>
      <c r="M283" s="57">
        <f t="shared" si="117"/>
        <v>-26</v>
      </c>
      <c r="N283" s="57">
        <f t="shared" si="118"/>
        <v>1</v>
      </c>
      <c r="T283" s="9"/>
      <c r="U283" s="17"/>
      <c r="W283" s="18">
        <f>[1]!WSD($B283,"contractmultiplier",$A$2,$A$2,"TradingCalendar=SSE","rptType=1","ShowCodes=N","ShowDates=N","ShowParams=Y","cols=1;rows=1")</f>
        <v>10</v>
      </c>
      <c r="X283" s="1">
        <v>5718000</v>
      </c>
    </row>
    <row r="284" spans="1:24" ht="14.25" x14ac:dyDescent="0.2">
      <c r="B284" s="1" t="s">
        <v>19</v>
      </c>
      <c r="C284" s="1" t="s">
        <v>30</v>
      </c>
      <c r="D284" s="1">
        <v>-11</v>
      </c>
      <c r="E284" s="36">
        <v>0.04</v>
      </c>
      <c r="F284" s="36">
        <v>0.04</v>
      </c>
      <c r="G284" s="64">
        <v>1783.5</v>
      </c>
      <c r="I284" s="1" t="s">
        <v>30</v>
      </c>
      <c r="J284" s="42">
        <f t="shared" si="114"/>
        <v>2</v>
      </c>
      <c r="K284" s="47">
        <f t="shared" si="116"/>
        <v>0.05</v>
      </c>
      <c r="L284" s="59">
        <f>-(X284*K284)/(W284*G284*0.15)</f>
        <v>-10.686851696103169</v>
      </c>
      <c r="M284" s="57">
        <f t="shared" si="117"/>
        <v>-11</v>
      </c>
      <c r="N284" s="57">
        <f t="shared" si="118"/>
        <v>0</v>
      </c>
      <c r="T284" s="9"/>
      <c r="U284" s="17"/>
      <c r="W284" s="18">
        <f>[1]!WSD($B284,"contractmultiplier",$A$2,$A$2,"TradingCalendar=SSE","rptType=1","ShowCodes=N","ShowDates=N","ShowParams=Y","cols=1;rows=1")</f>
        <v>100</v>
      </c>
      <c r="X284" s="1">
        <v>5718000</v>
      </c>
    </row>
    <row r="285" spans="1:24" ht="14.25" x14ac:dyDescent="0.2">
      <c r="A285" s="28"/>
      <c r="B285" s="6" t="s">
        <v>48</v>
      </c>
      <c r="C285" s="6" t="s">
        <v>30</v>
      </c>
      <c r="D285" s="6">
        <v>-45</v>
      </c>
      <c r="E285" s="35">
        <v>0.04</v>
      </c>
      <c r="F285" s="35">
        <v>0.04</v>
      </c>
      <c r="G285" s="65">
        <v>437</v>
      </c>
      <c r="H285" s="6"/>
      <c r="I285" s="6" t="s">
        <v>30</v>
      </c>
      <c r="J285" s="41">
        <f t="shared" si="114"/>
        <v>2</v>
      </c>
      <c r="K285" s="58">
        <f t="shared" si="116"/>
        <v>0.05</v>
      </c>
      <c r="L285" s="56">
        <f>-(X285*K285)/(W285*G285*0.15)</f>
        <v>-43.615560640732262</v>
      </c>
      <c r="M285" s="6">
        <f t="shared" si="117"/>
        <v>-44</v>
      </c>
      <c r="N285" s="6">
        <f t="shared" si="118"/>
        <v>1</v>
      </c>
      <c r="O285" s="58"/>
      <c r="P285" s="58"/>
      <c r="T285" s="9"/>
      <c r="U285" s="17"/>
      <c r="W285" s="18">
        <f>[1]!WSD($B285,"contractmultiplier",$A$2,$A$2,"TradingCalendar=SSE","rptType=1","ShowCodes=N","ShowDates=N","ShowParams=Y","cols=1;rows=1")</f>
        <v>100</v>
      </c>
      <c r="X285" s="1">
        <v>5718000</v>
      </c>
    </row>
    <row r="286" spans="1:24" ht="14.25" x14ac:dyDescent="0.2">
      <c r="T286" s="9"/>
      <c r="U286" s="17"/>
    </row>
    <row r="287" spans="1:24" ht="14.25" x14ac:dyDescent="0.2">
      <c r="T287" s="9" t="str">
        <f t="shared" si="110"/>
        <v/>
      </c>
      <c r="U287" s="17"/>
    </row>
    <row r="288" spans="1:24" ht="14.25" x14ac:dyDescent="0.2">
      <c r="T288" s="9" t="str">
        <f t="shared" si="110"/>
        <v/>
      </c>
      <c r="U288" s="17"/>
    </row>
    <row r="289" spans="20:21" ht="14.25" x14ac:dyDescent="0.2">
      <c r="T289" s="9" t="str">
        <f t="shared" si="110"/>
        <v/>
      </c>
      <c r="U289" s="17"/>
    </row>
    <row r="290" spans="20:21" ht="14.25" x14ac:dyDescent="0.2">
      <c r="T290" s="9" t="str">
        <f t="shared" si="110"/>
        <v/>
      </c>
      <c r="U290" s="17"/>
    </row>
    <row r="291" spans="20:21" ht="14.25" x14ac:dyDescent="0.2">
      <c r="T291" s="9" t="str">
        <f t="shared" si="110"/>
        <v/>
      </c>
      <c r="U291" s="17"/>
    </row>
    <row r="292" spans="20:21" ht="14.25" x14ac:dyDescent="0.2">
      <c r="T292" s="9" t="str">
        <f t="shared" si="110"/>
        <v/>
      </c>
      <c r="U292" s="17"/>
    </row>
    <row r="293" spans="20:21" ht="14.25" x14ac:dyDescent="0.2">
      <c r="T293" s="9" t="str">
        <f t="shared" si="110"/>
        <v/>
      </c>
      <c r="U293" s="17"/>
    </row>
    <row r="294" spans="20:21" ht="14.25" x14ac:dyDescent="0.2">
      <c r="T294" s="9" t="str">
        <f t="shared" si="110"/>
        <v/>
      </c>
      <c r="U294" s="17"/>
    </row>
    <row r="295" spans="20:21" ht="14.25" x14ac:dyDescent="0.2">
      <c r="T295" s="9" t="str">
        <f t="shared" si="110"/>
        <v/>
      </c>
      <c r="U295" s="17"/>
    </row>
    <row r="296" spans="20:21" ht="14.25" x14ac:dyDescent="0.2">
      <c r="T296" s="9" t="str">
        <f t="shared" si="110"/>
        <v/>
      </c>
      <c r="U296" s="17"/>
    </row>
    <row r="297" spans="20:21" ht="14.25" x14ac:dyDescent="0.2">
      <c r="T297" s="9" t="str">
        <f t="shared" si="110"/>
        <v/>
      </c>
      <c r="U297" s="17"/>
    </row>
    <row r="298" spans="20:21" ht="14.25" x14ac:dyDescent="0.2">
      <c r="T298" s="9" t="str">
        <f t="shared" si="110"/>
        <v/>
      </c>
      <c r="U298" s="17"/>
    </row>
    <row r="299" spans="20:21" ht="14.25" x14ac:dyDescent="0.2">
      <c r="T299" s="9" t="str">
        <f t="shared" si="110"/>
        <v/>
      </c>
      <c r="U299" s="17"/>
    </row>
    <row r="300" spans="20:21" ht="14.25" x14ac:dyDescent="0.2">
      <c r="T300" s="9" t="str">
        <f t="shared" si="110"/>
        <v/>
      </c>
      <c r="U300" s="17"/>
    </row>
    <row r="301" spans="20:21" ht="14.25" x14ac:dyDescent="0.2">
      <c r="T301" s="9" t="str">
        <f t="shared" ref="T301:T332" si="119">IF(Q301="","",D299*(Q301-G301)*W301)</f>
        <v/>
      </c>
      <c r="U301" s="17"/>
    </row>
    <row r="302" spans="20:21" ht="14.25" x14ac:dyDescent="0.2">
      <c r="T302" s="9" t="str">
        <f t="shared" si="119"/>
        <v/>
      </c>
      <c r="U302" s="17"/>
    </row>
    <row r="303" spans="20:21" ht="14.25" x14ac:dyDescent="0.2">
      <c r="T303" s="9" t="str">
        <f t="shared" si="119"/>
        <v/>
      </c>
      <c r="U303" s="17"/>
    </row>
    <row r="304" spans="20:21" ht="14.25" x14ac:dyDescent="0.2">
      <c r="T304" s="9" t="str">
        <f t="shared" si="119"/>
        <v/>
      </c>
      <c r="U304" s="17"/>
    </row>
    <row r="305" spans="20:21" ht="14.25" x14ac:dyDescent="0.2">
      <c r="T305" s="9" t="str">
        <f t="shared" si="119"/>
        <v/>
      </c>
      <c r="U305" s="17"/>
    </row>
    <row r="306" spans="20:21" ht="14.25" x14ac:dyDescent="0.2">
      <c r="T306" s="9" t="str">
        <f t="shared" si="119"/>
        <v/>
      </c>
      <c r="U306" s="17"/>
    </row>
    <row r="307" spans="20:21" ht="14.25" x14ac:dyDescent="0.2">
      <c r="T307" s="9" t="str">
        <f t="shared" si="119"/>
        <v/>
      </c>
      <c r="U307" s="17"/>
    </row>
    <row r="308" spans="20:21" ht="14.25" x14ac:dyDescent="0.2">
      <c r="T308" s="9" t="str">
        <f t="shared" si="119"/>
        <v/>
      </c>
      <c r="U308" s="17"/>
    </row>
    <row r="309" spans="20:21" ht="14.25" x14ac:dyDescent="0.2">
      <c r="T309" s="9" t="str">
        <f t="shared" si="119"/>
        <v/>
      </c>
      <c r="U309" s="17"/>
    </row>
    <row r="310" spans="20:21" ht="14.25" x14ac:dyDescent="0.2">
      <c r="T310" s="9" t="str">
        <f t="shared" si="119"/>
        <v/>
      </c>
      <c r="U310" s="17"/>
    </row>
    <row r="311" spans="20:21" ht="14.25" x14ac:dyDescent="0.2">
      <c r="T311" s="9" t="str">
        <f t="shared" si="119"/>
        <v/>
      </c>
      <c r="U311" s="17"/>
    </row>
    <row r="312" spans="20:21" ht="14.25" x14ac:dyDescent="0.2">
      <c r="T312" s="9" t="str">
        <f t="shared" si="119"/>
        <v/>
      </c>
      <c r="U312" s="17"/>
    </row>
    <row r="313" spans="20:21" ht="14.25" x14ac:dyDescent="0.2">
      <c r="T313" s="9" t="str">
        <f t="shared" si="119"/>
        <v/>
      </c>
      <c r="U313" s="17"/>
    </row>
    <row r="314" spans="20:21" ht="14.25" x14ac:dyDescent="0.2">
      <c r="T314" s="9" t="str">
        <f t="shared" si="119"/>
        <v/>
      </c>
      <c r="U314" s="17"/>
    </row>
    <row r="315" spans="20:21" ht="14.25" x14ac:dyDescent="0.2">
      <c r="T315" s="9" t="str">
        <f t="shared" si="119"/>
        <v/>
      </c>
      <c r="U315" s="17"/>
    </row>
    <row r="316" spans="20:21" ht="14.25" x14ac:dyDescent="0.2">
      <c r="T316" s="9" t="str">
        <f t="shared" si="119"/>
        <v/>
      </c>
      <c r="U316" s="17"/>
    </row>
    <row r="317" spans="20:21" ht="14.25" x14ac:dyDescent="0.2">
      <c r="T317" s="9" t="str">
        <f t="shared" si="119"/>
        <v/>
      </c>
      <c r="U317" s="17"/>
    </row>
    <row r="318" spans="20:21" ht="14.25" x14ac:dyDescent="0.2">
      <c r="T318" s="9" t="str">
        <f t="shared" si="119"/>
        <v/>
      </c>
      <c r="U318" s="17"/>
    </row>
    <row r="319" spans="20:21" ht="14.25" x14ac:dyDescent="0.2">
      <c r="T319" s="9" t="str">
        <f t="shared" si="119"/>
        <v/>
      </c>
      <c r="U319" s="17"/>
    </row>
    <row r="320" spans="20:21" ht="14.25" x14ac:dyDescent="0.2">
      <c r="T320" s="9" t="str">
        <f t="shared" si="119"/>
        <v/>
      </c>
      <c r="U320" s="17"/>
    </row>
    <row r="321" spans="20:21" ht="14.25" x14ac:dyDescent="0.2">
      <c r="T321" s="9" t="str">
        <f t="shared" si="119"/>
        <v/>
      </c>
      <c r="U321" s="17"/>
    </row>
    <row r="322" spans="20:21" ht="14.25" x14ac:dyDescent="0.2">
      <c r="T322" s="9" t="str">
        <f t="shared" si="119"/>
        <v/>
      </c>
      <c r="U322" s="17"/>
    </row>
    <row r="323" spans="20:21" ht="14.25" x14ac:dyDescent="0.2">
      <c r="T323" s="9" t="str">
        <f t="shared" si="119"/>
        <v/>
      </c>
      <c r="U323" s="17"/>
    </row>
    <row r="324" spans="20:21" ht="14.25" x14ac:dyDescent="0.2">
      <c r="T324" s="9" t="str">
        <f t="shared" si="119"/>
        <v/>
      </c>
      <c r="U324" s="17"/>
    </row>
    <row r="325" spans="20:21" ht="14.25" x14ac:dyDescent="0.2">
      <c r="T325" s="9" t="str">
        <f t="shared" si="119"/>
        <v/>
      </c>
      <c r="U325" s="17"/>
    </row>
    <row r="326" spans="20:21" ht="14.25" x14ac:dyDescent="0.2">
      <c r="T326" s="9" t="str">
        <f t="shared" si="119"/>
        <v/>
      </c>
      <c r="U326" s="17"/>
    </row>
    <row r="327" spans="20:21" ht="14.25" x14ac:dyDescent="0.2">
      <c r="T327" s="9" t="str">
        <f t="shared" si="119"/>
        <v/>
      </c>
      <c r="U327" s="17"/>
    </row>
    <row r="328" spans="20:21" ht="14.25" x14ac:dyDescent="0.2">
      <c r="T328" s="9" t="str">
        <f t="shared" si="119"/>
        <v/>
      </c>
      <c r="U328" s="17"/>
    </row>
    <row r="329" spans="20:21" ht="14.25" x14ac:dyDescent="0.2">
      <c r="T329" s="9" t="str">
        <f t="shared" si="119"/>
        <v/>
      </c>
      <c r="U329" s="17"/>
    </row>
    <row r="330" spans="20:21" ht="14.25" x14ac:dyDescent="0.2">
      <c r="T330" s="9" t="str">
        <f t="shared" si="119"/>
        <v/>
      </c>
      <c r="U330" s="17"/>
    </row>
    <row r="331" spans="20:21" ht="14.25" x14ac:dyDescent="0.2">
      <c r="T331" s="9" t="str">
        <f t="shared" si="119"/>
        <v/>
      </c>
      <c r="U331" s="17"/>
    </row>
    <row r="332" spans="20:21" ht="14.25" x14ac:dyDescent="0.2">
      <c r="T332" s="9" t="str">
        <f t="shared" si="119"/>
        <v/>
      </c>
      <c r="U332" s="17"/>
    </row>
    <row r="333" spans="20:21" ht="14.25" x14ac:dyDescent="0.2">
      <c r="T333" s="9" t="str">
        <f t="shared" ref="T333:T348" si="120">IF(Q333="","",D331*(Q333-G333)*W333)</f>
        <v/>
      </c>
      <c r="U333" s="17"/>
    </row>
    <row r="334" spans="20:21" ht="14.25" x14ac:dyDescent="0.2">
      <c r="T334" s="9" t="str">
        <f t="shared" si="120"/>
        <v/>
      </c>
      <c r="U334" s="17"/>
    </row>
    <row r="335" spans="20:21" ht="14.25" x14ac:dyDescent="0.2">
      <c r="T335" s="9" t="str">
        <f t="shared" si="120"/>
        <v/>
      </c>
      <c r="U335" s="17"/>
    </row>
    <row r="336" spans="20:21" ht="14.25" x14ac:dyDescent="0.2">
      <c r="T336" s="9" t="str">
        <f t="shared" si="120"/>
        <v/>
      </c>
      <c r="U336" s="17"/>
    </row>
    <row r="337" spans="20:21" ht="14.25" x14ac:dyDescent="0.2">
      <c r="T337" s="9" t="str">
        <f t="shared" si="120"/>
        <v/>
      </c>
      <c r="U337" s="17"/>
    </row>
    <row r="338" spans="20:21" ht="14.25" x14ac:dyDescent="0.2">
      <c r="T338" s="9" t="str">
        <f t="shared" si="120"/>
        <v/>
      </c>
      <c r="U338" s="17"/>
    </row>
    <row r="339" spans="20:21" ht="14.25" x14ac:dyDescent="0.2">
      <c r="T339" s="9" t="str">
        <f t="shared" si="120"/>
        <v/>
      </c>
      <c r="U339" s="17"/>
    </row>
    <row r="340" spans="20:21" ht="14.25" x14ac:dyDescent="0.2">
      <c r="T340" s="9" t="str">
        <f t="shared" si="120"/>
        <v/>
      </c>
      <c r="U340" s="17"/>
    </row>
    <row r="341" spans="20:21" ht="14.25" x14ac:dyDescent="0.2">
      <c r="T341" s="9" t="str">
        <f t="shared" si="120"/>
        <v/>
      </c>
      <c r="U341" s="17"/>
    </row>
    <row r="342" spans="20:21" ht="14.25" x14ac:dyDescent="0.2">
      <c r="T342" s="9" t="str">
        <f t="shared" si="120"/>
        <v/>
      </c>
      <c r="U342" s="17"/>
    </row>
    <row r="343" spans="20:21" ht="14.25" x14ac:dyDescent="0.2">
      <c r="T343" s="9" t="str">
        <f t="shared" si="120"/>
        <v/>
      </c>
      <c r="U343" s="17"/>
    </row>
    <row r="344" spans="20:21" ht="14.25" x14ac:dyDescent="0.2">
      <c r="T344" s="9" t="str">
        <f t="shared" si="120"/>
        <v/>
      </c>
      <c r="U344" s="17"/>
    </row>
    <row r="345" spans="20:21" ht="14.25" x14ac:dyDescent="0.2">
      <c r="T345" s="9" t="str">
        <f t="shared" si="120"/>
        <v/>
      </c>
      <c r="U345" s="17"/>
    </row>
    <row r="346" spans="20:21" ht="14.25" x14ac:dyDescent="0.2">
      <c r="T346" s="9" t="str">
        <f t="shared" si="120"/>
        <v/>
      </c>
      <c r="U346" s="17"/>
    </row>
    <row r="347" spans="20:21" ht="14.25" x14ac:dyDescent="0.2">
      <c r="T347" s="9" t="str">
        <f t="shared" si="120"/>
        <v/>
      </c>
      <c r="U347" s="17"/>
    </row>
    <row r="348" spans="20:21" ht="14.25" x14ac:dyDescent="0.2">
      <c r="T348" s="9" t="str">
        <f t="shared" si="120"/>
        <v/>
      </c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  <row r="6645" spans="21:21" ht="14.25" x14ac:dyDescent="0.2">
      <c r="U6645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66" t="s">
        <v>54</v>
      </c>
      <c r="G1" s="66"/>
      <c r="H1" s="66"/>
      <c r="I1" s="66"/>
      <c r="J1" s="66"/>
      <c r="K1" s="66" t="s">
        <v>55</v>
      </c>
      <c r="L1" s="66"/>
      <c r="M1" s="66"/>
      <c r="N1" s="66"/>
      <c r="O1" s="66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2018-04-19T07:13:31Z</dcterms:modified>
</cp:coreProperties>
</file>