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净值" sheetId="1" r:id="rId1"/>
    <sheet name="Sheet1" sheetId="3" r:id="rId2"/>
    <sheet name="成交记录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K66" i="2" s="1"/>
  <c r="J65" i="2"/>
  <c r="K65" i="2" s="1"/>
  <c r="J64" i="2"/>
  <c r="J63" i="2"/>
  <c r="K63" i="2" s="1"/>
  <c r="J62" i="2"/>
  <c r="K62" i="2" s="1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K68" i="2" l="1"/>
  <c r="K64" i="2"/>
  <c r="K69" i="2"/>
  <c r="L69" i="2" s="1"/>
  <c r="M69" i="2" s="1"/>
  <c r="N69" i="2" s="1"/>
  <c r="K71" i="2"/>
  <c r="K70" i="2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6" i="2"/>
  <c r="M66" i="2" s="1"/>
  <c r="N66" i="2" s="1"/>
  <c r="L64" i="2"/>
  <c r="M64" i="2" s="1"/>
  <c r="N64" i="2" s="1"/>
  <c r="L62" i="2"/>
  <c r="M62" i="2" s="1"/>
  <c r="N62" i="2" s="1"/>
  <c r="L65" i="2"/>
  <c r="M65" i="2" s="1"/>
  <c r="N65" i="2" s="1"/>
  <c r="L70" i="2"/>
  <c r="M70" i="2" s="1"/>
  <c r="N70" i="2" s="1"/>
  <c r="L63" i="2"/>
  <c r="L68" i="2"/>
  <c r="M68" i="2" s="1"/>
  <c r="N68" i="2" s="1"/>
  <c r="L71" i="2"/>
  <c r="M71" i="2" s="1"/>
  <c r="N71" i="2" s="1"/>
  <c r="J57" i="2"/>
  <c r="J55" i="2"/>
  <c r="J53" i="2"/>
  <c r="J54" i="2"/>
  <c r="J56" i="2"/>
  <c r="J52" i="2"/>
  <c r="J61" i="2"/>
  <c r="K61" i="2" s="1"/>
  <c r="J60" i="2"/>
  <c r="J59" i="2"/>
  <c r="J58" i="2"/>
  <c r="K60" i="2" l="1"/>
  <c r="K53" i="2"/>
  <c r="K58" i="2"/>
  <c r="K55" i="2"/>
  <c r="K59" i="2"/>
  <c r="K56" i="2"/>
  <c r="K57" i="2"/>
  <c r="M63" i="2"/>
  <c r="N63" i="2" s="1"/>
  <c r="K52" i="2"/>
  <c r="L52" i="2" s="1"/>
  <c r="M52" i="2" s="1"/>
  <c r="N52" i="2" s="1"/>
  <c r="K54" i="2"/>
  <c r="Y59" i="2"/>
  <c r="Y55" i="2"/>
  <c r="Y60" i="2"/>
  <c r="Y56" i="2"/>
  <c r="Y52" i="2"/>
  <c r="Y61" i="2"/>
  <c r="Y57" i="2"/>
  <c r="Y53" i="2"/>
  <c r="Y58" i="2"/>
  <c r="Y54" i="2"/>
  <c r="L55" i="2"/>
  <c r="M55" i="2" s="1"/>
  <c r="N55" i="2" s="1"/>
  <c r="L53" i="2"/>
  <c r="L58" i="2"/>
  <c r="M58" i="2" s="1"/>
  <c r="N58" i="2" s="1"/>
  <c r="L59" i="2"/>
  <c r="L54" i="2"/>
  <c r="M54" i="2" s="1"/>
  <c r="N54" i="2" s="1"/>
  <c r="L57" i="2"/>
  <c r="M57" i="2" s="1"/>
  <c r="N57" i="2" s="1"/>
  <c r="L60" i="2"/>
  <c r="M60" i="2" s="1"/>
  <c r="N60" i="2" s="1"/>
  <c r="L61" i="2"/>
  <c r="L56" i="2"/>
  <c r="M56" i="2" s="1"/>
  <c r="N56" i="2" s="1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L42" i="2"/>
  <c r="M42" i="2" s="1"/>
  <c r="N42" i="2" s="1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E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<sst xmlns="http://schemas.openxmlformats.org/spreadsheetml/2006/main" count="177" uniqueCount="56">
  <si>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</si>
  <si>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</si>
  <si>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</si>
  <si>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</si>
  <si>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</si>
  <si>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</si>
  <si>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</si>
  <si>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</si>
  <si>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开仓时间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</si>
  <si>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</si>
  <si>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</si>
  <si>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</si>
  <si>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</si>
  <si>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</si>
  <si>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</si>
  <si>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</si>
  <si>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</si>
  <si>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</si>
  <si>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</si>
  <si>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</si>
  <si>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</si>
  <si>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</si>
  <si>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</si>
  <si>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</si>
  <si>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</si>
  <si>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</si>
  <si>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</si>
  <si>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</si>
  <si>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</si>
  <si>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原仓位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</si>
  <si>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</si>
  <si>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</si>
  <si>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</si>
  <si>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</si>
  <si>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</si>
  <si>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</si>
  <si>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</si>
  <si>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</si>
  <si>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</si>
  <si>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</si>
  <si>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</si>
  <si>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</si>
  <si>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</si>
  <si>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</si>
  <si>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</si>
  <si>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</si>
  <si>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新开仓价</t>
    <phoneticPr fontId="2" type="noConversion"/>
  </si>
  <si>
    <t>新开仓时间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</si>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</sst>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净值!$A$5:$A$12</c:f>
              <c:numCache>
                <c:formatCode>m/d/yyyy</c:formatCode>
                <c:ptCount val="8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</c:numCache>
            </c:numRef>
          </c:cat>
          <c:val>
            <c:numRef>
              <c:f>净值!$B$5:$B$12</c:f>
              <c:numCache>
                <c:formatCode>_ * #,##0_ ;_ * \-#,##0_ ;_ * "-"??_ ;_ @_ </c:formatCode>
                <c:ptCount val="8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718304"/>
        <c:axId val="653718864"/>
      </c:lineChart>
      <c:dateAx>
        <c:axId val="653718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718864"/>
        <c:crosses val="autoZero"/>
        <c:auto val="1"/>
        <c:lblOffset val="100"/>
        <c:baseTimeUnit val="days"/>
      </c:dateAx>
      <c:valAx>
        <c:axId val="6537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71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161925</xdr:rowOff>
    </xdr:from>
    <xdr:to>
      <xdr:col>13</xdr:col>
      <xdr:colOff>95250</xdr:colOff>
      <xdr:row>25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2"/>
  <sheetViews>
    <sheetView workbookViewId="0">
      <selection activeCell="A5" sqref="A5:B12"/>
    </sheetView>
  </sheetViews>
  <sheetFormatPr defaultRowHeight="13.5" x14ac:dyDescent="0.15"/>
  <cols>
    <col min="1" max="1" width="10.5" bestFit="1" customWidth="1"/>
    <col min="2" max="2" width="17.25" style="4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3:C12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3">
        <v>43140</v>
      </c>
      <c r="B12" s="4">
        <v>5554791</v>
      </c>
      <c r="C12" s="5">
        <f t="shared" si="0"/>
        <v>0.99114272260645198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4"/>
  <sheetViews>
    <sheetView tabSelected="1" workbookViewId="0">
      <pane ySplit="1" topLeftCell="A44" activePane="bottomLeft" state="frozen"/>
      <selection pane="bottomLeft" activeCell="F70" sqref="F70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5" width="9" style="1"/>
    <col min="6" max="6" width="10.5" style="1" bestFit="1" customWidth="1"/>
    <col min="7" max="7" width="9" style="1"/>
    <col min="8" max="8" width="5.125" style="1" customWidth="1"/>
    <col min="9" max="9" width="9" style="36"/>
    <col min="10" max="10" width="7.375" style="42" customWidth="1"/>
    <col min="11" max="12" width="9" style="47"/>
    <col min="13" max="13" width="14.625" style="47" customWidth="1"/>
    <col min="14" max="14" width="8" style="47" customWidth="1"/>
    <col min="15" max="15" width="10.5" style="47" customWidth="1"/>
    <col min="16" max="16" width="10.375" style="47" customWidth="1"/>
    <col min="17" max="17" width="9" style="1"/>
    <col min="18" max="18" width="11.625" style="1" bestFit="1" customWidth="1"/>
    <col min="19" max="25" width="9" style="1"/>
  </cols>
  <sheetData>
    <row r="1" spans="1:33" x14ac:dyDescent="0.15">
      <c r="A1" s="6" t="s">
        <v>3</v>
      </c>
      <c r="B1" s="6" t="s">
        <v>4</v>
      </c>
      <c r="C1" s="6" t="s">
        <v>40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31</v>
      </c>
      <c r="I1" s="35" t="s">
        <v>29</v>
      </c>
      <c r="J1" s="41" t="s">
        <v>50</v>
      </c>
      <c r="K1" s="35" t="s">
        <v>30</v>
      </c>
      <c r="L1" s="35" t="s">
        <v>43</v>
      </c>
      <c r="M1" s="35" t="s">
        <v>44</v>
      </c>
      <c r="N1" s="35" t="s">
        <v>45</v>
      </c>
      <c r="O1" s="35" t="s">
        <v>46</v>
      </c>
      <c r="P1" s="35" t="s">
        <v>47</v>
      </c>
      <c r="Q1" s="6" t="s">
        <v>9</v>
      </c>
      <c r="R1" s="6" t="s">
        <v>10</v>
      </c>
      <c r="S1" s="6" t="s">
        <v>11</v>
      </c>
      <c r="T1" s="6" t="s">
        <v>12</v>
      </c>
      <c r="U1" s="6" t="s">
        <v>13</v>
      </c>
      <c r="V1" s="6"/>
      <c r="W1" s="7" t="s">
        <v>14</v>
      </c>
      <c r="X1" s="7"/>
      <c r="Y1" s="7"/>
      <c r="Z1" s="7">
        <f>COUNT(T2:T9988)</f>
        <v>3</v>
      </c>
      <c r="AA1" s="8">
        <f>COUNTIF(T2:T9988,"&gt;0")</f>
        <v>1</v>
      </c>
      <c r="AB1" s="8">
        <f>COUNTIF(T2:T9988,"&lt;0")</f>
        <v>2</v>
      </c>
      <c r="AC1" s="8">
        <f>SUMIF(T2:T9988,"&gt;0")</f>
        <v>540</v>
      </c>
      <c r="AD1" s="8">
        <f>ABS(SUMIF(T2:T9988,"&lt;0"))</f>
        <v>18699.749999999978</v>
      </c>
      <c r="AE1" s="8"/>
      <c r="AF1" t="s">
        <v>39</v>
      </c>
      <c r="AG1">
        <v>2</v>
      </c>
    </row>
    <row r="2" spans="1:33" ht="14.25" x14ac:dyDescent="0.2">
      <c r="A2" s="3">
        <v>43129</v>
      </c>
      <c r="B2" s="1" t="s">
        <v>15</v>
      </c>
      <c r="D2" s="1">
        <v>13</v>
      </c>
      <c r="E2" s="1">
        <v>2844</v>
      </c>
      <c r="F2" s="3">
        <v>43129</v>
      </c>
      <c r="G2" s="13">
        <v>0.88888888888888884</v>
      </c>
      <c r="H2" s="13"/>
      <c r="K2" s="36">
        <v>0.01</v>
      </c>
      <c r="L2" s="36"/>
      <c r="M2" s="36"/>
      <c r="N2" s="36"/>
      <c r="O2" s="36"/>
      <c r="P2" s="36"/>
      <c r="R2" s="3"/>
      <c r="S2" s="3"/>
      <c r="T2" s="9" t="str">
        <f t="shared" ref="T2:T65" si="0">IF(Q2="","",D2*(Q2-E2)*W2)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X2*K2/(E2*W2*0.15)</f>
        <v>13.137437880918894</v>
      </c>
      <c r="Z2" s="10"/>
      <c r="AA2" s="12"/>
      <c r="AB2" s="12"/>
      <c r="AC2" s="12"/>
      <c r="AD2" s="12"/>
      <c r="AE2" s="12"/>
      <c r="AF2" t="s">
        <v>39</v>
      </c>
    </row>
    <row r="3" spans="1:33" ht="14.25" x14ac:dyDescent="0.2">
      <c r="A3" s="3"/>
      <c r="B3" s="1" t="s">
        <v>16</v>
      </c>
      <c r="D3" s="1">
        <v>18</v>
      </c>
      <c r="E3" s="1">
        <v>2089</v>
      </c>
      <c r="F3" s="3">
        <v>43130</v>
      </c>
      <c r="G3" s="13">
        <v>0.3756944444444445</v>
      </c>
      <c r="H3" s="13"/>
      <c r="K3" s="36">
        <v>0.01</v>
      </c>
      <c r="L3" s="36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17</v>
      </c>
      <c r="D4" s="1">
        <v>6</v>
      </c>
      <c r="E4" s="1">
        <v>677.8</v>
      </c>
      <c r="F4" s="3">
        <v>43129</v>
      </c>
      <c r="G4" s="13">
        <v>0.88888888888888884</v>
      </c>
      <c r="H4" s="13"/>
      <c r="K4" s="36">
        <v>0.01</v>
      </c>
      <c r="L4" s="36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18</v>
      </c>
      <c r="D5" s="1">
        <v>13</v>
      </c>
      <c r="E5" s="1">
        <v>5734.15</v>
      </c>
      <c r="F5" s="3">
        <v>43129</v>
      </c>
      <c r="G5" s="13">
        <v>0.88888888888888884</v>
      </c>
      <c r="H5" s="13"/>
      <c r="K5" s="36">
        <v>0.01</v>
      </c>
      <c r="L5" s="36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19</v>
      </c>
      <c r="D6" s="1">
        <v>3</v>
      </c>
      <c r="E6" s="1">
        <v>13785</v>
      </c>
      <c r="F6" s="3">
        <v>43129</v>
      </c>
      <c r="G6" s="13">
        <v>0.88888888888888895</v>
      </c>
      <c r="H6" s="13"/>
      <c r="K6" s="36">
        <v>0.01</v>
      </c>
      <c r="L6" s="36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20</v>
      </c>
      <c r="D7" s="1">
        <v>-2</v>
      </c>
      <c r="E7" s="1">
        <v>2040</v>
      </c>
      <c r="F7" s="3">
        <v>43129</v>
      </c>
      <c r="G7" s="13">
        <v>0.88888888888888895</v>
      </c>
      <c r="H7" s="13"/>
      <c r="K7" s="36">
        <v>0.01</v>
      </c>
      <c r="L7" s="36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21</v>
      </c>
      <c r="D8" s="1">
        <v>-9</v>
      </c>
      <c r="E8" s="1">
        <v>3939</v>
      </c>
      <c r="F8" s="3">
        <v>43129</v>
      </c>
      <c r="G8" s="13">
        <v>0.88888888888888895</v>
      </c>
      <c r="H8" s="13"/>
      <c r="K8" s="36">
        <v>0.01</v>
      </c>
      <c r="L8" s="36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22</v>
      </c>
      <c r="D9" s="1">
        <v>-6</v>
      </c>
      <c r="E9" s="11">
        <v>5808</v>
      </c>
      <c r="F9" s="3">
        <v>43129</v>
      </c>
      <c r="G9" s="13">
        <v>0.88888888888888895</v>
      </c>
      <c r="H9" s="13"/>
      <c r="K9" s="36">
        <v>0.01</v>
      </c>
      <c r="L9" s="36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23</v>
      </c>
      <c r="D10" s="1">
        <v>-13</v>
      </c>
      <c r="E10" s="11">
        <v>2914</v>
      </c>
      <c r="F10" s="3">
        <v>43129</v>
      </c>
      <c r="G10" s="13">
        <v>0.88888888888888895</v>
      </c>
      <c r="H10" s="13"/>
      <c r="K10" s="36">
        <v>0.01</v>
      </c>
      <c r="L10" s="36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24</v>
      </c>
      <c r="C11" s="6"/>
      <c r="D11" s="6">
        <v>-5</v>
      </c>
      <c r="E11" s="6">
        <v>1294</v>
      </c>
      <c r="F11" s="14">
        <v>43129</v>
      </c>
      <c r="G11" s="15">
        <v>0.88888888888888895</v>
      </c>
      <c r="H11" s="15"/>
      <c r="I11" s="35"/>
      <c r="J11" s="41"/>
      <c r="K11" s="35">
        <v>0.01</v>
      </c>
      <c r="L11" s="35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15</v>
      </c>
      <c r="C12" s="20"/>
      <c r="D12" s="20">
        <v>13</v>
      </c>
      <c r="E12" s="20">
        <v>2844</v>
      </c>
      <c r="F12" s="21">
        <v>43129</v>
      </c>
      <c r="G12" s="22">
        <v>0.88888888888888884</v>
      </c>
      <c r="H12" s="22"/>
      <c r="I12" s="37"/>
      <c r="J12" s="43"/>
      <c r="K12" s="37">
        <v>0.01</v>
      </c>
      <c r="L12" s="37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25</v>
      </c>
      <c r="D13" s="1">
        <v>21</v>
      </c>
      <c r="E13" s="1">
        <v>1795</v>
      </c>
      <c r="F13" s="3">
        <v>43131</v>
      </c>
      <c r="G13" s="13">
        <v>0.37847222222222227</v>
      </c>
      <c r="H13" s="13"/>
      <c r="K13" s="36">
        <v>0.01</v>
      </c>
      <c r="L13" s="36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17</v>
      </c>
      <c r="C14" s="20"/>
      <c r="D14" s="20">
        <v>6</v>
      </c>
      <c r="E14" s="20">
        <v>677.8</v>
      </c>
      <c r="F14" s="21">
        <v>43129</v>
      </c>
      <c r="G14" s="22">
        <v>0.88888888888888884</v>
      </c>
      <c r="H14" s="22"/>
      <c r="I14" s="37"/>
      <c r="J14" s="43"/>
      <c r="K14" s="37">
        <v>0.01</v>
      </c>
      <c r="L14" s="37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26</v>
      </c>
      <c r="D15" s="1">
        <v>10</v>
      </c>
      <c r="E15" s="1">
        <v>3547</v>
      </c>
      <c r="F15" s="3">
        <v>43131</v>
      </c>
      <c r="G15" s="13">
        <v>0.37847222222222227</v>
      </c>
      <c r="H15" s="13"/>
      <c r="K15" s="36">
        <v>0.01</v>
      </c>
      <c r="L15" s="36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27</v>
      </c>
      <c r="D16" s="1">
        <v>8</v>
      </c>
      <c r="E16" s="1">
        <v>9830</v>
      </c>
      <c r="F16" s="3">
        <v>43131</v>
      </c>
      <c r="G16" s="13">
        <v>0.37847222222222227</v>
      </c>
      <c r="H16" s="13"/>
      <c r="K16" s="36">
        <v>0.01</v>
      </c>
      <c r="L16" s="36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20</v>
      </c>
      <c r="C17" s="20"/>
      <c r="D17" s="20">
        <v>-2</v>
      </c>
      <c r="E17" s="20">
        <v>2040</v>
      </c>
      <c r="F17" s="21">
        <v>43129</v>
      </c>
      <c r="G17" s="22">
        <v>0.88888888888888895</v>
      </c>
      <c r="H17" s="22"/>
      <c r="I17" s="37"/>
      <c r="J17" s="43"/>
      <c r="K17" s="37">
        <v>0.01</v>
      </c>
      <c r="L17" s="37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21</v>
      </c>
      <c r="C18" s="20"/>
      <c r="D18" s="20">
        <v>-9</v>
      </c>
      <c r="E18" s="20">
        <v>3939</v>
      </c>
      <c r="F18" s="21">
        <v>43129</v>
      </c>
      <c r="G18" s="22">
        <v>0.88888888888888895</v>
      </c>
      <c r="H18" s="22"/>
      <c r="I18" s="37"/>
      <c r="J18" s="43"/>
      <c r="K18" s="37">
        <v>0.01</v>
      </c>
      <c r="L18" s="37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22</v>
      </c>
      <c r="C19" s="20"/>
      <c r="D19" s="20">
        <v>-6</v>
      </c>
      <c r="E19" s="23">
        <v>5808</v>
      </c>
      <c r="F19" s="21">
        <v>43129</v>
      </c>
      <c r="G19" s="22">
        <v>0.88888888888888895</v>
      </c>
      <c r="H19" s="22"/>
      <c r="I19" s="37"/>
      <c r="J19" s="43"/>
      <c r="K19" s="37">
        <v>0.01</v>
      </c>
      <c r="L19" s="37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23</v>
      </c>
      <c r="C20" s="20"/>
      <c r="D20" s="20">
        <v>-13</v>
      </c>
      <c r="E20" s="23">
        <v>2914</v>
      </c>
      <c r="F20" s="21">
        <v>43129</v>
      </c>
      <c r="G20" s="22">
        <v>0.88888888888888895</v>
      </c>
      <c r="H20" s="22"/>
      <c r="I20" s="37"/>
      <c r="J20" s="43"/>
      <c r="K20" s="37">
        <v>0.01</v>
      </c>
      <c r="L20" s="37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24</v>
      </c>
      <c r="C21" s="24"/>
      <c r="D21" s="24">
        <v>-5</v>
      </c>
      <c r="E21" s="24">
        <v>1294</v>
      </c>
      <c r="F21" s="25">
        <v>43129</v>
      </c>
      <c r="G21" s="26">
        <v>0.88888888888888895</v>
      </c>
      <c r="H21" s="26"/>
      <c r="I21" s="38"/>
      <c r="J21" s="44"/>
      <c r="K21" s="38">
        <v>0.01</v>
      </c>
      <c r="L21" s="38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15</v>
      </c>
      <c r="C22" s="20"/>
      <c r="D22" s="20">
        <v>13</v>
      </c>
      <c r="E22" s="20">
        <v>2844</v>
      </c>
      <c r="F22" s="21">
        <v>43129</v>
      </c>
      <c r="G22" s="22">
        <v>0.88888888888888884</v>
      </c>
      <c r="H22" s="22"/>
      <c r="I22" s="37"/>
      <c r="J22" s="43"/>
      <c r="K22" s="37">
        <v>0.01</v>
      </c>
      <c r="L22" s="37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25</v>
      </c>
      <c r="C23" s="20"/>
      <c r="D23" s="20">
        <v>21</v>
      </c>
      <c r="E23" s="20">
        <v>1795</v>
      </c>
      <c r="F23" s="21">
        <v>43131</v>
      </c>
      <c r="G23" s="22">
        <v>0.37847222222222227</v>
      </c>
      <c r="H23" s="22"/>
      <c r="I23" s="37"/>
      <c r="J23" s="43"/>
      <c r="K23" s="37">
        <v>0.01</v>
      </c>
      <c r="L23" s="37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17</v>
      </c>
      <c r="C24" s="20"/>
      <c r="D24" s="20">
        <v>6</v>
      </c>
      <c r="E24" s="20">
        <v>677.8</v>
      </c>
      <c r="F24" s="21">
        <v>43129</v>
      </c>
      <c r="G24" s="22">
        <v>0.88888888888888884</v>
      </c>
      <c r="H24" s="22"/>
      <c r="I24" s="37"/>
      <c r="J24" s="43"/>
      <c r="K24" s="37">
        <v>0.01</v>
      </c>
      <c r="L24" s="37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26</v>
      </c>
      <c r="C25" s="20"/>
      <c r="D25" s="20">
        <v>10</v>
      </c>
      <c r="E25" s="20">
        <v>3547</v>
      </c>
      <c r="F25" s="21">
        <v>43131</v>
      </c>
      <c r="G25" s="22">
        <v>0.37847222222222227</v>
      </c>
      <c r="H25" s="22"/>
      <c r="I25" s="37"/>
      <c r="J25" s="43"/>
      <c r="K25" s="37">
        <v>0.01</v>
      </c>
      <c r="L25" s="37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28</v>
      </c>
      <c r="D26" s="1">
        <v>5</v>
      </c>
      <c r="E26" s="1">
        <f>13085*2/5+13090*3/5</f>
        <v>13088</v>
      </c>
      <c r="F26" s="3">
        <v>43132</v>
      </c>
      <c r="G26" s="13">
        <v>0.37847222222222227</v>
      </c>
      <c r="H26" s="13"/>
      <c r="K26" s="36">
        <v>0.01</v>
      </c>
      <c r="L26" s="36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20</v>
      </c>
      <c r="C27" s="20"/>
      <c r="D27" s="20">
        <v>-2</v>
      </c>
      <c r="E27" s="20">
        <v>2040</v>
      </c>
      <c r="F27" s="21">
        <v>43129</v>
      </c>
      <c r="G27" s="22">
        <v>0.88888888888888895</v>
      </c>
      <c r="H27" s="22"/>
      <c r="I27" s="37"/>
      <c r="J27" s="43"/>
      <c r="K27" s="37">
        <v>0.01</v>
      </c>
      <c r="L27" s="37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21</v>
      </c>
      <c r="C28" s="20"/>
      <c r="D28" s="20">
        <v>-9</v>
      </c>
      <c r="E28" s="20">
        <v>3939</v>
      </c>
      <c r="F28" s="21">
        <v>43129</v>
      </c>
      <c r="G28" s="22">
        <v>0.88888888888888895</v>
      </c>
      <c r="H28" s="22"/>
      <c r="I28" s="37"/>
      <c r="J28" s="43"/>
      <c r="K28" s="37">
        <v>0.01</v>
      </c>
      <c r="L28" s="37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22</v>
      </c>
      <c r="C29" s="20"/>
      <c r="D29" s="20">
        <v>-6</v>
      </c>
      <c r="E29" s="23">
        <v>5808</v>
      </c>
      <c r="F29" s="21">
        <v>43129</v>
      </c>
      <c r="G29" s="22">
        <v>0.88888888888888895</v>
      </c>
      <c r="H29" s="22"/>
      <c r="I29" s="37"/>
      <c r="J29" s="43"/>
      <c r="K29" s="37">
        <v>0.01</v>
      </c>
      <c r="L29" s="37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23</v>
      </c>
      <c r="C30" s="20"/>
      <c r="D30" s="20">
        <v>-13</v>
      </c>
      <c r="E30" s="23">
        <v>2914</v>
      </c>
      <c r="F30" s="21">
        <v>43129</v>
      </c>
      <c r="G30" s="22">
        <v>0.88888888888888895</v>
      </c>
      <c r="H30" s="22"/>
      <c r="I30" s="37"/>
      <c r="J30" s="43"/>
      <c r="K30" s="37">
        <v>0.01</v>
      </c>
      <c r="L30" s="37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24</v>
      </c>
      <c r="C31" s="24"/>
      <c r="D31" s="24">
        <v>-5</v>
      </c>
      <c r="E31" s="24">
        <v>1294</v>
      </c>
      <c r="F31" s="25">
        <v>43129</v>
      </c>
      <c r="G31" s="26">
        <v>0.88888888888888895</v>
      </c>
      <c r="H31" s="26"/>
      <c r="I31" s="38"/>
      <c r="J31" s="44"/>
      <c r="K31" s="38">
        <v>0.01</v>
      </c>
      <c r="L31" s="38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15</v>
      </c>
      <c r="C32" s="29" t="s">
        <v>34</v>
      </c>
      <c r="D32" s="29">
        <v>13</v>
      </c>
      <c r="E32" s="29">
        <v>2844</v>
      </c>
      <c r="F32" s="30">
        <v>43129</v>
      </c>
      <c r="G32" s="31">
        <v>0.88888888888888884</v>
      </c>
      <c r="H32" s="31" t="s">
        <v>32</v>
      </c>
      <c r="I32" s="39">
        <v>9.7999999999999997E-3</v>
      </c>
      <c r="J32" s="45">
        <f t="shared" ref="J32:J51" si="2">IF(H32="N",1,IF(C32=H32,2,0.5))</f>
        <v>0.5</v>
      </c>
      <c r="K32" s="39">
        <f>SUM($I$32:$I$36)/SUM($J$32:$J$36)*J32</f>
        <v>5.0600000000000003E-3</v>
      </c>
      <c r="L32" s="1">
        <f t="shared" ref="L32:L46" si="3">(X32*K32)/(W32*E32*0.15)</f>
        <v>6.6475672902015948</v>
      </c>
      <c r="M32" s="1">
        <f>ROUND(L32,0)</f>
        <v>7</v>
      </c>
      <c r="N32" s="1">
        <f t="shared" ref="N32:N51" si="4">M32-D32</f>
        <v>-6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>
        <f t="shared" ref="Y32:Y51" si="5">X32*I32/(E32*W32*0.15)</f>
        <v>12.874735067979373</v>
      </c>
    </row>
    <row r="33" spans="1:25" ht="14.25" x14ac:dyDescent="0.2">
      <c r="B33" s="29" t="s">
        <v>25</v>
      </c>
      <c r="C33" s="29" t="s">
        <v>39</v>
      </c>
      <c r="D33" s="29">
        <v>21</v>
      </c>
      <c r="E33" s="29">
        <v>1795</v>
      </c>
      <c r="F33" s="30">
        <v>43131</v>
      </c>
      <c r="G33" s="31">
        <v>0.37847222222222227</v>
      </c>
      <c r="H33" s="31" t="s">
        <v>33</v>
      </c>
      <c r="I33" s="39">
        <v>1.0200000000000001E-2</v>
      </c>
      <c r="J33" s="45">
        <f t="shared" si="2"/>
        <v>1</v>
      </c>
      <c r="K33" s="39">
        <f>SUM($I$32:$I$36)/SUM($J$32:$J$36)*J33</f>
        <v>1.0120000000000001E-2</v>
      </c>
      <c r="L33" s="1">
        <f t="shared" si="3"/>
        <v>21.064829801299908</v>
      </c>
      <c r="M33" s="1">
        <f t="shared" ref="M33:M41" si="6">ROUND(L33,0)</f>
        <v>21</v>
      </c>
      <c r="N33" s="1">
        <f t="shared" si="4"/>
        <v>0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>
        <f t="shared" si="5"/>
        <v>21.231350194986074</v>
      </c>
    </row>
    <row r="34" spans="1:25" ht="14.25" x14ac:dyDescent="0.2">
      <c r="B34" s="29" t="s">
        <v>17</v>
      </c>
      <c r="C34" s="29" t="s">
        <v>34</v>
      </c>
      <c r="D34" s="29">
        <v>6</v>
      </c>
      <c r="E34" s="29">
        <v>677.8</v>
      </c>
      <c r="F34" s="30">
        <v>43129</v>
      </c>
      <c r="G34" s="31">
        <v>0.88888888888888884</v>
      </c>
      <c r="H34" s="31" t="s">
        <v>34</v>
      </c>
      <c r="I34" s="39">
        <v>1.0800000000000001E-2</v>
      </c>
      <c r="J34" s="45">
        <f t="shared" si="2"/>
        <v>2</v>
      </c>
      <c r="K34" s="39">
        <f>SUM($I$32:$I$36)/SUM($J$32:$J$36)*J34</f>
        <v>2.0240000000000001E-2</v>
      </c>
      <c r="L34" s="1">
        <f t="shared" si="3"/>
        <v>11.157089477722042</v>
      </c>
      <c r="M34" s="1">
        <f t="shared" si="6"/>
        <v>11</v>
      </c>
      <c r="N34" s="1">
        <f t="shared" si="4"/>
        <v>5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>
        <f t="shared" si="5"/>
        <v>5.9533876659781644</v>
      </c>
    </row>
    <row r="35" spans="1:25" ht="14.25" x14ac:dyDescent="0.2">
      <c r="B35" s="29" t="s">
        <v>26</v>
      </c>
      <c r="C35" s="29" t="s">
        <v>34</v>
      </c>
      <c r="D35" s="29">
        <v>10</v>
      </c>
      <c r="E35" s="29">
        <v>3547</v>
      </c>
      <c r="F35" s="30">
        <v>43131</v>
      </c>
      <c r="G35" s="31">
        <v>0.37847222222222227</v>
      </c>
      <c r="H35" s="31" t="s">
        <v>35</v>
      </c>
      <c r="I35" s="39">
        <v>9.2999999999999992E-3</v>
      </c>
      <c r="J35" s="45">
        <f t="shared" si="2"/>
        <v>1</v>
      </c>
      <c r="K35" s="39">
        <f>SUM($I$32:$I$36)/SUM($J$32:$J$36)*J35</f>
        <v>1.0120000000000001E-2</v>
      </c>
      <c r="L35" s="1">
        <f t="shared" si="3"/>
        <v>10.660102336246593</v>
      </c>
      <c r="M35" s="1">
        <f t="shared" si="6"/>
        <v>11</v>
      </c>
      <c r="N35" s="1">
        <f t="shared" si="4"/>
        <v>1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>
        <f t="shared" si="5"/>
        <v>9.7963391034677176</v>
      </c>
    </row>
    <row r="36" spans="1:25" ht="14.25" x14ac:dyDescent="0.2">
      <c r="B36" s="29" t="s">
        <v>19</v>
      </c>
      <c r="C36" s="29" t="s">
        <v>41</v>
      </c>
      <c r="D36" s="29">
        <v>3</v>
      </c>
      <c r="E36" s="29">
        <v>12960</v>
      </c>
      <c r="F36" s="30">
        <v>43136</v>
      </c>
      <c r="G36" s="31">
        <v>0.37847222222222227</v>
      </c>
      <c r="H36" s="31" t="s">
        <v>36</v>
      </c>
      <c r="I36" s="39">
        <v>1.0500000000000001E-2</v>
      </c>
      <c r="J36" s="45">
        <f t="shared" si="2"/>
        <v>0.5</v>
      </c>
      <c r="K36" s="39">
        <f>SUM($I$32:$I$36)/SUM($J$32:$J$36)*J36</f>
        <v>5.0600000000000003E-3</v>
      </c>
      <c r="L36" s="1">
        <f t="shared" si="3"/>
        <v>1.4587727520576133</v>
      </c>
      <c r="M36" s="1">
        <f t="shared" si="6"/>
        <v>1</v>
      </c>
      <c r="N36" s="1">
        <f t="shared" si="4"/>
        <v>-2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>
        <f t="shared" si="5"/>
        <v>3.0270976080246914</v>
      </c>
    </row>
    <row r="37" spans="1:25" ht="14.25" x14ac:dyDescent="0.2">
      <c r="B37" s="29" t="s">
        <v>20</v>
      </c>
      <c r="C37" s="29" t="s">
        <v>42</v>
      </c>
      <c r="D37" s="29">
        <v>-2</v>
      </c>
      <c r="E37" s="29">
        <v>2040</v>
      </c>
      <c r="F37" s="30">
        <v>43129</v>
      </c>
      <c r="G37" s="31">
        <v>0.88888888888888895</v>
      </c>
      <c r="H37" s="31" t="s">
        <v>37</v>
      </c>
      <c r="I37" s="39">
        <v>1.09E-2</v>
      </c>
      <c r="J37" s="45">
        <f t="shared" si="2"/>
        <v>0.5</v>
      </c>
      <c r="K37" s="39">
        <f>-SUM($I$37:$I$41)/SUM($J$37:$J$41)*J37</f>
        <v>-6.3124999999999995E-3</v>
      </c>
      <c r="L37" s="1">
        <f t="shared" si="3"/>
        <v>-1.1561479901960785</v>
      </c>
      <c r="M37" s="1">
        <f t="shared" si="6"/>
        <v>-1</v>
      </c>
      <c r="N37" s="1">
        <f t="shared" si="4"/>
        <v>1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>
        <f t="shared" si="5"/>
        <v>1.9963585098039214</v>
      </c>
    </row>
    <row r="38" spans="1:25" ht="14.25" x14ac:dyDescent="0.2">
      <c r="B38" s="29" t="s">
        <v>21</v>
      </c>
      <c r="C38" s="29" t="s">
        <v>42</v>
      </c>
      <c r="D38" s="29">
        <v>-9</v>
      </c>
      <c r="E38" s="29">
        <v>3939</v>
      </c>
      <c r="F38" s="30">
        <v>43129</v>
      </c>
      <c r="G38" s="31">
        <v>0.88888888888888895</v>
      </c>
      <c r="H38" s="31" t="s">
        <v>35</v>
      </c>
      <c r="I38" s="39">
        <v>9.5999999999999992E-3</v>
      </c>
      <c r="J38" s="45">
        <f t="shared" si="2"/>
        <v>1</v>
      </c>
      <c r="K38" s="39">
        <f>-SUM($I$37:$I$41)/SUM($J$37:$J$41)*J38</f>
        <v>-1.2624999999999999E-2</v>
      </c>
      <c r="L38" s="1">
        <f t="shared" si="3"/>
        <v>-11.97533547008547</v>
      </c>
      <c r="M38" s="1">
        <f t="shared" si="6"/>
        <v>-12</v>
      </c>
      <c r="N38" s="1">
        <f t="shared" si="4"/>
        <v>-3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>
        <f t="shared" si="5"/>
        <v>9.1059976643818228</v>
      </c>
    </row>
    <row r="39" spans="1:25" ht="14.25" x14ac:dyDescent="0.2">
      <c r="B39" s="29" t="s">
        <v>22</v>
      </c>
      <c r="C39" s="29" t="s">
        <v>42</v>
      </c>
      <c r="D39" s="29">
        <v>-6</v>
      </c>
      <c r="E39" s="32">
        <v>5808</v>
      </c>
      <c r="F39" s="30">
        <v>43129</v>
      </c>
      <c r="G39" s="31">
        <v>0.88888888888888895</v>
      </c>
      <c r="H39" s="31" t="s">
        <v>35</v>
      </c>
      <c r="I39" s="39">
        <v>9.1999999999999998E-3</v>
      </c>
      <c r="J39" s="45">
        <f t="shared" si="2"/>
        <v>1</v>
      </c>
      <c r="K39" s="39">
        <f>-SUM($I$37:$I$41)/SUM($J$37:$J$41)*J39</f>
        <v>-1.2624999999999999E-2</v>
      </c>
      <c r="L39" s="1">
        <f t="shared" si="3"/>
        <v>-8.1217036558769493</v>
      </c>
      <c r="M39" s="1">
        <f t="shared" si="6"/>
        <v>-8</v>
      </c>
      <c r="N39" s="1">
        <f t="shared" si="4"/>
        <v>-2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>
        <f t="shared" si="5"/>
        <v>5.9183899908172632</v>
      </c>
    </row>
    <row r="40" spans="1:25" ht="14.25" x14ac:dyDescent="0.2">
      <c r="B40" s="29" t="s">
        <v>23</v>
      </c>
      <c r="C40" s="29" t="s">
        <v>42</v>
      </c>
      <c r="D40" s="29">
        <v>-13</v>
      </c>
      <c r="E40" s="32">
        <v>2914</v>
      </c>
      <c r="F40" s="30">
        <v>43129</v>
      </c>
      <c r="G40" s="31">
        <v>0.88888888888888895</v>
      </c>
      <c r="H40" s="31" t="s">
        <v>35</v>
      </c>
      <c r="I40" s="39">
        <v>1.0200000000000001E-2</v>
      </c>
      <c r="J40" s="45">
        <f t="shared" si="2"/>
        <v>1</v>
      </c>
      <c r="K40" s="39">
        <f>-SUM($I$37:$I$41)/SUM($J$37:$J$41)*J40</f>
        <v>-1.2624999999999999E-2</v>
      </c>
      <c r="L40" s="1">
        <f t="shared" si="3"/>
        <v>-16.187667553191488</v>
      </c>
      <c r="M40" s="1">
        <f t="shared" si="6"/>
        <v>-16</v>
      </c>
      <c r="N40" s="1">
        <f t="shared" si="4"/>
        <v>-3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>
        <f t="shared" si="5"/>
        <v>13.078353191489361</v>
      </c>
    </row>
    <row r="41" spans="1:25" ht="14.25" x14ac:dyDescent="0.2">
      <c r="A41" s="28"/>
      <c r="B41" s="16" t="s">
        <v>24</v>
      </c>
      <c r="C41" s="16" t="s">
        <v>38</v>
      </c>
      <c r="D41" s="16">
        <v>-5</v>
      </c>
      <c r="E41" s="16">
        <v>1294</v>
      </c>
      <c r="F41" s="33">
        <v>43129</v>
      </c>
      <c r="G41" s="34">
        <v>0.88888888888888895</v>
      </c>
      <c r="H41" s="34" t="s">
        <v>37</v>
      </c>
      <c r="I41" s="40">
        <v>1.06E-2</v>
      </c>
      <c r="J41" s="46">
        <f t="shared" si="2"/>
        <v>0.5</v>
      </c>
      <c r="K41" s="40">
        <f>-SUM($I$37:$I$41)/SUM($J$37:$J$41)*J41</f>
        <v>-6.3124999999999995E-3</v>
      </c>
      <c r="L41" s="6">
        <f t="shared" si="3"/>
        <v>-3.037794414391207</v>
      </c>
      <c r="M41" s="6">
        <f t="shared" si="6"/>
        <v>-3</v>
      </c>
      <c r="N41" s="6">
        <f t="shared" si="4"/>
        <v>2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>
        <f t="shared" si="5"/>
        <v>5.1010884423836504</v>
      </c>
    </row>
    <row r="42" spans="1:25" ht="14.25" x14ac:dyDescent="0.2">
      <c r="A42" s="27">
        <v>43137</v>
      </c>
      <c r="B42" s="29" t="s">
        <v>15</v>
      </c>
      <c r="C42" s="29" t="s">
        <v>34</v>
      </c>
      <c r="D42" s="29">
        <v>7</v>
      </c>
      <c r="E42" s="29">
        <v>2844</v>
      </c>
      <c r="F42" s="30">
        <v>43129</v>
      </c>
      <c r="G42" s="31">
        <v>0.88888888888888884</v>
      </c>
      <c r="H42" s="31" t="s">
        <v>48</v>
      </c>
      <c r="I42" s="39">
        <v>5.3E-3</v>
      </c>
      <c r="J42" s="45">
        <f t="shared" si="2"/>
        <v>1</v>
      </c>
      <c r="K42" s="39">
        <f>SUM($I$42:$I$46)/SUM($J$42:$J$46)*J42</f>
        <v>8.9090909090909099E-3</v>
      </c>
      <c r="L42" s="1">
        <f t="shared" si="3"/>
        <v>11.595931551804972</v>
      </c>
      <c r="M42" s="1">
        <f>ROUND(L42,0)</f>
        <v>12</v>
      </c>
      <c r="N42" s="1">
        <f t="shared" si="4"/>
        <v>5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>
        <f t="shared" si="5"/>
        <v>6.8983960150023442</v>
      </c>
    </row>
    <row r="43" spans="1:25" ht="14.25" x14ac:dyDescent="0.2">
      <c r="B43" s="29" t="s">
        <v>25</v>
      </c>
      <c r="C43" s="29" t="s">
        <v>39</v>
      </c>
      <c r="D43" s="29">
        <v>21</v>
      </c>
      <c r="E43" s="29">
        <v>1795</v>
      </c>
      <c r="F43" s="30">
        <v>43131</v>
      </c>
      <c r="G43" s="31">
        <v>0.37847222222222227</v>
      </c>
      <c r="H43" s="31" t="s">
        <v>33</v>
      </c>
      <c r="I43" s="39">
        <v>1.03E-2</v>
      </c>
      <c r="J43" s="45">
        <f t="shared" si="2"/>
        <v>1</v>
      </c>
      <c r="K43" s="39">
        <f>SUM($I$42:$I$46)/SUM($J$42:$J$46)*J43</f>
        <v>8.9090909090909099E-3</v>
      </c>
      <c r="L43" s="1">
        <f t="shared" si="3"/>
        <v>18.372606870937794</v>
      </c>
      <c r="M43" s="1">
        <f t="shared" ref="M43:M51" si="7">ROUND(L43,0)</f>
        <v>18</v>
      </c>
      <c r="N43" s="1">
        <f t="shared" si="4"/>
        <v>-3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>
        <f t="shared" si="5"/>
        <v>21.240983249767872</v>
      </c>
    </row>
    <row r="44" spans="1:25" ht="14.25" x14ac:dyDescent="0.2">
      <c r="B44" s="29" t="s">
        <v>17</v>
      </c>
      <c r="C44" s="29" t="s">
        <v>34</v>
      </c>
      <c r="D44" s="29">
        <v>11</v>
      </c>
      <c r="E44" s="29">
        <v>677.8</v>
      </c>
      <c r="F44" s="30">
        <v>43129</v>
      </c>
      <c r="G44" s="31">
        <v>0.88888888888888884</v>
      </c>
      <c r="H44" s="31" t="s">
        <v>34</v>
      </c>
      <c r="I44" s="39">
        <v>1.9599999999999999E-2</v>
      </c>
      <c r="J44" s="45">
        <f t="shared" si="2"/>
        <v>2</v>
      </c>
      <c r="K44" s="39">
        <f>SUM($I$42:$I$46)/SUM($J$42:$J$46)*J44</f>
        <v>1.781818181818182E-2</v>
      </c>
      <c r="L44" s="1">
        <f t="shared" si="3"/>
        <v>9.7311387823350071</v>
      </c>
      <c r="M44" s="1">
        <f t="shared" si="7"/>
        <v>10</v>
      </c>
      <c r="N44" s="1">
        <f t="shared" si="4"/>
        <v>-1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>
        <f t="shared" si="5"/>
        <v>10.704252660568505</v>
      </c>
    </row>
    <row r="45" spans="1:25" ht="14.25" x14ac:dyDescent="0.2">
      <c r="B45" s="29" t="s">
        <v>26</v>
      </c>
      <c r="C45" s="29" t="s">
        <v>34</v>
      </c>
      <c r="D45" s="29">
        <v>11</v>
      </c>
      <c r="E45" s="29">
        <v>3547</v>
      </c>
      <c r="F45" s="30">
        <v>43131</v>
      </c>
      <c r="G45" s="31">
        <v>0.37847222222222227</v>
      </c>
      <c r="H45" s="31" t="s">
        <v>35</v>
      </c>
      <c r="I45" s="39">
        <v>1.03E-2</v>
      </c>
      <c r="J45" s="45">
        <f t="shared" si="2"/>
        <v>1</v>
      </c>
      <c r="K45" s="39">
        <f>SUM($I$42:$I$46)/SUM($J$42:$J$46)*J45</f>
        <v>8.9090909090909099E-3</v>
      </c>
      <c r="L45" s="1">
        <f t="shared" si="3"/>
        <v>9.2976682642608797</v>
      </c>
      <c r="M45" s="1">
        <f t="shared" si="7"/>
        <v>9</v>
      </c>
      <c r="N45" s="1">
        <f t="shared" si="4"/>
        <v>-2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>
        <f t="shared" si="5"/>
        <v>10.749243003477117</v>
      </c>
    </row>
    <row r="46" spans="1:25" ht="14.25" x14ac:dyDescent="0.2">
      <c r="B46" s="29" t="s">
        <v>19</v>
      </c>
      <c r="C46" s="29" t="s">
        <v>41</v>
      </c>
      <c r="D46" s="29">
        <v>1</v>
      </c>
      <c r="E46" s="29">
        <v>12960</v>
      </c>
      <c r="F46" s="30">
        <v>43136</v>
      </c>
      <c r="G46" s="31">
        <v>0.37847222222222227</v>
      </c>
      <c r="H46" s="31" t="s">
        <v>32</v>
      </c>
      <c r="I46" s="39">
        <v>3.5000000000000001E-3</v>
      </c>
      <c r="J46" s="45">
        <f t="shared" si="2"/>
        <v>0.5</v>
      </c>
      <c r="K46" s="39">
        <f>SUM($I$42:$I$46)/SUM($J$42:$J$46)*J46</f>
        <v>4.454545454545455E-3</v>
      </c>
      <c r="L46" s="1">
        <f t="shared" si="3"/>
        <v>1.2723313786008232</v>
      </c>
      <c r="M46" s="1">
        <f t="shared" si="7"/>
        <v>1</v>
      </c>
      <c r="N46" s="1">
        <f t="shared" si="4"/>
        <v>0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>
        <f t="shared" si="5"/>
        <v>0.99968894032921818</v>
      </c>
    </row>
    <row r="47" spans="1:25" ht="14.25" x14ac:dyDescent="0.2">
      <c r="B47" s="29" t="s">
        <v>20</v>
      </c>
      <c r="C47" s="29" t="s">
        <v>42</v>
      </c>
      <c r="D47" s="29">
        <v>-1</v>
      </c>
      <c r="E47" s="29">
        <v>2040</v>
      </c>
      <c r="F47" s="30">
        <v>43129</v>
      </c>
      <c r="G47" s="31">
        <v>0.88888888888888895</v>
      </c>
      <c r="H47" s="31" t="s">
        <v>37</v>
      </c>
      <c r="I47" s="39">
        <v>5.5999999999999999E-3</v>
      </c>
      <c r="J47" s="45">
        <f t="shared" si="2"/>
        <v>0.5</v>
      </c>
      <c r="K47" s="39">
        <f>SUM($I$47:$I$51)/SUM($J$47:$J$51)*J47</f>
        <v>7.0428571428571424E-3</v>
      </c>
      <c r="L47" s="1">
        <f>-(X47*K47)/(W47*E47*0.15)</f>
        <v>-1.2779696984126985</v>
      </c>
      <c r="M47" s="1">
        <f t="shared" si="7"/>
        <v>-1</v>
      </c>
      <c r="N47" s="1">
        <f t="shared" si="4"/>
        <v>0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>
        <f t="shared" si="5"/>
        <v>1.0161544052287581</v>
      </c>
    </row>
    <row r="48" spans="1:25" ht="14.25" x14ac:dyDescent="0.2">
      <c r="B48" s="29" t="s">
        <v>21</v>
      </c>
      <c r="C48" s="29" t="s">
        <v>42</v>
      </c>
      <c r="D48" s="29">
        <v>-12</v>
      </c>
      <c r="E48" s="29">
        <v>3939</v>
      </c>
      <c r="F48" s="30">
        <v>43129</v>
      </c>
      <c r="G48" s="31">
        <v>0.88888888888888895</v>
      </c>
      <c r="H48" s="31" t="s">
        <v>49</v>
      </c>
      <c r="I48" s="39">
        <v>1.2800000000000001E-2</v>
      </c>
      <c r="J48" s="45">
        <f t="shared" si="2"/>
        <v>0.5</v>
      </c>
      <c r="K48" s="39">
        <f>SUM($I$47:$I$51)/SUM($J$47:$J$51)*J48</f>
        <v>7.0428571428571424E-3</v>
      </c>
      <c r="L48" s="1">
        <f>-(X48*K48)/(W48*E48*0.15)</f>
        <v>-6.6185787884282936</v>
      </c>
      <c r="M48" s="1">
        <f t="shared" si="7"/>
        <v>-7</v>
      </c>
      <c r="N48" s="1">
        <f t="shared" si="4"/>
        <v>5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>
        <f t="shared" si="5"/>
        <v>12.028897757468055</v>
      </c>
    </row>
    <row r="49" spans="1:25" ht="14.25" x14ac:dyDescent="0.2">
      <c r="B49" s="29" t="s">
        <v>22</v>
      </c>
      <c r="C49" s="29" t="s">
        <v>42</v>
      </c>
      <c r="D49" s="29">
        <v>-8</v>
      </c>
      <c r="E49" s="32">
        <v>5808</v>
      </c>
      <c r="F49" s="30">
        <v>43129</v>
      </c>
      <c r="G49" s="31">
        <v>0.88888888888888895</v>
      </c>
      <c r="H49" s="31" t="s">
        <v>35</v>
      </c>
      <c r="I49" s="39">
        <v>1.21E-2</v>
      </c>
      <c r="J49" s="45">
        <f t="shared" si="2"/>
        <v>1</v>
      </c>
      <c r="K49" s="39">
        <f>SUM($I$47:$I$51)/SUM($J$47:$J$51)*J49</f>
        <v>1.4085714285714285E-2</v>
      </c>
      <c r="L49" s="1">
        <f>-(X49*K49)/(W49*E49*0.15)</f>
        <v>-8.9774730880230873</v>
      </c>
      <c r="M49" s="1">
        <f t="shared" si="7"/>
        <v>-9</v>
      </c>
      <c r="N49" s="1">
        <f t="shared" si="4"/>
        <v>-1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>
        <f t="shared" si="5"/>
        <v>7.7118861111111103</v>
      </c>
    </row>
    <row r="50" spans="1:25" ht="14.25" x14ac:dyDescent="0.2">
      <c r="B50" s="29" t="s">
        <v>23</v>
      </c>
      <c r="C50" s="29" t="s">
        <v>42</v>
      </c>
      <c r="D50" s="29">
        <v>-16</v>
      </c>
      <c r="E50" s="32">
        <v>2914</v>
      </c>
      <c r="F50" s="30">
        <v>43129</v>
      </c>
      <c r="G50" s="31">
        <v>0.88888888888888895</v>
      </c>
      <c r="H50" s="31" t="s">
        <v>35</v>
      </c>
      <c r="I50" s="39">
        <v>1.23E-2</v>
      </c>
      <c r="J50" s="45">
        <f t="shared" si="2"/>
        <v>1</v>
      </c>
      <c r="K50" s="39">
        <f>SUM($I$47:$I$51)/SUM($J$47:$J$51)*J50</f>
        <v>1.4085714285714285E-2</v>
      </c>
      <c r="L50" s="1">
        <f>-(X50*K50)/(W50*E50*0.15)</f>
        <v>-17.893330025819523</v>
      </c>
      <c r="M50" s="1">
        <f t="shared" si="7"/>
        <v>-18</v>
      </c>
      <c r="N50" s="1">
        <f t="shared" si="4"/>
        <v>-2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>
        <f t="shared" si="5"/>
        <v>15.624905833905286</v>
      </c>
    </row>
    <row r="51" spans="1:25" ht="14.25" x14ac:dyDescent="0.2">
      <c r="B51" s="16" t="s">
        <v>24</v>
      </c>
      <c r="C51" s="16" t="s">
        <v>38</v>
      </c>
      <c r="D51" s="16">
        <v>-3</v>
      </c>
      <c r="E51" s="16">
        <v>1294</v>
      </c>
      <c r="F51" s="33">
        <v>43129</v>
      </c>
      <c r="G51" s="34">
        <v>0.88888888888888895</v>
      </c>
      <c r="H51" s="34" t="s">
        <v>37</v>
      </c>
      <c r="I51" s="40">
        <v>6.4999999999999997E-3</v>
      </c>
      <c r="J51" s="46">
        <f t="shared" si="2"/>
        <v>0.5</v>
      </c>
      <c r="K51" s="40">
        <f>SUM($I$47:$I$51)/SUM($J$47:$J$51)*J51</f>
        <v>7.0428571428571424E-3</v>
      </c>
      <c r="L51" s="6">
        <f>-(X51*K51)/(W51*E51*0.15)</f>
        <v>-3.3578801967567036</v>
      </c>
      <c r="M51" s="6">
        <f t="shared" si="7"/>
        <v>-3</v>
      </c>
      <c r="N51" s="6">
        <f t="shared" si="4"/>
        <v>0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>
        <f t="shared" si="5"/>
        <v>3.0990577880817449</v>
      </c>
    </row>
    <row r="52" spans="1:25" ht="14.25" x14ac:dyDescent="0.2">
      <c r="A52" s="27">
        <v>43139</v>
      </c>
      <c r="B52" s="29" t="s">
        <v>15</v>
      </c>
      <c r="C52" s="29" t="s">
        <v>34</v>
      </c>
      <c r="D52" s="29">
        <v>12</v>
      </c>
      <c r="E52" s="29">
        <v>2844</v>
      </c>
      <c r="F52" s="30">
        <v>43129</v>
      </c>
      <c r="G52" s="31">
        <v>0.88888888888888884</v>
      </c>
      <c r="H52" s="31" t="s">
        <v>32</v>
      </c>
      <c r="I52" s="39">
        <v>9.1000000000000004E-3</v>
      </c>
      <c r="J52" s="45">
        <f>IF(H52="N",1,IF(C52=H52,2,0.5))</f>
        <v>0.5</v>
      </c>
      <c r="K52" s="39">
        <f>SUM($I$52:$I$56)/SUM($J$52:$J$56)*J52</f>
        <v>4.7827272727272736E-3</v>
      </c>
      <c r="L52" s="1">
        <f>(X52*K52)/(W52*E52*0.15)</f>
        <v>6.2139118823253643</v>
      </c>
      <c r="M52" s="1">
        <f>ROUND(L52,0)</f>
        <v>6</v>
      </c>
      <c r="N52" s="1">
        <f t="shared" ref="N52:N61" si="8">M52-D52</f>
        <v>-6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>
        <f t="shared" ref="Y52:Y61" si="9">X52*I52/(E52*W52*0.15)</f>
        <v>11.823086474449132</v>
      </c>
    </row>
    <row r="53" spans="1:25" ht="14.25" x14ac:dyDescent="0.2">
      <c r="B53" s="29" t="s">
        <v>25</v>
      </c>
      <c r="C53" s="29" t="s">
        <v>39</v>
      </c>
      <c r="D53" s="29">
        <v>18</v>
      </c>
      <c r="E53" s="29">
        <v>1824</v>
      </c>
      <c r="F53" s="30">
        <v>43131</v>
      </c>
      <c r="G53" s="31">
        <v>0.37847222222222227</v>
      </c>
      <c r="H53" s="31" t="s">
        <v>33</v>
      </c>
      <c r="I53" s="39">
        <v>8.9090909090909099E-3</v>
      </c>
      <c r="J53" s="45">
        <f t="shared" ref="J53:J56" si="10">IF(H53="N",1,IF(C53=H53,2,0.5))</f>
        <v>1</v>
      </c>
      <c r="K53" s="39">
        <f t="shared" ref="K53:K56" si="11">SUM($I$52:$I$56)/SUM($J$52:$J$56)*J53</f>
        <v>9.5654545454545471E-3</v>
      </c>
      <c r="L53" s="1">
        <f t="shared" ref="L53:L56" si="12">(X53*K53)/(W53*E53*0.15)</f>
        <v>19.377593633040938</v>
      </c>
      <c r="M53" s="1">
        <f>ROUND(L53,0)+2</f>
        <v>21</v>
      </c>
      <c r="N53" s="1">
        <f t="shared" si="8"/>
        <v>3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>
        <f t="shared" si="9"/>
        <v>18.047939327485381</v>
      </c>
    </row>
    <row r="54" spans="1:25" ht="14.25" x14ac:dyDescent="0.2">
      <c r="B54" s="29" t="s">
        <v>17</v>
      </c>
      <c r="C54" s="29" t="s">
        <v>34</v>
      </c>
      <c r="D54" s="29">
        <v>10</v>
      </c>
      <c r="E54" s="29">
        <v>646.4</v>
      </c>
      <c r="F54" s="30">
        <v>43129</v>
      </c>
      <c r="G54" s="31">
        <v>0.88888888888888884</v>
      </c>
      <c r="H54" s="31" t="s">
        <v>34</v>
      </c>
      <c r="I54" s="39">
        <v>1.781818181818182E-2</v>
      </c>
      <c r="J54" s="45">
        <f t="shared" si="10"/>
        <v>2</v>
      </c>
      <c r="K54" s="39">
        <f t="shared" si="11"/>
        <v>1.9130909090909094E-2</v>
      </c>
      <c r="L54" s="1">
        <f t="shared" si="12"/>
        <v>10.935869674092411</v>
      </c>
      <c r="M54" s="1">
        <f t="shared" ref="M54:M60" si="13">ROUND(L54,0)</f>
        <v>11</v>
      </c>
      <c r="N54" s="1">
        <f t="shared" si="8"/>
        <v>1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>
        <f t="shared" si="9"/>
        <v>10.185470709570957</v>
      </c>
    </row>
    <row r="55" spans="1:25" ht="14.25" x14ac:dyDescent="0.2">
      <c r="B55" s="29" t="s">
        <v>26</v>
      </c>
      <c r="C55" s="29" t="s">
        <v>34</v>
      </c>
      <c r="D55" s="29">
        <v>9</v>
      </c>
      <c r="E55" s="29">
        <v>3529</v>
      </c>
      <c r="F55" s="30">
        <v>43131</v>
      </c>
      <c r="G55" s="31">
        <v>0.37847222222222227</v>
      </c>
      <c r="H55" s="31" t="s">
        <v>35</v>
      </c>
      <c r="I55" s="39">
        <v>8.6E-3</v>
      </c>
      <c r="J55" s="45">
        <f>IF(H55="N",1,IF(C55=H55,2,0.5))</f>
        <v>1</v>
      </c>
      <c r="K55" s="39">
        <f t="shared" si="11"/>
        <v>9.5654545454545471E-3</v>
      </c>
      <c r="L55" s="1">
        <f t="shared" si="12"/>
        <v>10.015508865589876</v>
      </c>
      <c r="M55" s="1">
        <f t="shared" si="13"/>
        <v>10</v>
      </c>
      <c r="N55" s="1">
        <f t="shared" si="8"/>
        <v>1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>
        <f t="shared" si="9"/>
        <v>9.0046297156890525</v>
      </c>
    </row>
    <row r="56" spans="1:25" ht="14.25" x14ac:dyDescent="0.2">
      <c r="B56" s="29" t="s">
        <v>19</v>
      </c>
      <c r="C56" s="29" t="s">
        <v>41</v>
      </c>
      <c r="D56" s="29">
        <v>1</v>
      </c>
      <c r="E56" s="29">
        <v>12355</v>
      </c>
      <c r="F56" s="30">
        <v>43136</v>
      </c>
      <c r="G56" s="31">
        <v>0.37847222222222227</v>
      </c>
      <c r="H56" s="31" t="s">
        <v>32</v>
      </c>
      <c r="I56" s="39">
        <v>3.3999999999999998E-3</v>
      </c>
      <c r="J56" s="45">
        <f t="shared" si="10"/>
        <v>0.5</v>
      </c>
      <c r="K56" s="39">
        <f t="shared" si="11"/>
        <v>4.7827272727272736E-3</v>
      </c>
      <c r="L56" s="1">
        <f t="shared" si="12"/>
        <v>1.4303816587076759</v>
      </c>
      <c r="M56" s="1">
        <f t="shared" si="13"/>
        <v>1</v>
      </c>
      <c r="N56" s="1">
        <f t="shared" si="8"/>
        <v>0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>
        <f t="shared" si="9"/>
        <v>1.0168461135842439</v>
      </c>
    </row>
    <row r="57" spans="1:25" ht="14.25" x14ac:dyDescent="0.2">
      <c r="B57" s="29" t="s">
        <v>20</v>
      </c>
      <c r="C57" s="29" t="s">
        <v>42</v>
      </c>
      <c r="D57" s="29">
        <v>-1</v>
      </c>
      <c r="E57" s="29">
        <v>2151</v>
      </c>
      <c r="F57" s="30">
        <v>43129</v>
      </c>
      <c r="G57" s="31">
        <v>0.88888888888888895</v>
      </c>
      <c r="H57" s="31" t="s">
        <v>37</v>
      </c>
      <c r="I57" s="39">
        <v>5.7999999999999996E-3</v>
      </c>
      <c r="J57" s="45">
        <f>IF(H57="N",1,IF(C57=H57,2,0.5))</f>
        <v>0.5</v>
      </c>
      <c r="K57" s="39">
        <f>SUM($I$57:$I$61)/SUM($J$57:$J$61)*J57</f>
        <v>9.4799999999999988E-3</v>
      </c>
      <c r="L57" s="1">
        <f>-(X57*K57)/(W57*E57*0.15)</f>
        <v>-1.6284971120409111</v>
      </c>
      <c r="M57" s="1">
        <f t="shared" si="13"/>
        <v>-2</v>
      </c>
      <c r="N57" s="1">
        <f t="shared" si="8"/>
        <v>-1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>
        <f t="shared" si="9"/>
        <v>0.99633789555245622</v>
      </c>
    </row>
    <row r="58" spans="1:25" ht="14.25" x14ac:dyDescent="0.2">
      <c r="B58" s="29" t="s">
        <v>21</v>
      </c>
      <c r="C58" s="29" t="s">
        <v>42</v>
      </c>
      <c r="D58" s="29">
        <v>-7</v>
      </c>
      <c r="E58" s="29">
        <v>3939</v>
      </c>
      <c r="F58" s="30">
        <v>43129</v>
      </c>
      <c r="G58" s="31">
        <v>0.88888888888888895</v>
      </c>
      <c r="H58" s="31" t="s">
        <v>39</v>
      </c>
      <c r="I58" s="39">
        <v>7.4999999999999997E-3</v>
      </c>
      <c r="J58" s="45">
        <f t="shared" ref="J58:J61" si="14">IF(H58="N",1,IF(C58=H58,2,0.5))</f>
        <v>0.5</v>
      </c>
      <c r="K58" s="39">
        <f>SUM($I$57:$I$61)/SUM($J$57:$J$61)*J58</f>
        <v>9.4799999999999988E-3</v>
      </c>
      <c r="L58" s="1">
        <f>-(X58*K58)/(W58*E58*0.15)</f>
        <v>-8.8928593247016998</v>
      </c>
      <c r="M58" s="1">
        <f t="shared" si="13"/>
        <v>-9</v>
      </c>
      <c r="N58" s="1">
        <f t="shared" si="8"/>
        <v>-2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>
        <f t="shared" si="9"/>
        <v>7.0354899720741297</v>
      </c>
    </row>
    <row r="59" spans="1:25" ht="14.25" x14ac:dyDescent="0.2">
      <c r="B59" s="29" t="s">
        <v>51</v>
      </c>
      <c r="C59" s="29" t="s">
        <v>42</v>
      </c>
      <c r="D59" s="29">
        <v>0</v>
      </c>
      <c r="E59" s="32">
        <v>2336</v>
      </c>
      <c r="F59" s="30">
        <v>43129</v>
      </c>
      <c r="G59" s="31">
        <v>0.88888888888888895</v>
      </c>
      <c r="H59" s="31" t="s">
        <v>53</v>
      </c>
      <c r="I59" s="39">
        <v>1.37E-2</v>
      </c>
      <c r="J59" s="45">
        <f t="shared" si="14"/>
        <v>0.5</v>
      </c>
      <c r="K59" s="39">
        <f>SUM($I$57:$I$61)/SUM($J$57:$J$61)*J59</f>
        <v>9.4799999999999988E-3</v>
      </c>
      <c r="L59" s="1">
        <f>-(X59*K59)/(W59*E59*0.15)</f>
        <v>-14.995279486301369</v>
      </c>
      <c r="M59" s="1">
        <f>ROUND(L59,0)+2</f>
        <v>-13</v>
      </c>
      <c r="N59" s="1">
        <f t="shared" si="8"/>
        <v>-13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>
        <f t="shared" si="9"/>
        <v>21.670393350456621</v>
      </c>
    </row>
    <row r="60" spans="1:25" ht="14.25" x14ac:dyDescent="0.2">
      <c r="B60" s="29" t="s">
        <v>52</v>
      </c>
      <c r="C60" s="29" t="s">
        <v>42</v>
      </c>
      <c r="D60" s="29">
        <v>0</v>
      </c>
      <c r="E60" s="32">
        <v>524</v>
      </c>
      <c r="F60" s="30">
        <v>43129</v>
      </c>
      <c r="G60" s="31">
        <v>0.88888888888888895</v>
      </c>
      <c r="H60" s="31" t="s">
        <v>54</v>
      </c>
      <c r="I60" s="39">
        <v>1.37E-2</v>
      </c>
      <c r="J60" s="45">
        <f t="shared" si="14"/>
        <v>0.5</v>
      </c>
      <c r="K60" s="39">
        <f>SUM($I$57:$I$61)/SUM($J$57:$J$61)*J60</f>
        <v>9.4799999999999988E-3</v>
      </c>
      <c r="L60" s="1">
        <f>-(X60*K60)/(W60*E60*0.15)</f>
        <v>-6.6849184885496173</v>
      </c>
      <c r="M60" s="1">
        <f t="shared" si="13"/>
        <v>-7</v>
      </c>
      <c r="N60" s="1">
        <f t="shared" si="8"/>
        <v>-7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>
        <f t="shared" si="9"/>
        <v>9.6606944402035637</v>
      </c>
    </row>
    <row r="61" spans="1:25" ht="14.25" x14ac:dyDescent="0.2">
      <c r="B61" s="16" t="s">
        <v>24</v>
      </c>
      <c r="C61" s="16" t="s">
        <v>32</v>
      </c>
      <c r="D61" s="16">
        <v>-3</v>
      </c>
      <c r="E61" s="16">
        <v>1367</v>
      </c>
      <c r="F61" s="33">
        <v>43129</v>
      </c>
      <c r="G61" s="34">
        <v>0.88888888888888895</v>
      </c>
      <c r="H61" s="34" t="s">
        <v>37</v>
      </c>
      <c r="I61" s="40">
        <v>6.7000000000000002E-3</v>
      </c>
      <c r="J61" s="46">
        <f t="shared" si="14"/>
        <v>0.5</v>
      </c>
      <c r="K61" s="40">
        <f>SUM($I$57:$I$61)/SUM($J$57:$J$61)*J61</f>
        <v>9.4799999999999988E-3</v>
      </c>
      <c r="L61" s="6">
        <f>-(X61*K61)/(W61*E61*0.15)</f>
        <v>-4.2707843062667639</v>
      </c>
      <c r="M61" s="6">
        <f>ROUND(L61,0)+1</f>
        <v>-3</v>
      </c>
      <c r="N61" s="6">
        <f t="shared" si="8"/>
        <v>0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>
        <f t="shared" si="9"/>
        <v>3.0183813135007727</v>
      </c>
    </row>
    <row r="62" spans="1:25" ht="14.25" x14ac:dyDescent="0.2">
      <c r="A62" s="27">
        <v>43140</v>
      </c>
      <c r="B62" s="29" t="s">
        <v>15</v>
      </c>
      <c r="C62" s="29" t="s">
        <v>34</v>
      </c>
      <c r="D62" s="29">
        <v>6</v>
      </c>
      <c r="E62" s="29">
        <v>2844</v>
      </c>
      <c r="F62" s="30">
        <v>43129</v>
      </c>
      <c r="G62" s="31">
        <v>0.88888888888888884</v>
      </c>
      <c r="H62" s="31" t="s">
        <v>32</v>
      </c>
      <c r="I62" s="39">
        <v>4.4999999999999997E-3</v>
      </c>
      <c r="J62" s="45">
        <f>IF(H62="N",1,IF(C62=H62,2,0.5))</f>
        <v>0.5</v>
      </c>
      <c r="K62" s="39">
        <f>SUM($I$62:$I$66)/SUM($J$62:$J$66)*J62</f>
        <v>4.7100000000000006E-3</v>
      </c>
      <c r="L62" s="1">
        <f>(X62*K62)/(W62*E62*0.15)</f>
        <v>6.1194227848101281</v>
      </c>
      <c r="M62" s="1">
        <f>ROUND(L62,0)</f>
        <v>6</v>
      </c>
      <c r="N62" s="1">
        <f t="shared" ref="N62:N71" si="15">M62-D62</f>
        <v>0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>
        <f t="shared" ref="Y62:Y71" si="16">X62*I62/(E62*W62*0.15)</f>
        <v>5.8465822784810122</v>
      </c>
    </row>
    <row r="63" spans="1:25" ht="14.25" x14ac:dyDescent="0.2">
      <c r="B63" s="29" t="s">
        <v>25</v>
      </c>
      <c r="C63" s="29" t="s">
        <v>39</v>
      </c>
      <c r="D63" s="29">
        <v>21</v>
      </c>
      <c r="E63" s="29">
        <v>1824</v>
      </c>
      <c r="F63" s="30">
        <v>43131</v>
      </c>
      <c r="G63" s="31">
        <v>0.37847222222222227</v>
      </c>
      <c r="H63" s="31" t="s">
        <v>33</v>
      </c>
      <c r="I63" s="39">
        <v>1.04E-2</v>
      </c>
      <c r="J63" s="45">
        <f t="shared" ref="J63:J64" si="17">IF(H63="N",1,IF(C63=H63,2,0.5))</f>
        <v>1</v>
      </c>
      <c r="K63" s="39">
        <f t="shared" ref="K63:K65" si="18">SUM($I$62:$I$66)/SUM($J$62:$J$66)*J63</f>
        <v>9.4200000000000013E-3</v>
      </c>
      <c r="L63" s="1">
        <f t="shared" ref="L63:L66" si="19">(X63*K63)/(W63*E63*0.15)</f>
        <v>19.082940285087719</v>
      </c>
      <c r="M63" s="1">
        <f>ROUND(L63,0)</f>
        <v>19</v>
      </c>
      <c r="N63" s="1">
        <f t="shared" si="15"/>
        <v>-2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>
        <f t="shared" si="16"/>
        <v>21.068214327485379</v>
      </c>
    </row>
    <row r="64" spans="1:25" ht="14.25" x14ac:dyDescent="0.2">
      <c r="B64" s="29" t="s">
        <v>17</v>
      </c>
      <c r="C64" s="29" t="s">
        <v>34</v>
      </c>
      <c r="D64" s="29">
        <v>11</v>
      </c>
      <c r="E64" s="29">
        <v>646.4</v>
      </c>
      <c r="F64" s="30">
        <v>43129</v>
      </c>
      <c r="G64" s="31">
        <v>0.88888888888888884</v>
      </c>
      <c r="H64" s="31" t="s">
        <v>34</v>
      </c>
      <c r="I64" s="39">
        <v>1.9300000000000001E-2</v>
      </c>
      <c r="J64" s="45">
        <f t="shared" si="17"/>
        <v>2</v>
      </c>
      <c r="K64" s="39">
        <f t="shared" si="18"/>
        <v>1.8840000000000003E-2</v>
      </c>
      <c r="L64" s="1">
        <f t="shared" si="19"/>
        <v>10.769582103960397</v>
      </c>
      <c r="M64" s="1">
        <f t="shared" ref="M64:M68" si="20">ROUND(L64,0)</f>
        <v>11</v>
      </c>
      <c r="N64" s="1">
        <f t="shared" si="15"/>
        <v>0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>
        <f t="shared" si="16"/>
        <v>11.0325336839934</v>
      </c>
    </row>
    <row r="65" spans="2:25" ht="14.25" x14ac:dyDescent="0.2">
      <c r="B65" s="29" t="s">
        <v>26</v>
      </c>
      <c r="C65" s="29" t="s">
        <v>34</v>
      </c>
      <c r="D65" s="29">
        <v>10</v>
      </c>
      <c r="E65" s="29">
        <v>3529</v>
      </c>
      <c r="F65" s="30">
        <v>43131</v>
      </c>
      <c r="G65" s="31">
        <v>0.37847222222222227</v>
      </c>
      <c r="H65" s="31" t="s">
        <v>33</v>
      </c>
      <c r="I65" s="39">
        <v>9.4999999999999998E-3</v>
      </c>
      <c r="J65" s="45">
        <f>IF(H65="N",1,IF(C65=H65,2,0.5))</f>
        <v>1</v>
      </c>
      <c r="K65" s="39">
        <f t="shared" si="18"/>
        <v>9.4200000000000013E-3</v>
      </c>
      <c r="L65" s="1">
        <f t="shared" si="19"/>
        <v>9.8632178067441227</v>
      </c>
      <c r="M65" s="1">
        <f t="shared" si="20"/>
        <v>10</v>
      </c>
      <c r="N65" s="1">
        <f t="shared" si="15"/>
        <v>0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>
        <f t="shared" si="16"/>
        <v>9.9469818645508639</v>
      </c>
    </row>
    <row r="66" spans="2:25" ht="14.25" x14ac:dyDescent="0.2">
      <c r="B66" s="29" t="s">
        <v>19</v>
      </c>
      <c r="C66" s="29" t="s">
        <v>34</v>
      </c>
      <c r="D66" s="29">
        <v>1</v>
      </c>
      <c r="E66" s="29">
        <v>12355</v>
      </c>
      <c r="F66" s="30">
        <v>43136</v>
      </c>
      <c r="G66" s="31">
        <v>0.37847222222222227</v>
      </c>
      <c r="H66" s="31" t="s">
        <v>32</v>
      </c>
      <c r="I66" s="39">
        <v>3.3999999999999998E-3</v>
      </c>
      <c r="J66" s="45">
        <f t="shared" ref="J66" si="21">IF(H66="N",1,IF(C66=H66,2,0.5))</f>
        <v>0.5</v>
      </c>
      <c r="K66" s="39">
        <f>SUM($I$62:$I$66)/SUM($J$62:$J$66)*J66</f>
        <v>4.7100000000000006E-3</v>
      </c>
      <c r="L66" s="1">
        <f t="shared" si="19"/>
        <v>1.4086322104411171</v>
      </c>
      <c r="M66" s="1">
        <f t="shared" si="20"/>
        <v>1</v>
      </c>
      <c r="N66" s="1">
        <f t="shared" si="15"/>
        <v>0</v>
      </c>
      <c r="T66" s="9" t="str">
        <f t="shared" ref="T66:T129" si="22">IF(Q66="","",D66*(Q66-E66)*W66)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>
        <f t="shared" si="16"/>
        <v>1.0168470308916768</v>
      </c>
    </row>
    <row r="67" spans="2:25" ht="14.25" x14ac:dyDescent="0.2">
      <c r="B67" s="29" t="s">
        <v>20</v>
      </c>
      <c r="C67" s="29" t="s">
        <v>32</v>
      </c>
      <c r="D67" s="29">
        <v>-2</v>
      </c>
      <c r="E67" s="29">
        <v>2151</v>
      </c>
      <c r="F67" s="30">
        <v>43129</v>
      </c>
      <c r="G67" s="31">
        <v>0.88888888888888895</v>
      </c>
      <c r="H67" s="31" t="s">
        <v>37</v>
      </c>
      <c r="I67" s="39">
        <v>1.1599999999999999E-2</v>
      </c>
      <c r="J67" s="45">
        <f>IF(H67="N",1,IF(C67=H67,2,0.5))</f>
        <v>0.5</v>
      </c>
      <c r="K67" s="39">
        <f>SUM($I$67:$I$71)/SUM($J$67:$J$71)*J67</f>
        <v>8.0333333333333316E-3</v>
      </c>
      <c r="L67" s="1">
        <f>-(X67*K67)/(W67*E67*0.15)</f>
        <v>-1.3799867400175625</v>
      </c>
      <c r="M67" s="1">
        <f t="shared" si="20"/>
        <v>-1</v>
      </c>
      <c r="N67" s="1">
        <f t="shared" si="15"/>
        <v>1</v>
      </c>
      <c r="T67" s="9" t="str">
        <f t="shared" si="22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>
        <f t="shared" si="16"/>
        <v>1.9926779482411279</v>
      </c>
    </row>
    <row r="68" spans="2:25" ht="14.25" x14ac:dyDescent="0.2">
      <c r="B68" s="29" t="s">
        <v>21</v>
      </c>
      <c r="C68" s="29" t="s">
        <v>32</v>
      </c>
      <c r="D68" s="29">
        <v>-9</v>
      </c>
      <c r="E68" s="29">
        <v>3939</v>
      </c>
      <c r="F68" s="30">
        <v>43129</v>
      </c>
      <c r="G68" s="31">
        <v>0.88888888888888895</v>
      </c>
      <c r="H68" s="31" t="s">
        <v>39</v>
      </c>
      <c r="I68" s="39">
        <v>9.5999999999999992E-3</v>
      </c>
      <c r="J68" s="45">
        <f t="shared" ref="J68:J71" si="23">IF(H68="N",1,IF(C68=H68,2,0.5))</f>
        <v>0.5</v>
      </c>
      <c r="K68" s="39">
        <f t="shared" ref="K68:K71" si="24">SUM($I$67:$I$71)/SUM($J$67:$J$71)*J68</f>
        <v>8.0333333333333316E-3</v>
      </c>
      <c r="L68" s="1">
        <f>-(X68*K68)/(W68*E68*0.15)</f>
        <v>-7.5358009985613936</v>
      </c>
      <c r="M68" s="1">
        <f t="shared" si="20"/>
        <v>-8</v>
      </c>
      <c r="N68" s="1">
        <f t="shared" si="15"/>
        <v>1</v>
      </c>
      <c r="T68" s="9" t="str">
        <f t="shared" si="22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>
        <f t="shared" si="16"/>
        <v>9.0054385376999235</v>
      </c>
    </row>
    <row r="69" spans="2:25" ht="14.25" x14ac:dyDescent="0.2">
      <c r="B69" s="29" t="s">
        <v>51</v>
      </c>
      <c r="C69" s="29" t="s">
        <v>32</v>
      </c>
      <c r="D69" s="29">
        <v>-13</v>
      </c>
      <c r="E69" s="32">
        <v>2336</v>
      </c>
      <c r="F69" s="30">
        <v>43129</v>
      </c>
      <c r="G69" s="31">
        <v>0.88888888888888895</v>
      </c>
      <c r="H69" s="31" t="s">
        <v>37</v>
      </c>
      <c r="I69" s="39">
        <v>8.2000000000000007E-3</v>
      </c>
      <c r="J69" s="45">
        <f t="shared" si="23"/>
        <v>0.5</v>
      </c>
      <c r="K69" s="39">
        <f t="shared" si="24"/>
        <v>8.0333333333333316E-3</v>
      </c>
      <c r="L69" s="1">
        <f>-(X69*K69)/(W69*E69*0.15)</f>
        <v>-12.706988651065446</v>
      </c>
      <c r="M69" s="1">
        <f>ROUND(L69,0)+2</f>
        <v>-11</v>
      </c>
      <c r="N69" s="1">
        <f t="shared" si="15"/>
        <v>2</v>
      </c>
      <c r="T69" s="9" t="str">
        <f t="shared" si="22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>
        <f t="shared" si="16"/>
        <v>12.970619121004567</v>
      </c>
    </row>
    <row r="70" spans="2:25" ht="14.25" x14ac:dyDescent="0.2">
      <c r="B70" s="29" t="s">
        <v>55</v>
      </c>
      <c r="C70" s="29" t="s">
        <v>32</v>
      </c>
      <c r="D70" s="29">
        <v>0</v>
      </c>
      <c r="E70" s="32">
        <v>5660</v>
      </c>
      <c r="F70" s="30">
        <v>43129</v>
      </c>
      <c r="G70" s="31">
        <v>0.88888888888888895</v>
      </c>
      <c r="H70" s="31" t="s">
        <v>33</v>
      </c>
      <c r="I70" s="39">
        <v>9.9000000000000008E-3</v>
      </c>
      <c r="J70" s="45">
        <f t="shared" si="23"/>
        <v>1</v>
      </c>
      <c r="K70" s="39">
        <f t="shared" si="24"/>
        <v>1.6066666666666663E-2</v>
      </c>
      <c r="L70" s="1">
        <f>-(X70*K70)/(W70*E70*0.15)</f>
        <v>-10.488880157047504</v>
      </c>
      <c r="M70" s="1">
        <f t="shared" ref="M70" si="25">ROUND(L70,0)</f>
        <v>-10</v>
      </c>
      <c r="N70" s="1">
        <f t="shared" si="15"/>
        <v>-10</v>
      </c>
      <c r="T70" s="9" t="str">
        <f t="shared" si="22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>
        <f t="shared" si="16"/>
        <v>6.4630651590106014</v>
      </c>
    </row>
    <row r="71" spans="2:25" ht="14.25" x14ac:dyDescent="0.2">
      <c r="B71" s="16" t="s">
        <v>24</v>
      </c>
      <c r="C71" s="16" t="s">
        <v>32</v>
      </c>
      <c r="D71" s="16">
        <v>-3</v>
      </c>
      <c r="E71" s="16">
        <v>1367</v>
      </c>
      <c r="F71" s="33">
        <v>43129</v>
      </c>
      <c r="G71" s="34">
        <v>0.88888888888888895</v>
      </c>
      <c r="H71" s="34" t="s">
        <v>37</v>
      </c>
      <c r="I71" s="40">
        <v>8.8999999999999999E-3</v>
      </c>
      <c r="J71" s="46">
        <f t="shared" si="23"/>
        <v>0.5</v>
      </c>
      <c r="K71" s="40">
        <f t="shared" si="24"/>
        <v>8.0333333333333316E-3</v>
      </c>
      <c r="L71" s="6">
        <f>-(X71*K71)/(W71*E71*0.15)</f>
        <v>-3.6190607412826132</v>
      </c>
      <c r="M71" s="6">
        <f>ROUND(L71,0)+1</f>
        <v>-3</v>
      </c>
      <c r="N71" s="6">
        <f t="shared" si="15"/>
        <v>0</v>
      </c>
      <c r="T71" s="9" t="str">
        <f t="shared" si="22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>
        <f t="shared" si="16"/>
        <v>4.0094988295537677</v>
      </c>
    </row>
    <row r="72" spans="2:25" ht="14.25" x14ac:dyDescent="0.2">
      <c r="T72" s="9" t="str">
        <f t="shared" si="22"/>
        <v/>
      </c>
      <c r="U72" s="17"/>
    </row>
    <row r="73" spans="2:25" ht="14.25" x14ac:dyDescent="0.2">
      <c r="T73" s="9" t="str">
        <f t="shared" si="22"/>
        <v/>
      </c>
      <c r="U73" s="17"/>
    </row>
    <row r="74" spans="2:25" ht="14.25" x14ac:dyDescent="0.2">
      <c r="T74" s="9" t="str">
        <f t="shared" si="22"/>
        <v/>
      </c>
      <c r="U74" s="17"/>
    </row>
    <row r="75" spans="2:25" ht="14.25" x14ac:dyDescent="0.2">
      <c r="T75" s="9" t="str">
        <f t="shared" si="22"/>
        <v/>
      </c>
      <c r="U75" s="17"/>
    </row>
    <row r="76" spans="2:25" ht="14.25" x14ac:dyDescent="0.2">
      <c r="T76" s="9" t="str">
        <f t="shared" si="22"/>
        <v/>
      </c>
      <c r="U76" s="17"/>
    </row>
    <row r="77" spans="2:25" ht="14.25" x14ac:dyDescent="0.2">
      <c r="T77" s="9" t="str">
        <f t="shared" si="22"/>
        <v/>
      </c>
      <c r="U77" s="17"/>
    </row>
    <row r="78" spans="2:25" ht="14.25" x14ac:dyDescent="0.2">
      <c r="T78" s="9" t="str">
        <f t="shared" si="22"/>
        <v/>
      </c>
      <c r="U78" s="17"/>
    </row>
    <row r="79" spans="2:25" ht="14.25" x14ac:dyDescent="0.2">
      <c r="T79" s="9" t="str">
        <f t="shared" si="22"/>
        <v/>
      </c>
      <c r="U79" s="17"/>
    </row>
    <row r="80" spans="2:25" ht="14.25" x14ac:dyDescent="0.2">
      <c r="T80" s="9" t="str">
        <f t="shared" si="22"/>
        <v/>
      </c>
      <c r="U80" s="17"/>
    </row>
    <row r="81" spans="20:21" ht="14.25" x14ac:dyDescent="0.2">
      <c r="T81" s="9" t="str">
        <f t="shared" si="22"/>
        <v/>
      </c>
      <c r="U81" s="17"/>
    </row>
    <row r="82" spans="20:21" ht="14.25" x14ac:dyDescent="0.2">
      <c r="T82" s="9" t="str">
        <f t="shared" si="22"/>
        <v/>
      </c>
      <c r="U82" s="17"/>
    </row>
    <row r="83" spans="20:21" ht="14.25" x14ac:dyDescent="0.2">
      <c r="T83" s="9" t="str">
        <f t="shared" si="22"/>
        <v/>
      </c>
      <c r="U83" s="17"/>
    </row>
    <row r="84" spans="20:21" ht="14.25" x14ac:dyDescent="0.2">
      <c r="T84" s="9" t="str">
        <f t="shared" si="22"/>
        <v/>
      </c>
      <c r="U84" s="17"/>
    </row>
    <row r="85" spans="20:21" ht="14.25" x14ac:dyDescent="0.2">
      <c r="T85" s="9" t="str">
        <f t="shared" si="22"/>
        <v/>
      </c>
      <c r="U85" s="17"/>
    </row>
    <row r="86" spans="20:21" ht="14.25" x14ac:dyDescent="0.2">
      <c r="T86" s="9" t="str">
        <f t="shared" si="22"/>
        <v/>
      </c>
      <c r="U86" s="17"/>
    </row>
    <row r="87" spans="20:21" ht="14.25" x14ac:dyDescent="0.2">
      <c r="T87" s="9" t="str">
        <f t="shared" si="22"/>
        <v/>
      </c>
      <c r="U87" s="17"/>
    </row>
    <row r="88" spans="20:21" ht="14.25" x14ac:dyDescent="0.2">
      <c r="T88" s="9" t="str">
        <f t="shared" si="22"/>
        <v/>
      </c>
      <c r="U88" s="17"/>
    </row>
    <row r="89" spans="20:21" ht="14.25" x14ac:dyDescent="0.2">
      <c r="T89" s="9" t="str">
        <f t="shared" si="22"/>
        <v/>
      </c>
      <c r="U89" s="17"/>
    </row>
    <row r="90" spans="20:21" ht="14.25" x14ac:dyDescent="0.2">
      <c r="T90" s="9" t="str">
        <f t="shared" si="22"/>
        <v/>
      </c>
      <c r="U90" s="17"/>
    </row>
    <row r="91" spans="20:21" ht="14.25" x14ac:dyDescent="0.2">
      <c r="T91" s="9" t="str">
        <f t="shared" si="22"/>
        <v/>
      </c>
      <c r="U91" s="17"/>
    </row>
    <row r="92" spans="20:21" ht="14.25" x14ac:dyDescent="0.2">
      <c r="T92" s="9" t="str">
        <f t="shared" si="22"/>
        <v/>
      </c>
      <c r="U92" s="17"/>
    </row>
    <row r="93" spans="20:21" ht="14.25" x14ac:dyDescent="0.2">
      <c r="T93" s="9" t="str">
        <f t="shared" si="22"/>
        <v/>
      </c>
      <c r="U93" s="17"/>
    </row>
    <row r="94" spans="20:21" ht="14.25" x14ac:dyDescent="0.2">
      <c r="T94" s="9" t="str">
        <f t="shared" si="22"/>
        <v/>
      </c>
      <c r="U94" s="17"/>
    </row>
    <row r="95" spans="20:21" ht="14.25" x14ac:dyDescent="0.2">
      <c r="T95" s="9" t="str">
        <f t="shared" si="22"/>
        <v/>
      </c>
      <c r="U95" s="17"/>
    </row>
    <row r="96" spans="20:21" ht="14.25" x14ac:dyDescent="0.2">
      <c r="T96" s="9" t="str">
        <f t="shared" si="22"/>
        <v/>
      </c>
      <c r="U96" s="17"/>
    </row>
    <row r="97" spans="20:21" ht="14.25" x14ac:dyDescent="0.2">
      <c r="T97" s="9" t="str">
        <f t="shared" si="22"/>
        <v/>
      </c>
      <c r="U97" s="17"/>
    </row>
    <row r="98" spans="20:21" ht="14.25" x14ac:dyDescent="0.2">
      <c r="T98" s="9" t="str">
        <f t="shared" si="22"/>
        <v/>
      </c>
      <c r="U98" s="17"/>
    </row>
    <row r="99" spans="20:21" ht="14.25" x14ac:dyDescent="0.2">
      <c r="T99" s="9" t="str">
        <f t="shared" si="22"/>
        <v/>
      </c>
      <c r="U99" s="17"/>
    </row>
    <row r="100" spans="20:21" ht="14.25" x14ac:dyDescent="0.2">
      <c r="T100" s="9" t="str">
        <f t="shared" si="22"/>
        <v/>
      </c>
      <c r="U100" s="17"/>
    </row>
    <row r="101" spans="20:21" ht="14.25" x14ac:dyDescent="0.2">
      <c r="T101" s="9" t="str">
        <f t="shared" si="22"/>
        <v/>
      </c>
      <c r="U101" s="17"/>
    </row>
    <row r="102" spans="20:21" ht="14.25" x14ac:dyDescent="0.2">
      <c r="T102" s="9" t="str">
        <f t="shared" si="22"/>
        <v/>
      </c>
      <c r="U102" s="17"/>
    </row>
    <row r="103" spans="20:21" ht="14.25" x14ac:dyDescent="0.2">
      <c r="T103" s="9" t="str">
        <f t="shared" si="22"/>
        <v/>
      </c>
      <c r="U103" s="17"/>
    </row>
    <row r="104" spans="20:21" ht="14.25" x14ac:dyDescent="0.2">
      <c r="T104" s="9" t="str">
        <f t="shared" si="22"/>
        <v/>
      </c>
      <c r="U104" s="17"/>
    </row>
    <row r="105" spans="20:21" ht="14.25" x14ac:dyDescent="0.2">
      <c r="T105" s="9" t="str">
        <f t="shared" si="22"/>
        <v/>
      </c>
      <c r="U105" s="17"/>
    </row>
    <row r="106" spans="20:21" ht="14.25" x14ac:dyDescent="0.2">
      <c r="T106" s="9" t="str">
        <f t="shared" si="22"/>
        <v/>
      </c>
      <c r="U106" s="17"/>
    </row>
    <row r="107" spans="20:21" ht="14.25" x14ac:dyDescent="0.2">
      <c r="T107" s="9" t="str">
        <f t="shared" si="22"/>
        <v/>
      </c>
      <c r="U107" s="17"/>
    </row>
    <row r="108" spans="20:21" ht="14.25" x14ac:dyDescent="0.2">
      <c r="T108" s="9" t="str">
        <f t="shared" si="22"/>
        <v/>
      </c>
      <c r="U108" s="17"/>
    </row>
    <row r="109" spans="20:21" ht="14.25" x14ac:dyDescent="0.2">
      <c r="T109" s="9" t="str">
        <f t="shared" si="22"/>
        <v/>
      </c>
      <c r="U109" s="17"/>
    </row>
    <row r="110" spans="20:21" ht="14.25" x14ac:dyDescent="0.2">
      <c r="T110" s="9" t="str">
        <f t="shared" si="22"/>
        <v/>
      </c>
      <c r="U110" s="17"/>
    </row>
    <row r="111" spans="20:21" ht="14.25" x14ac:dyDescent="0.2">
      <c r="T111" s="9" t="str">
        <f t="shared" si="22"/>
        <v/>
      </c>
      <c r="U111" s="17"/>
    </row>
    <row r="112" spans="20:21" ht="14.25" x14ac:dyDescent="0.2">
      <c r="T112" s="9" t="str">
        <f t="shared" si="22"/>
        <v/>
      </c>
      <c r="U112" s="17"/>
    </row>
    <row r="113" spans="20:21" ht="14.25" x14ac:dyDescent="0.2">
      <c r="T113" s="9" t="str">
        <f t="shared" si="22"/>
        <v/>
      </c>
      <c r="U113" s="17"/>
    </row>
    <row r="114" spans="20:21" ht="14.25" x14ac:dyDescent="0.2">
      <c r="T114" s="9" t="str">
        <f t="shared" si="22"/>
        <v/>
      </c>
      <c r="U114" s="17"/>
    </row>
    <row r="115" spans="20:21" ht="14.25" x14ac:dyDescent="0.2">
      <c r="T115" s="9" t="str">
        <f t="shared" si="22"/>
        <v/>
      </c>
      <c r="U115" s="17"/>
    </row>
    <row r="116" spans="20:21" ht="14.25" x14ac:dyDescent="0.2">
      <c r="T116" s="9" t="str">
        <f t="shared" si="22"/>
        <v/>
      </c>
      <c r="U116" s="17"/>
    </row>
    <row r="117" spans="20:21" ht="14.25" x14ac:dyDescent="0.2">
      <c r="T117" s="9" t="str">
        <f t="shared" si="22"/>
        <v/>
      </c>
      <c r="U117" s="17"/>
    </row>
    <row r="118" spans="20:21" ht="14.25" x14ac:dyDescent="0.2">
      <c r="T118" s="9" t="str">
        <f t="shared" si="22"/>
        <v/>
      </c>
      <c r="U118" s="17"/>
    </row>
    <row r="119" spans="20:21" ht="14.25" x14ac:dyDescent="0.2">
      <c r="T119" s="9" t="str">
        <f t="shared" si="22"/>
        <v/>
      </c>
      <c r="U119" s="17"/>
    </row>
    <row r="120" spans="20:21" ht="14.25" x14ac:dyDescent="0.2">
      <c r="T120" s="9" t="str">
        <f t="shared" si="22"/>
        <v/>
      </c>
      <c r="U120" s="17"/>
    </row>
    <row r="121" spans="20:21" ht="14.25" x14ac:dyDescent="0.2">
      <c r="T121" s="9" t="str">
        <f t="shared" si="22"/>
        <v/>
      </c>
      <c r="U121" s="17"/>
    </row>
    <row r="122" spans="20:21" ht="14.25" x14ac:dyDescent="0.2">
      <c r="T122" s="9" t="str">
        <f t="shared" si="22"/>
        <v/>
      </c>
      <c r="U122" s="17"/>
    </row>
    <row r="123" spans="20:21" ht="14.25" x14ac:dyDescent="0.2">
      <c r="T123" s="9" t="str">
        <f t="shared" si="22"/>
        <v/>
      </c>
      <c r="U123" s="17"/>
    </row>
    <row r="124" spans="20:21" ht="14.25" x14ac:dyDescent="0.2">
      <c r="T124" s="9" t="str">
        <f t="shared" si="22"/>
        <v/>
      </c>
      <c r="U124" s="17"/>
    </row>
    <row r="125" spans="20:21" ht="14.25" x14ac:dyDescent="0.2">
      <c r="T125" s="9" t="str">
        <f t="shared" si="22"/>
        <v/>
      </c>
      <c r="U125" s="17"/>
    </row>
    <row r="126" spans="20:21" ht="14.25" x14ac:dyDescent="0.2">
      <c r="T126" s="9" t="str">
        <f t="shared" si="22"/>
        <v/>
      </c>
      <c r="U126" s="17"/>
    </row>
    <row r="127" spans="20:21" ht="14.25" x14ac:dyDescent="0.2">
      <c r="T127" s="9" t="str">
        <f t="shared" si="22"/>
        <v/>
      </c>
      <c r="U127" s="17"/>
    </row>
    <row r="128" spans="20:21" ht="14.25" x14ac:dyDescent="0.2">
      <c r="T128" s="9" t="str">
        <f t="shared" si="22"/>
        <v/>
      </c>
      <c r="U128" s="17"/>
    </row>
    <row r="129" spans="20:21" ht="14.25" x14ac:dyDescent="0.2">
      <c r="T129" s="9" t="str">
        <f t="shared" si="22"/>
        <v/>
      </c>
      <c r="U129" s="17"/>
    </row>
    <row r="130" spans="20:21" ht="14.25" x14ac:dyDescent="0.2">
      <c r="T130" s="9" t="str">
        <f t="shared" ref="T130:T193" si="26">IF(Q130="","",D130*(Q130-E130)*W130)</f>
        <v/>
      </c>
      <c r="U130" s="17"/>
    </row>
    <row r="131" spans="20:21" ht="14.25" x14ac:dyDescent="0.2">
      <c r="T131" s="9" t="str">
        <f t="shared" si="26"/>
        <v/>
      </c>
      <c r="U131" s="17"/>
    </row>
    <row r="132" spans="20:21" ht="14.25" x14ac:dyDescent="0.2">
      <c r="T132" s="9" t="str">
        <f t="shared" si="26"/>
        <v/>
      </c>
      <c r="U132" s="17"/>
    </row>
    <row r="133" spans="20:21" ht="14.25" x14ac:dyDescent="0.2">
      <c r="T133" s="9" t="str">
        <f t="shared" si="26"/>
        <v/>
      </c>
      <c r="U133" s="17"/>
    </row>
    <row r="134" spans="20:21" ht="14.25" x14ac:dyDescent="0.2">
      <c r="T134" s="9" t="str">
        <f t="shared" si="26"/>
        <v/>
      </c>
      <c r="U134" s="17"/>
    </row>
    <row r="135" spans="20:21" ht="14.25" x14ac:dyDescent="0.2">
      <c r="T135" s="9" t="str">
        <f t="shared" si="26"/>
        <v/>
      </c>
      <c r="U135" s="17"/>
    </row>
    <row r="136" spans="20:21" ht="14.25" x14ac:dyDescent="0.2">
      <c r="T136" s="9" t="str">
        <f t="shared" si="26"/>
        <v/>
      </c>
      <c r="U136" s="17"/>
    </row>
    <row r="137" spans="20:21" ht="14.25" x14ac:dyDescent="0.2">
      <c r="T137" s="9" t="str">
        <f t="shared" si="26"/>
        <v/>
      </c>
      <c r="U137" s="17"/>
    </row>
    <row r="138" spans="20:21" ht="14.25" x14ac:dyDescent="0.2">
      <c r="T138" s="9" t="str">
        <f t="shared" si="26"/>
        <v/>
      </c>
      <c r="U138" s="17"/>
    </row>
    <row r="139" spans="20:21" ht="14.25" x14ac:dyDescent="0.2">
      <c r="T139" s="9" t="str">
        <f t="shared" si="26"/>
        <v/>
      </c>
      <c r="U139" s="17"/>
    </row>
    <row r="140" spans="20:21" ht="14.25" x14ac:dyDescent="0.2">
      <c r="T140" s="9" t="str">
        <f t="shared" si="26"/>
        <v/>
      </c>
      <c r="U140" s="17"/>
    </row>
    <row r="141" spans="20:21" ht="14.25" x14ac:dyDescent="0.2">
      <c r="T141" s="9" t="str">
        <f t="shared" si="26"/>
        <v/>
      </c>
      <c r="U141" s="17"/>
    </row>
    <row r="142" spans="20:21" ht="14.25" x14ac:dyDescent="0.2">
      <c r="T142" s="9" t="str">
        <f t="shared" si="26"/>
        <v/>
      </c>
      <c r="U142" s="17"/>
    </row>
    <row r="143" spans="20:21" ht="14.25" x14ac:dyDescent="0.2">
      <c r="T143" s="9" t="str">
        <f t="shared" si="26"/>
        <v/>
      </c>
      <c r="U143" s="17"/>
    </row>
    <row r="144" spans="20:21" ht="14.25" x14ac:dyDescent="0.2">
      <c r="T144" s="9" t="str">
        <f t="shared" si="26"/>
        <v/>
      </c>
      <c r="U144" s="17"/>
    </row>
    <row r="145" spans="20:21" ht="14.25" x14ac:dyDescent="0.2">
      <c r="T145" s="9" t="str">
        <f t="shared" si="26"/>
        <v/>
      </c>
      <c r="U145" s="17"/>
    </row>
    <row r="146" spans="20:21" ht="14.25" x14ac:dyDescent="0.2">
      <c r="T146" s="9" t="str">
        <f t="shared" si="26"/>
        <v/>
      </c>
      <c r="U146" s="17"/>
    </row>
    <row r="147" spans="20:21" ht="14.25" x14ac:dyDescent="0.2">
      <c r="T147" s="9" t="str">
        <f t="shared" si="26"/>
        <v/>
      </c>
      <c r="U147" s="17"/>
    </row>
    <row r="148" spans="20:21" ht="14.25" x14ac:dyDescent="0.2">
      <c r="T148" s="9" t="str">
        <f t="shared" si="26"/>
        <v/>
      </c>
      <c r="U148" s="17"/>
    </row>
    <row r="149" spans="20:21" ht="14.25" x14ac:dyDescent="0.2">
      <c r="T149" s="9" t="str">
        <f t="shared" si="26"/>
        <v/>
      </c>
      <c r="U149" s="17"/>
    </row>
    <row r="150" spans="20:21" ht="14.25" x14ac:dyDescent="0.2">
      <c r="T150" s="9" t="str">
        <f t="shared" si="26"/>
        <v/>
      </c>
      <c r="U150" s="17"/>
    </row>
    <row r="151" spans="20:21" ht="14.25" x14ac:dyDescent="0.2">
      <c r="T151" s="9" t="str">
        <f t="shared" si="26"/>
        <v/>
      </c>
      <c r="U151" s="17"/>
    </row>
    <row r="152" spans="20:21" ht="14.25" x14ac:dyDescent="0.2">
      <c r="T152" s="9" t="str">
        <f t="shared" si="26"/>
        <v/>
      </c>
      <c r="U152" s="17"/>
    </row>
    <row r="153" spans="20:21" ht="14.25" x14ac:dyDescent="0.2">
      <c r="T153" s="9" t="str">
        <f t="shared" si="26"/>
        <v/>
      </c>
      <c r="U153" s="17"/>
    </row>
    <row r="154" spans="20:21" ht="14.25" x14ac:dyDescent="0.2">
      <c r="T154" s="9" t="str">
        <f t="shared" si="26"/>
        <v/>
      </c>
      <c r="U154" s="17"/>
    </row>
    <row r="155" spans="20:21" ht="14.25" x14ac:dyDescent="0.2">
      <c r="T155" s="9" t="str">
        <f t="shared" si="26"/>
        <v/>
      </c>
      <c r="U155" s="17"/>
    </row>
    <row r="156" spans="20:21" ht="14.25" x14ac:dyDescent="0.2">
      <c r="T156" s="9" t="str">
        <f t="shared" si="26"/>
        <v/>
      </c>
      <c r="U156" s="17"/>
    </row>
    <row r="157" spans="20:21" ht="14.25" x14ac:dyDescent="0.2">
      <c r="T157" s="9" t="str">
        <f t="shared" si="26"/>
        <v/>
      </c>
      <c r="U157" s="17"/>
    </row>
    <row r="158" spans="20:21" ht="14.25" x14ac:dyDescent="0.2">
      <c r="T158" s="9" t="str">
        <f t="shared" si="26"/>
        <v/>
      </c>
      <c r="U158" s="17"/>
    </row>
    <row r="159" spans="20:21" ht="14.25" x14ac:dyDescent="0.2">
      <c r="T159" s="9" t="str">
        <f t="shared" si="26"/>
        <v/>
      </c>
      <c r="U159" s="17"/>
    </row>
    <row r="160" spans="20:21" ht="14.25" x14ac:dyDescent="0.2">
      <c r="T160" s="9" t="str">
        <f t="shared" si="26"/>
        <v/>
      </c>
      <c r="U160" s="17"/>
    </row>
    <row r="161" spans="20:21" ht="14.25" x14ac:dyDescent="0.2">
      <c r="T161" s="9" t="str">
        <f t="shared" si="26"/>
        <v/>
      </c>
      <c r="U161" s="17"/>
    </row>
    <row r="162" spans="20:21" ht="14.25" x14ac:dyDescent="0.2">
      <c r="T162" s="9" t="str">
        <f t="shared" si="26"/>
        <v/>
      </c>
      <c r="U162" s="17"/>
    </row>
    <row r="163" spans="20:21" ht="14.25" x14ac:dyDescent="0.2">
      <c r="T163" s="9" t="str">
        <f t="shared" si="26"/>
        <v/>
      </c>
      <c r="U163" s="17"/>
    </row>
    <row r="164" spans="20:21" ht="14.25" x14ac:dyDescent="0.2">
      <c r="T164" s="9" t="str">
        <f t="shared" si="26"/>
        <v/>
      </c>
      <c r="U164" s="17"/>
    </row>
    <row r="165" spans="20:21" ht="14.25" x14ac:dyDescent="0.2">
      <c r="T165" s="9" t="str">
        <f t="shared" si="26"/>
        <v/>
      </c>
      <c r="U165" s="17"/>
    </row>
    <row r="166" spans="20:21" ht="14.25" x14ac:dyDescent="0.2">
      <c r="T166" s="9" t="str">
        <f t="shared" si="26"/>
        <v/>
      </c>
      <c r="U166" s="17"/>
    </row>
    <row r="167" spans="20:21" ht="14.25" x14ac:dyDescent="0.2">
      <c r="T167" s="9" t="str">
        <f t="shared" si="26"/>
        <v/>
      </c>
      <c r="U167" s="17"/>
    </row>
    <row r="168" spans="20:21" ht="14.25" x14ac:dyDescent="0.2">
      <c r="T168" s="9" t="str">
        <f t="shared" si="26"/>
        <v/>
      </c>
      <c r="U168" s="17"/>
    </row>
    <row r="169" spans="20:21" ht="14.25" x14ac:dyDescent="0.2">
      <c r="T169" s="9" t="str">
        <f t="shared" si="26"/>
        <v/>
      </c>
      <c r="U169" s="17"/>
    </row>
    <row r="170" spans="20:21" ht="14.25" x14ac:dyDescent="0.2">
      <c r="T170" s="9" t="str">
        <f t="shared" si="26"/>
        <v/>
      </c>
      <c r="U170" s="17"/>
    </row>
    <row r="171" spans="20:21" ht="14.25" x14ac:dyDescent="0.2">
      <c r="T171" s="9" t="str">
        <f t="shared" si="26"/>
        <v/>
      </c>
      <c r="U171" s="17"/>
    </row>
    <row r="172" spans="20:21" ht="14.25" x14ac:dyDescent="0.2">
      <c r="T172" s="9" t="str">
        <f t="shared" si="26"/>
        <v/>
      </c>
      <c r="U172" s="17"/>
    </row>
    <row r="173" spans="20:21" ht="14.25" x14ac:dyDescent="0.2">
      <c r="T173" s="9" t="str">
        <f t="shared" si="26"/>
        <v/>
      </c>
      <c r="U173" s="17"/>
    </row>
    <row r="174" spans="20:21" ht="14.25" x14ac:dyDescent="0.2">
      <c r="T174" s="9" t="str">
        <f t="shared" si="26"/>
        <v/>
      </c>
      <c r="U174" s="17"/>
    </row>
    <row r="175" spans="20:21" ht="14.25" x14ac:dyDescent="0.2">
      <c r="T175" s="9" t="str">
        <f t="shared" si="26"/>
        <v/>
      </c>
      <c r="U175" s="17"/>
    </row>
    <row r="176" spans="20:21" ht="14.25" x14ac:dyDescent="0.2">
      <c r="T176" s="9" t="str">
        <f t="shared" si="26"/>
        <v/>
      </c>
      <c r="U176" s="17"/>
    </row>
    <row r="177" spans="20:21" ht="14.25" x14ac:dyDescent="0.2">
      <c r="T177" s="9" t="str">
        <f t="shared" si="26"/>
        <v/>
      </c>
      <c r="U177" s="17"/>
    </row>
    <row r="178" spans="20:21" ht="14.25" x14ac:dyDescent="0.2">
      <c r="T178" s="9" t="str">
        <f t="shared" si="26"/>
        <v/>
      </c>
      <c r="U178" s="17"/>
    </row>
    <row r="179" spans="20:21" ht="14.25" x14ac:dyDescent="0.2">
      <c r="T179" s="9" t="str">
        <f t="shared" si="26"/>
        <v/>
      </c>
      <c r="U179" s="17"/>
    </row>
    <row r="180" spans="20:21" ht="14.25" x14ac:dyDescent="0.2">
      <c r="T180" s="9" t="str">
        <f t="shared" si="26"/>
        <v/>
      </c>
      <c r="U180" s="17"/>
    </row>
    <row r="181" spans="20:21" ht="14.25" x14ac:dyDescent="0.2">
      <c r="T181" s="9" t="str">
        <f t="shared" si="26"/>
        <v/>
      </c>
      <c r="U181" s="17"/>
    </row>
    <row r="182" spans="20:21" ht="14.25" x14ac:dyDescent="0.2">
      <c r="T182" s="9" t="str">
        <f t="shared" si="26"/>
        <v/>
      </c>
      <c r="U182" s="17"/>
    </row>
    <row r="183" spans="20:21" ht="14.25" x14ac:dyDescent="0.2">
      <c r="T183" s="9" t="str">
        <f t="shared" si="26"/>
        <v/>
      </c>
      <c r="U183" s="17"/>
    </row>
    <row r="184" spans="20:21" ht="14.25" x14ac:dyDescent="0.2">
      <c r="T184" s="9" t="str">
        <f t="shared" si="26"/>
        <v/>
      </c>
      <c r="U184" s="17"/>
    </row>
    <row r="185" spans="20:21" ht="14.25" x14ac:dyDescent="0.2">
      <c r="T185" s="9" t="str">
        <f t="shared" si="26"/>
        <v/>
      </c>
      <c r="U185" s="17"/>
    </row>
    <row r="186" spans="20:21" ht="14.25" x14ac:dyDescent="0.2">
      <c r="T186" s="9" t="str">
        <f t="shared" si="26"/>
        <v/>
      </c>
      <c r="U186" s="17"/>
    </row>
    <row r="187" spans="20:21" ht="14.25" x14ac:dyDescent="0.2">
      <c r="T187" s="9" t="str">
        <f t="shared" si="26"/>
        <v/>
      </c>
      <c r="U187" s="17"/>
    </row>
    <row r="188" spans="20:21" ht="14.25" x14ac:dyDescent="0.2">
      <c r="T188" s="9" t="str">
        <f t="shared" si="26"/>
        <v/>
      </c>
      <c r="U188" s="17"/>
    </row>
    <row r="189" spans="20:21" ht="14.25" x14ac:dyDescent="0.2">
      <c r="T189" s="9" t="str">
        <f t="shared" si="26"/>
        <v/>
      </c>
      <c r="U189" s="17"/>
    </row>
    <row r="190" spans="20:21" ht="14.25" x14ac:dyDescent="0.2">
      <c r="T190" s="9" t="str">
        <f t="shared" si="26"/>
        <v/>
      </c>
      <c r="U190" s="17"/>
    </row>
    <row r="191" spans="20:21" ht="14.25" x14ac:dyDescent="0.2">
      <c r="T191" s="9" t="str">
        <f t="shared" si="26"/>
        <v/>
      </c>
      <c r="U191" s="17"/>
    </row>
    <row r="192" spans="20:21" ht="14.25" x14ac:dyDescent="0.2">
      <c r="T192" s="9" t="str">
        <f t="shared" si="26"/>
        <v/>
      </c>
      <c r="U192" s="17"/>
    </row>
    <row r="193" spans="20:21" ht="14.25" x14ac:dyDescent="0.2">
      <c r="T193" s="9" t="str">
        <f t="shared" si="26"/>
        <v/>
      </c>
      <c r="U193" s="17"/>
    </row>
    <row r="194" spans="20:21" ht="14.25" x14ac:dyDescent="0.2">
      <c r="T194" s="9" t="str">
        <f t="shared" ref="T194:T257" si="27">IF(Q194="","",D194*(Q194-E194)*W194)</f>
        <v/>
      </c>
      <c r="U194" s="17"/>
    </row>
    <row r="195" spans="20:21" ht="14.25" x14ac:dyDescent="0.2">
      <c r="T195" s="9" t="str">
        <f t="shared" si="27"/>
        <v/>
      </c>
      <c r="U195" s="17"/>
    </row>
    <row r="196" spans="20:21" ht="14.25" x14ac:dyDescent="0.2">
      <c r="T196" s="9" t="str">
        <f t="shared" si="27"/>
        <v/>
      </c>
      <c r="U196" s="17"/>
    </row>
    <row r="197" spans="20:21" ht="14.25" x14ac:dyDescent="0.2">
      <c r="T197" s="9" t="str">
        <f t="shared" si="27"/>
        <v/>
      </c>
      <c r="U197" s="17"/>
    </row>
    <row r="198" spans="20:21" ht="14.25" x14ac:dyDescent="0.2">
      <c r="T198" s="9" t="str">
        <f t="shared" si="27"/>
        <v/>
      </c>
      <c r="U198" s="17"/>
    </row>
    <row r="199" spans="20:21" ht="14.25" x14ac:dyDescent="0.2">
      <c r="T199" s="9" t="str">
        <f t="shared" si="27"/>
        <v/>
      </c>
      <c r="U199" s="17"/>
    </row>
    <row r="200" spans="20:21" ht="14.25" x14ac:dyDescent="0.2">
      <c r="T200" s="9" t="str">
        <f t="shared" si="27"/>
        <v/>
      </c>
      <c r="U200" s="17"/>
    </row>
    <row r="201" spans="20:21" ht="14.25" x14ac:dyDescent="0.2">
      <c r="T201" s="9" t="str">
        <f t="shared" si="27"/>
        <v/>
      </c>
      <c r="U201" s="17"/>
    </row>
    <row r="202" spans="20:21" ht="14.25" x14ac:dyDescent="0.2">
      <c r="T202" s="9" t="str">
        <f t="shared" si="27"/>
        <v/>
      </c>
      <c r="U202" s="17"/>
    </row>
    <row r="203" spans="20:21" ht="14.25" x14ac:dyDescent="0.2">
      <c r="T203" s="9" t="str">
        <f t="shared" si="27"/>
        <v/>
      </c>
      <c r="U203" s="17"/>
    </row>
    <row r="204" spans="20:21" ht="14.25" x14ac:dyDescent="0.2">
      <c r="T204" s="9" t="str">
        <f t="shared" si="27"/>
        <v/>
      </c>
      <c r="U204" s="17"/>
    </row>
    <row r="205" spans="20:21" ht="14.25" x14ac:dyDescent="0.2">
      <c r="T205" s="9" t="str">
        <f t="shared" si="27"/>
        <v/>
      </c>
      <c r="U205" s="17"/>
    </row>
    <row r="206" spans="20:21" ht="14.25" x14ac:dyDescent="0.2">
      <c r="T206" s="9" t="str">
        <f t="shared" si="27"/>
        <v/>
      </c>
      <c r="U206" s="17"/>
    </row>
    <row r="207" spans="20:21" ht="14.25" x14ac:dyDescent="0.2">
      <c r="T207" s="9" t="str">
        <f t="shared" si="27"/>
        <v/>
      </c>
      <c r="U207" s="17"/>
    </row>
    <row r="208" spans="20:21" ht="14.25" x14ac:dyDescent="0.2">
      <c r="T208" s="9" t="str">
        <f t="shared" si="27"/>
        <v/>
      </c>
      <c r="U208" s="17"/>
    </row>
    <row r="209" spans="20:21" ht="14.25" x14ac:dyDescent="0.2">
      <c r="T209" s="9" t="str">
        <f t="shared" si="27"/>
        <v/>
      </c>
      <c r="U209" s="17"/>
    </row>
    <row r="210" spans="20:21" ht="14.25" x14ac:dyDescent="0.2">
      <c r="T210" s="9" t="str">
        <f t="shared" si="27"/>
        <v/>
      </c>
      <c r="U210" s="17"/>
    </row>
    <row r="211" spans="20:21" ht="14.25" x14ac:dyDescent="0.2">
      <c r="T211" s="9" t="str">
        <f t="shared" si="27"/>
        <v/>
      </c>
      <c r="U211" s="17"/>
    </row>
    <row r="212" spans="20:21" ht="14.25" x14ac:dyDescent="0.2">
      <c r="T212" s="9" t="str">
        <f t="shared" si="27"/>
        <v/>
      </c>
      <c r="U212" s="17"/>
    </row>
    <row r="213" spans="20:21" ht="14.25" x14ac:dyDescent="0.2">
      <c r="T213" s="9" t="str">
        <f t="shared" si="27"/>
        <v/>
      </c>
      <c r="U213" s="17"/>
    </row>
    <row r="214" spans="20:21" ht="14.25" x14ac:dyDescent="0.2">
      <c r="T214" s="9" t="str">
        <f t="shared" si="27"/>
        <v/>
      </c>
      <c r="U214" s="17"/>
    </row>
    <row r="215" spans="20:21" ht="14.25" x14ac:dyDescent="0.2">
      <c r="T215" s="9" t="str">
        <f t="shared" si="27"/>
        <v/>
      </c>
      <c r="U215" s="17"/>
    </row>
    <row r="216" spans="20:21" ht="14.25" x14ac:dyDescent="0.2">
      <c r="T216" s="9" t="str">
        <f t="shared" si="27"/>
        <v/>
      </c>
      <c r="U216" s="17"/>
    </row>
    <row r="217" spans="20:21" ht="14.25" x14ac:dyDescent="0.2">
      <c r="T217" s="9" t="str">
        <f t="shared" si="27"/>
        <v/>
      </c>
      <c r="U217" s="17"/>
    </row>
    <row r="218" spans="20:21" ht="14.25" x14ac:dyDescent="0.2">
      <c r="T218" s="9" t="str">
        <f t="shared" si="27"/>
        <v/>
      </c>
      <c r="U218" s="17"/>
    </row>
    <row r="219" spans="20:21" ht="14.25" x14ac:dyDescent="0.2">
      <c r="T219" s="9" t="str">
        <f t="shared" si="27"/>
        <v/>
      </c>
      <c r="U219" s="17"/>
    </row>
    <row r="220" spans="20:21" ht="14.25" x14ac:dyDescent="0.2">
      <c r="T220" s="9" t="str">
        <f t="shared" si="27"/>
        <v/>
      </c>
      <c r="U220" s="17"/>
    </row>
    <row r="221" spans="20:21" ht="14.25" x14ac:dyDescent="0.2">
      <c r="T221" s="9" t="str">
        <f t="shared" si="27"/>
        <v/>
      </c>
      <c r="U221" s="17"/>
    </row>
    <row r="222" spans="20:21" ht="14.25" x14ac:dyDescent="0.2">
      <c r="T222" s="9" t="str">
        <f t="shared" si="27"/>
        <v/>
      </c>
      <c r="U222" s="17"/>
    </row>
    <row r="223" spans="20:21" ht="14.25" x14ac:dyDescent="0.2">
      <c r="T223" s="9" t="str">
        <f t="shared" si="27"/>
        <v/>
      </c>
      <c r="U223" s="17"/>
    </row>
    <row r="224" spans="20:21" ht="14.25" x14ac:dyDescent="0.2">
      <c r="T224" s="9" t="str">
        <f t="shared" si="27"/>
        <v/>
      </c>
      <c r="U224" s="17"/>
    </row>
    <row r="225" spans="20:21" ht="14.25" x14ac:dyDescent="0.2">
      <c r="T225" s="9" t="str">
        <f t="shared" si="27"/>
        <v/>
      </c>
      <c r="U225" s="17"/>
    </row>
    <row r="226" spans="20:21" ht="14.25" x14ac:dyDescent="0.2">
      <c r="T226" s="9" t="str">
        <f t="shared" si="27"/>
        <v/>
      </c>
      <c r="U226" s="17"/>
    </row>
    <row r="227" spans="20:21" ht="14.25" x14ac:dyDescent="0.2">
      <c r="T227" s="9" t="str">
        <f t="shared" si="27"/>
        <v/>
      </c>
      <c r="U227" s="17"/>
    </row>
    <row r="228" spans="20:21" ht="14.25" x14ac:dyDescent="0.2">
      <c r="T228" s="9" t="str">
        <f t="shared" si="27"/>
        <v/>
      </c>
      <c r="U228" s="17"/>
    </row>
    <row r="229" spans="20:21" ht="14.25" x14ac:dyDescent="0.2">
      <c r="T229" s="9" t="str">
        <f t="shared" si="27"/>
        <v/>
      </c>
      <c r="U229" s="17"/>
    </row>
    <row r="230" spans="20:21" ht="14.25" x14ac:dyDescent="0.2">
      <c r="T230" s="9" t="str">
        <f t="shared" si="27"/>
        <v/>
      </c>
      <c r="U230" s="17"/>
    </row>
    <row r="231" spans="20:21" ht="14.25" x14ac:dyDescent="0.2">
      <c r="T231" s="9" t="str">
        <f t="shared" si="27"/>
        <v/>
      </c>
      <c r="U231" s="17"/>
    </row>
    <row r="232" spans="20:21" ht="14.25" x14ac:dyDescent="0.2">
      <c r="T232" s="9" t="str">
        <f t="shared" si="27"/>
        <v/>
      </c>
      <c r="U232" s="17"/>
    </row>
    <row r="233" spans="20:21" ht="14.25" x14ac:dyDescent="0.2">
      <c r="T233" s="9" t="str">
        <f t="shared" si="27"/>
        <v/>
      </c>
      <c r="U233" s="17"/>
    </row>
    <row r="234" spans="20:21" ht="14.25" x14ac:dyDescent="0.2">
      <c r="T234" s="9" t="str">
        <f t="shared" si="27"/>
        <v/>
      </c>
      <c r="U234" s="17"/>
    </row>
    <row r="235" spans="20:21" ht="14.25" x14ac:dyDescent="0.2">
      <c r="T235" s="9" t="str">
        <f t="shared" si="27"/>
        <v/>
      </c>
      <c r="U235" s="17"/>
    </row>
    <row r="236" spans="20:21" ht="14.25" x14ac:dyDescent="0.2">
      <c r="T236" s="9" t="str">
        <f t="shared" si="27"/>
        <v/>
      </c>
      <c r="U236" s="17"/>
    </row>
    <row r="237" spans="20:21" ht="14.25" x14ac:dyDescent="0.2">
      <c r="T237" s="9" t="str">
        <f t="shared" si="27"/>
        <v/>
      </c>
      <c r="U237" s="17"/>
    </row>
    <row r="238" spans="20:21" ht="14.25" x14ac:dyDescent="0.2">
      <c r="T238" s="9" t="str">
        <f t="shared" si="27"/>
        <v/>
      </c>
      <c r="U238" s="17"/>
    </row>
    <row r="239" spans="20:21" ht="14.25" x14ac:dyDescent="0.2">
      <c r="T239" s="9" t="str">
        <f t="shared" si="27"/>
        <v/>
      </c>
      <c r="U239" s="17"/>
    </row>
    <row r="240" spans="20:21" ht="14.25" x14ac:dyDescent="0.2">
      <c r="T240" s="9" t="str">
        <f t="shared" si="27"/>
        <v/>
      </c>
      <c r="U240" s="17"/>
    </row>
    <row r="241" spans="20:21" ht="14.25" x14ac:dyDescent="0.2">
      <c r="T241" s="9" t="str">
        <f t="shared" si="27"/>
        <v/>
      </c>
      <c r="U241" s="17"/>
    </row>
    <row r="242" spans="20:21" ht="14.25" x14ac:dyDescent="0.2">
      <c r="T242" s="9" t="str">
        <f t="shared" si="27"/>
        <v/>
      </c>
      <c r="U242" s="17"/>
    </row>
    <row r="243" spans="20:21" ht="14.25" x14ac:dyDescent="0.2">
      <c r="T243" s="9" t="str">
        <f t="shared" si="27"/>
        <v/>
      </c>
      <c r="U243" s="17"/>
    </row>
    <row r="244" spans="20:21" ht="14.25" x14ac:dyDescent="0.2">
      <c r="T244" s="9" t="str">
        <f t="shared" si="27"/>
        <v/>
      </c>
      <c r="U244" s="17"/>
    </row>
    <row r="245" spans="20:21" ht="14.25" x14ac:dyDescent="0.2">
      <c r="T245" s="9" t="str">
        <f t="shared" si="27"/>
        <v/>
      </c>
      <c r="U245" s="17"/>
    </row>
    <row r="246" spans="20:21" ht="14.25" x14ac:dyDescent="0.2">
      <c r="T246" s="9" t="str">
        <f t="shared" si="27"/>
        <v/>
      </c>
      <c r="U246" s="17"/>
    </row>
    <row r="247" spans="20:21" ht="14.25" x14ac:dyDescent="0.2">
      <c r="T247" s="9" t="str">
        <f t="shared" si="27"/>
        <v/>
      </c>
      <c r="U247" s="17"/>
    </row>
    <row r="248" spans="20:21" ht="14.25" x14ac:dyDescent="0.2">
      <c r="T248" s="9" t="str">
        <f t="shared" si="27"/>
        <v/>
      </c>
      <c r="U248" s="17"/>
    </row>
    <row r="249" spans="20:21" ht="14.25" x14ac:dyDescent="0.2">
      <c r="T249" s="9" t="str">
        <f t="shared" si="27"/>
        <v/>
      </c>
      <c r="U249" s="17"/>
    </row>
    <row r="250" spans="20:21" ht="14.25" x14ac:dyDescent="0.2">
      <c r="T250" s="9" t="str">
        <f t="shared" si="27"/>
        <v/>
      </c>
      <c r="U250" s="17"/>
    </row>
    <row r="251" spans="20:21" ht="14.25" x14ac:dyDescent="0.2">
      <c r="T251" s="9" t="str">
        <f t="shared" si="27"/>
        <v/>
      </c>
      <c r="U251" s="17"/>
    </row>
    <row r="252" spans="20:21" ht="14.25" x14ac:dyDescent="0.2">
      <c r="T252" s="9" t="str">
        <f t="shared" si="27"/>
        <v/>
      </c>
      <c r="U252" s="17"/>
    </row>
    <row r="253" spans="20:21" ht="14.25" x14ac:dyDescent="0.2">
      <c r="T253" s="9" t="str">
        <f t="shared" si="27"/>
        <v/>
      </c>
      <c r="U253" s="17"/>
    </row>
    <row r="254" spans="20:21" ht="14.25" x14ac:dyDescent="0.2">
      <c r="T254" s="9" t="str">
        <f t="shared" si="27"/>
        <v/>
      </c>
      <c r="U254" s="17"/>
    </row>
    <row r="255" spans="20:21" ht="14.25" x14ac:dyDescent="0.2">
      <c r="T255" s="9" t="str">
        <f t="shared" si="27"/>
        <v/>
      </c>
      <c r="U255" s="17"/>
    </row>
    <row r="256" spans="20:21" ht="14.25" x14ac:dyDescent="0.2">
      <c r="T256" s="9" t="str">
        <f t="shared" si="27"/>
        <v/>
      </c>
      <c r="U256" s="17"/>
    </row>
    <row r="257" spans="20:21" ht="14.25" x14ac:dyDescent="0.2">
      <c r="T257" s="9" t="str">
        <f t="shared" si="27"/>
        <v/>
      </c>
      <c r="U257" s="17"/>
    </row>
    <row r="258" spans="20:21" ht="14.25" x14ac:dyDescent="0.2">
      <c r="T258" s="9" t="str">
        <f t="shared" ref="T258:T321" si="28">IF(Q258="","",D258*(Q258-E258)*W258)</f>
        <v/>
      </c>
      <c r="U258" s="17"/>
    </row>
    <row r="259" spans="20:21" ht="14.25" x14ac:dyDescent="0.2">
      <c r="T259" s="9" t="str">
        <f t="shared" si="28"/>
        <v/>
      </c>
      <c r="U259" s="17"/>
    </row>
    <row r="260" spans="20:21" ht="14.25" x14ac:dyDescent="0.2">
      <c r="T260" s="9" t="str">
        <f t="shared" si="28"/>
        <v/>
      </c>
      <c r="U260" s="17"/>
    </row>
    <row r="261" spans="20:21" ht="14.25" x14ac:dyDescent="0.2">
      <c r="T261" s="9" t="str">
        <f t="shared" si="28"/>
        <v/>
      </c>
      <c r="U261" s="17"/>
    </row>
    <row r="262" spans="20:21" ht="14.25" x14ac:dyDescent="0.2">
      <c r="T262" s="9" t="str">
        <f t="shared" si="28"/>
        <v/>
      </c>
      <c r="U262" s="17"/>
    </row>
    <row r="263" spans="20:21" ht="14.25" x14ac:dyDescent="0.2">
      <c r="T263" s="9" t="str">
        <f t="shared" si="28"/>
        <v/>
      </c>
      <c r="U263" s="17"/>
    </row>
    <row r="264" spans="20:21" ht="14.25" x14ac:dyDescent="0.2">
      <c r="T264" s="9" t="str">
        <f t="shared" si="28"/>
        <v/>
      </c>
      <c r="U264" s="17"/>
    </row>
    <row r="265" spans="20:21" ht="14.25" x14ac:dyDescent="0.2">
      <c r="T265" s="9" t="str">
        <f t="shared" si="28"/>
        <v/>
      </c>
      <c r="U265" s="17"/>
    </row>
    <row r="266" spans="20:21" ht="14.25" x14ac:dyDescent="0.2">
      <c r="T266" s="9" t="str">
        <f t="shared" si="28"/>
        <v/>
      </c>
      <c r="U266" s="17"/>
    </row>
    <row r="267" spans="20:21" ht="14.25" x14ac:dyDescent="0.2">
      <c r="T267" s="9" t="str">
        <f t="shared" si="28"/>
        <v/>
      </c>
      <c r="U267" s="17"/>
    </row>
    <row r="268" spans="20:21" ht="14.25" x14ac:dyDescent="0.2">
      <c r="T268" s="9" t="str">
        <f t="shared" si="28"/>
        <v/>
      </c>
      <c r="U268" s="17"/>
    </row>
    <row r="269" spans="20:21" ht="14.25" x14ac:dyDescent="0.2">
      <c r="T269" s="9" t="str">
        <f t="shared" si="28"/>
        <v/>
      </c>
      <c r="U269" s="17"/>
    </row>
    <row r="270" spans="20:21" ht="14.25" x14ac:dyDescent="0.2">
      <c r="T270" s="9" t="str">
        <f t="shared" si="28"/>
        <v/>
      </c>
      <c r="U270" s="17"/>
    </row>
    <row r="271" spans="20:21" ht="14.25" x14ac:dyDescent="0.2">
      <c r="T271" s="9" t="str">
        <f t="shared" si="28"/>
        <v/>
      </c>
      <c r="U271" s="17"/>
    </row>
    <row r="272" spans="20:21" ht="14.25" x14ac:dyDescent="0.2">
      <c r="T272" s="9" t="str">
        <f t="shared" si="28"/>
        <v/>
      </c>
      <c r="U272" s="17"/>
    </row>
    <row r="273" spans="20:21" ht="14.25" x14ac:dyDescent="0.2">
      <c r="T273" s="9" t="str">
        <f t="shared" si="28"/>
        <v/>
      </c>
      <c r="U273" s="17"/>
    </row>
    <row r="274" spans="20:21" ht="14.25" x14ac:dyDescent="0.2">
      <c r="T274" s="9" t="str">
        <f t="shared" si="28"/>
        <v/>
      </c>
      <c r="U274" s="17"/>
    </row>
    <row r="275" spans="20:21" ht="14.25" x14ac:dyDescent="0.2">
      <c r="T275" s="9" t="str">
        <f t="shared" si="28"/>
        <v/>
      </c>
      <c r="U275" s="17"/>
    </row>
    <row r="276" spans="20:21" ht="14.25" x14ac:dyDescent="0.2">
      <c r="T276" s="9" t="str">
        <f t="shared" si="28"/>
        <v/>
      </c>
      <c r="U276" s="17"/>
    </row>
    <row r="277" spans="20:21" ht="14.25" x14ac:dyDescent="0.2">
      <c r="T277" s="9" t="str">
        <f t="shared" si="28"/>
        <v/>
      </c>
      <c r="U277" s="17"/>
    </row>
    <row r="278" spans="20:21" ht="14.25" x14ac:dyDescent="0.2">
      <c r="T278" s="9" t="str">
        <f t="shared" si="28"/>
        <v/>
      </c>
      <c r="U278" s="17"/>
    </row>
    <row r="279" spans="20:21" ht="14.25" x14ac:dyDescent="0.2">
      <c r="T279" s="9" t="str">
        <f t="shared" si="28"/>
        <v/>
      </c>
      <c r="U279" s="17"/>
    </row>
    <row r="280" spans="20:21" ht="14.25" x14ac:dyDescent="0.2">
      <c r="T280" s="9" t="str">
        <f t="shared" si="28"/>
        <v/>
      </c>
      <c r="U280" s="17"/>
    </row>
    <row r="281" spans="20:21" ht="14.25" x14ac:dyDescent="0.2">
      <c r="T281" s="9" t="str">
        <f t="shared" si="28"/>
        <v/>
      </c>
      <c r="U281" s="17"/>
    </row>
    <row r="282" spans="20:21" ht="14.25" x14ac:dyDescent="0.2">
      <c r="T282" s="9" t="str">
        <f t="shared" si="28"/>
        <v/>
      </c>
      <c r="U282" s="17"/>
    </row>
    <row r="283" spans="20:21" ht="14.25" x14ac:dyDescent="0.2">
      <c r="T283" s="9" t="str">
        <f t="shared" si="28"/>
        <v/>
      </c>
      <c r="U283" s="17"/>
    </row>
    <row r="284" spans="20:21" ht="14.25" x14ac:dyDescent="0.2">
      <c r="T284" s="9" t="str">
        <f t="shared" si="28"/>
        <v/>
      </c>
      <c r="U284" s="17"/>
    </row>
    <row r="285" spans="20:21" ht="14.25" x14ac:dyDescent="0.2">
      <c r="T285" s="9" t="str">
        <f t="shared" si="28"/>
        <v/>
      </c>
      <c r="U285" s="17"/>
    </row>
    <row r="286" spans="20:21" ht="14.25" x14ac:dyDescent="0.2">
      <c r="T286" s="9" t="str">
        <f t="shared" si="28"/>
        <v/>
      </c>
      <c r="U286" s="17"/>
    </row>
    <row r="287" spans="20:21" ht="14.25" x14ac:dyDescent="0.2">
      <c r="T287" s="9" t="str">
        <f t="shared" si="28"/>
        <v/>
      </c>
      <c r="U287" s="17"/>
    </row>
    <row r="288" spans="20:21" ht="14.25" x14ac:dyDescent="0.2">
      <c r="T288" s="9" t="str">
        <f t="shared" si="28"/>
        <v/>
      </c>
      <c r="U288" s="17"/>
    </row>
    <row r="289" spans="20:21" ht="14.25" x14ac:dyDescent="0.2">
      <c r="T289" s="9" t="str">
        <f t="shared" si="28"/>
        <v/>
      </c>
      <c r="U289" s="17"/>
    </row>
    <row r="290" spans="20:21" ht="14.25" x14ac:dyDescent="0.2">
      <c r="T290" s="9" t="str">
        <f t="shared" si="28"/>
        <v/>
      </c>
      <c r="U290" s="17"/>
    </row>
    <row r="291" spans="20:21" ht="14.25" x14ac:dyDescent="0.2">
      <c r="T291" s="9" t="str">
        <f t="shared" si="28"/>
        <v/>
      </c>
      <c r="U291" s="17"/>
    </row>
    <row r="292" spans="20:21" ht="14.25" x14ac:dyDescent="0.2">
      <c r="T292" s="9" t="str">
        <f t="shared" si="28"/>
        <v/>
      </c>
      <c r="U292" s="17"/>
    </row>
    <row r="293" spans="20:21" ht="14.25" x14ac:dyDescent="0.2">
      <c r="T293" s="9" t="str">
        <f t="shared" si="28"/>
        <v/>
      </c>
      <c r="U293" s="17"/>
    </row>
    <row r="294" spans="20:21" ht="14.25" x14ac:dyDescent="0.2">
      <c r="T294" s="9" t="str">
        <f t="shared" si="28"/>
        <v/>
      </c>
      <c r="U294" s="17"/>
    </row>
    <row r="295" spans="20:21" ht="14.25" x14ac:dyDescent="0.2">
      <c r="T295" s="9" t="str">
        <f t="shared" si="28"/>
        <v/>
      </c>
      <c r="U295" s="17"/>
    </row>
    <row r="296" spans="20:21" ht="14.25" x14ac:dyDescent="0.2">
      <c r="T296" s="9" t="str">
        <f t="shared" si="28"/>
        <v/>
      </c>
      <c r="U296" s="17"/>
    </row>
    <row r="297" spans="20:21" ht="14.25" x14ac:dyDescent="0.2">
      <c r="T297" s="9" t="str">
        <f t="shared" si="28"/>
        <v/>
      </c>
      <c r="U297" s="17"/>
    </row>
    <row r="298" spans="20:21" ht="14.25" x14ac:dyDescent="0.2">
      <c r="T298" s="9" t="str">
        <f t="shared" si="28"/>
        <v/>
      </c>
      <c r="U298" s="17"/>
    </row>
    <row r="299" spans="20:21" ht="14.25" x14ac:dyDescent="0.2">
      <c r="T299" s="9" t="str">
        <f t="shared" si="28"/>
        <v/>
      </c>
      <c r="U299" s="17"/>
    </row>
    <row r="300" spans="20:21" ht="14.25" x14ac:dyDescent="0.2">
      <c r="T300" s="9" t="str">
        <f t="shared" si="28"/>
        <v/>
      </c>
      <c r="U300" s="17"/>
    </row>
    <row r="301" spans="20:21" ht="14.25" x14ac:dyDescent="0.2">
      <c r="T301" s="9" t="str">
        <f t="shared" si="28"/>
        <v/>
      </c>
      <c r="U301" s="17"/>
    </row>
    <row r="302" spans="20:21" ht="14.25" x14ac:dyDescent="0.2">
      <c r="T302" s="9" t="str">
        <f t="shared" si="28"/>
        <v/>
      </c>
      <c r="U302" s="17"/>
    </row>
    <row r="303" spans="20:21" ht="14.25" x14ac:dyDescent="0.2">
      <c r="T303" s="9" t="str">
        <f t="shared" si="28"/>
        <v/>
      </c>
      <c r="U303" s="17"/>
    </row>
    <row r="304" spans="20:21" ht="14.25" x14ac:dyDescent="0.2">
      <c r="T304" s="9" t="str">
        <f t="shared" si="28"/>
        <v/>
      </c>
      <c r="U304" s="17"/>
    </row>
    <row r="305" spans="20:21" ht="14.25" x14ac:dyDescent="0.2">
      <c r="T305" s="9" t="str">
        <f t="shared" si="28"/>
        <v/>
      </c>
      <c r="U305" s="17"/>
    </row>
    <row r="306" spans="20:21" ht="14.25" x14ac:dyDescent="0.2">
      <c r="T306" s="9" t="str">
        <f t="shared" si="28"/>
        <v/>
      </c>
      <c r="U306" s="17"/>
    </row>
    <row r="307" spans="20:21" ht="14.25" x14ac:dyDescent="0.2">
      <c r="T307" s="9" t="str">
        <f t="shared" si="28"/>
        <v/>
      </c>
      <c r="U307" s="17"/>
    </row>
    <row r="308" spans="20:21" ht="14.25" x14ac:dyDescent="0.2">
      <c r="T308" s="9" t="str">
        <f t="shared" si="28"/>
        <v/>
      </c>
      <c r="U308" s="17"/>
    </row>
    <row r="309" spans="20:21" ht="14.25" x14ac:dyDescent="0.2">
      <c r="T309" s="9" t="str">
        <f t="shared" si="28"/>
        <v/>
      </c>
      <c r="U309" s="17"/>
    </row>
    <row r="310" spans="20:21" ht="14.25" x14ac:dyDescent="0.2">
      <c r="T310" s="9" t="str">
        <f t="shared" si="28"/>
        <v/>
      </c>
      <c r="U310" s="17"/>
    </row>
    <row r="311" spans="20:21" ht="14.25" x14ac:dyDescent="0.2">
      <c r="T311" s="9" t="str">
        <f t="shared" si="28"/>
        <v/>
      </c>
      <c r="U311" s="17"/>
    </row>
    <row r="312" spans="20:21" ht="14.25" x14ac:dyDescent="0.2">
      <c r="T312" s="9" t="str">
        <f t="shared" si="28"/>
        <v/>
      </c>
      <c r="U312" s="17"/>
    </row>
    <row r="313" spans="20:21" ht="14.25" x14ac:dyDescent="0.2">
      <c r="T313" s="9" t="str">
        <f t="shared" si="28"/>
        <v/>
      </c>
      <c r="U313" s="17"/>
    </row>
    <row r="314" spans="20:21" ht="14.25" x14ac:dyDescent="0.2">
      <c r="T314" s="9" t="str">
        <f t="shared" si="28"/>
        <v/>
      </c>
      <c r="U314" s="17"/>
    </row>
    <row r="315" spans="20:21" ht="14.25" x14ac:dyDescent="0.2">
      <c r="T315" s="9" t="str">
        <f t="shared" si="28"/>
        <v/>
      </c>
      <c r="U315" s="17"/>
    </row>
    <row r="316" spans="20:21" ht="14.25" x14ac:dyDescent="0.2">
      <c r="T316" s="9" t="str">
        <f t="shared" si="28"/>
        <v/>
      </c>
      <c r="U316" s="17"/>
    </row>
    <row r="317" spans="20:21" ht="14.25" x14ac:dyDescent="0.2">
      <c r="T317" s="9" t="str">
        <f t="shared" si="28"/>
        <v/>
      </c>
      <c r="U317" s="17"/>
    </row>
    <row r="318" spans="20:21" ht="14.25" x14ac:dyDescent="0.2">
      <c r="T318" s="9" t="str">
        <f t="shared" si="28"/>
        <v/>
      </c>
      <c r="U318" s="17"/>
    </row>
    <row r="319" spans="20:21" ht="14.25" x14ac:dyDescent="0.2">
      <c r="T319" s="9" t="str">
        <f t="shared" si="28"/>
        <v/>
      </c>
      <c r="U319" s="17"/>
    </row>
    <row r="320" spans="20:21" ht="14.25" x14ac:dyDescent="0.2">
      <c r="T320" s="9" t="str">
        <f t="shared" si="28"/>
        <v/>
      </c>
      <c r="U320" s="17"/>
    </row>
    <row r="321" spans="20:21" ht="14.25" x14ac:dyDescent="0.2">
      <c r="T321" s="9" t="str">
        <f t="shared" si="28"/>
        <v/>
      </c>
      <c r="U321" s="17"/>
    </row>
    <row r="322" spans="20:21" ht="14.25" x14ac:dyDescent="0.2">
      <c r="T322" s="9" t="str">
        <f t="shared" ref="T322:T347" si="29">IF(Q322="","",D322*(Q322-E322)*W322)</f>
        <v/>
      </c>
      <c r="U322" s="17"/>
    </row>
    <row r="323" spans="20:21" ht="14.25" x14ac:dyDescent="0.2">
      <c r="T323" s="9" t="str">
        <f t="shared" si="29"/>
        <v/>
      </c>
      <c r="U323" s="17"/>
    </row>
    <row r="324" spans="20:21" ht="14.25" x14ac:dyDescent="0.2">
      <c r="T324" s="9" t="str">
        <f t="shared" si="29"/>
        <v/>
      </c>
      <c r="U324" s="17"/>
    </row>
    <row r="325" spans="20:21" ht="14.25" x14ac:dyDescent="0.2">
      <c r="T325" s="9" t="str">
        <f t="shared" si="29"/>
        <v/>
      </c>
      <c r="U325" s="17"/>
    </row>
    <row r="326" spans="20:21" ht="14.25" x14ac:dyDescent="0.2">
      <c r="T326" s="9" t="str">
        <f t="shared" si="29"/>
        <v/>
      </c>
      <c r="U326" s="17"/>
    </row>
    <row r="327" spans="20:21" ht="14.25" x14ac:dyDescent="0.2">
      <c r="T327" s="9" t="str">
        <f t="shared" si="29"/>
        <v/>
      </c>
      <c r="U327" s="17"/>
    </row>
    <row r="328" spans="20:21" ht="14.25" x14ac:dyDescent="0.2">
      <c r="T328" s="9" t="str">
        <f t="shared" si="29"/>
        <v/>
      </c>
      <c r="U328" s="17"/>
    </row>
    <row r="329" spans="20:21" ht="14.25" x14ac:dyDescent="0.2">
      <c r="T329" s="9" t="str">
        <f t="shared" si="29"/>
        <v/>
      </c>
      <c r="U329" s="17"/>
    </row>
    <row r="330" spans="20:21" ht="14.25" x14ac:dyDescent="0.2">
      <c r="T330" s="9" t="str">
        <f t="shared" si="29"/>
        <v/>
      </c>
      <c r="U330" s="17"/>
    </row>
    <row r="331" spans="20:21" ht="14.25" x14ac:dyDescent="0.2">
      <c r="T331" s="9" t="str">
        <f t="shared" si="29"/>
        <v/>
      </c>
      <c r="U331" s="17"/>
    </row>
    <row r="332" spans="20:21" ht="14.25" x14ac:dyDescent="0.2">
      <c r="T332" s="9" t="str">
        <f t="shared" si="29"/>
        <v/>
      </c>
      <c r="U332" s="17"/>
    </row>
    <row r="333" spans="20:21" ht="14.25" x14ac:dyDescent="0.2">
      <c r="T333" s="9" t="str">
        <f t="shared" si="29"/>
        <v/>
      </c>
      <c r="U333" s="17"/>
    </row>
    <row r="334" spans="20:21" ht="14.25" x14ac:dyDescent="0.2">
      <c r="T334" s="9" t="str">
        <f t="shared" si="29"/>
        <v/>
      </c>
      <c r="U334" s="17"/>
    </row>
    <row r="335" spans="20:21" ht="14.25" x14ac:dyDescent="0.2">
      <c r="T335" s="9" t="str">
        <f t="shared" si="29"/>
        <v/>
      </c>
      <c r="U335" s="17"/>
    </row>
    <row r="336" spans="20:21" ht="14.25" x14ac:dyDescent="0.2">
      <c r="T336" s="9" t="str">
        <f t="shared" si="29"/>
        <v/>
      </c>
      <c r="U336" s="17"/>
    </row>
    <row r="337" spans="20:21" ht="14.25" x14ac:dyDescent="0.2">
      <c r="T337" s="9" t="str">
        <f t="shared" si="29"/>
        <v/>
      </c>
      <c r="U337" s="17"/>
    </row>
    <row r="338" spans="20:21" ht="14.25" x14ac:dyDescent="0.2">
      <c r="T338" s="9" t="str">
        <f t="shared" si="29"/>
        <v/>
      </c>
      <c r="U338" s="17"/>
    </row>
    <row r="339" spans="20:21" ht="14.25" x14ac:dyDescent="0.2">
      <c r="T339" s="9" t="str">
        <f t="shared" si="29"/>
        <v/>
      </c>
      <c r="U339" s="17"/>
    </row>
    <row r="340" spans="20:21" ht="14.25" x14ac:dyDescent="0.2">
      <c r="T340" s="9" t="str">
        <f t="shared" si="29"/>
        <v/>
      </c>
      <c r="U340" s="17"/>
    </row>
    <row r="341" spans="20:21" ht="14.25" x14ac:dyDescent="0.2">
      <c r="T341" s="9" t="str">
        <f t="shared" si="29"/>
        <v/>
      </c>
      <c r="U341" s="17"/>
    </row>
    <row r="342" spans="20:21" ht="14.25" x14ac:dyDescent="0.2">
      <c r="T342" s="9" t="str">
        <f t="shared" si="29"/>
        <v/>
      </c>
      <c r="U342" s="17"/>
    </row>
    <row r="343" spans="20:21" ht="14.25" x14ac:dyDescent="0.2">
      <c r="T343" s="9" t="str">
        <f t="shared" si="29"/>
        <v/>
      </c>
      <c r="U343" s="17"/>
    </row>
    <row r="344" spans="20:21" ht="14.25" x14ac:dyDescent="0.2">
      <c r="T344" s="9" t="str">
        <f t="shared" si="29"/>
        <v/>
      </c>
      <c r="U344" s="17"/>
    </row>
    <row r="345" spans="20:21" ht="14.25" x14ac:dyDescent="0.2">
      <c r="T345" s="9" t="str">
        <f t="shared" si="29"/>
        <v/>
      </c>
      <c r="U345" s="17"/>
    </row>
    <row r="346" spans="20:21" ht="14.25" x14ac:dyDescent="0.2">
      <c r="T346" s="9" t="str">
        <f t="shared" si="29"/>
        <v/>
      </c>
      <c r="U346" s="17"/>
    </row>
    <row r="347" spans="20:21" ht="14.25" x14ac:dyDescent="0.2">
      <c r="T347" s="9" t="str">
        <f t="shared" si="29"/>
        <v/>
      </c>
      <c r="U347" s="17"/>
    </row>
    <row r="348" spans="20:21" ht="14.25" x14ac:dyDescent="0.2"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Sheet1</vt:lpstr>
      <vt:lpstr>成交记录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2018-02-09T08:00:23Z</dcterms:modified>
</cp:coreProperties>
</file>