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2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K87" i="1"/>
  <c r="C24" i="2"/>
  <c r="C23" i="2"/>
  <c r="G106" i="1"/>
  <c r="F11" i="5"/>
  <c r="G105" i="1"/>
  <c r="G103" i="1"/>
  <c r="G102" i="1"/>
  <c r="G101" i="1"/>
  <c r="G100" i="1"/>
  <c r="G99" i="1"/>
  <c r="G98" i="1"/>
  <c r="G97" i="1"/>
  <c r="N26" i="1"/>
  <c r="N31" i="1"/>
  <c r="N108" i="1"/>
  <c r="N107" i="1"/>
  <c r="N106" i="1"/>
  <c r="N81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7" i="1"/>
  <c r="N91" i="1"/>
  <c r="N89" i="1"/>
  <c r="N88" i="1"/>
  <c r="N86" i="1"/>
  <c r="N85" i="1"/>
  <c r="N84" i="1"/>
  <c r="N83" i="1"/>
  <c r="N82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2" i="1"/>
  <c r="N61" i="1"/>
  <c r="N60" i="1"/>
  <c r="N58" i="1"/>
  <c r="N57" i="1"/>
  <c r="N56" i="1"/>
  <c r="N54" i="1"/>
  <c r="N53" i="1"/>
  <c r="N49" i="1"/>
  <c r="N48" i="1"/>
  <c r="N46" i="1"/>
  <c r="N45" i="1"/>
  <c r="N44" i="1"/>
  <c r="N41" i="1"/>
  <c r="N37" i="1"/>
  <c r="N36" i="1"/>
  <c r="N34" i="1"/>
  <c r="N32" i="1"/>
  <c r="N22" i="1"/>
  <c r="N21" i="1"/>
  <c r="N20" i="1"/>
  <c r="N17" i="1"/>
  <c r="N16" i="1"/>
  <c r="N14" i="1"/>
  <c r="N9" i="1"/>
  <c r="N8" i="1"/>
  <c r="N6" i="1"/>
  <c r="N5" i="1"/>
  <c r="N4" i="1"/>
  <c r="N2" i="1"/>
  <c r="N3" i="1"/>
  <c r="N7" i="1"/>
  <c r="N10" i="1"/>
  <c r="N11" i="1"/>
  <c r="N12" i="1"/>
  <c r="N13" i="1"/>
  <c r="N15" i="1"/>
  <c r="N18" i="1"/>
  <c r="N19" i="1"/>
  <c r="N23" i="1"/>
  <c r="N24" i="1"/>
  <c r="N25" i="1"/>
  <c r="N27" i="1"/>
  <c r="N28" i="1"/>
  <c r="N29" i="1"/>
  <c r="N30" i="1"/>
  <c r="N33" i="1"/>
  <c r="N35" i="1"/>
  <c r="N38" i="1"/>
  <c r="N39" i="1"/>
  <c r="N40" i="1"/>
  <c r="N42" i="1"/>
  <c r="N43" i="1"/>
  <c r="N47" i="1"/>
  <c r="N50" i="1"/>
  <c r="N51" i="1"/>
  <c r="N52" i="1"/>
  <c r="N55" i="1"/>
  <c r="N59" i="1"/>
  <c r="N63" i="1"/>
  <c r="N64" i="1"/>
  <c r="N80" i="1"/>
  <c r="K26" i="1" l="1"/>
  <c r="P108" i="1"/>
  <c r="P107" i="1"/>
  <c r="P106" i="1"/>
  <c r="K80" i="1"/>
  <c r="P105" i="1"/>
  <c r="P104" i="1"/>
  <c r="P103" i="1"/>
  <c r="P102" i="1"/>
  <c r="P101" i="1"/>
  <c r="P100" i="1"/>
  <c r="P87" i="1"/>
  <c r="K33" i="1"/>
  <c r="P99" i="1" l="1"/>
  <c r="P98" i="1"/>
  <c r="P97" i="1"/>
  <c r="P95" i="1"/>
  <c r="P96" i="1"/>
  <c r="K76" i="1"/>
  <c r="P94" i="1"/>
  <c r="P93" i="1"/>
  <c r="G90" i="1"/>
  <c r="G89" i="1"/>
  <c r="K32" i="1" l="1"/>
  <c r="P92" i="1"/>
  <c r="P89" i="1"/>
  <c r="K90" i="1"/>
  <c r="P90" i="1"/>
  <c r="P91" i="1"/>
  <c r="K84" i="1"/>
  <c r="K8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86" i="1" l="1"/>
  <c r="K88" i="1"/>
  <c r="P88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1" i="1" l="1"/>
  <c r="K85" i="1"/>
  <c r="K83" i="1"/>
  <c r="P86" i="1"/>
  <c r="P85" i="1"/>
  <c r="P84" i="1"/>
  <c r="P83" i="1"/>
  <c r="C22" i="2"/>
  <c r="P82" i="1" l="1"/>
  <c r="P81" i="1"/>
  <c r="C21" i="2"/>
  <c r="K77" i="1" l="1"/>
  <c r="K79" i="1"/>
  <c r="K78" i="1"/>
  <c r="P78" i="1"/>
  <c r="P79" i="1"/>
  <c r="P80" i="1"/>
  <c r="C18" i="2"/>
  <c r="C19" i="2"/>
  <c r="C20" i="2"/>
  <c r="P77" i="1" l="1"/>
  <c r="P76" i="1"/>
  <c r="K75" i="1"/>
  <c r="K74" i="1"/>
  <c r="K72" i="1"/>
  <c r="K71" i="1"/>
  <c r="K69" i="1"/>
  <c r="H68" i="1" l="1"/>
  <c r="D34" i="1"/>
  <c r="D66" i="1"/>
  <c r="H65" i="1"/>
  <c r="D65" i="1"/>
  <c r="K63" i="1"/>
  <c r="C62" i="1"/>
  <c r="D61" i="1"/>
  <c r="K61" i="1" s="1"/>
  <c r="D59" i="1"/>
  <c r="D58" i="1"/>
  <c r="D57" i="1"/>
  <c r="D55" i="1"/>
  <c r="K48" i="1"/>
  <c r="K50" i="1"/>
  <c r="C37" i="1"/>
  <c r="H36" i="1"/>
  <c r="K46" i="1" l="1"/>
  <c r="K70" i="1"/>
  <c r="K73" i="1"/>
  <c r="P74" i="1"/>
  <c r="P75" i="1"/>
  <c r="P72" i="1"/>
  <c r="P73" i="1"/>
  <c r="K60" i="1"/>
  <c r="K54" i="1"/>
  <c r="K59" i="1"/>
  <c r="P71" i="1"/>
  <c r="K58" i="1"/>
  <c r="K62" i="1"/>
  <c r="K64" i="1"/>
  <c r="K35" i="1"/>
  <c r="K34" i="1"/>
  <c r="K65" i="1"/>
  <c r="K68" i="1"/>
  <c r="K67" i="1"/>
  <c r="K66" i="1"/>
  <c r="K47" i="1"/>
  <c r="K39" i="1"/>
  <c r="K42" i="1"/>
  <c r="K49" i="1"/>
  <c r="K37" i="1"/>
  <c r="K57" i="1"/>
  <c r="K56" i="1"/>
  <c r="K55" i="1"/>
  <c r="K53" i="1"/>
  <c r="K52" i="1"/>
  <c r="K51" i="1"/>
  <c r="K45" i="1"/>
  <c r="K38" i="1"/>
  <c r="K36" i="1"/>
  <c r="C17" i="2"/>
  <c r="C4" i="2"/>
  <c r="K41" i="1" l="1"/>
  <c r="K43" i="1"/>
  <c r="K44" i="1"/>
  <c r="L41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3" i="1" l="1"/>
  <c r="K40" i="1"/>
  <c r="P40" i="1"/>
  <c r="P44" i="1"/>
  <c r="P20" i="1"/>
  <c r="K22" i="1"/>
  <c r="P39" i="1"/>
  <c r="P42" i="1"/>
  <c r="P41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<sst xmlns="http://schemas.openxmlformats.org/spreadsheetml/2006/main" count="234" uniqueCount="123">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</sst>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64592"/>
        <c:axId val="455565152"/>
      </c:lineChart>
      <c:dateAx>
        <c:axId val="455564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65152"/>
        <c:crosses val="autoZero"/>
        <c:auto val="1"/>
        <c:lblOffset val="100"/>
        <c:baseTimeUnit val="days"/>
      </c:dateAx>
      <c:valAx>
        <c:axId val="455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4448"/>
        <c:axId val="688753328"/>
      </c:lineChart>
      <c:dateAx>
        <c:axId val="68875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3328"/>
        <c:crosses val="autoZero"/>
        <c:auto val="1"/>
        <c:lblOffset val="100"/>
        <c:baseTimeUnit val="days"/>
      </c:dateAx>
      <c:valAx>
        <c:axId val="6887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21</xdr:row>
      <xdr:rowOff>57150</xdr:rowOff>
    </xdr:from>
    <xdr:to>
      <xdr:col>13</xdr:col>
      <xdr:colOff>95250</xdr:colOff>
      <xdr:row>37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A22" sqref="A22:C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12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0.21249999999999999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0.53298765216965482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/>
      <c r="C26" s="4"/>
    </row>
    <row r="27" spans="1:3">
      <c r="A27" s="2">
        <v>43129</v>
      </c>
    </row>
    <row r="28" spans="1:3">
      <c r="A28" s="2">
        <v>43130</v>
      </c>
    </row>
    <row r="29" spans="1:3">
      <c r="A29" s="2">
        <v>43131</v>
      </c>
    </row>
    <row r="30" spans="1:3">
      <c r="A30" s="2">
        <v>43132</v>
      </c>
    </row>
    <row r="31" spans="1:3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8"/>
  <sheetViews>
    <sheetView workbookViewId="0">
      <pane ySplit="1" topLeftCell="A14" activePane="bottomLeft" state="frozen"/>
      <selection pane="bottomLeft" sqref="A1:I13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COUNT(K2:K9985)</f>
        <v>80</v>
      </c>
      <c r="Q1" s="13">
        <f>COUNTIF(K2:K9985,"&gt;0")</f>
        <v>17</v>
      </c>
      <c r="R1" s="13">
        <f>COUNTIF(K2:K9985,"&lt;0")</f>
        <v>63</v>
      </c>
      <c r="S1" s="13">
        <f>SUMIF(K2:K9985,"&gt;0")</f>
        <v>286041.5</v>
      </c>
      <c r="T1" s="13">
        <f>ABS(SUMIF(K2:K9985,"&lt;0"))</f>
        <v>536675.66000000015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/>
      <c r="Q2" s="14"/>
      <c r="R2" s="14"/>
      <c r="S2" s="14"/>
      <c r="T2" s="14"/>
      <c r="U2" s="14"/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4.25">
      <c r="A24" s="2"/>
      <c r="B24" s="1" t="s">
        <v>60</v>
      </c>
      <c r="C24" s="1">
        <v>22</v>
      </c>
      <c r="D24" s="1">
        <f>1332*5/22+1331.5*5/22</f>
        <v>605.34090909090912</v>
      </c>
      <c r="K24" s="30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>
        <v>43103</v>
      </c>
      <c r="N27" s="11" t="str">
        <f>[1]!WSD($B27,"contractmultiplier",$A$2,$A$2,"TradingCalendar=SSE","rptType=1","ShowCodes=N","ShowDates=N","ShowParams=Y","cols=1;rows=1")</f>
        <v>#NA</v>
      </c>
    </row>
    <row r="28" spans="1:16" ht="14.25">
      <c r="A28" s="2">
        <v>43104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43105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43108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43109</v>
      </c>
      <c r="N31" s="11">
        <f>[1]!WSD($B26,"contractmultiplier",$A$2,$A$2,"TradingCalendar=SSE","rptType=1","ShowCodes=N","ShowDates=N","ShowParams=Y","cols=1;rows=1")</f>
        <v>300</v>
      </c>
    </row>
    <row r="32" spans="1:16" ht="14.25">
      <c r="A32" s="2">
        <v>43110</v>
      </c>
      <c r="B32" s="1" t="s">
        <v>100</v>
      </c>
      <c r="C32" s="1">
        <v>-16</v>
      </c>
      <c r="D32" s="1">
        <v>5336</v>
      </c>
      <c r="F32" s="40">
        <v>0.56388888888888888</v>
      </c>
      <c r="G32" s="31">
        <v>1.4999999999999999E-2</v>
      </c>
      <c r="H32" s="1">
        <v>5228</v>
      </c>
      <c r="I32" s="2">
        <v>43124</v>
      </c>
      <c r="J32" s="40">
        <v>0.89930555555555547</v>
      </c>
      <c r="K32" s="30">
        <f>IF(H32="","",C32*(H32-D32)*N32)</f>
        <v>17280</v>
      </c>
      <c r="N32" s="11">
        <f>[1]!WSD($B32,"contractmultiplier",$A$2,$A$2,"TradingCalendar=SSE","rptType=1","ShowCodes=N","ShowDates=N","ShowParams=Y","cols=1;rows=1")</f>
        <v>10</v>
      </c>
    </row>
    <row r="33" spans="1:16" ht="14.25">
      <c r="A33" s="33">
        <v>43111</v>
      </c>
      <c r="B33" s="3"/>
      <c r="C33" s="3"/>
      <c r="D33" s="3"/>
      <c r="E33" s="3"/>
      <c r="F33" s="3"/>
      <c r="G33" s="32"/>
      <c r="H33" s="3"/>
      <c r="I33" s="3"/>
      <c r="J33" s="3"/>
      <c r="K33" s="28" t="str">
        <f t="shared" ref="K33:K57" si="5">IF(H33="","",C33*(H33-D33)*N33)</f>
        <v/>
      </c>
      <c r="L33" s="3"/>
      <c r="M33" s="4"/>
      <c r="N33" s="11" t="str">
        <f>[1]!WSD($B33,"contractmultiplier",$A$2,$A$2,"TradingCalendar=SSE","rptType=1","ShowCodes=N","ShowDates=N","ShowParams=Y","cols=1;rows=1")</f>
        <v>#NA</v>
      </c>
      <c r="O33" s="36"/>
      <c r="P33" s="24"/>
    </row>
    <row r="34" spans="1:16" ht="14.25">
      <c r="A34" s="35">
        <v>43112</v>
      </c>
      <c r="B34" s="24" t="s">
        <v>47</v>
      </c>
      <c r="C34" s="24">
        <v>-30</v>
      </c>
      <c r="D34" s="24">
        <f>10/30*3782+20/30*3781</f>
        <v>3781.333333333333</v>
      </c>
      <c r="E34" s="24"/>
      <c r="F34" s="24"/>
      <c r="G34" s="34"/>
      <c r="H34" s="24">
        <v>3834</v>
      </c>
      <c r="I34" s="35">
        <v>43117</v>
      </c>
      <c r="J34" s="24"/>
      <c r="K34" s="30">
        <f t="shared" si="5"/>
        <v>-15800.000000000091</v>
      </c>
      <c r="L34" s="24"/>
      <c r="M34" s="36"/>
      <c r="N34" s="11">
        <f>[1]!WSD($B34,"contractmultiplier",$A$2,$A$2,"TradingCalendar=SSE","rptType=1","ShowCodes=N","ShowDates=N","ShowParams=Y","cols=1;rows=1")</f>
        <v>10</v>
      </c>
      <c r="O34" s="36"/>
      <c r="P34" s="24"/>
    </row>
    <row r="35" spans="1:16" ht="15" thickBot="1">
      <c r="A35" s="52"/>
      <c r="B35" s="48" t="s">
        <v>55</v>
      </c>
      <c r="C35" s="48">
        <v>40</v>
      </c>
      <c r="D35" s="48">
        <v>6795</v>
      </c>
      <c r="E35" s="48"/>
      <c r="F35" s="48"/>
      <c r="G35" s="50"/>
      <c r="H35" s="48">
        <v>6640</v>
      </c>
      <c r="I35" s="52">
        <v>43117</v>
      </c>
      <c r="J35" s="48"/>
      <c r="K35" s="54">
        <f t="shared" si="5"/>
        <v>-31000</v>
      </c>
      <c r="L35" s="48"/>
      <c r="M35" s="51"/>
      <c r="N35" s="11">
        <f>[1]!WSD($B35,"contractmultiplier",$A$2,$A$2,"TradingCalendar=SSE","rptType=1","ShowCodes=N","ShowDates=N","ShowParams=Y","cols=1;rows=1")</f>
        <v>5</v>
      </c>
      <c r="O35" s="36"/>
      <c r="P35" s="24"/>
    </row>
    <row r="36" spans="1:16" ht="14.25">
      <c r="A36" s="2">
        <v>43115</v>
      </c>
      <c r="B36" s="37" t="s">
        <v>40</v>
      </c>
      <c r="C36" s="1">
        <v>-10</v>
      </c>
      <c r="D36" s="1">
        <v>54520</v>
      </c>
      <c r="H36" s="1">
        <f>54520*0.4+55030*0.6</f>
        <v>54826</v>
      </c>
      <c r="I36" s="2">
        <v>43115</v>
      </c>
      <c r="J36" s="2"/>
      <c r="K36" s="30">
        <f t="shared" si="5"/>
        <v>-15300</v>
      </c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B37" s="37" t="s">
        <v>42</v>
      </c>
      <c r="C37" s="1">
        <f>2+18+4+4+4+4+4+2+2+2+2+2</f>
        <v>50</v>
      </c>
      <c r="D37" s="1">
        <v>1491</v>
      </c>
      <c r="H37" s="1">
        <v>1472</v>
      </c>
      <c r="I37" s="2">
        <v>43117</v>
      </c>
      <c r="J37" s="2"/>
      <c r="K37" s="30">
        <f t="shared" si="5"/>
        <v>-19000</v>
      </c>
      <c r="N37" s="11">
        <f>[1]!WSD($B37,"contractmultiplier",$A$2,$A$2,"TradingCalendar=SSE","rptType=1","ShowCodes=N","ShowDates=N","ShowParams=Y","cols=1;rows=1")</f>
        <v>20</v>
      </c>
      <c r="O37" s="36"/>
      <c r="P37" s="24"/>
    </row>
    <row r="38" spans="1:16" ht="14.25">
      <c r="B38" s="28" t="s">
        <v>43</v>
      </c>
      <c r="C38" s="3">
        <v>30</v>
      </c>
      <c r="D38" s="3">
        <v>633</v>
      </c>
      <c r="E38" s="3"/>
      <c r="F38" s="3"/>
      <c r="G38" s="32"/>
      <c r="H38" s="3">
        <v>629</v>
      </c>
      <c r="I38" s="33">
        <v>43115</v>
      </c>
      <c r="J38" s="33"/>
      <c r="K38" s="28">
        <f t="shared" si="5"/>
        <v>-12000</v>
      </c>
      <c r="L38" s="3"/>
      <c r="M38" s="4"/>
      <c r="N38" s="11">
        <f>[1]!WSD($B38,"contractmultiplier",$A$2,$A$2,"TradingCalendar=SSE","rptType=1","ShowCodes=N","ShowDates=N","ShowParams=Y","cols=1;rows=1")</f>
        <v>100</v>
      </c>
      <c r="O38" s="36"/>
      <c r="P38" s="24"/>
    </row>
    <row r="39" spans="1:16" ht="14.25">
      <c r="B39" s="37" t="s">
        <v>36</v>
      </c>
      <c r="C39" s="1">
        <v>76</v>
      </c>
      <c r="D39" s="1">
        <v>5680</v>
      </c>
      <c r="G39" s="31">
        <v>3.3000000000000002E-2</v>
      </c>
      <c r="H39" s="1">
        <v>5624</v>
      </c>
      <c r="I39" s="2">
        <v>43117</v>
      </c>
      <c r="J39" s="2"/>
      <c r="K39" s="30">
        <f t="shared" si="5"/>
        <v>-21280</v>
      </c>
      <c r="N39" s="11">
        <f>[1]!WSD($B39,"contractmultiplier",$A$2,$A$2,"TradingCalendar=SSE","rptType=1","ShowCodes=N","ShowDates=N","ShowParams=Y","cols=1;rows=1")</f>
        <v>5</v>
      </c>
      <c r="O39" s="36">
        <v>9900000</v>
      </c>
      <c r="P39" s="24">
        <f t="shared" ref="P39:P44" si="6">O39*G39/(D39*N39*0.15)</f>
        <v>76.690140845070417</v>
      </c>
    </row>
    <row r="40" spans="1:16" ht="14.25">
      <c r="B40" s="37" t="s">
        <v>37</v>
      </c>
      <c r="C40" s="1">
        <v>64</v>
      </c>
      <c r="D40" s="1">
        <v>2271</v>
      </c>
      <c r="G40" s="31">
        <v>2.1999999999999999E-2</v>
      </c>
      <c r="H40" s="1">
        <v>2265</v>
      </c>
      <c r="I40" s="2">
        <v>43115</v>
      </c>
      <c r="J40" s="2"/>
      <c r="K40" s="30">
        <f t="shared" si="5"/>
        <v>-3840</v>
      </c>
      <c r="N40" s="11">
        <f>[1]!WSD($B40,"contractmultiplier",$A$2,$A$2,"TradingCalendar=SSE","rptType=1","ShowCodes=N","ShowDates=N","ShowParams=Y","cols=1;rows=1")</f>
        <v>10</v>
      </c>
      <c r="O40" s="36">
        <v>9900000</v>
      </c>
      <c r="P40" s="24">
        <f t="shared" si="6"/>
        <v>63.936591809775429</v>
      </c>
    </row>
    <row r="41" spans="1:16" ht="14.25">
      <c r="B41" s="37" t="s">
        <v>35</v>
      </c>
      <c r="C41" s="1">
        <v>89</v>
      </c>
      <c r="D41" s="1">
        <v>2150</v>
      </c>
      <c r="G41" s="31">
        <v>2.9000000000000001E-2</v>
      </c>
      <c r="H41" s="1">
        <v>2137</v>
      </c>
      <c r="I41" s="2">
        <v>43115</v>
      </c>
      <c r="J41" s="2"/>
      <c r="K41" s="30">
        <f t="shared" si="5"/>
        <v>-11570</v>
      </c>
      <c r="L41" s="1">
        <f>I41-$A$36</f>
        <v>0</v>
      </c>
      <c r="N41" s="11">
        <f>[1]!WSD($B41,"contractmultiplier",$A$2,$A$2,"TradingCalendar=SSE","rptType=1","ShowCodes=N","ShowDates=N","ShowParams=Y","cols=1;rows=1")</f>
        <v>10</v>
      </c>
      <c r="O41" s="36">
        <v>9890000</v>
      </c>
      <c r="P41" s="24">
        <f t="shared" si="6"/>
        <v>88.933333333333337</v>
      </c>
    </row>
    <row r="42" spans="1:16" ht="14.25">
      <c r="B42" s="37" t="s">
        <v>32</v>
      </c>
      <c r="C42" s="1">
        <v>19</v>
      </c>
      <c r="D42" s="1">
        <v>99620</v>
      </c>
      <c r="G42" s="31">
        <v>2.9000000000000001E-2</v>
      </c>
      <c r="H42" s="1">
        <v>97180</v>
      </c>
      <c r="I42" s="2">
        <v>43117</v>
      </c>
      <c r="J42" s="2"/>
      <c r="K42" s="30">
        <f t="shared" si="5"/>
        <v>-46360</v>
      </c>
      <c r="N42" s="11">
        <f>[1]!WSD($B42,"contractmultiplier",$A$2,$A$2,"TradingCalendar=SSE","rptType=1","ShowCodes=N","ShowDates=N","ShowParams=Y","cols=1;rows=1")</f>
        <v>1</v>
      </c>
      <c r="O42" s="36">
        <v>9900000</v>
      </c>
      <c r="P42" s="24">
        <f t="shared" si="6"/>
        <v>19.213009435856254</v>
      </c>
    </row>
    <row r="43" spans="1:16" ht="14.25">
      <c r="B43" s="37" t="s">
        <v>38</v>
      </c>
      <c r="C43" s="1">
        <v>1</v>
      </c>
      <c r="D43" s="1">
        <v>6293.6</v>
      </c>
      <c r="G43" s="31">
        <v>2.8000000000000001E-2</v>
      </c>
      <c r="H43" s="1">
        <v>6196</v>
      </c>
      <c r="I43" s="2">
        <v>43115</v>
      </c>
      <c r="J43" s="2"/>
      <c r="K43" s="30">
        <f t="shared" si="5"/>
        <v>-19520.000000000073</v>
      </c>
      <c r="N43" s="11">
        <f>[1]!WSD($B43,"contractmultiplier",$A$2,$A$2,"TradingCalendar=SSE","rptType=1","ShowCodes=N","ShowDates=N","ShowParams=Y","cols=1;rows=1")</f>
        <v>200</v>
      </c>
      <c r="O43" s="36">
        <v>9900000</v>
      </c>
      <c r="P43" s="24">
        <f t="shared" si="6"/>
        <v>1.4681581288928436</v>
      </c>
    </row>
    <row r="44" spans="1:16" ht="14.25">
      <c r="A44" s="24"/>
      <c r="B44" s="30" t="s">
        <v>39</v>
      </c>
      <c r="C44" s="24">
        <v>-51</v>
      </c>
      <c r="D44" s="24">
        <v>6444</v>
      </c>
      <c r="E44" s="24"/>
      <c r="F44" s="24"/>
      <c r="G44" s="34">
        <v>2.5000000000000001E-2</v>
      </c>
      <c r="H44" s="24">
        <v>6472</v>
      </c>
      <c r="I44" s="35">
        <v>43115</v>
      </c>
      <c r="J44" s="35"/>
      <c r="K44" s="30">
        <f t="shared" si="5"/>
        <v>-7140</v>
      </c>
      <c r="L44" s="24"/>
      <c r="M44" s="36"/>
      <c r="N44" s="11">
        <f>[1]!WSD($B44,"contractmultiplier",$A$2,$A$2,"TradingCalendar=SSE","rptType=1","ShowCodes=N","ShowDates=N","ShowParams=Y","cols=1;rows=1")</f>
        <v>5</v>
      </c>
      <c r="O44" s="36">
        <v>9900000</v>
      </c>
      <c r="P44" s="24">
        <f t="shared" si="6"/>
        <v>51.21042830540037</v>
      </c>
    </row>
    <row r="45" spans="1:16" ht="14.25">
      <c r="A45" s="3"/>
      <c r="B45" s="3" t="s">
        <v>40</v>
      </c>
      <c r="C45" s="3">
        <v>6</v>
      </c>
      <c r="D45" s="3">
        <v>55030</v>
      </c>
      <c r="E45" s="3"/>
      <c r="F45" s="3"/>
      <c r="G45" s="32">
        <v>2.5000000000000001E-2</v>
      </c>
      <c r="H45" s="3">
        <v>54950</v>
      </c>
      <c r="I45" s="33">
        <v>43116</v>
      </c>
      <c r="J45" s="33"/>
      <c r="K45" s="28">
        <f t="shared" si="5"/>
        <v>-2400</v>
      </c>
      <c r="L45" s="3"/>
      <c r="M45" s="4"/>
      <c r="N45" s="11">
        <f>[1]!WSD($B45,"contractmultiplier",$A$2,$A$2,"TradingCalendar=SSE","rptType=1","ShowCodes=N","ShowDates=N","ShowParams=Y","cols=1;rows=1")</f>
        <v>5</v>
      </c>
      <c r="O45" s="36"/>
      <c r="P45" s="24"/>
    </row>
    <row r="46" spans="1:16" ht="14.25">
      <c r="A46" s="2">
        <v>43116</v>
      </c>
      <c r="B46" s="1" t="s">
        <v>37</v>
      </c>
      <c r="C46" s="1">
        <v>72</v>
      </c>
      <c r="D46" s="1">
        <v>2269</v>
      </c>
      <c r="G46" s="31">
        <v>2.5000000000000001E-2</v>
      </c>
      <c r="H46" s="1">
        <v>2270</v>
      </c>
      <c r="I46" s="2">
        <v>43119</v>
      </c>
      <c r="J46" s="40">
        <v>0.8847222222222223</v>
      </c>
      <c r="K46" s="30">
        <f t="shared" si="5"/>
        <v>720</v>
      </c>
      <c r="N46" s="11">
        <f>[1]!WSD($B46,"contractmultiplier",$A$2,$A$2,"TradingCalendar=SSE","rptType=1","ShowCodes=N","ShowDates=N","ShowParams=Y","cols=1;rows=1")</f>
        <v>10</v>
      </c>
      <c r="O46" s="36"/>
      <c r="P46" s="24"/>
    </row>
    <row r="47" spans="1:16" ht="14.25">
      <c r="B47" s="1" t="s">
        <v>41</v>
      </c>
      <c r="C47" s="1">
        <v>32</v>
      </c>
      <c r="D47" s="1">
        <v>3927</v>
      </c>
      <c r="G47" s="31">
        <v>2.9000000000000001E-2</v>
      </c>
      <c r="H47" s="1">
        <v>3879</v>
      </c>
      <c r="I47" s="2">
        <v>43117</v>
      </c>
      <c r="J47" s="2"/>
      <c r="K47" s="30">
        <f t="shared" si="5"/>
        <v>-23040</v>
      </c>
      <c r="N47" s="11">
        <f>[1]!WSD($B47,"contractmultiplier",$A$2,$A$2,"TradingCalendar=SSE","rptType=1","ShowCodes=N","ShowDates=N","ShowParams=Y","cols=1;rows=1")</f>
        <v>15</v>
      </c>
      <c r="O47" s="36"/>
      <c r="P47" s="24"/>
    </row>
    <row r="48" spans="1:16" ht="14.25">
      <c r="A48" s="3"/>
      <c r="B48" s="3" t="s">
        <v>40</v>
      </c>
      <c r="C48" s="3">
        <v>-5</v>
      </c>
      <c r="D48" s="3">
        <v>54880</v>
      </c>
      <c r="E48" s="3"/>
      <c r="F48" s="3"/>
      <c r="G48" s="32">
        <v>2.3E-2</v>
      </c>
      <c r="H48" s="3">
        <v>52700</v>
      </c>
      <c r="I48" s="33">
        <v>43124</v>
      </c>
      <c r="J48" s="45">
        <v>0.62013888888888891</v>
      </c>
      <c r="K48" s="28">
        <f t="shared" si="5"/>
        <v>54500</v>
      </c>
      <c r="L48" s="3"/>
      <c r="M48" s="4"/>
      <c r="N48" s="11">
        <f>[1]!WSD($B48,"contractmultiplier",$A$2,$A$2,"TradingCalendar=SSE","rptType=1","ShowCodes=N","ShowDates=N","ShowParams=Y","cols=1;rows=1")</f>
        <v>5</v>
      </c>
      <c r="O48" s="36"/>
      <c r="P48" s="24"/>
    </row>
    <row r="49" spans="1:16" ht="14.25">
      <c r="A49" s="2">
        <v>43117</v>
      </c>
      <c r="B49" s="1" t="s">
        <v>41</v>
      </c>
      <c r="C49" s="1">
        <v>-17</v>
      </c>
      <c r="D49" s="1">
        <v>3880</v>
      </c>
      <c r="H49" s="1">
        <v>3895</v>
      </c>
      <c r="I49" s="2">
        <v>43117</v>
      </c>
      <c r="J49" s="2"/>
      <c r="K49" s="30">
        <f t="shared" si="5"/>
        <v>-3825</v>
      </c>
      <c r="N49" s="11">
        <f>[1]!WSD($B49,"contractmultiplier",$A$2,$A$2,"TradingCalendar=SSE","rptType=1","ShowCodes=N","ShowDates=N","ShowParams=Y","cols=1;rows=1")</f>
        <v>15</v>
      </c>
      <c r="O49" s="36"/>
      <c r="P49" s="24"/>
    </row>
    <row r="50" spans="1:16" ht="14.25">
      <c r="B50" s="1" t="s">
        <v>41</v>
      </c>
      <c r="C50" s="1">
        <v>-18</v>
      </c>
      <c r="D50" s="1">
        <v>3886</v>
      </c>
      <c r="H50" s="1">
        <v>3835</v>
      </c>
      <c r="I50" s="2">
        <v>43124</v>
      </c>
      <c r="J50" s="40">
        <v>0.62013888888888891</v>
      </c>
      <c r="K50" s="30">
        <f t="shared" si="5"/>
        <v>13770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44</v>
      </c>
      <c r="C51" s="1">
        <v>7</v>
      </c>
      <c r="D51" s="1">
        <v>281.64999999999998</v>
      </c>
      <c r="H51" s="1">
        <v>281.14999999999998</v>
      </c>
      <c r="I51" s="2">
        <v>43117</v>
      </c>
      <c r="K51" s="30">
        <f t="shared" si="5"/>
        <v>-3500</v>
      </c>
      <c r="N51" s="11">
        <f>[1]!WSD($B51,"contractmultiplier",$A$2,$A$2,"TradingCalendar=SSE","rptType=1","ShowCodes=N","ShowDates=N","ShowParams=Y","cols=1;rows=1")</f>
        <v>1000</v>
      </c>
      <c r="O51" s="36"/>
      <c r="P51" s="24"/>
    </row>
    <row r="52" spans="1:16" ht="14.25">
      <c r="B52" s="1" t="s">
        <v>45</v>
      </c>
      <c r="C52" s="1">
        <v>9</v>
      </c>
      <c r="D52" s="1">
        <v>2732</v>
      </c>
      <c r="H52" s="1">
        <v>2726</v>
      </c>
      <c r="I52" s="2">
        <v>43117</v>
      </c>
      <c r="K52" s="30">
        <f t="shared" si="5"/>
        <v>-540</v>
      </c>
      <c r="N52" s="11">
        <f>[1]!WSD($B52,"contractmultiplier",$A$2,$A$2,"TradingCalendar=SSE","rptType=1","ShowCodes=N","ShowDates=N","ShowParams=Y","cols=1;rows=1")</f>
        <v>10</v>
      </c>
    </row>
    <row r="53" spans="1:16" ht="14.25">
      <c r="B53" s="1" t="s">
        <v>45</v>
      </c>
      <c r="C53" s="1">
        <v>3</v>
      </c>
      <c r="D53" s="1">
        <v>2738</v>
      </c>
      <c r="H53" s="1">
        <v>2734</v>
      </c>
      <c r="I53" s="2">
        <v>43117</v>
      </c>
      <c r="K53" s="30">
        <f t="shared" si="5"/>
        <v>-120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46</v>
      </c>
      <c r="C54" s="1">
        <v>10</v>
      </c>
      <c r="D54" s="1">
        <v>2768</v>
      </c>
      <c r="H54" s="1">
        <v>2764</v>
      </c>
      <c r="I54" s="2">
        <v>43118</v>
      </c>
      <c r="J54" s="40">
        <v>0.8881944444444444</v>
      </c>
      <c r="K54" s="30">
        <f t="shared" si="5"/>
        <v>-400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47</v>
      </c>
      <c r="C55" s="1">
        <v>-31</v>
      </c>
      <c r="D55" s="1">
        <f>3803*1/31+3805*30/31</f>
        <v>3804.9354838709678</v>
      </c>
      <c r="H55" s="1">
        <v>3826</v>
      </c>
      <c r="I55" s="2">
        <v>43117</v>
      </c>
      <c r="K55" s="30">
        <f t="shared" si="5"/>
        <v>-6529.9999999999818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48</v>
      </c>
      <c r="C56" s="1">
        <v>-7</v>
      </c>
      <c r="D56" s="1">
        <v>14200</v>
      </c>
      <c r="H56" s="1">
        <v>14240</v>
      </c>
      <c r="I56" s="2">
        <v>43117</v>
      </c>
      <c r="K56" s="30">
        <f t="shared" si="5"/>
        <v>-2800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6</v>
      </c>
      <c r="D57" s="1">
        <f>14240*1/6+14245*5/6</f>
        <v>14244.166666666668</v>
      </c>
      <c r="H57" s="1">
        <v>14215</v>
      </c>
      <c r="I57" s="2">
        <v>43117</v>
      </c>
      <c r="K57" s="30">
        <f t="shared" si="5"/>
        <v>-1750.0000000000728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14225*1/6+14230*5/6</f>
        <v>14229.166666666668</v>
      </c>
      <c r="H58" s="1">
        <v>14190</v>
      </c>
      <c r="I58" s="2">
        <v>43117</v>
      </c>
      <c r="K58" s="30">
        <f t="shared" ref="K58:K77" si="7">IF(H58="","",C58*(H58-D58)*N58)</f>
        <v>-2350.0000000000728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-16</v>
      </c>
      <c r="D59" s="1">
        <f>14125*1/16+14130*15/16</f>
        <v>14129.6875</v>
      </c>
      <c r="H59" s="1">
        <v>14175</v>
      </c>
      <c r="I59" s="2">
        <v>43118</v>
      </c>
      <c r="J59" s="40">
        <v>0.37847222222222227</v>
      </c>
      <c r="K59" s="30">
        <f t="shared" si="7"/>
        <v>-7250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42</v>
      </c>
      <c r="C60" s="1">
        <v>61</v>
      </c>
      <c r="D60" s="1">
        <v>1478</v>
      </c>
      <c r="H60" s="1">
        <v>1477</v>
      </c>
      <c r="I60" s="2">
        <v>43118</v>
      </c>
      <c r="J60" s="40">
        <v>0.8881944444444444</v>
      </c>
      <c r="K60" s="30">
        <f t="shared" si="7"/>
        <v>-1220</v>
      </c>
      <c r="N60" s="11">
        <f>[1]!WSD($B60,"contractmultiplier",$A$2,$A$2,"TradingCalendar=SSE","rptType=1","ShowCodes=N","ShowDates=N","ShowParams=Y","cols=1;rows=1")</f>
        <v>20</v>
      </c>
    </row>
    <row r="61" spans="1:16" ht="14.25">
      <c r="B61" s="1" t="s">
        <v>49</v>
      </c>
      <c r="C61" s="1">
        <v>-16</v>
      </c>
      <c r="D61" s="1">
        <f>2827*1/16+2825*15/16</f>
        <v>2825.125</v>
      </c>
      <c r="H61" s="1">
        <v>2857</v>
      </c>
      <c r="I61" s="2">
        <v>43123</v>
      </c>
      <c r="J61" s="40">
        <v>0.4680555555555555</v>
      </c>
      <c r="K61" s="30">
        <f t="shared" si="7"/>
        <v>-5100</v>
      </c>
      <c r="N61" s="11">
        <f>[1]!WSD($B61,"contractmultiplier",$A$2,$A$2,"TradingCalendar=SSE","rptType=1","ShowCodes=N","ShowDates=N","ShowParams=Y","cols=1;rows=1")</f>
        <v>10</v>
      </c>
    </row>
    <row r="62" spans="1:16" ht="14.25">
      <c r="B62" s="1" t="s">
        <v>52</v>
      </c>
      <c r="C62" s="1">
        <f>1+6+114+12</f>
        <v>133</v>
      </c>
      <c r="D62" s="1">
        <v>2132</v>
      </c>
      <c r="H62" s="1">
        <v>2123</v>
      </c>
      <c r="I62" s="2">
        <v>43117</v>
      </c>
      <c r="K62" s="30">
        <f t="shared" si="7"/>
        <v>-11970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v>-6</v>
      </c>
      <c r="D63" s="1">
        <v>2122</v>
      </c>
      <c r="H63" s="1">
        <v>2094</v>
      </c>
      <c r="I63" s="2">
        <v>43125</v>
      </c>
      <c r="J63" s="40">
        <v>0.37986111111111115</v>
      </c>
      <c r="K63" s="30">
        <f t="shared" si="7"/>
        <v>1680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53</v>
      </c>
      <c r="C64" s="1">
        <v>-33</v>
      </c>
      <c r="D64" s="1">
        <v>2761</v>
      </c>
      <c r="H64" s="1">
        <v>2762</v>
      </c>
      <c r="I64" s="2">
        <v>43117</v>
      </c>
      <c r="K64" s="30">
        <f t="shared" si="7"/>
        <v>-330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54</v>
      </c>
      <c r="C65" s="1">
        <v>36</v>
      </c>
      <c r="D65" s="1">
        <f>9443*1/36+9438*35/36</f>
        <v>9438.1388888888887</v>
      </c>
      <c r="H65" s="1">
        <f>9421*2/36+9422*34/36</f>
        <v>9421.9444444444434</v>
      </c>
      <c r="I65" s="2">
        <v>43117</v>
      </c>
      <c r="K65" s="30">
        <f t="shared" si="7"/>
        <v>-2915.0000000001455</v>
      </c>
      <c r="N65" s="11">
        <f>[1]!WSD($B65,"contractmultiplier",$A$2,$A$2,"TradingCalendar=SSE","rptType=1","ShowCodes=N","ShowDates=N","ShowParams=Y","cols=1;rows=1")</f>
        <v>5</v>
      </c>
    </row>
    <row r="66" spans="1:16" ht="14.25">
      <c r="B66" s="1" t="s">
        <v>54</v>
      </c>
      <c r="C66" s="1">
        <v>36</v>
      </c>
      <c r="D66" s="1">
        <f>9387*1/36+9390*35/36</f>
        <v>9389.9166666666661</v>
      </c>
      <c r="H66" s="1">
        <v>9385</v>
      </c>
      <c r="I66" s="2">
        <v>43117</v>
      </c>
      <c r="K66" s="30">
        <f t="shared" si="7"/>
        <v>-884.99999999989086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56</v>
      </c>
      <c r="C67" s="1">
        <v>-34</v>
      </c>
      <c r="D67" s="1">
        <v>6570</v>
      </c>
      <c r="H67" s="1">
        <v>6585</v>
      </c>
      <c r="I67" s="2">
        <v>43117</v>
      </c>
      <c r="K67" s="30">
        <f t="shared" si="7"/>
        <v>-2550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A68" s="3"/>
      <c r="B68" s="3" t="s">
        <v>56</v>
      </c>
      <c r="C68" s="3">
        <v>-34</v>
      </c>
      <c r="D68" s="3">
        <v>6570</v>
      </c>
      <c r="E68" s="3"/>
      <c r="F68" s="3"/>
      <c r="G68" s="32"/>
      <c r="H68" s="3">
        <f>6580*4/34+6575*30/34</f>
        <v>6575.5882352941171</v>
      </c>
      <c r="I68" s="33">
        <v>43117</v>
      </c>
      <c r="J68" s="3"/>
      <c r="K68" s="28">
        <f t="shared" si="7"/>
        <v>-949.99999999990905</v>
      </c>
      <c r="L68" s="3"/>
      <c r="M68" s="4"/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2">
        <v>43118</v>
      </c>
      <c r="B69" s="41" t="s">
        <v>57</v>
      </c>
      <c r="C69" s="41">
        <v>-12</v>
      </c>
      <c r="D69" s="41">
        <v>97244.17</v>
      </c>
      <c r="E69" s="2">
        <v>43118</v>
      </c>
      <c r="F69" s="42">
        <v>0.88888888888888884</v>
      </c>
      <c r="G69" s="43">
        <v>1.7999999999999999E-2</v>
      </c>
      <c r="H69" s="41">
        <v>98170</v>
      </c>
      <c r="I69" s="33">
        <v>43122</v>
      </c>
      <c r="J69" s="42">
        <v>0.97013888888888899</v>
      </c>
      <c r="K69" s="46">
        <f t="shared" si="7"/>
        <v>-11109.960000000021</v>
      </c>
      <c r="L69" s="41"/>
      <c r="M69" s="44"/>
      <c r="N69" s="11">
        <f>[1]!WSD($B69,"contractmultiplier",$A$2,$A$2,"TradingCalendar=SSE","rptType=1","ShowCodes=N","ShowDates=N","ShowParams=Y","cols=1;rows=1")</f>
        <v>1</v>
      </c>
    </row>
    <row r="70" spans="1:16" ht="14.25">
      <c r="B70" s="1" t="s">
        <v>48</v>
      </c>
      <c r="C70" s="1">
        <v>1</v>
      </c>
      <c r="D70" s="1">
        <v>14180</v>
      </c>
      <c r="E70" s="2">
        <v>43118</v>
      </c>
      <c r="F70" s="40">
        <v>0.37847222222222227</v>
      </c>
      <c r="G70" s="31">
        <v>2E-3</v>
      </c>
      <c r="H70" s="1">
        <v>14170</v>
      </c>
      <c r="I70" s="2">
        <v>43119</v>
      </c>
      <c r="J70" s="40">
        <v>0.8847222222222223</v>
      </c>
      <c r="K70" s="30">
        <f t="shared" si="7"/>
        <v>-100</v>
      </c>
      <c r="N70" s="11">
        <f>[1]!WSD($B70,"contractmultiplier",$A$2,$A$2,"TradingCalendar=SSE","rptType=1","ShowCodes=N","ShowDates=N","ShowParams=Y","cols=1;rows=1")</f>
        <v>10</v>
      </c>
    </row>
    <row r="71" spans="1:16" ht="14.25">
      <c r="A71" s="3"/>
      <c r="B71" s="3" t="s">
        <v>42</v>
      </c>
      <c r="C71" s="3">
        <v>38</v>
      </c>
      <c r="D71" s="3">
        <v>1494</v>
      </c>
      <c r="E71" s="2">
        <v>43118</v>
      </c>
      <c r="F71" s="45">
        <v>0.58750000000000002</v>
      </c>
      <c r="G71" s="32">
        <v>1.7999999999999999E-2</v>
      </c>
      <c r="H71" s="3">
        <v>1467</v>
      </c>
      <c r="I71" s="33">
        <v>43122</v>
      </c>
      <c r="J71" s="45">
        <v>0.92083333333333339</v>
      </c>
      <c r="K71" s="28">
        <f t="shared" si="7"/>
        <v>-20520</v>
      </c>
      <c r="L71" s="3"/>
      <c r="M71" s="4"/>
      <c r="N71" s="11">
        <f>[1]!WSD($B71,"contractmultiplier",$A$2,$A$2,"TradingCalendar=SSE","rptType=1","ShowCodes=N","ShowDates=N","ShowParams=Y","cols=1;rows=1")</f>
        <v>20</v>
      </c>
      <c r="O71" s="36">
        <v>9689000</v>
      </c>
      <c r="P71" s="24">
        <f t="shared" ref="P71:P72" si="8">O71*G71/(D71*N71*0.15)</f>
        <v>38.911646586345384</v>
      </c>
    </row>
    <row r="72" spans="1:16" ht="14.25">
      <c r="A72" s="2">
        <v>43119</v>
      </c>
      <c r="B72" s="1" t="s">
        <v>15</v>
      </c>
      <c r="C72" s="1">
        <v>26</v>
      </c>
      <c r="D72" s="1">
        <v>3874</v>
      </c>
      <c r="E72" s="2">
        <v>43119</v>
      </c>
      <c r="F72" s="40">
        <v>0.8847222222222223</v>
      </c>
      <c r="G72" s="31">
        <v>1.6E-2</v>
      </c>
      <c r="H72" s="1">
        <v>3933</v>
      </c>
      <c r="I72" s="2">
        <v>43122</v>
      </c>
      <c r="J72" s="40">
        <v>0.60416666666666663</v>
      </c>
      <c r="K72" s="30">
        <f t="shared" si="7"/>
        <v>15340</v>
      </c>
      <c r="N72" s="11">
        <f>[1]!WSD($B72,"contractmultiplier",$A$2,$A$2,"TradingCalendar=SSE","rptType=1","ShowCodes=N","ShowDates=N","ShowParams=Y","cols=1;rows=1")</f>
        <v>10</v>
      </c>
      <c r="O72" s="36">
        <v>9689000</v>
      </c>
      <c r="P72" s="24">
        <f t="shared" si="8"/>
        <v>26.677680261572878</v>
      </c>
    </row>
    <row r="73" spans="1:16" ht="14.25">
      <c r="B73" s="3" t="s">
        <v>19</v>
      </c>
      <c r="C73" s="3">
        <v>-17</v>
      </c>
      <c r="D73" s="3">
        <v>14155</v>
      </c>
      <c r="E73" s="2">
        <v>43119</v>
      </c>
      <c r="F73" s="45">
        <v>0.92083333333333339</v>
      </c>
      <c r="G73" s="32">
        <v>3.7999999999999999E-2</v>
      </c>
      <c r="H73" s="3">
        <v>14185</v>
      </c>
      <c r="I73" s="33">
        <v>43119</v>
      </c>
      <c r="J73" s="45">
        <v>0.375</v>
      </c>
      <c r="K73" s="28">
        <f t="shared" si="7"/>
        <v>-5100</v>
      </c>
      <c r="L73" s="3"/>
      <c r="M73" s="4"/>
      <c r="N73" s="11">
        <f>[1]!WSD($B73,"contractmultiplier",$A$2,$A$2,"TradingCalendar=SSE","rptType=1","ShowCodes=N","ShowDates=N","ShowParams=Y","cols=1;rows=1")</f>
        <v>10</v>
      </c>
      <c r="O73" s="36">
        <v>9689001</v>
      </c>
      <c r="P73" s="24">
        <f t="shared" ref="P73:P74" si="9">O73*G73/(D73*N73*0.15)</f>
        <v>17.340493959731543</v>
      </c>
    </row>
    <row r="74" spans="1:16" ht="14.25">
      <c r="B74" s="1" t="s">
        <v>58</v>
      </c>
      <c r="C74" s="1">
        <v>84</v>
      </c>
      <c r="D74" s="1">
        <v>2293</v>
      </c>
      <c r="E74" s="2">
        <v>43119</v>
      </c>
      <c r="F74" s="40">
        <v>0.375</v>
      </c>
      <c r="G74" s="31">
        <v>0.03</v>
      </c>
      <c r="H74" s="1">
        <v>2285</v>
      </c>
      <c r="I74" s="2">
        <v>43124</v>
      </c>
      <c r="J74" s="40">
        <v>0.57013888888888886</v>
      </c>
      <c r="K74" s="30">
        <f t="shared" si="7"/>
        <v>-6720</v>
      </c>
      <c r="N74" s="11">
        <f>[1]!WSD($B74,"contractmultiplier",$A$2,$A$2,"TradingCalendar=SSE","rptType=1","ShowCodes=N","ShowDates=N","ShowParams=Y","cols=1;rows=1")</f>
        <v>10</v>
      </c>
      <c r="O74" s="36">
        <v>9695001</v>
      </c>
      <c r="P74" s="24">
        <f t="shared" si="9"/>
        <v>84.561718273004786</v>
      </c>
    </row>
    <row r="75" spans="1:16" ht="14.25">
      <c r="B75" s="1" t="s">
        <v>59</v>
      </c>
      <c r="C75" s="1">
        <v>-8</v>
      </c>
      <c r="D75" s="1">
        <v>3847</v>
      </c>
      <c r="E75" s="2">
        <v>43119</v>
      </c>
      <c r="F75" s="40">
        <v>0.375</v>
      </c>
      <c r="G75" s="31">
        <v>5.0000000000000001E-3</v>
      </c>
      <c r="H75" s="1">
        <v>3906</v>
      </c>
      <c r="I75" s="2">
        <v>43122</v>
      </c>
      <c r="J75" s="40">
        <v>0.37916666666666665</v>
      </c>
      <c r="K75" s="30">
        <f t="shared" si="7"/>
        <v>-4720</v>
      </c>
      <c r="N75" s="11">
        <f>[1]!WSD($B75,"contractmultiplier",$A$2,$A$2,"TradingCalendar=SSE","rptType=1","ShowCodes=N","ShowDates=N","ShowParams=Y","cols=1;rows=1")</f>
        <v>10</v>
      </c>
      <c r="O75" s="36">
        <v>9695002</v>
      </c>
      <c r="P75" s="24">
        <f t="shared" ref="P75:P76" si="10">O75*G75/(D75*N75*0.15)</f>
        <v>8.40048695953557</v>
      </c>
    </row>
    <row r="76" spans="1:16" ht="14.25">
      <c r="B76" s="24" t="s">
        <v>19</v>
      </c>
      <c r="C76" s="24">
        <v>-17</v>
      </c>
      <c r="D76" s="24">
        <v>14055</v>
      </c>
      <c r="E76" s="2">
        <v>43119</v>
      </c>
      <c r="F76" s="47">
        <v>0.44027777777777777</v>
      </c>
      <c r="G76" s="34">
        <v>3.7999999999999999E-2</v>
      </c>
      <c r="H76" s="24">
        <v>13800</v>
      </c>
      <c r="I76" s="35">
        <v>43124</v>
      </c>
      <c r="J76" s="47">
        <v>0.62013888888888891</v>
      </c>
      <c r="K76" s="30">
        <f t="shared" si="7"/>
        <v>43350</v>
      </c>
      <c r="L76" s="24"/>
      <c r="M76" s="36"/>
      <c r="N76" s="11">
        <f>[1]!WSD($B76,"contractmultiplier",$A$2,$A$2,"TradingCalendar=SSE","rptType=1","ShowCodes=N","ShowDates=N","ShowParams=Y","cols=1;rows=1")</f>
        <v>10</v>
      </c>
      <c r="O76" s="36">
        <v>9689001</v>
      </c>
      <c r="P76" s="24">
        <f t="shared" si="10"/>
        <v>17.463869939523303</v>
      </c>
    </row>
    <row r="77" spans="1:16" ht="15" thickBot="1">
      <c r="A77" s="48"/>
      <c r="B77" s="48" t="s">
        <v>89</v>
      </c>
      <c r="C77" s="48">
        <v>16</v>
      </c>
      <c r="D77" s="48">
        <v>539</v>
      </c>
      <c r="E77" s="2">
        <v>43119</v>
      </c>
      <c r="F77" s="49">
        <v>0.59583333333333333</v>
      </c>
      <c r="G77" s="50">
        <v>1.4E-2</v>
      </c>
      <c r="H77" s="48">
        <v>540.5</v>
      </c>
      <c r="I77" s="52">
        <v>43122</v>
      </c>
      <c r="J77" s="49">
        <v>0.57013888888888886</v>
      </c>
      <c r="K77" s="54">
        <f t="shared" si="7"/>
        <v>2400</v>
      </c>
      <c r="L77" s="48"/>
      <c r="M77" s="51"/>
      <c r="N77" s="11">
        <f>[1]!WSD($B77,"contractmultiplier",$A$2,$A$2,"TradingCalendar=SSE","rptType=1","ShowCodes=N","ShowDates=N","ShowParams=Y","cols=1;rows=1")</f>
        <v>100</v>
      </c>
      <c r="O77" s="36">
        <v>9689002</v>
      </c>
      <c r="P77" s="24">
        <f t="shared" ref="P77" si="11">O77*G77/(D77*N77*0.15)</f>
        <v>16.777492640692639</v>
      </c>
    </row>
    <row r="78" spans="1:16" ht="14.25">
      <c r="A78" s="2">
        <v>43122</v>
      </c>
      <c r="B78" s="1" t="s">
        <v>92</v>
      </c>
      <c r="C78" s="1">
        <v>7</v>
      </c>
      <c r="D78" s="1">
        <v>26130</v>
      </c>
      <c r="E78" s="2">
        <v>43122</v>
      </c>
      <c r="F78" s="40">
        <v>0.88541666666666663</v>
      </c>
      <c r="G78" s="31">
        <v>1.4999999999999999E-2</v>
      </c>
      <c r="H78" s="1">
        <v>26080</v>
      </c>
      <c r="I78" s="2">
        <v>43122</v>
      </c>
      <c r="J78" s="40">
        <v>0.92083333333333339</v>
      </c>
      <c r="K78" s="30">
        <f t="shared" ref="K78:K80" si="12">IF(H78="","",C78*(H78-D78)*N78)</f>
        <v>-1750</v>
      </c>
      <c r="N78" s="11">
        <f>[1]!WSD($B78,"contractmultiplier",$A$2,$A$2,"TradingCalendar=SSE","rptType=1","ShowCodes=N","ShowDates=N","ShowParams=Y","cols=1;rows=1")</f>
        <v>5</v>
      </c>
      <c r="O78" s="36">
        <v>9689002</v>
      </c>
      <c r="P78" s="24">
        <f t="shared" ref="P78" si="13">O78*G78/(D78*N78*0.15)</f>
        <v>7.4159984691924992</v>
      </c>
    </row>
    <row r="79" spans="1:16" ht="14.25">
      <c r="B79" s="1" t="s">
        <v>92</v>
      </c>
      <c r="C79" s="1">
        <v>7</v>
      </c>
      <c r="D79" s="1">
        <v>26105</v>
      </c>
      <c r="E79" s="2">
        <v>43122</v>
      </c>
      <c r="F79" s="40">
        <v>0.97222222222222221</v>
      </c>
      <c r="G79" s="31">
        <v>1.4999999999999999E-2</v>
      </c>
      <c r="H79" s="1">
        <v>26085</v>
      </c>
      <c r="I79" s="2">
        <v>43122</v>
      </c>
      <c r="J79" s="40">
        <v>0.37916666666666665</v>
      </c>
      <c r="K79" s="30">
        <f t="shared" si="12"/>
        <v>-700</v>
      </c>
      <c r="N79" s="11">
        <f>[1]!WSD($B79,"contractmultiplier",$A$2,$A$2,"TradingCalendar=SSE","rptType=1","ShowCodes=N","ShowDates=N","ShowParams=Y","cols=1;rows=1")</f>
        <v>5</v>
      </c>
      <c r="O79" s="36">
        <v>9689003</v>
      </c>
      <c r="P79" s="24">
        <f t="shared" ref="P79:P81" si="14">O79*G79/(D79*N79*0.15)</f>
        <v>7.4231013215859019</v>
      </c>
    </row>
    <row r="80" spans="1:16" ht="14.25">
      <c r="B80" s="24" t="s">
        <v>93</v>
      </c>
      <c r="C80" s="24">
        <v>43</v>
      </c>
      <c r="D80" s="24">
        <v>5628</v>
      </c>
      <c r="E80" s="2">
        <v>43122</v>
      </c>
      <c r="F80" s="47">
        <v>0.97222222222222221</v>
      </c>
      <c r="G80" s="34">
        <v>1.9E-2</v>
      </c>
      <c r="H80" s="24">
        <v>5744</v>
      </c>
      <c r="I80" s="35">
        <v>43125</v>
      </c>
      <c r="J80" s="47">
        <v>0.87708333333333333</v>
      </c>
      <c r="K80" s="24">
        <f t="shared" si="12"/>
        <v>24940</v>
      </c>
      <c r="L80" s="24"/>
      <c r="M80" s="36"/>
      <c r="N80" s="11">
        <f>[1]!WSD($B80,"contractmultiplier",$A$2,$A$2,"TradingCalendar=SSE","rptType=1","ShowCodes=N","ShowDates=N","ShowParams=Y","cols=1;rows=1")</f>
        <v>5</v>
      </c>
      <c r="O80" s="36">
        <v>9689004</v>
      </c>
      <c r="P80" s="24">
        <f t="shared" si="14"/>
        <v>43.613142857142854</v>
      </c>
    </row>
    <row r="81" spans="1:16" ht="14.25">
      <c r="B81" s="24" t="s">
        <v>94</v>
      </c>
      <c r="C81" s="1">
        <v>5</v>
      </c>
      <c r="D81" s="1">
        <v>2776</v>
      </c>
      <c r="E81" s="2">
        <v>43122</v>
      </c>
      <c r="F81" s="40">
        <v>0.39861111111111108</v>
      </c>
      <c r="G81" s="31">
        <v>2E-3</v>
      </c>
      <c r="H81" s="1">
        <v>2756</v>
      </c>
      <c r="I81" s="2">
        <v>43123</v>
      </c>
      <c r="J81" s="40">
        <v>0.5708333333333333</v>
      </c>
      <c r="K81" s="30">
        <f t="shared" ref="K81:K145" si="15">IF(H81="","",C81*(H81-D81)*N81)</f>
        <v>-1000</v>
      </c>
      <c r="N81" s="11">
        <f>[1]!WSD($B81,"contractmultiplier",$A$2,$A$2,"TradingCalendar=SSE","rptType=1","ShowCodes=N","ShowDates=N","ShowParams=Y","cols=1;rows=1")</f>
        <v>10</v>
      </c>
      <c r="O81" s="53">
        <v>9708000</v>
      </c>
      <c r="P81" s="24">
        <f t="shared" si="14"/>
        <v>4.662824207492795</v>
      </c>
    </row>
    <row r="82" spans="1:16" ht="14.25">
      <c r="A82" s="3"/>
      <c r="B82" s="3" t="s">
        <v>95</v>
      </c>
      <c r="C82" s="3">
        <v>1</v>
      </c>
      <c r="D82" s="3">
        <v>6316.2</v>
      </c>
      <c r="E82" s="2">
        <v>43122</v>
      </c>
      <c r="F82" s="45">
        <v>0.56944444444444442</v>
      </c>
      <c r="G82" s="32">
        <v>1.9E-2</v>
      </c>
      <c r="H82" s="3"/>
      <c r="I82" s="3"/>
      <c r="J82" s="3"/>
      <c r="K82" s="3"/>
      <c r="L82" s="3"/>
      <c r="M82" s="4"/>
      <c r="N82" s="11">
        <f>[1]!WSD($B82,"contractmultiplier",$A$2,$A$2,"TradingCalendar=SSE","rptType=1","ShowCodes=N","ShowDates=N","ShowParams=Y","cols=1;rows=1")</f>
        <v>200</v>
      </c>
      <c r="O82" s="53">
        <v>9708001</v>
      </c>
      <c r="P82" s="24">
        <f t="shared" ref="P82" si="16">O82*G82/(D82*N82*0.15)</f>
        <v>0.97343349376734956</v>
      </c>
    </row>
    <row r="83" spans="1:16" ht="14.25">
      <c r="A83" s="2">
        <v>43123</v>
      </c>
      <c r="B83" s="1" t="s">
        <v>96</v>
      </c>
      <c r="C83" s="1">
        <v>21</v>
      </c>
      <c r="D83" s="1">
        <v>9480</v>
      </c>
      <c r="E83" s="2">
        <v>43123</v>
      </c>
      <c r="F83" s="40">
        <v>0.37777777777777777</v>
      </c>
      <c r="G83" s="31">
        <v>1.4999999999999999E-2</v>
      </c>
      <c r="H83" s="1">
        <v>9407</v>
      </c>
      <c r="I83" s="2">
        <v>43123</v>
      </c>
      <c r="J83" s="40">
        <v>0.40833333333333338</v>
      </c>
      <c r="K83" s="30">
        <f t="shared" si="15"/>
        <v>-7665</v>
      </c>
      <c r="N83" s="11">
        <f>[1]!WSD($B83,"contractmultiplier",$A$2,$A$2,"TradingCalendar=SSE","rptType=1","ShowCodes=N","ShowDates=N","ShowParams=Y","cols=1;rows=1")</f>
        <v>5</v>
      </c>
      <c r="O83" s="53">
        <v>9708002</v>
      </c>
      <c r="P83" s="24">
        <f t="shared" ref="P83" si="17">O83*G83/(D83*N83*0.15)</f>
        <v>20.481016877637131</v>
      </c>
    </row>
    <row r="84" spans="1:16" ht="14.25">
      <c r="B84" s="1" t="s">
        <v>97</v>
      </c>
      <c r="C84" s="1">
        <v>-12</v>
      </c>
      <c r="D84" s="1">
        <v>98110</v>
      </c>
      <c r="E84" s="2">
        <v>43123</v>
      </c>
      <c r="F84" s="40">
        <v>0.40833333333333338</v>
      </c>
      <c r="G84" s="31">
        <v>1.9E-2</v>
      </c>
      <c r="H84" s="1">
        <v>99540</v>
      </c>
      <c r="I84" s="2">
        <v>43123</v>
      </c>
      <c r="J84" s="40">
        <v>0.62222222222222223</v>
      </c>
      <c r="K84" s="30">
        <f t="shared" si="15"/>
        <v>-17160</v>
      </c>
      <c r="N84" s="11">
        <f>[1]!WSD($B84,"contractmultiplier",$A$2,$A$2,"TradingCalendar=SSE","rptType=1","ShowCodes=N","ShowDates=N","ShowParams=Y","cols=1;rows=1")</f>
        <v>1</v>
      </c>
      <c r="O84" s="53">
        <v>9708003</v>
      </c>
      <c r="P84" s="24">
        <f t="shared" ref="P84" si="18">O84*G84/(D84*N84*0.15)</f>
        <v>12.533690551421873</v>
      </c>
    </row>
    <row r="85" spans="1:16" ht="14.25">
      <c r="B85" s="1" t="s">
        <v>98</v>
      </c>
      <c r="C85" s="1">
        <v>-33</v>
      </c>
      <c r="D85" s="1">
        <v>6650.3</v>
      </c>
      <c r="E85" s="2">
        <v>43123</v>
      </c>
      <c r="F85" s="40">
        <v>0.40833333333333338</v>
      </c>
      <c r="G85" s="31">
        <v>1.7000000000000001E-2</v>
      </c>
      <c r="H85" s="1">
        <v>6686</v>
      </c>
      <c r="I85" s="2">
        <v>43123</v>
      </c>
      <c r="J85" s="40">
        <v>0.5708333333333333</v>
      </c>
      <c r="K85" s="30">
        <f t="shared" si="15"/>
        <v>-5890.49999999997</v>
      </c>
      <c r="N85" s="11">
        <f>[1]!WSD($B85,"contractmultiplier",$A$2,$A$2,"TradingCalendar=SSE","rptType=1","ShowCodes=N","ShowDates=N","ShowParams=Y","cols=1;rows=1")</f>
        <v>5</v>
      </c>
      <c r="O85" s="53">
        <v>9708004</v>
      </c>
      <c r="P85" s="24">
        <f t="shared" ref="P85" si="19">O85*G85/(D85*N85*0.15)</f>
        <v>33.088445734277656</v>
      </c>
    </row>
    <row r="86" spans="1:16" ht="14.25">
      <c r="A86" s="24"/>
      <c r="B86" s="24" t="s">
        <v>96</v>
      </c>
      <c r="C86" s="24">
        <v>28</v>
      </c>
      <c r="D86" s="24">
        <v>9538</v>
      </c>
      <c r="E86" s="2">
        <v>43123</v>
      </c>
      <c r="F86" s="47">
        <v>0.4694444444444445</v>
      </c>
      <c r="G86" s="34">
        <v>2.1000000000000001E-2</v>
      </c>
      <c r="H86" s="24">
        <v>9486</v>
      </c>
      <c r="I86" s="35">
        <v>43124</v>
      </c>
      <c r="J86" s="47">
        <v>0.44444444444444442</v>
      </c>
      <c r="K86" s="30">
        <f t="shared" si="15"/>
        <v>-7280</v>
      </c>
      <c r="L86" s="24"/>
      <c r="M86" s="36"/>
      <c r="N86" s="11">
        <f>[1]!WSD($B86,"contractmultiplier",$A$2,$A$2,"TradingCalendar=SSE","rptType=1","ShowCodes=N","ShowDates=N","ShowParams=Y","cols=1;rows=1")</f>
        <v>5</v>
      </c>
      <c r="O86" s="53">
        <v>9708005</v>
      </c>
      <c r="P86" s="24">
        <f t="shared" ref="P86" si="20">O86*G86/(D86*N86*0.15)</f>
        <v>28.499071084084715</v>
      </c>
    </row>
    <row r="87" spans="1:16" ht="14.25">
      <c r="A87" s="3"/>
      <c r="B87" s="3" t="s">
        <v>107</v>
      </c>
      <c r="C87" s="3">
        <v>26</v>
      </c>
      <c r="D87" s="3">
        <v>6740</v>
      </c>
      <c r="E87" s="2">
        <v>43123</v>
      </c>
      <c r="F87" s="45">
        <v>0.59166666666666667</v>
      </c>
      <c r="G87" s="32">
        <v>1.4E-2</v>
      </c>
      <c r="H87" s="3">
        <v>6758</v>
      </c>
      <c r="I87" s="33">
        <v>43125</v>
      </c>
      <c r="J87" s="45">
        <v>0.59652777777777777</v>
      </c>
      <c r="K87" s="28">
        <f t="shared" si="15"/>
        <v>2340</v>
      </c>
      <c r="L87" s="3"/>
      <c r="M87" s="4"/>
      <c r="N87" s="11">
        <f>[1]!WSD($B87,"contractmultiplier",$A$2,$A$2,"TradingCalendar=SSE","rptType=1","ShowCodes=N","ShowDates=N","ShowParams=Y","cols=1;rows=1")</f>
        <v>5</v>
      </c>
      <c r="O87" s="53">
        <v>9708006</v>
      </c>
      <c r="P87" s="24">
        <f t="shared" ref="P87" si="21">O87*G87/(D87*N87*0.15)</f>
        <v>26.886663501483682</v>
      </c>
    </row>
    <row r="88" spans="1:16" ht="14.25">
      <c r="A88" s="2">
        <v>43124</v>
      </c>
      <c r="B88" s="41" t="s">
        <v>99</v>
      </c>
      <c r="C88" s="41">
        <v>53</v>
      </c>
      <c r="D88" s="41">
        <v>2787</v>
      </c>
      <c r="E88" s="2">
        <v>43124</v>
      </c>
      <c r="F88" s="42">
        <v>0.89930555555555547</v>
      </c>
      <c r="G88" s="43">
        <v>2.3E-2</v>
      </c>
      <c r="H88" s="41">
        <v>2770</v>
      </c>
      <c r="I88" s="57">
        <v>43124</v>
      </c>
      <c r="J88" s="42">
        <v>0.3840277777777778</v>
      </c>
      <c r="K88" s="46">
        <f t="shared" si="15"/>
        <v>-9010</v>
      </c>
      <c r="L88" s="41"/>
      <c r="M88" s="44"/>
      <c r="N88" s="11">
        <f>[1]!WSD($B88,"contractmultiplier",$A$2,$A$2,"TradingCalendar=SSE","rptType=1","ShowCodes=N","ShowDates=N","ShowParams=Y","cols=1;rows=1")</f>
        <v>10</v>
      </c>
      <c r="O88" s="53">
        <v>9708006</v>
      </c>
      <c r="P88" s="24">
        <f t="shared" ref="P88" si="22">O88*G88/(D88*N88*0.15)</f>
        <v>53.410869034804449</v>
      </c>
    </row>
    <row r="89" spans="1:16" ht="14.25">
      <c r="B89" s="1" t="s">
        <v>101</v>
      </c>
      <c r="C89" s="1">
        <v>-6</v>
      </c>
      <c r="D89" s="1">
        <v>2770</v>
      </c>
      <c r="E89" s="2">
        <v>43124</v>
      </c>
      <c r="F89" s="40">
        <v>0.3840277777777778</v>
      </c>
      <c r="G89" s="31">
        <f>0.7%*3/4</f>
        <v>5.2499999999999995E-3</v>
      </c>
      <c r="H89" s="1">
        <v>2781</v>
      </c>
      <c r="I89" s="2">
        <v>43125</v>
      </c>
      <c r="J89" s="40">
        <v>0.37986111111111115</v>
      </c>
      <c r="K89" s="30">
        <f t="shared" si="15"/>
        <v>-660</v>
      </c>
      <c r="N89" s="11">
        <f>[1]!WSD($B89,"contractmultiplier",$A$2,$A$2,"TradingCalendar=SSE","rptType=1","ShowCodes=N","ShowDates=N","ShowParams=Y","cols=1;rows=1")</f>
        <v>10</v>
      </c>
      <c r="O89" s="53">
        <v>9708007</v>
      </c>
      <c r="P89" s="24">
        <f t="shared" ref="P89:P91" si="23">O89*G89/(D89*N89*0.15)</f>
        <v>12.266434837545125</v>
      </c>
    </row>
    <row r="90" spans="1:16" ht="14.25">
      <c r="B90" s="1" t="s">
        <v>101</v>
      </c>
      <c r="C90" s="1">
        <v>-2</v>
      </c>
      <c r="D90" s="58">
        <v>2770</v>
      </c>
      <c r="E90" s="2">
        <v>43124</v>
      </c>
      <c r="F90" s="40">
        <v>0.3840277777777778</v>
      </c>
      <c r="G90" s="31">
        <f>0.7%*1/4</f>
        <v>1.7499999999999998E-3</v>
      </c>
      <c r="H90" s="1">
        <v>2771</v>
      </c>
      <c r="I90" s="2">
        <v>43124</v>
      </c>
      <c r="J90" s="40">
        <v>0.38472222222222219</v>
      </c>
      <c r="K90" s="30">
        <f>IF(H90="","",C90*(H90-D90)*N90)</f>
        <v>-20</v>
      </c>
      <c r="N90" s="11">
        <f>[1]!WSD($B90,"contractmultiplier",$A$2,$A$2,"TradingCalendar=SSE","rptType=1","ShowCodes=N","ShowDates=N","ShowParams=Y","cols=1;rows=1")</f>
        <v>10</v>
      </c>
      <c r="O90" s="53">
        <v>9708008</v>
      </c>
      <c r="P90" s="24">
        <f t="shared" si="23"/>
        <v>4.0888120336943441</v>
      </c>
    </row>
    <row r="91" spans="1:16" ht="14.25">
      <c r="B91" s="1" t="s">
        <v>102</v>
      </c>
      <c r="C91" s="1">
        <v>20</v>
      </c>
      <c r="D91" s="1">
        <v>99360</v>
      </c>
      <c r="E91" s="2">
        <v>43124</v>
      </c>
      <c r="F91" s="40">
        <v>0.38472222222222219</v>
      </c>
      <c r="G91" s="31">
        <v>3.5999999999999997E-2</v>
      </c>
      <c r="H91" s="1">
        <v>99150</v>
      </c>
      <c r="I91" s="2">
        <v>43124</v>
      </c>
      <c r="J91" s="40">
        <v>0.44444444444444442</v>
      </c>
      <c r="K91" s="30">
        <f t="shared" si="15"/>
        <v>-4200</v>
      </c>
      <c r="N91" s="11">
        <f>[1]!WSD($B91,"contractmultiplier",$A$2,$A$2,"TradingCalendar=SSE","rptType=1","ShowCodes=N","ShowDates=N","ShowParams=Y","cols=1;rows=1")</f>
        <v>1</v>
      </c>
      <c r="O91" s="53">
        <v>9708009</v>
      </c>
      <c r="P91" s="24">
        <f t="shared" si="23"/>
        <v>23.449297101449272</v>
      </c>
    </row>
    <row r="92" spans="1:16" ht="14.25">
      <c r="B92" s="1" t="s">
        <v>102</v>
      </c>
      <c r="C92" s="1">
        <v>20</v>
      </c>
      <c r="D92" s="1">
        <v>99241</v>
      </c>
      <c r="E92" s="2">
        <v>43124</v>
      </c>
      <c r="F92" s="40">
        <v>0.46319444444444446</v>
      </c>
      <c r="G92" s="31">
        <v>3.5999999999999997E-2</v>
      </c>
      <c r="H92" s="1">
        <v>98590</v>
      </c>
      <c r="I92" s="2">
        <v>43124</v>
      </c>
      <c r="J92" s="40">
        <v>0.62013888888888891</v>
      </c>
      <c r="K92" s="30">
        <f t="shared" si="15"/>
        <v>-13020</v>
      </c>
      <c r="N92" s="11">
        <f>[1]!WSD($B92,"contractmultiplier",$A$2,$A$2,"TradingCalendar=SSE","rptType=1","ShowCodes=N","ShowDates=N","ShowParams=Y","cols=1;rows=1")</f>
        <v>1</v>
      </c>
      <c r="O92" s="53">
        <v>9758010</v>
      </c>
      <c r="P92" s="24">
        <f t="shared" ref="P92" si="24">O92*G92/(D92*N92*0.15)</f>
        <v>23.598335365423566</v>
      </c>
    </row>
    <row r="93" spans="1:16" ht="14.25">
      <c r="B93" s="1" t="s">
        <v>103</v>
      </c>
      <c r="C93" s="1">
        <v>28</v>
      </c>
      <c r="D93" s="1">
        <v>9524</v>
      </c>
      <c r="E93" s="2">
        <v>43124</v>
      </c>
      <c r="F93" s="40">
        <v>0.56805555555555554</v>
      </c>
      <c r="G93" s="31">
        <v>2.1000000000000001E-2</v>
      </c>
      <c r="H93" s="1">
        <v>9495</v>
      </c>
      <c r="I93" s="2">
        <v>43124</v>
      </c>
      <c r="J93" s="40">
        <v>0.62013888888888891</v>
      </c>
      <c r="K93" s="30">
        <f t="shared" si="15"/>
        <v>-4060</v>
      </c>
      <c r="N93" s="11">
        <f>[1]!WSD($B93,"contractmultiplier",$A$2,$A$2,"TradingCalendar=SSE","rptType=1","ShowCodes=N","ShowDates=N","ShowParams=Y","cols=1;rows=1")</f>
        <v>5</v>
      </c>
      <c r="O93" s="53">
        <v>9758011</v>
      </c>
      <c r="P93" s="24">
        <f t="shared" ref="P93" si="25">O93*G93/(D93*N93*0.15)</f>
        <v>28.687978580428393</v>
      </c>
    </row>
    <row r="94" spans="1:16" ht="14.25">
      <c r="B94" s="1" t="s">
        <v>104</v>
      </c>
      <c r="C94" s="1">
        <v>30</v>
      </c>
      <c r="D94" s="1">
        <v>1294.5</v>
      </c>
      <c r="E94" s="2">
        <v>43124</v>
      </c>
      <c r="F94" s="40">
        <v>0.58819444444444446</v>
      </c>
      <c r="G94" s="31">
        <v>3.5000000000000003E-2</v>
      </c>
      <c r="H94" s="1">
        <v>1288</v>
      </c>
      <c r="I94" s="2">
        <v>43124</v>
      </c>
      <c r="J94" s="40">
        <v>0.62013888888888891</v>
      </c>
      <c r="K94" s="30">
        <f t="shared" si="15"/>
        <v>-11700</v>
      </c>
      <c r="N94" s="11">
        <f>[1]!WSD($B94,"contractmultiplier",$A$2,$A$2,"TradingCalendar=SSE","rptType=1","ShowCodes=N","ShowDates=N","ShowParams=Y","cols=1;rows=1")</f>
        <v>60</v>
      </c>
      <c r="O94" s="53">
        <v>9758012</v>
      </c>
      <c r="P94" s="24">
        <f t="shared" ref="P94" si="26">O94*G94/(D94*N94*0.15)</f>
        <v>29.31465774001116</v>
      </c>
    </row>
    <row r="95" spans="1:16" ht="14.25">
      <c r="B95" s="1" t="s">
        <v>105</v>
      </c>
      <c r="C95" s="1">
        <v>13</v>
      </c>
      <c r="D95" s="1">
        <v>2822.3</v>
      </c>
      <c r="E95" s="2">
        <v>43124</v>
      </c>
      <c r="F95" s="40">
        <v>0.62013888888888891</v>
      </c>
      <c r="G95" s="31">
        <v>6.0000000000000001E-3</v>
      </c>
      <c r="H95" s="1">
        <v>2847</v>
      </c>
      <c r="I95" s="2">
        <v>43125</v>
      </c>
      <c r="J95" s="40">
        <v>0.37986111111111115</v>
      </c>
      <c r="K95" s="30">
        <f t="shared" si="15"/>
        <v>3210.9999999999764</v>
      </c>
      <c r="N95" s="11">
        <f>[1]!WSD($B95,"contractmultiplier",$A$2,$A$2,"TradingCalendar=SSE","rptType=1","ShowCodes=N","ShowDates=N","ShowParams=Y","cols=1;rows=1")</f>
        <v>10</v>
      </c>
      <c r="O95" s="53">
        <v>9758013</v>
      </c>
      <c r="P95" s="24">
        <f t="shared" ref="P95" si="27">O95*G95/(D95*N95*0.15)</f>
        <v>13.829873507423025</v>
      </c>
    </row>
    <row r="96" spans="1:16" ht="14.25">
      <c r="A96" s="3"/>
      <c r="B96" s="3" t="s">
        <v>106</v>
      </c>
      <c r="C96" s="3">
        <v>-23</v>
      </c>
      <c r="D96" s="3">
        <v>5226</v>
      </c>
      <c r="E96" s="2">
        <v>43124</v>
      </c>
      <c r="F96" s="45">
        <v>0.62013888888888891</v>
      </c>
      <c r="G96" s="32">
        <v>1.9E-2</v>
      </c>
      <c r="H96" s="3">
        <v>5238</v>
      </c>
      <c r="I96" s="33">
        <v>43125</v>
      </c>
      <c r="J96" s="45">
        <v>0.87708333333333333</v>
      </c>
      <c r="K96" s="28">
        <f t="shared" si="15"/>
        <v>-2760</v>
      </c>
      <c r="L96" s="3"/>
      <c r="M96" s="4"/>
      <c r="N96" s="11">
        <f>[1]!WSD($B96,"contractmultiplier",$A$2,$A$2,"TradingCalendar=SSE","rptType=1","ShowCodes=N","ShowDates=N","ShowParams=Y","cols=1;rows=1")</f>
        <v>10</v>
      </c>
      <c r="O96" s="53">
        <v>9758014</v>
      </c>
      <c r="P96" s="24">
        <f t="shared" ref="P96" si="28">O96*G96/(D96*N96*0.15)</f>
        <v>23.651264957264956</v>
      </c>
    </row>
    <row r="97" spans="1:16" ht="14.25">
      <c r="A97" s="2">
        <v>43125</v>
      </c>
      <c r="B97" s="1" t="s">
        <v>37</v>
      </c>
      <c r="C97" s="1">
        <v>16</v>
      </c>
      <c r="D97" s="1">
        <v>2287</v>
      </c>
      <c r="E97" s="2">
        <v>43125</v>
      </c>
      <c r="F97" s="40">
        <v>0.87916666666666676</v>
      </c>
      <c r="G97" s="31">
        <f>1.7%*1/3</f>
        <v>5.6666666666666671E-3</v>
      </c>
      <c r="K97" s="30" t="str">
        <f t="shared" si="15"/>
        <v/>
      </c>
      <c r="N97" s="11">
        <f>[1]!WSD($B97,"contractmultiplier",$A$2,$A$2,"TradingCalendar=SSE","rptType=1","ShowCodes=N","ShowDates=N","ShowParams=Y","cols=1;rows=1")</f>
        <v>10</v>
      </c>
      <c r="O97" s="53">
        <v>9758015</v>
      </c>
      <c r="P97" s="24">
        <f t="shared" ref="P97" si="29">O97*G97/(D97*N97*0.15)</f>
        <v>16.118763542729436</v>
      </c>
    </row>
    <row r="98" spans="1:16" ht="14.25">
      <c r="B98" s="1" t="s">
        <v>32</v>
      </c>
      <c r="C98" s="1">
        <v>12</v>
      </c>
      <c r="D98" s="1">
        <v>99710</v>
      </c>
      <c r="E98" s="2">
        <v>43125</v>
      </c>
      <c r="F98" s="40">
        <v>0.87916666666666676</v>
      </c>
      <c r="G98" s="31">
        <f>3.7%*1/2</f>
        <v>1.8500000000000003E-2</v>
      </c>
      <c r="K98" s="30" t="str">
        <f t="shared" si="15"/>
        <v/>
      </c>
      <c r="N98" s="11">
        <f>[1]!WSD($B98,"contractmultiplier",$A$2,$A$2,"TradingCalendar=SSE","rptType=1","ShowCodes=N","ShowDates=N","ShowParams=Y","cols=1;rows=1")</f>
        <v>1</v>
      </c>
      <c r="O98" s="53">
        <v>9758016</v>
      </c>
      <c r="P98" s="24">
        <f t="shared" ref="P98" si="30">O98*G98/(D98*N98*0.15)</f>
        <v>12.069889078327151</v>
      </c>
    </row>
    <row r="99" spans="1:16" ht="14.25">
      <c r="B99" s="3" t="s">
        <v>60</v>
      </c>
      <c r="C99" s="3">
        <v>15</v>
      </c>
      <c r="D99" s="3">
        <v>1290</v>
      </c>
      <c r="E99" s="2">
        <v>43125</v>
      </c>
      <c r="F99" s="45">
        <v>0.87916666666666676</v>
      </c>
      <c r="G99" s="32">
        <f>3.5%*1/2</f>
        <v>1.7500000000000002E-2</v>
      </c>
      <c r="H99" s="3"/>
      <c r="I99" s="3"/>
      <c r="J99" s="3"/>
      <c r="K99" s="28" t="str">
        <f t="shared" si="15"/>
        <v/>
      </c>
      <c r="L99" s="3"/>
      <c r="M99" s="4"/>
      <c r="N99" s="11">
        <f>[1]!WSD($B99,"contractmultiplier",$A$2,$A$2,"TradingCalendar=SSE","rptType=1","ShowCodes=N","ShowDates=N","ShowParams=Y","cols=1;rows=1")</f>
        <v>60</v>
      </c>
      <c r="O99" s="53">
        <v>9758017</v>
      </c>
      <c r="P99" s="24">
        <f t="shared" ref="P99" si="31">O99*G99/(D99*N99*0.15)</f>
        <v>14.708466623600346</v>
      </c>
    </row>
    <row r="100" spans="1:16" ht="14.25">
      <c r="B100" s="1" t="s">
        <v>108</v>
      </c>
      <c r="C100" s="1">
        <v>16</v>
      </c>
      <c r="D100" s="1">
        <v>5778</v>
      </c>
      <c r="E100" s="2">
        <v>43125</v>
      </c>
      <c r="F100" s="40">
        <v>0.37986111111111115</v>
      </c>
      <c r="G100" s="31">
        <f>2.2%*1/3</f>
        <v>7.3333333333333341E-3</v>
      </c>
      <c r="K100" s="30" t="str">
        <f t="shared" si="15"/>
        <v/>
      </c>
      <c r="N100" s="11">
        <f>[1]!WSD($B100,"contractmultiplier",$A$2,$A$2,"TradingCalendar=SSE","rptType=1","ShowCodes=N","ShowDates=N","ShowParams=Y","cols=1;rows=1")</f>
        <v>5</v>
      </c>
      <c r="O100" s="53">
        <v>9758018</v>
      </c>
      <c r="P100" s="24">
        <f t="shared" ref="P100" si="32">O100*G100/(D100*N100*0.15)</f>
        <v>16.512933810238067</v>
      </c>
    </row>
    <row r="101" spans="1:16" ht="14.25">
      <c r="B101" s="1" t="s">
        <v>109</v>
      </c>
      <c r="C101" s="1">
        <v>9</v>
      </c>
      <c r="D101" s="1">
        <v>26220</v>
      </c>
      <c r="E101" s="2">
        <v>43125</v>
      </c>
      <c r="F101" s="40">
        <v>0.37986111111111115</v>
      </c>
      <c r="G101" s="31">
        <f>3.4%*0.5</f>
        <v>1.7000000000000001E-2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9758019</v>
      </c>
      <c r="P101" s="24">
        <f t="shared" ref="P101" si="33">O101*G101/(D101*N101*0.15)</f>
        <v>8.4356126620900085</v>
      </c>
    </row>
    <row r="102" spans="1:16" ht="14.25">
      <c r="B102" s="1" t="s">
        <v>110</v>
      </c>
      <c r="C102" s="1">
        <v>13</v>
      </c>
      <c r="D102" s="1">
        <v>9955</v>
      </c>
      <c r="E102" s="2">
        <v>43125</v>
      </c>
      <c r="F102" s="40">
        <v>0.37986111111111115</v>
      </c>
      <c r="G102" s="31">
        <f>2%*0.5</f>
        <v>0.01</v>
      </c>
      <c r="K102" s="30" t="str">
        <f t="shared" si="15"/>
        <v/>
      </c>
      <c r="N102" s="11">
        <f>[1]!WSD($B102,"contractmultiplier",$A$2,$A$2,"TradingCalendar=SSE","rptType=1","ShowCodes=N","ShowDates=N","ShowParams=Y","cols=1;rows=1")</f>
        <v>5</v>
      </c>
      <c r="O102" s="53">
        <v>9758020</v>
      </c>
      <c r="P102" s="24">
        <f t="shared" ref="P102" si="34">O102*G102/(D102*N102*0.15)</f>
        <v>13.069506110832076</v>
      </c>
    </row>
    <row r="103" spans="1:16" ht="14.25">
      <c r="B103" s="1" t="s">
        <v>111</v>
      </c>
      <c r="C103" s="1">
        <v>14</v>
      </c>
      <c r="D103" s="1">
        <v>1485</v>
      </c>
      <c r="E103" s="2">
        <v>43125</v>
      </c>
      <c r="F103" s="40">
        <v>0.37986111111111115</v>
      </c>
      <c r="G103" s="31">
        <f>1.9%*1/3</f>
        <v>6.3333333333333332E-3</v>
      </c>
      <c r="K103" s="30" t="str">
        <f t="shared" si="15"/>
        <v/>
      </c>
      <c r="N103" s="11">
        <f>[1]!WSD($B103,"contractmultiplier",$A$2,$A$2,"TradingCalendar=SSE","rptType=1","ShowCodes=N","ShowDates=N","ShowParams=Y","cols=1;rows=1")</f>
        <v>20</v>
      </c>
      <c r="O103" s="53">
        <v>9758021</v>
      </c>
      <c r="P103" s="24">
        <f t="shared" ref="P103" si="35">O103*G103/(D103*N103*0.15)</f>
        <v>13.872233370744482</v>
      </c>
    </row>
    <row r="104" spans="1:16" ht="14.25">
      <c r="B104" s="1" t="s">
        <v>112</v>
      </c>
      <c r="C104" s="1">
        <v>12</v>
      </c>
      <c r="D104" s="1">
        <v>9554</v>
      </c>
      <c r="E104" s="2">
        <v>43125</v>
      </c>
      <c r="F104" s="40">
        <v>0.37986111111111115</v>
      </c>
      <c r="G104" s="31">
        <v>8.9999999999999993E-3</v>
      </c>
      <c r="K104" s="30" t="str">
        <f t="shared" si="15"/>
        <v/>
      </c>
      <c r="N104" s="11">
        <f>[1]!WSD($B104,"contractmultiplier",$A$2,$A$2,"TradingCalendar=SSE","rptType=1","ShowCodes=N","ShowDates=N","ShowParams=Y","cols=1;rows=1")</f>
        <v>5</v>
      </c>
      <c r="O104" s="53">
        <v>9758022</v>
      </c>
      <c r="P104" s="24">
        <f t="shared" ref="P104" si="36">O104*G104/(D104*N104*0.15)</f>
        <v>12.256255390412392</v>
      </c>
    </row>
    <row r="105" spans="1:16" ht="14.25">
      <c r="B105" s="1" t="s">
        <v>114</v>
      </c>
      <c r="C105" s="1">
        <v>-6</v>
      </c>
      <c r="D105" s="1">
        <v>5234</v>
      </c>
      <c r="E105" s="2">
        <v>43125</v>
      </c>
      <c r="F105" s="40">
        <v>0.37986111111111115</v>
      </c>
      <c r="G105" s="31">
        <f>1.3%*1/3</f>
        <v>4.333333333333334E-3</v>
      </c>
      <c r="H105" s="1">
        <v>5230</v>
      </c>
      <c r="I105" s="2">
        <v>43125</v>
      </c>
      <c r="J105" s="40">
        <v>0.56597222222222221</v>
      </c>
      <c r="K105" s="30">
        <f t="shared" si="15"/>
        <v>240</v>
      </c>
      <c r="N105" s="11">
        <f>[1]!WSD($B105,"contractmultiplier",$A$2,$A$2,"TradingCalendar=SSE","rptType=1","ShowCodes=N","ShowDates=N","ShowParams=Y","cols=1;rows=1")</f>
        <v>10</v>
      </c>
      <c r="O105" s="53">
        <v>9758023</v>
      </c>
      <c r="P105" s="24">
        <f t="shared" ref="P105" si="37">O105*G105/(D105*N105*0.15)</f>
        <v>5.3859083343947702</v>
      </c>
    </row>
    <row r="106" spans="1:16" ht="14.25">
      <c r="B106" s="1" t="s">
        <v>116</v>
      </c>
      <c r="C106" s="1">
        <v>-11</v>
      </c>
      <c r="D106" s="1">
        <v>2089</v>
      </c>
      <c r="E106" s="2">
        <v>43125</v>
      </c>
      <c r="F106" s="40">
        <v>0.40763888888888888</v>
      </c>
      <c r="G106" s="31">
        <f>1.1%*1/3</f>
        <v>3.666666666666667E-3</v>
      </c>
      <c r="K106" s="30" t="str">
        <f t="shared" si="15"/>
        <v/>
      </c>
      <c r="N106" s="11">
        <f>[1]!WSD($B106,"contractmultiplier",$A$2,$A$2,"TradingCalendar=SSE","rptType=1","ShowCodes=N","ShowDates=N","ShowParams=Y","cols=1;rows=1")</f>
        <v>10</v>
      </c>
      <c r="O106" s="53">
        <v>9800000</v>
      </c>
      <c r="P106" s="24">
        <f t="shared" ref="P106" si="38">O106*G106/(D106*N106*0.15)</f>
        <v>11.467475134301369</v>
      </c>
    </row>
    <row r="107" spans="1:16" ht="14.25">
      <c r="B107" s="1" t="s">
        <v>117</v>
      </c>
      <c r="C107" s="1">
        <v>-1</v>
      </c>
      <c r="D107" s="1">
        <v>91.71</v>
      </c>
      <c r="E107" s="2">
        <v>43125</v>
      </c>
      <c r="F107" s="40">
        <v>0.40763888888888888</v>
      </c>
      <c r="G107" s="31">
        <v>1.7999999999999999E-2</v>
      </c>
      <c r="K107" s="30" t="str">
        <f t="shared" si="15"/>
        <v/>
      </c>
      <c r="N107" s="11">
        <f>[1]!WSD($B107,"contractmultiplier",$A$2,$A$2,"TradingCalendar=SSE","rptType=1","ShowCodes=N","ShowDates=N","ShowParams=Y","cols=1;rows=1")</f>
        <v>10000</v>
      </c>
      <c r="O107" s="53">
        <v>9800001</v>
      </c>
      <c r="P107" s="24">
        <f t="shared" ref="P107" si="39">O107*G107/(D107*N107*0.15)</f>
        <v>1.2823030421982338</v>
      </c>
    </row>
    <row r="108" spans="1:16" ht="14.25">
      <c r="B108" s="1" t="s">
        <v>120</v>
      </c>
      <c r="C108" s="1">
        <v>-1</v>
      </c>
      <c r="D108" s="1">
        <v>95.83</v>
      </c>
      <c r="E108" s="2">
        <v>43125</v>
      </c>
      <c r="F108" s="40">
        <v>0.47152777777777777</v>
      </c>
      <c r="G108" s="31">
        <v>0.02</v>
      </c>
      <c r="K108" s="30" t="str">
        <f t="shared" si="15"/>
        <v/>
      </c>
      <c r="N108" s="11">
        <f>[1]!WSD($B108,"contractmultiplier",$A$2,$A$2,"TradingCalendar=SSE","rptType=1","ShowCodes=N","ShowDates=N","ShowParams=Y","cols=1;rows=1")</f>
        <v>10000</v>
      </c>
      <c r="O108" s="53">
        <v>9800002</v>
      </c>
      <c r="P108" s="24">
        <f t="shared" ref="P108" si="40">O108*G108/(D108*N108*0.15)</f>
        <v>1.3635259661205608</v>
      </c>
    </row>
    <row r="109" spans="1:16">
      <c r="K109" s="30" t="str">
        <f t="shared" si="15"/>
        <v/>
      </c>
    </row>
    <row r="110" spans="1:16">
      <c r="K110" s="30" t="str">
        <f t="shared" si="15"/>
        <v/>
      </c>
    </row>
    <row r="111" spans="1:16">
      <c r="K111" s="30" t="str">
        <f t="shared" si="15"/>
        <v/>
      </c>
    </row>
    <row r="112" spans="1:16">
      <c r="K112" s="30" t="str">
        <f t="shared" si="15"/>
        <v/>
      </c>
    </row>
    <row r="113" spans="11:11">
      <c r="K113" s="30" t="str">
        <f t="shared" si="15"/>
        <v/>
      </c>
    </row>
    <row r="114" spans="11:11">
      <c r="K114" s="30" t="str">
        <f t="shared" si="15"/>
        <v/>
      </c>
    </row>
    <row r="115" spans="11:11">
      <c r="K115" s="30" t="str">
        <f t="shared" si="15"/>
        <v/>
      </c>
    </row>
    <row r="116" spans="11:11">
      <c r="K116" s="30" t="str">
        <f t="shared" si="15"/>
        <v/>
      </c>
    </row>
    <row r="117" spans="11:11">
      <c r="K117" s="30" t="str">
        <f t="shared" si="15"/>
        <v/>
      </c>
    </row>
    <row r="118" spans="11:11">
      <c r="K118" s="30" t="str">
        <f t="shared" si="15"/>
        <v/>
      </c>
    </row>
    <row r="119" spans="11:11">
      <c r="K119" s="30" t="str">
        <f t="shared" si="15"/>
        <v/>
      </c>
    </row>
    <row r="120" spans="11:11">
      <c r="K120" s="30" t="str">
        <f t="shared" si="15"/>
        <v/>
      </c>
    </row>
    <row r="121" spans="11:11">
      <c r="K121" s="30" t="str">
        <f t="shared" si="15"/>
        <v/>
      </c>
    </row>
    <row r="122" spans="11:11">
      <c r="K122" s="30" t="str">
        <f t="shared" si="15"/>
        <v/>
      </c>
    </row>
    <row r="123" spans="11:11">
      <c r="K123" s="30" t="str">
        <f t="shared" si="15"/>
        <v/>
      </c>
    </row>
    <row r="124" spans="11:11">
      <c r="K124" s="30" t="str">
        <f t="shared" si="15"/>
        <v/>
      </c>
    </row>
    <row r="125" spans="11:11">
      <c r="K125" s="30" t="str">
        <f t="shared" si="15"/>
        <v/>
      </c>
    </row>
    <row r="126" spans="11:11">
      <c r="K126" s="30" t="str">
        <f t="shared" si="15"/>
        <v/>
      </c>
    </row>
    <row r="127" spans="11:11">
      <c r="K127" s="30" t="str">
        <f t="shared" si="15"/>
        <v/>
      </c>
    </row>
    <row r="128" spans="11:11">
      <c r="K128" s="30" t="str">
        <f t="shared" si="15"/>
        <v/>
      </c>
    </row>
    <row r="129" spans="11:11">
      <c r="K129" s="30" t="str">
        <f t="shared" si="15"/>
        <v/>
      </c>
    </row>
    <row r="130" spans="11:11">
      <c r="K130" s="30" t="str">
        <f t="shared" si="15"/>
        <v/>
      </c>
    </row>
    <row r="131" spans="11:11">
      <c r="K131" s="30" t="str">
        <f t="shared" si="15"/>
        <v/>
      </c>
    </row>
    <row r="132" spans="11:11">
      <c r="K132" s="30" t="str">
        <f t="shared" si="15"/>
        <v/>
      </c>
    </row>
    <row r="133" spans="11:11">
      <c r="K133" s="30" t="str">
        <f t="shared" si="15"/>
        <v/>
      </c>
    </row>
    <row r="134" spans="11:11">
      <c r="K134" s="30" t="str">
        <f t="shared" si="15"/>
        <v/>
      </c>
    </row>
    <row r="135" spans="11:11">
      <c r="K135" s="30" t="str">
        <f t="shared" si="15"/>
        <v/>
      </c>
    </row>
    <row r="136" spans="11:11">
      <c r="K136" s="30" t="str">
        <f t="shared" si="15"/>
        <v/>
      </c>
    </row>
    <row r="137" spans="11:11">
      <c r="K137" s="30" t="str">
        <f t="shared" si="15"/>
        <v/>
      </c>
    </row>
    <row r="138" spans="11:11">
      <c r="K138" s="30" t="str">
        <f t="shared" si="15"/>
        <v/>
      </c>
    </row>
    <row r="139" spans="11:11">
      <c r="K139" s="30" t="str">
        <f t="shared" si="15"/>
        <v/>
      </c>
    </row>
    <row r="140" spans="11:11">
      <c r="K140" s="30" t="str">
        <f t="shared" si="15"/>
        <v/>
      </c>
    </row>
    <row r="141" spans="11:11">
      <c r="K141" s="30" t="str">
        <f t="shared" si="15"/>
        <v/>
      </c>
    </row>
    <row r="142" spans="11:11">
      <c r="K142" s="30" t="str">
        <f t="shared" si="15"/>
        <v/>
      </c>
    </row>
    <row r="143" spans="11:11">
      <c r="K143" s="30" t="str">
        <f t="shared" si="15"/>
        <v/>
      </c>
    </row>
    <row r="144" spans="11:11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ref="K146:K209" si="41">IF(H146="","",C146*(H146-D146)*N146)</f>
        <v/>
      </c>
    </row>
    <row r="147" spans="11:11">
      <c r="K147" s="30" t="str">
        <f t="shared" si="41"/>
        <v/>
      </c>
    </row>
    <row r="148" spans="11:11">
      <c r="K148" s="30" t="str">
        <f t="shared" si="41"/>
        <v/>
      </c>
    </row>
    <row r="149" spans="11:11">
      <c r="K149" s="30" t="str">
        <f t="shared" si="41"/>
        <v/>
      </c>
    </row>
    <row r="150" spans="11:11">
      <c r="K150" s="30" t="str">
        <f t="shared" si="41"/>
        <v/>
      </c>
    </row>
    <row r="151" spans="11:11">
      <c r="K151" s="30" t="str">
        <f t="shared" si="41"/>
        <v/>
      </c>
    </row>
    <row r="152" spans="11:11">
      <c r="K152" s="30" t="str">
        <f t="shared" si="41"/>
        <v/>
      </c>
    </row>
    <row r="153" spans="11:11">
      <c r="K153" s="30" t="str">
        <f t="shared" si="41"/>
        <v/>
      </c>
    </row>
    <row r="154" spans="11:11">
      <c r="K154" s="30" t="str">
        <f t="shared" si="41"/>
        <v/>
      </c>
    </row>
    <row r="155" spans="11:11">
      <c r="K155" s="30" t="str">
        <f t="shared" si="41"/>
        <v/>
      </c>
    </row>
    <row r="156" spans="11:11">
      <c r="K156" s="30" t="str">
        <f t="shared" si="41"/>
        <v/>
      </c>
    </row>
    <row r="157" spans="11:11">
      <c r="K157" s="30" t="str">
        <f t="shared" si="41"/>
        <v/>
      </c>
    </row>
    <row r="158" spans="11:11">
      <c r="K158" s="30" t="str">
        <f t="shared" si="41"/>
        <v/>
      </c>
    </row>
    <row r="159" spans="11:11">
      <c r="K159" s="30" t="str">
        <f t="shared" si="41"/>
        <v/>
      </c>
    </row>
    <row r="160" spans="11:11">
      <c r="K160" s="30" t="str">
        <f t="shared" si="41"/>
        <v/>
      </c>
    </row>
    <row r="161" spans="11:11">
      <c r="K161" s="30" t="str">
        <f t="shared" si="41"/>
        <v/>
      </c>
    </row>
    <row r="162" spans="11:11">
      <c r="K162" s="30" t="str">
        <f t="shared" si="41"/>
        <v/>
      </c>
    </row>
    <row r="163" spans="11:11">
      <c r="K163" s="30" t="str">
        <f t="shared" si="41"/>
        <v/>
      </c>
    </row>
    <row r="164" spans="11:11">
      <c r="K164" s="30" t="str">
        <f t="shared" si="41"/>
        <v/>
      </c>
    </row>
    <row r="165" spans="11:11">
      <c r="K165" s="30" t="str">
        <f t="shared" si="41"/>
        <v/>
      </c>
    </row>
    <row r="166" spans="11:11">
      <c r="K166" s="30" t="str">
        <f t="shared" si="41"/>
        <v/>
      </c>
    </row>
    <row r="167" spans="11:11">
      <c r="K167" s="30" t="str">
        <f t="shared" si="41"/>
        <v/>
      </c>
    </row>
    <row r="168" spans="11:11">
      <c r="K168" s="30" t="str">
        <f t="shared" si="41"/>
        <v/>
      </c>
    </row>
    <row r="169" spans="11:11">
      <c r="K169" s="30" t="str">
        <f t="shared" si="41"/>
        <v/>
      </c>
    </row>
    <row r="170" spans="11:11">
      <c r="K170" s="30" t="str">
        <f t="shared" si="41"/>
        <v/>
      </c>
    </row>
    <row r="171" spans="11:11">
      <c r="K171" s="30" t="str">
        <f t="shared" si="41"/>
        <v/>
      </c>
    </row>
    <row r="172" spans="11:11">
      <c r="K172" s="30" t="str">
        <f t="shared" si="41"/>
        <v/>
      </c>
    </row>
    <row r="173" spans="11:11">
      <c r="K173" s="30" t="str">
        <f t="shared" si="41"/>
        <v/>
      </c>
    </row>
    <row r="174" spans="11:11">
      <c r="K174" s="30" t="str">
        <f t="shared" si="41"/>
        <v/>
      </c>
    </row>
    <row r="175" spans="11:11">
      <c r="K175" s="30" t="str">
        <f t="shared" si="41"/>
        <v/>
      </c>
    </row>
    <row r="176" spans="11:11">
      <c r="K176" s="30" t="str">
        <f t="shared" si="41"/>
        <v/>
      </c>
    </row>
    <row r="177" spans="11:11">
      <c r="K177" s="30" t="str">
        <f t="shared" si="41"/>
        <v/>
      </c>
    </row>
    <row r="178" spans="11:11">
      <c r="K178" s="30" t="str">
        <f t="shared" si="41"/>
        <v/>
      </c>
    </row>
    <row r="179" spans="11:11">
      <c r="K179" s="30" t="str">
        <f t="shared" si="41"/>
        <v/>
      </c>
    </row>
    <row r="180" spans="11:11">
      <c r="K180" s="30" t="str">
        <f t="shared" si="41"/>
        <v/>
      </c>
    </row>
    <row r="181" spans="11:11">
      <c r="K181" s="30" t="str">
        <f t="shared" si="41"/>
        <v/>
      </c>
    </row>
    <row r="182" spans="11:11">
      <c r="K182" s="30" t="str">
        <f t="shared" si="41"/>
        <v/>
      </c>
    </row>
    <row r="183" spans="11:11">
      <c r="K183" s="30" t="str">
        <f t="shared" si="41"/>
        <v/>
      </c>
    </row>
    <row r="184" spans="11:11">
      <c r="K184" s="30" t="str">
        <f t="shared" si="41"/>
        <v/>
      </c>
    </row>
    <row r="185" spans="11:11">
      <c r="K185" s="30" t="str">
        <f t="shared" si="41"/>
        <v/>
      </c>
    </row>
    <row r="186" spans="11:11">
      <c r="K186" s="30" t="str">
        <f t="shared" si="41"/>
        <v/>
      </c>
    </row>
    <row r="187" spans="11:11">
      <c r="K187" s="30" t="str">
        <f t="shared" si="41"/>
        <v/>
      </c>
    </row>
    <row r="188" spans="11:11">
      <c r="K188" s="30" t="str">
        <f t="shared" si="41"/>
        <v/>
      </c>
    </row>
    <row r="189" spans="11:11">
      <c r="K189" s="30" t="str">
        <f t="shared" si="41"/>
        <v/>
      </c>
    </row>
    <row r="190" spans="11:11">
      <c r="K190" s="30" t="str">
        <f t="shared" si="41"/>
        <v/>
      </c>
    </row>
    <row r="191" spans="11:11">
      <c r="K191" s="30" t="str">
        <f t="shared" si="41"/>
        <v/>
      </c>
    </row>
    <row r="192" spans="11:11">
      <c r="K192" s="30" t="str">
        <f t="shared" si="41"/>
        <v/>
      </c>
    </row>
    <row r="193" spans="11:11">
      <c r="K193" s="30" t="str">
        <f t="shared" si="41"/>
        <v/>
      </c>
    </row>
    <row r="194" spans="11:11">
      <c r="K194" s="30" t="str">
        <f t="shared" si="41"/>
        <v/>
      </c>
    </row>
    <row r="195" spans="11:11">
      <c r="K195" s="30" t="str">
        <f t="shared" si="41"/>
        <v/>
      </c>
    </row>
    <row r="196" spans="11:11">
      <c r="K196" s="30" t="str">
        <f t="shared" si="41"/>
        <v/>
      </c>
    </row>
    <row r="197" spans="11:11">
      <c r="K197" s="30" t="str">
        <f t="shared" si="41"/>
        <v/>
      </c>
    </row>
    <row r="198" spans="11:11">
      <c r="K198" s="30" t="str">
        <f t="shared" si="41"/>
        <v/>
      </c>
    </row>
    <row r="199" spans="11:11">
      <c r="K199" s="30" t="str">
        <f t="shared" si="41"/>
        <v/>
      </c>
    </row>
    <row r="200" spans="11:11">
      <c r="K200" s="30" t="str">
        <f t="shared" si="41"/>
        <v/>
      </c>
    </row>
    <row r="201" spans="11:11">
      <c r="K201" s="30" t="str">
        <f t="shared" si="41"/>
        <v/>
      </c>
    </row>
    <row r="202" spans="11:11">
      <c r="K202" s="30" t="str">
        <f t="shared" si="41"/>
        <v/>
      </c>
    </row>
    <row r="203" spans="11:11">
      <c r="K203" s="30" t="str">
        <f t="shared" si="41"/>
        <v/>
      </c>
    </row>
    <row r="204" spans="11:11">
      <c r="K204" s="30" t="str">
        <f t="shared" si="41"/>
        <v/>
      </c>
    </row>
    <row r="205" spans="11:11">
      <c r="K205" s="30" t="str">
        <f t="shared" si="41"/>
        <v/>
      </c>
    </row>
    <row r="206" spans="11:11">
      <c r="K206" s="30" t="str">
        <f t="shared" si="41"/>
        <v/>
      </c>
    </row>
    <row r="207" spans="11:11">
      <c r="K207" s="30" t="str">
        <f t="shared" si="41"/>
        <v/>
      </c>
    </row>
    <row r="208" spans="11:11">
      <c r="K208" s="30" t="str">
        <f t="shared" si="41"/>
        <v/>
      </c>
    </row>
    <row r="209" spans="11:11">
      <c r="K209" s="30" t="str">
        <f t="shared" si="41"/>
        <v/>
      </c>
    </row>
    <row r="210" spans="11:11">
      <c r="K210" s="30" t="str">
        <f t="shared" ref="K210:K273" si="42">IF(H210="","",C210*(H210-D210)*N210)</f>
        <v/>
      </c>
    </row>
    <row r="211" spans="11:11">
      <c r="K211" s="30" t="str">
        <f t="shared" si="42"/>
        <v/>
      </c>
    </row>
    <row r="212" spans="11:11">
      <c r="K212" s="30" t="str">
        <f t="shared" si="42"/>
        <v/>
      </c>
    </row>
    <row r="213" spans="11:11">
      <c r="K213" s="30" t="str">
        <f t="shared" si="42"/>
        <v/>
      </c>
    </row>
    <row r="214" spans="11:11">
      <c r="K214" s="30" t="str">
        <f t="shared" si="42"/>
        <v/>
      </c>
    </row>
    <row r="215" spans="11:11">
      <c r="K215" s="30" t="str">
        <f t="shared" si="42"/>
        <v/>
      </c>
    </row>
    <row r="216" spans="11:11">
      <c r="K216" s="30" t="str">
        <f t="shared" si="42"/>
        <v/>
      </c>
    </row>
    <row r="217" spans="11:11">
      <c r="K217" s="30" t="str">
        <f t="shared" si="42"/>
        <v/>
      </c>
    </row>
    <row r="218" spans="11:11">
      <c r="K218" s="30" t="str">
        <f t="shared" si="42"/>
        <v/>
      </c>
    </row>
    <row r="219" spans="11:11">
      <c r="K219" s="30" t="str">
        <f t="shared" si="42"/>
        <v/>
      </c>
    </row>
    <row r="220" spans="11:11">
      <c r="K220" s="30" t="str">
        <f t="shared" si="42"/>
        <v/>
      </c>
    </row>
    <row r="221" spans="11:11">
      <c r="K221" s="30" t="str">
        <f t="shared" si="42"/>
        <v/>
      </c>
    </row>
    <row r="222" spans="11:11">
      <c r="K222" s="30" t="str">
        <f t="shared" si="42"/>
        <v/>
      </c>
    </row>
    <row r="223" spans="11:11">
      <c r="K223" s="30" t="str">
        <f t="shared" si="42"/>
        <v/>
      </c>
    </row>
    <row r="224" spans="11:11">
      <c r="K224" s="30" t="str">
        <f t="shared" si="42"/>
        <v/>
      </c>
    </row>
    <row r="225" spans="11:11">
      <c r="K225" s="30" t="str">
        <f t="shared" si="42"/>
        <v/>
      </c>
    </row>
    <row r="226" spans="11:11">
      <c r="K226" s="30" t="str">
        <f t="shared" si="42"/>
        <v/>
      </c>
    </row>
    <row r="227" spans="11:11">
      <c r="K227" s="30" t="str">
        <f t="shared" si="42"/>
        <v/>
      </c>
    </row>
    <row r="228" spans="11:11">
      <c r="K228" s="30" t="str">
        <f t="shared" si="42"/>
        <v/>
      </c>
    </row>
    <row r="229" spans="11:11">
      <c r="K229" s="30" t="str">
        <f t="shared" si="42"/>
        <v/>
      </c>
    </row>
    <row r="230" spans="11:11">
      <c r="K230" s="30" t="str">
        <f t="shared" si="42"/>
        <v/>
      </c>
    </row>
    <row r="231" spans="11:11">
      <c r="K231" s="30" t="str">
        <f t="shared" si="42"/>
        <v/>
      </c>
    </row>
    <row r="232" spans="11:11">
      <c r="K232" s="30" t="str">
        <f t="shared" si="42"/>
        <v/>
      </c>
    </row>
    <row r="233" spans="11:11">
      <c r="K233" s="30" t="str">
        <f t="shared" si="42"/>
        <v/>
      </c>
    </row>
    <row r="234" spans="11:11">
      <c r="K234" s="30" t="str">
        <f t="shared" si="42"/>
        <v/>
      </c>
    </row>
    <row r="235" spans="11:11">
      <c r="K235" s="30" t="str">
        <f t="shared" si="42"/>
        <v/>
      </c>
    </row>
    <row r="236" spans="11:11">
      <c r="K236" s="30" t="str">
        <f t="shared" si="42"/>
        <v/>
      </c>
    </row>
    <row r="237" spans="11:11">
      <c r="K237" s="30" t="str">
        <f t="shared" si="42"/>
        <v/>
      </c>
    </row>
    <row r="238" spans="11:11">
      <c r="K238" s="30" t="str">
        <f t="shared" si="42"/>
        <v/>
      </c>
    </row>
    <row r="239" spans="11:11">
      <c r="K239" s="30" t="str">
        <f t="shared" si="42"/>
        <v/>
      </c>
    </row>
    <row r="240" spans="11:11">
      <c r="K240" s="30" t="str">
        <f t="shared" si="42"/>
        <v/>
      </c>
    </row>
    <row r="241" spans="11:11">
      <c r="K241" s="30" t="str">
        <f t="shared" si="42"/>
        <v/>
      </c>
    </row>
    <row r="242" spans="11:11">
      <c r="K242" s="30" t="str">
        <f t="shared" si="42"/>
        <v/>
      </c>
    </row>
    <row r="243" spans="11:11">
      <c r="K243" s="30" t="str">
        <f t="shared" si="42"/>
        <v/>
      </c>
    </row>
    <row r="244" spans="11:11">
      <c r="K244" s="30" t="str">
        <f t="shared" si="42"/>
        <v/>
      </c>
    </row>
    <row r="245" spans="11:11">
      <c r="K245" s="30" t="str">
        <f t="shared" si="42"/>
        <v/>
      </c>
    </row>
    <row r="246" spans="11:11">
      <c r="K246" s="30" t="str">
        <f t="shared" si="42"/>
        <v/>
      </c>
    </row>
    <row r="247" spans="11:11">
      <c r="K247" s="30" t="str">
        <f t="shared" si="42"/>
        <v/>
      </c>
    </row>
    <row r="248" spans="11:11">
      <c r="K248" s="30" t="str">
        <f t="shared" si="42"/>
        <v/>
      </c>
    </row>
    <row r="249" spans="11:11">
      <c r="K249" s="30" t="str">
        <f t="shared" si="42"/>
        <v/>
      </c>
    </row>
    <row r="250" spans="11:11">
      <c r="K250" s="30" t="str">
        <f t="shared" si="42"/>
        <v/>
      </c>
    </row>
    <row r="251" spans="11:11">
      <c r="K251" s="30" t="str">
        <f t="shared" si="42"/>
        <v/>
      </c>
    </row>
    <row r="252" spans="11:11">
      <c r="K252" s="30" t="str">
        <f t="shared" si="42"/>
        <v/>
      </c>
    </row>
    <row r="253" spans="11:11">
      <c r="K253" s="30" t="str">
        <f t="shared" si="42"/>
        <v/>
      </c>
    </row>
    <row r="254" spans="11:11">
      <c r="K254" s="30" t="str">
        <f t="shared" si="42"/>
        <v/>
      </c>
    </row>
    <row r="255" spans="11:11">
      <c r="K255" s="30" t="str">
        <f t="shared" si="42"/>
        <v/>
      </c>
    </row>
    <row r="256" spans="11:11">
      <c r="K256" s="30" t="str">
        <f t="shared" si="42"/>
        <v/>
      </c>
    </row>
    <row r="257" spans="11:11">
      <c r="K257" s="30" t="str">
        <f t="shared" si="42"/>
        <v/>
      </c>
    </row>
    <row r="258" spans="11:11">
      <c r="K258" s="30" t="str">
        <f t="shared" si="42"/>
        <v/>
      </c>
    </row>
    <row r="259" spans="11:11">
      <c r="K259" s="30" t="str">
        <f t="shared" si="42"/>
        <v/>
      </c>
    </row>
    <row r="260" spans="11:11">
      <c r="K260" s="30" t="str">
        <f t="shared" si="42"/>
        <v/>
      </c>
    </row>
    <row r="261" spans="11:11">
      <c r="K261" s="30" t="str">
        <f t="shared" si="42"/>
        <v/>
      </c>
    </row>
    <row r="262" spans="11:11">
      <c r="K262" s="30" t="str">
        <f t="shared" si="42"/>
        <v/>
      </c>
    </row>
    <row r="263" spans="11:11">
      <c r="K263" s="30" t="str">
        <f t="shared" si="42"/>
        <v/>
      </c>
    </row>
    <row r="264" spans="11:11">
      <c r="K264" s="30" t="str">
        <f t="shared" si="42"/>
        <v/>
      </c>
    </row>
    <row r="265" spans="11:11">
      <c r="K265" s="30" t="str">
        <f t="shared" si="42"/>
        <v/>
      </c>
    </row>
    <row r="266" spans="11:11">
      <c r="K266" s="30" t="str">
        <f t="shared" si="42"/>
        <v/>
      </c>
    </row>
    <row r="267" spans="11:11">
      <c r="K267" s="30" t="str">
        <f t="shared" si="42"/>
        <v/>
      </c>
    </row>
    <row r="268" spans="11:11">
      <c r="K268" s="30" t="str">
        <f t="shared" si="42"/>
        <v/>
      </c>
    </row>
    <row r="269" spans="11:11">
      <c r="K269" s="30" t="str">
        <f t="shared" si="42"/>
        <v/>
      </c>
    </row>
    <row r="270" spans="11:11">
      <c r="K270" s="30" t="str">
        <f t="shared" si="42"/>
        <v/>
      </c>
    </row>
    <row r="271" spans="11:11">
      <c r="K271" s="30" t="str">
        <f t="shared" si="42"/>
        <v/>
      </c>
    </row>
    <row r="272" spans="11:11">
      <c r="K272" s="30" t="str">
        <f t="shared" si="42"/>
        <v/>
      </c>
    </row>
    <row r="273" spans="11:11">
      <c r="K273" s="30" t="str">
        <f t="shared" si="42"/>
        <v/>
      </c>
    </row>
    <row r="274" spans="11:11">
      <c r="K274" s="30" t="str">
        <f t="shared" ref="K274:K337" si="43">IF(H274="","",C274*(H274-D274)*N274)</f>
        <v/>
      </c>
    </row>
    <row r="275" spans="11:11">
      <c r="K275" s="30" t="str">
        <f t="shared" si="43"/>
        <v/>
      </c>
    </row>
    <row r="276" spans="11:11">
      <c r="K276" s="30" t="str">
        <f t="shared" si="43"/>
        <v/>
      </c>
    </row>
    <row r="277" spans="11:11">
      <c r="K277" s="30" t="str">
        <f t="shared" si="43"/>
        <v/>
      </c>
    </row>
    <row r="278" spans="11:11">
      <c r="K278" s="30" t="str">
        <f t="shared" si="43"/>
        <v/>
      </c>
    </row>
    <row r="279" spans="11:11">
      <c r="K279" s="30" t="str">
        <f t="shared" si="43"/>
        <v/>
      </c>
    </row>
    <row r="280" spans="11:11">
      <c r="K280" s="30" t="str">
        <f t="shared" si="43"/>
        <v/>
      </c>
    </row>
    <row r="281" spans="11:11">
      <c r="K281" s="30" t="str">
        <f t="shared" si="43"/>
        <v/>
      </c>
    </row>
    <row r="282" spans="11:11">
      <c r="K282" s="30" t="str">
        <f t="shared" si="43"/>
        <v/>
      </c>
    </row>
    <row r="283" spans="11:11">
      <c r="K283" s="30" t="str">
        <f t="shared" si="43"/>
        <v/>
      </c>
    </row>
    <row r="284" spans="11:11">
      <c r="K284" s="30" t="str">
        <f t="shared" si="43"/>
        <v/>
      </c>
    </row>
    <row r="285" spans="11:11">
      <c r="K285" s="30" t="str">
        <f t="shared" si="43"/>
        <v/>
      </c>
    </row>
    <row r="286" spans="11:11">
      <c r="K286" s="30" t="str">
        <f t="shared" si="43"/>
        <v/>
      </c>
    </row>
    <row r="287" spans="11:11">
      <c r="K287" s="30" t="str">
        <f t="shared" si="43"/>
        <v/>
      </c>
    </row>
    <row r="288" spans="11:11">
      <c r="K288" s="30" t="str">
        <f t="shared" si="43"/>
        <v/>
      </c>
    </row>
    <row r="289" spans="11:11">
      <c r="K289" s="30" t="str">
        <f t="shared" si="43"/>
        <v/>
      </c>
    </row>
    <row r="290" spans="11:11">
      <c r="K290" s="30" t="str">
        <f t="shared" si="43"/>
        <v/>
      </c>
    </row>
    <row r="291" spans="11:11">
      <c r="K291" s="30" t="str">
        <f t="shared" si="43"/>
        <v/>
      </c>
    </row>
    <row r="292" spans="11:11">
      <c r="K292" s="30" t="str">
        <f t="shared" si="43"/>
        <v/>
      </c>
    </row>
    <row r="293" spans="11:11">
      <c r="K293" s="30" t="str">
        <f t="shared" si="43"/>
        <v/>
      </c>
    </row>
    <row r="294" spans="11:11">
      <c r="K294" s="30" t="str">
        <f t="shared" si="43"/>
        <v/>
      </c>
    </row>
    <row r="295" spans="11:11">
      <c r="K295" s="30" t="str">
        <f t="shared" si="43"/>
        <v/>
      </c>
    </row>
    <row r="296" spans="11:11">
      <c r="K296" s="30" t="str">
        <f t="shared" si="43"/>
        <v/>
      </c>
    </row>
    <row r="297" spans="11:11">
      <c r="K297" s="30" t="str">
        <f t="shared" si="43"/>
        <v/>
      </c>
    </row>
    <row r="298" spans="11:11">
      <c r="K298" s="30" t="str">
        <f t="shared" si="43"/>
        <v/>
      </c>
    </row>
    <row r="299" spans="11:11">
      <c r="K299" s="30" t="str">
        <f t="shared" si="43"/>
        <v/>
      </c>
    </row>
    <row r="300" spans="11:11">
      <c r="K300" s="30" t="str">
        <f t="shared" si="43"/>
        <v/>
      </c>
    </row>
    <row r="301" spans="11:11">
      <c r="K301" s="30" t="str">
        <f t="shared" si="43"/>
        <v/>
      </c>
    </row>
    <row r="302" spans="11:11">
      <c r="K302" s="30" t="str">
        <f t="shared" si="43"/>
        <v/>
      </c>
    </row>
    <row r="303" spans="11:11">
      <c r="K303" s="30" t="str">
        <f t="shared" si="43"/>
        <v/>
      </c>
    </row>
    <row r="304" spans="11:11">
      <c r="K304" s="30" t="str">
        <f t="shared" si="43"/>
        <v/>
      </c>
    </row>
    <row r="305" spans="11:11">
      <c r="K305" s="30" t="str">
        <f t="shared" si="43"/>
        <v/>
      </c>
    </row>
    <row r="306" spans="11:11">
      <c r="K306" s="30" t="str">
        <f t="shared" si="43"/>
        <v/>
      </c>
    </row>
    <row r="307" spans="11:11">
      <c r="K307" s="30" t="str">
        <f t="shared" si="43"/>
        <v/>
      </c>
    </row>
    <row r="308" spans="11:11">
      <c r="K308" s="30" t="str">
        <f t="shared" si="43"/>
        <v/>
      </c>
    </row>
    <row r="309" spans="11:11">
      <c r="K309" s="30" t="str">
        <f t="shared" si="43"/>
        <v/>
      </c>
    </row>
    <row r="310" spans="11:11">
      <c r="K310" s="30" t="str">
        <f t="shared" si="43"/>
        <v/>
      </c>
    </row>
    <row r="311" spans="11:11">
      <c r="K311" s="30" t="str">
        <f t="shared" si="43"/>
        <v/>
      </c>
    </row>
    <row r="312" spans="11:11">
      <c r="K312" s="30" t="str">
        <f t="shared" si="43"/>
        <v/>
      </c>
    </row>
    <row r="313" spans="11:11">
      <c r="K313" s="30" t="str">
        <f t="shared" si="43"/>
        <v/>
      </c>
    </row>
    <row r="314" spans="11:11">
      <c r="K314" s="30" t="str">
        <f t="shared" si="43"/>
        <v/>
      </c>
    </row>
    <row r="315" spans="11:11">
      <c r="K315" s="30" t="str">
        <f t="shared" si="43"/>
        <v/>
      </c>
    </row>
    <row r="316" spans="11:11">
      <c r="K316" s="30" t="str">
        <f t="shared" si="43"/>
        <v/>
      </c>
    </row>
    <row r="317" spans="11:11">
      <c r="K317" s="30" t="str">
        <f t="shared" si="43"/>
        <v/>
      </c>
    </row>
    <row r="318" spans="11:11">
      <c r="K318" s="30" t="str">
        <f t="shared" si="43"/>
        <v/>
      </c>
    </row>
    <row r="319" spans="11:11">
      <c r="K319" s="30" t="str">
        <f t="shared" si="43"/>
        <v/>
      </c>
    </row>
    <row r="320" spans="11:11">
      <c r="K320" s="30" t="str">
        <f t="shared" si="43"/>
        <v/>
      </c>
    </row>
    <row r="321" spans="11:11">
      <c r="K321" s="30" t="str">
        <f t="shared" si="43"/>
        <v/>
      </c>
    </row>
    <row r="322" spans="11:11">
      <c r="K322" s="30" t="str">
        <f t="shared" si="43"/>
        <v/>
      </c>
    </row>
    <row r="323" spans="11:11">
      <c r="K323" s="30" t="str">
        <f t="shared" si="43"/>
        <v/>
      </c>
    </row>
    <row r="324" spans="11:11">
      <c r="K324" s="30" t="str">
        <f t="shared" si="43"/>
        <v/>
      </c>
    </row>
    <row r="325" spans="11:11">
      <c r="K325" s="30" t="str">
        <f t="shared" si="43"/>
        <v/>
      </c>
    </row>
    <row r="326" spans="11:11">
      <c r="K326" s="30" t="str">
        <f t="shared" si="43"/>
        <v/>
      </c>
    </row>
    <row r="327" spans="11:11">
      <c r="K327" s="30" t="str">
        <f t="shared" si="43"/>
        <v/>
      </c>
    </row>
    <row r="328" spans="11:11">
      <c r="K328" s="30" t="str">
        <f t="shared" si="43"/>
        <v/>
      </c>
    </row>
    <row r="329" spans="11:11">
      <c r="K329" s="30" t="str">
        <f t="shared" si="43"/>
        <v/>
      </c>
    </row>
    <row r="330" spans="11:11">
      <c r="K330" s="30" t="str">
        <f t="shared" si="43"/>
        <v/>
      </c>
    </row>
    <row r="331" spans="11:11">
      <c r="K331" s="30" t="str">
        <f t="shared" si="43"/>
        <v/>
      </c>
    </row>
    <row r="332" spans="11:11">
      <c r="K332" s="30" t="str">
        <f t="shared" si="43"/>
        <v/>
      </c>
    </row>
    <row r="333" spans="11:11">
      <c r="K333" s="30" t="str">
        <f t="shared" si="43"/>
        <v/>
      </c>
    </row>
    <row r="334" spans="11:11">
      <c r="K334" s="30" t="str">
        <f t="shared" si="43"/>
        <v/>
      </c>
    </row>
    <row r="335" spans="11:11">
      <c r="K335" s="30" t="str">
        <f t="shared" si="43"/>
        <v/>
      </c>
    </row>
    <row r="336" spans="11:11">
      <c r="K336" s="30" t="str">
        <f t="shared" si="43"/>
        <v/>
      </c>
    </row>
    <row r="337" spans="11:11">
      <c r="K337" s="30" t="str">
        <f t="shared" si="43"/>
        <v/>
      </c>
    </row>
    <row r="338" spans="11:11">
      <c r="K338" s="30" t="str">
        <f t="shared" ref="K338:K368" si="44">IF(H338="","",C338*(H338-D338)*N338)</f>
        <v/>
      </c>
    </row>
    <row r="339" spans="11:11">
      <c r="K339" s="30" t="str">
        <f t="shared" si="44"/>
        <v/>
      </c>
    </row>
    <row r="340" spans="11:11">
      <c r="K340" s="30" t="str">
        <f t="shared" si="44"/>
        <v/>
      </c>
    </row>
    <row r="341" spans="11:11">
      <c r="K341" s="30" t="str">
        <f t="shared" si="44"/>
        <v/>
      </c>
    </row>
    <row r="342" spans="11:11">
      <c r="K342" s="30" t="str">
        <f t="shared" si="44"/>
        <v/>
      </c>
    </row>
    <row r="343" spans="11:11">
      <c r="K343" s="30" t="str">
        <f t="shared" si="44"/>
        <v/>
      </c>
    </row>
    <row r="344" spans="11:11">
      <c r="K344" s="30" t="str">
        <f t="shared" si="44"/>
        <v/>
      </c>
    </row>
    <row r="345" spans="11:11">
      <c r="K345" s="30" t="str">
        <f t="shared" si="44"/>
        <v/>
      </c>
    </row>
    <row r="346" spans="11:11">
      <c r="K346" s="30" t="str">
        <f t="shared" si="44"/>
        <v/>
      </c>
    </row>
    <row r="347" spans="11:11">
      <c r="K347" s="30" t="str">
        <f t="shared" si="44"/>
        <v/>
      </c>
    </row>
    <row r="348" spans="11:11">
      <c r="K348" s="30" t="str">
        <f t="shared" si="44"/>
        <v/>
      </c>
    </row>
    <row r="349" spans="11:11">
      <c r="K349" s="30" t="str">
        <f t="shared" si="44"/>
        <v/>
      </c>
    </row>
    <row r="350" spans="11:11">
      <c r="K350" s="30" t="str">
        <f t="shared" si="44"/>
        <v/>
      </c>
    </row>
    <row r="351" spans="11:11">
      <c r="K351" s="30" t="str">
        <f t="shared" si="44"/>
        <v/>
      </c>
    </row>
    <row r="352" spans="11:11">
      <c r="K352" s="30" t="str">
        <f t="shared" si="44"/>
        <v/>
      </c>
    </row>
    <row r="353" spans="11:11">
      <c r="K353" s="30" t="str">
        <f t="shared" si="44"/>
        <v/>
      </c>
    </row>
    <row r="354" spans="11:11">
      <c r="K354" s="30" t="str">
        <f t="shared" si="44"/>
        <v/>
      </c>
    </row>
    <row r="355" spans="11:11">
      <c r="K355" s="30" t="str">
        <f t="shared" si="44"/>
        <v/>
      </c>
    </row>
    <row r="356" spans="11:11">
      <c r="K356" s="30" t="str">
        <f t="shared" si="44"/>
        <v/>
      </c>
    </row>
    <row r="357" spans="11:11">
      <c r="K357" s="30" t="str">
        <f t="shared" si="44"/>
        <v/>
      </c>
    </row>
    <row r="358" spans="11:11">
      <c r="K358" s="30" t="str">
        <f t="shared" si="44"/>
        <v/>
      </c>
    </row>
    <row r="359" spans="11:11">
      <c r="K359" s="30" t="str">
        <f t="shared" si="44"/>
        <v/>
      </c>
    </row>
    <row r="360" spans="11:11">
      <c r="K360" s="30" t="str">
        <f t="shared" si="44"/>
        <v/>
      </c>
    </row>
    <row r="361" spans="11:11">
      <c r="K361" s="30" t="str">
        <f t="shared" si="44"/>
        <v/>
      </c>
    </row>
    <row r="362" spans="11:11">
      <c r="K362" s="30" t="str">
        <f t="shared" si="44"/>
        <v/>
      </c>
    </row>
    <row r="363" spans="11:11">
      <c r="K363" s="30" t="str">
        <f t="shared" si="44"/>
        <v/>
      </c>
    </row>
    <row r="364" spans="11:11">
      <c r="K364" s="30" t="str">
        <f t="shared" si="44"/>
        <v/>
      </c>
    </row>
    <row r="365" spans="11:11">
      <c r="K365" s="30" t="str">
        <f t="shared" si="44"/>
        <v/>
      </c>
    </row>
    <row r="366" spans="11:11">
      <c r="K366" s="30" t="str">
        <f t="shared" si="44"/>
        <v/>
      </c>
    </row>
    <row r="367" spans="11:11">
      <c r="K367" s="30" t="str">
        <f t="shared" si="44"/>
        <v/>
      </c>
    </row>
    <row r="368" spans="11:11">
      <c r="K368" s="30" t="str">
        <f t="shared" si="4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2018-01-25T09:21:58Z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