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1" i="1" l="1"/>
  <c r="G190" i="1"/>
  <c r="G189" i="1"/>
  <c r="N191" i="1"/>
  <c r="N190" i="1"/>
  <c r="N189" i="1"/>
  <c r="N188" i="1"/>
  <c r="P191" i="1" l="1"/>
  <c r="P190" i="1"/>
  <c r="P189" i="1"/>
  <c r="P188" i="1"/>
  <c r="C31" i="2"/>
  <c r="C30" i="2"/>
  <c r="C29" i="2"/>
  <c r="C28" i="2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P187" i="1" l="1"/>
  <c r="P186" i="1"/>
  <c r="P184" i="1"/>
  <c r="P185" i="1"/>
  <c r="P183" i="1"/>
  <c r="P182" i="1"/>
  <c r="P181" i="1"/>
  <c r="P175" i="1"/>
  <c r="P180" i="1"/>
  <c r="P178" i="1"/>
  <c r="P174" i="1"/>
  <c r="P179" i="1"/>
  <c r="P177" i="1"/>
  <c r="P176" i="1"/>
  <c r="P173" i="1"/>
  <c r="G168" i="1"/>
  <c r="G164" i="1"/>
  <c r="P172" i="1" l="1"/>
  <c r="P170" i="1"/>
  <c r="P169" i="1"/>
  <c r="P171" i="1"/>
  <c r="P165" i="1"/>
  <c r="P166" i="1"/>
  <c r="P168" i="1"/>
  <c r="P167" i="1"/>
  <c r="P164" i="1"/>
  <c r="G163" i="1"/>
  <c r="G162" i="1"/>
  <c r="G161" i="1"/>
  <c r="G160" i="1"/>
  <c r="P163" i="1" l="1"/>
  <c r="P162" i="1"/>
  <c r="P161" i="1"/>
  <c r="P160" i="1"/>
  <c r="G159" i="1"/>
  <c r="G158" i="1"/>
  <c r="N28" i="1"/>
  <c r="N30" i="1"/>
  <c r="N31" i="1"/>
  <c r="N25" i="1"/>
  <c r="N32" i="1"/>
  <c r="N29" i="1"/>
  <c r="N34" i="1"/>
  <c r="G157" i="1" l="1"/>
  <c r="G156" i="1"/>
  <c r="G155" i="1"/>
  <c r="G153" i="1"/>
  <c r="G151" i="1"/>
  <c r="K142" i="1"/>
  <c r="K144" i="1"/>
  <c r="K148" i="1"/>
  <c r="K149" i="1"/>
  <c r="G144" i="1"/>
  <c r="G147" i="1"/>
  <c r="G146" i="1"/>
  <c r="G145" i="1"/>
  <c r="G143" i="1"/>
  <c r="G142" i="1"/>
  <c r="P159" i="1" l="1"/>
  <c r="P158" i="1"/>
  <c r="K146" i="1"/>
  <c r="K150" i="1"/>
  <c r="K143" i="1"/>
  <c r="K147" i="1"/>
  <c r="K145" i="1"/>
  <c r="P157" i="1"/>
  <c r="P156" i="1"/>
  <c r="P155" i="1"/>
  <c r="P154" i="1"/>
  <c r="P153" i="1"/>
  <c r="P152" i="1"/>
  <c r="P150" i="1"/>
  <c r="P151" i="1"/>
  <c r="P145" i="1"/>
  <c r="P146" i="1"/>
  <c r="P142" i="1"/>
  <c r="P147" i="1"/>
  <c r="P143" i="1"/>
  <c r="P144" i="1"/>
  <c r="G149" i="1" l="1"/>
  <c r="G148" i="1"/>
  <c r="G140" i="1" l="1"/>
  <c r="K141" i="1" l="1"/>
  <c r="K138" i="1"/>
  <c r="P149" i="1"/>
  <c r="P148" i="1"/>
  <c r="P140" i="1"/>
  <c r="P141" i="1"/>
  <c r="G139" i="1" l="1"/>
  <c r="P139" i="1" l="1"/>
  <c r="G138" i="1"/>
  <c r="P138" i="1" l="1"/>
  <c r="G137" i="1" l="1"/>
  <c r="G136" i="1"/>
  <c r="P137" i="1" l="1"/>
  <c r="P136" i="1"/>
  <c r="G135" i="1"/>
  <c r="G134" i="1"/>
  <c r="K133" i="1" l="1"/>
  <c r="P135" i="1"/>
  <c r="G133" i="1"/>
  <c r="P134" i="1" l="1"/>
  <c r="P133" i="1"/>
  <c r="C27" i="2"/>
  <c r="C26" i="2"/>
  <c r="G132" i="1"/>
  <c r="G131" i="1"/>
  <c r="G129" i="1"/>
  <c r="G128" i="1"/>
  <c r="G127" i="1"/>
  <c r="G126" i="1"/>
  <c r="G125" i="1"/>
  <c r="P128" i="1" l="1"/>
  <c r="P130" i="1"/>
  <c r="P129" i="1"/>
  <c r="P131" i="1"/>
  <c r="P132" i="1"/>
  <c r="P127" i="1"/>
  <c r="P126" i="1"/>
  <c r="G124" i="1"/>
  <c r="G123" i="1"/>
  <c r="G122" i="1"/>
  <c r="G121" i="1"/>
  <c r="K120" i="1"/>
  <c r="G12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9" i="1"/>
  <c r="K14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<sst xmlns="http://schemas.openxmlformats.org/spreadsheetml/2006/main" count="453" uniqueCount="211">
  <si>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</si>
  <si>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</si>
  <si>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</si>
  <si>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</si>
  <si>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</si>
  <si>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</si>
  <si>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</si>
  <si>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</si>
  <si>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</si>
  <si>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</si>
  <si>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</si>
  <si>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</si>
  <si>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</si>
  <si>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</si>
  <si>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</si>
  <si>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</si>
  <si>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</si>
  <si>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</si>
  <si>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</si>
  <si>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</si>
  <si>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</si>
  <si>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</si>
  <si>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</si>
  <si>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</si>
  <si>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</si>
  <si>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</si>
  <si>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</si>
  <si>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</si>
  <si>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</si>
  <si>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</si>
  <si>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</si>
  <si>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</si>
  <si>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</si>
  <si>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</si>
  <si>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</si>
  <si>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</si>
  <si>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</si>
  <si>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</si>
  <si>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</si>
  <si>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</si>
  <si>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</si>
  <si>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</si>
  <si>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</si>
  <si>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</si>
  <si>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</si>
  <si>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</si>
  <si>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</si>
  <si>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</si>
  <si>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</si>
  <si>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</si>
  <si>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</si>
  <si>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</si>
  <si>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</si>
  <si>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</si>
  <si>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</si>
  <si>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</si>
  <si>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</si>
  <si>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</si>
  <si>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</si>
  <si>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</si>
  <si>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</si>
  <si>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</si>
  <si>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</si>
  <si>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</si>
  <si>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</si>
  <si>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</si>
  <si>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</si>
  <si>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</si>
  <si>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</si>
  <si>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</si>
  <si>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</si>
  <si>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</si>
  <si>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</si>
  <si>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</si>
  <si>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</si>
  <si>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</si>
  <si>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</si>
  <si>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</si>
  <si>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</si>
  <si>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</si>
  <si>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</si>
  <si>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</si>
  <si>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</si>
  <si>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</si>
  <si>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</si>
  <si>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</si>
  <si>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</si>
  <si>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</si>
  <si>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</si>
  <si>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</si>
  <si>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</si>
  <si>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</si>
  <si>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</si>
  <si>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</si>
  <si>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</si>
  <si>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</si>
  <si>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</si>
  <si>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</si>
  <si>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</si>
  <si>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</si>
  <si>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</si>
  <si>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</si>
  <si>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</si>
  <si>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</si>
  <si>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</si>
  <si>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</si>
  <si>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</si>
  <si>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</si>
  <si>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</si>
  <si>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</si>
  <si>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</si>
  <si>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</si>
  <si>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</si>
  <si>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</si>
  <si>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</si>
  <si>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</si>
  <si>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</si>
  <si>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</si>
  <si>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</si>
  <si>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</si>
  <si>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</si>
  <si>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</si>
  <si>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</si>
  <si>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</si>
  <si>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</si>
  <si>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</si>
  <si>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</si>
  <si>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</si>
  <si>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</si>
  <si>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</si>
  <si>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</si>
  <si>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</si>
  <si>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</si>
  <si>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</si>
  <si>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</si>
  <si>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</si>
  <si>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</si>
  <si>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</si>
  <si>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</si>
  <si>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</si>
  <si>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</si>
  <si>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</si>
  <si>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</si>
  <si>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</si>
  <si>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</si>
  <si>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</si>
  <si>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</si>
  <si>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</si>
  <si>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</si>
  <si>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</si>
  <si>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</si>
  <si>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</si>
  <si>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</si>
  <si>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</si>
  <si>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</si>
  <si>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</si>
  <si>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</si>
  <si>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</si>
  <si>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</si>
  <si>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</si>
  <si>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</si>
  <si>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</si>
  <si>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</si>
  <si>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</si>
  <si>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</si>
  <si>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</si>
  <si>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</si>
  <si>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</si>
  <si>
    <t>SF805</t>
    <phoneticPr fontId="1" type="noConversion"/>
  </si>
  <si>
    <t>J1805</t>
    <phoneticPr fontId="1" type="noConversion"/>
  </si>
  <si>
    <t>JM1805</t>
    <phoneticPr fontId="1" type="noConversion"/>
  </si>
  <si>
    <t>CU1803</t>
    <phoneticPr fontId="1" type="noConversion"/>
  </si>
  <si>
    <t>MA805</t>
    <phoneticPr fontId="1" type="noConversion"/>
  </si>
  <si>
    <t>IC1803</t>
    <phoneticPr fontId="1" type="noConversion"/>
  </si>
  <si>
    <t>IH1803</t>
    <phoneticPr fontId="1" type="noConversion"/>
  </si>
  <si>
    <t>J1805</t>
    <phoneticPr fontId="1" type="noConversion"/>
  </si>
  <si>
    <t>NI1805</t>
    <phoneticPr fontId="1" type="noConversion"/>
  </si>
  <si>
    <t>RM805</t>
    <phoneticPr fontId="1" type="noConversion"/>
  </si>
  <si>
    <t>JM1805</t>
  </si>
  <si>
    <t>JM1805</t>
    <phoneticPr fontId="1" type="noConversion"/>
  </si>
  <si>
    <t>AU1806</t>
    <phoneticPr fontId="1" type="noConversion"/>
  </si>
  <si>
    <t>BU1806</t>
    <phoneticPr fontId="1" type="noConversion"/>
  </si>
  <si>
    <t>HC1805</t>
    <phoneticPr fontId="1" type="noConversion"/>
  </si>
  <si>
    <t>ZN1805</t>
  </si>
  <si>
    <t>ZN1805</t>
    <phoneticPr fontId="1" type="noConversion"/>
  </si>
  <si>
    <t>TA805</t>
    <phoneticPr fontId="1" type="noConversion"/>
  </si>
  <si>
    <t>SF805</t>
    <phoneticPr fontId="1" type="noConversion"/>
  </si>
  <si>
    <t>ZC805</t>
    <phoneticPr fontId="1" type="noConversion"/>
  </si>
  <si>
    <t>JD1805</t>
  </si>
  <si>
    <t>JD1805</t>
    <phoneticPr fontId="1" type="noConversion"/>
  </si>
  <si>
    <t>J1805</t>
  </si>
  <si>
    <t>IF1803</t>
  </si>
  <si>
    <t>AL1805</t>
  </si>
  <si>
    <t>L1805</t>
  </si>
  <si>
    <t>T1803</t>
  </si>
  <si>
    <t>TF1803</t>
  </si>
  <si>
    <t>分类</t>
    <phoneticPr fontId="1" type="noConversion"/>
  </si>
  <si>
    <t>有色</t>
    <phoneticPr fontId="1" type="noConversion"/>
  </si>
  <si>
    <t>贵金属</t>
    <phoneticPr fontId="1" type="noConversion"/>
  </si>
  <si>
    <t>化工</t>
    <phoneticPr fontId="1" type="noConversion"/>
  </si>
  <si>
    <t>农产品</t>
    <phoneticPr fontId="1" type="noConversion"/>
  </si>
  <si>
    <t>黑色</t>
    <phoneticPr fontId="1" type="noConversion"/>
  </si>
  <si>
    <t>指数</t>
    <phoneticPr fontId="1" type="noConversion"/>
  </si>
  <si>
    <t>国债</t>
    <phoneticPr fontId="1" type="noConversion"/>
  </si>
  <si>
    <t>J1805</t>
    <phoneticPr fontId="1" type="noConversion"/>
  </si>
  <si>
    <t>RB1805</t>
    <phoneticPr fontId="1" type="noConversion"/>
  </si>
  <si>
    <t>P1805</t>
    <phoneticPr fontId="1" type="noConversion"/>
  </si>
  <si>
    <t>IF1803</t>
    <phoneticPr fontId="1" type="noConversion"/>
  </si>
  <si>
    <t>I1805</t>
    <phoneticPr fontId="1" type="noConversion"/>
  </si>
  <si>
    <t>MA805</t>
    <phoneticPr fontId="1" type="noConversion"/>
  </si>
  <si>
    <t>AU1806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</si>
</sst>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  <numFmt numFmtId="181" formatCode="h:mm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0.97484548400000004</c:v>
                </c:pt>
                <c:pt idx="25">
                  <c:v>0.97710112799999993</c:v>
                </c:pt>
                <c:pt idx="26">
                  <c:v>0.97533999199999999</c:v>
                </c:pt>
                <c:pt idx="27">
                  <c:v>0.97128279100000003</c:v>
                </c:pt>
                <c:pt idx="28">
                  <c:v>0.97321309099999997</c:v>
                </c:pt>
                <c:pt idx="29">
                  <c:v>0.97120030000000002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4096"/>
        <c:axId val="464234656"/>
      </c:lineChart>
      <c:dateAx>
        <c:axId val="46423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4656"/>
        <c:crosses val="autoZero"/>
        <c:auto val="1"/>
        <c:lblOffset val="100"/>
        <c:baseTimeUnit val="days"/>
      </c:dateAx>
      <c:valAx>
        <c:axId val="4642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权益!$A$22:$A$31</c:f>
              <c:numCache>
                <c:formatCode>m/d/yyyy</c:formatCode>
                <c:ptCount val="10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</c:numCache>
            </c:numRef>
          </c:cat>
          <c:val>
            <c:numRef>
              <c:f>权益!$B$22:$B$31</c:f>
              <c:numCache>
                <c:formatCode>_ * #,##0_ ;_ * \-#,##0_ ;_ * "-"??_ ;_ @_ </c:formatCode>
                <c:ptCount val="10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  <c:pt idx="4">
                  <c:v>9748454.8399999999</c:v>
                </c:pt>
                <c:pt idx="5">
                  <c:v>9771011.2799999993</c:v>
                </c:pt>
                <c:pt idx="6">
                  <c:v>9753399.9199999999</c:v>
                </c:pt>
                <c:pt idx="7">
                  <c:v>9712827.9100000001</c:v>
                </c:pt>
                <c:pt idx="8">
                  <c:v>9732130.9100000001</c:v>
                </c:pt>
                <c:pt idx="9">
                  <c:v>9712003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5840"/>
        <c:axId val="464426400"/>
      </c:lineChart>
      <c:dateAx>
        <c:axId val="464425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26400"/>
        <c:crosses val="autoZero"/>
        <c:auto val="1"/>
        <c:lblOffset val="100"/>
        <c:baseTimeUnit val="days"/>
      </c:dateAx>
      <c:valAx>
        <c:axId val="464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14" activePane="bottomLeft" state="frozen"/>
      <selection pane="bottomLeft" activeCell="F25" sqref="F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18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0.24390243902439024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0.71952108867789777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9748454.8399999999</v>
      </c>
      <c r="C26" s="56">
        <f t="shared" ref="C26:C31" si="1">B26/$B$2</f>
        <v>0.97484548400000004</v>
      </c>
    </row>
    <row r="27" spans="1:3">
      <c r="A27" s="2">
        <v>43129</v>
      </c>
      <c r="B27" s="39">
        <v>9771011.2799999993</v>
      </c>
      <c r="C27" s="15">
        <f t="shared" si="1"/>
        <v>0.97710112799999993</v>
      </c>
    </row>
    <row r="28" spans="1:3">
      <c r="A28" s="2">
        <v>43130</v>
      </c>
      <c r="B28" s="39">
        <v>9753399.9199999999</v>
      </c>
      <c r="C28" s="15">
        <f t="shared" si="1"/>
        <v>0.97533999199999999</v>
      </c>
    </row>
    <row r="29" spans="1:3">
      <c r="A29" s="2">
        <v>43131</v>
      </c>
      <c r="B29" s="39">
        <v>9712827.9100000001</v>
      </c>
      <c r="C29" s="15">
        <f t="shared" si="1"/>
        <v>0.97128279100000003</v>
      </c>
    </row>
    <row r="30" spans="1:3">
      <c r="A30" s="2">
        <v>43132</v>
      </c>
      <c r="B30" s="39">
        <v>9732130.9100000001</v>
      </c>
      <c r="C30" s="15">
        <f t="shared" si="1"/>
        <v>0.97321309099999997</v>
      </c>
    </row>
    <row r="31" spans="1:3">
      <c r="A31" s="2">
        <v>43133</v>
      </c>
      <c r="B31" s="39">
        <v>9712003</v>
      </c>
      <c r="C31" s="15">
        <f t="shared" si="1"/>
        <v>0.97120030000000002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0"/>
  <sheetViews>
    <sheetView tabSelected="1" workbookViewId="0">
      <pane ySplit="1" topLeftCell="A182" activePane="bottomLeft" state="frozen"/>
      <selection pane="bottomLeft" activeCell="B192" sqref="B192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COUNT(K2:K9987)</f>
        <v>164</v>
      </c>
      <c r="Q1" s="13">
        <f>COUNTIF(K2:K9987,"&gt;0")</f>
        <v>40</v>
      </c>
      <c r="R1" s="13">
        <f>COUNTIF(K2:K9987,"&lt;0")</f>
        <v>122</v>
      </c>
      <c r="S1" s="13">
        <f>SUMIF(K2:K9987,"&gt;0")</f>
        <v>526031.54999999993</v>
      </c>
      <c r="T1" s="13">
        <f>ABS(SUMIF(K2:K9987,"&lt;0"))</f>
        <v>731085.66000000073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122</v>
      </c>
      <c r="Q2" s="14" t="s">
        <v>123</v>
      </c>
      <c r="R2" s="14" t="s">
        <v>124</v>
      </c>
      <c r="S2" s="14" t="s">
        <v>125</v>
      </c>
      <c r="T2" s="14" t="s">
        <v>126</v>
      </c>
      <c r="U2" s="14" t="s">
        <v>127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121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131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7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H101" s="1">
        <v>5704</v>
      </c>
      <c r="I101" s="2">
        <v>43130</v>
      </c>
      <c r="J101" s="40">
        <v>0.38194444444444442</v>
      </c>
      <c r="K101" s="30">
        <f t="shared" si="15"/>
        <v>-5920</v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119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128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H111" s="1">
        <v>3628</v>
      </c>
      <c r="I111" s="2">
        <v>43130</v>
      </c>
      <c r="J111" s="40">
        <v>0.58888888888888891</v>
      </c>
      <c r="K111" s="30">
        <f t="shared" si="15"/>
        <v>7410</v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129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130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132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H114" s="1">
        <v>668.6</v>
      </c>
      <c r="I114" s="2">
        <v>43129</v>
      </c>
      <c r="J114" s="40">
        <v>0.92361111111111116</v>
      </c>
      <c r="K114" s="30">
        <f t="shared" si="15"/>
        <v>0</v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136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ht="14.25">
      <c r="B116" s="1" t="s">
        <v>137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ht="14.25">
      <c r="B117" s="1" t="s">
        <v>133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134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135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ht="14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H120" s="1">
        <v>105200</v>
      </c>
      <c r="I120" s="2">
        <v>43130</v>
      </c>
      <c r="J120" s="40">
        <v>0.38194444444444442</v>
      </c>
      <c r="K120" s="30">
        <f>IF(H120="","",C120*(H120-D120)*N120)</f>
        <v>11700</v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ht="14.25">
      <c r="B121" s="1" t="s">
        <v>138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H121" s="1">
        <v>26815</v>
      </c>
      <c r="I121" s="2">
        <v>43130</v>
      </c>
      <c r="J121" s="40">
        <v>0.38194444444444442</v>
      </c>
      <c r="K121" s="30">
        <f t="shared" si="15"/>
        <v>27450</v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ht="14.25">
      <c r="B122" s="1" t="s">
        <v>139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H122" s="1">
        <v>2914</v>
      </c>
      <c r="I122" s="2">
        <v>43129</v>
      </c>
      <c r="J122" s="40">
        <v>0.88194444444444453</v>
      </c>
      <c r="K122" s="30">
        <f t="shared" si="15"/>
        <v>-360</v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ht="14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ht="14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ht="14.25">
      <c r="B125" s="1" t="s">
        <v>140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H125" s="1">
        <v>2329</v>
      </c>
      <c r="I125" s="2">
        <v>43130</v>
      </c>
      <c r="J125" s="40">
        <v>0.38194444444444442</v>
      </c>
      <c r="K125" s="30">
        <f t="shared" si="15"/>
        <v>5280</v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ht="14.25">
      <c r="B126" s="1" t="s">
        <v>141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H126" s="1">
        <v>2038</v>
      </c>
      <c r="I126" s="2">
        <v>43129</v>
      </c>
      <c r="J126" s="40">
        <v>0.92361111111111116</v>
      </c>
      <c r="K126" s="30">
        <f t="shared" si="15"/>
        <v>2450</v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ht="14.25">
      <c r="B127" s="1" t="s">
        <v>142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H127" s="1">
        <v>3936</v>
      </c>
      <c r="I127" s="2">
        <v>43129</v>
      </c>
      <c r="J127" s="40">
        <v>0.88194444444444453</v>
      </c>
      <c r="K127" s="30">
        <f t="shared" si="15"/>
        <v>-3300</v>
      </c>
      <c r="N127" s="11">
        <f>[1]!WSD($B127,"contractmultiplier",$A$2,$A$2,"TradingCalendar=SSE","rptType=1","ShowCodes=N","ShowDates=N","ShowParams=Y","cols=1;rows=1")</f>
        <v>10</v>
      </c>
      <c r="O127" s="53">
        <v>9777015</v>
      </c>
      <c r="P127" s="24">
        <f t="shared" ref="P127" si="53">O127*G127/(D127*N127*0.15)</f>
        <v>21.446249050873199</v>
      </c>
    </row>
    <row r="128" spans="1:16" ht="14.25">
      <c r="B128" s="1" t="s">
        <v>143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H128" s="1">
        <v>3951</v>
      </c>
      <c r="I128" s="2">
        <v>43130</v>
      </c>
      <c r="J128" s="40">
        <v>0.38194444444444442</v>
      </c>
      <c r="K128" s="30">
        <f t="shared" si="15"/>
        <v>-3300</v>
      </c>
      <c r="N128" s="11">
        <f>[1]!WSD($B128,"contractmultiplier",$A$2,$A$2,"TradingCalendar=SSE","rptType=1","ShowCodes=N","ShowDates=N","ShowParams=Y","cols=1;rows=1")</f>
        <v>10</v>
      </c>
      <c r="O128" s="53">
        <v>9777015</v>
      </c>
      <c r="P128" s="24">
        <f t="shared" ref="P128" si="54">O128*G128/(D128*N128*0.15)</f>
        <v>21.912960161371661</v>
      </c>
    </row>
    <row r="129" spans="1:16" ht="14.25">
      <c r="B129" s="1" t="s">
        <v>144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H129" s="1">
        <v>2795</v>
      </c>
      <c r="I129" s="2">
        <v>43130</v>
      </c>
      <c r="J129" s="40">
        <v>0.38194444444444442</v>
      </c>
      <c r="K129" s="30">
        <f t="shared" si="15"/>
        <v>-1530</v>
      </c>
      <c r="N129" s="11">
        <f>[1]!WSD($B129,"contractmultiplier",$A$2,$A$2,"TradingCalendar=SSE","rptType=1","ShowCodes=N","ShowDates=N","ShowParams=Y","cols=1;rows=1")</f>
        <v>10</v>
      </c>
      <c r="O129" s="53">
        <v>9777015</v>
      </c>
      <c r="P129" s="24">
        <f t="shared" ref="P129" si="55">O129*G129/(D129*N129*0.15)</f>
        <v>17.046626248216832</v>
      </c>
    </row>
    <row r="130" spans="1:16" ht="14.25">
      <c r="B130" s="1" t="s">
        <v>145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1">
        <f>[1]!WSD($B130,"contractmultiplier",$A$2,$A$2,"TradingCalendar=SSE","rptType=1","ShowCodes=N","ShowDates=N","ShowParams=Y","cols=1;rows=1")</f>
        <v>10000</v>
      </c>
      <c r="O130" s="53">
        <v>9777016</v>
      </c>
      <c r="P130" s="24">
        <f t="shared" ref="P130" si="56">O130*G130/(D130*N130*0.15)</f>
        <v>1.2776933514838007</v>
      </c>
    </row>
    <row r="131" spans="1:16" ht="14.25">
      <c r="B131" s="1" t="s">
        <v>146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1">
        <f>[1]!WSD($B131,"contractmultiplier",$A$2,$A$2,"TradingCalendar=SSE","rptType=1","ShowCodes=N","ShowDates=N","ShowParams=Y","cols=1;rows=1")</f>
        <v>5</v>
      </c>
      <c r="O131" s="53">
        <v>9777016</v>
      </c>
      <c r="P131" s="24">
        <f t="shared" ref="P131" si="57">O131*G131/(D131*N131*0.15)</f>
        <v>11.744163363363366</v>
      </c>
    </row>
    <row r="132" spans="1:16" ht="14.25">
      <c r="A132" s="3"/>
      <c r="B132" s="3" t="s">
        <v>146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3">
        <v>6650</v>
      </c>
      <c r="I132" s="33">
        <v>43130</v>
      </c>
      <c r="J132" s="45">
        <v>0.37638888888888888</v>
      </c>
      <c r="K132" s="28">
        <f t="shared" si="15"/>
        <v>120</v>
      </c>
      <c r="L132" s="3"/>
      <c r="M132" s="4"/>
      <c r="N132" s="11">
        <f>[1]!WSD($B132,"contractmultiplier",$A$2,$A$2,"TradingCalendar=SSE","rptType=1","ShowCodes=N","ShowDates=N","ShowParams=Y","cols=1;rows=1")</f>
        <v>5</v>
      </c>
      <c r="O132" s="53">
        <v>9777016</v>
      </c>
      <c r="P132" s="24">
        <f t="shared" ref="P132" si="58">O132*G132/(D132*N132*0.15)</f>
        <v>11.765362214199762</v>
      </c>
    </row>
    <row r="133" spans="1:16" ht="14.25">
      <c r="A133" s="2">
        <v>43130</v>
      </c>
      <c r="B133" s="1" t="s">
        <v>40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H133" s="1">
        <v>53420</v>
      </c>
      <c r="I133" s="2">
        <v>43129</v>
      </c>
      <c r="J133" s="40">
        <v>0.92361111111111116</v>
      </c>
      <c r="K133" s="30">
        <f t="shared" si="15"/>
        <v>900</v>
      </c>
      <c r="N133" s="11">
        <f>[1]!WSD($B133,"contractmultiplier",$A$2,$A$2,"TradingCalendar=SSE","rptType=1","ShowCodes=N","ShowDates=N","ShowParams=Y","cols=1;rows=1")</f>
        <v>5</v>
      </c>
      <c r="O133" s="53">
        <v>9777017</v>
      </c>
      <c r="P133" s="24">
        <f t="shared" ref="P133" si="59">O133*G133/(D133*N133*0.15)</f>
        <v>1.8271382919080545</v>
      </c>
    </row>
    <row r="134" spans="1:16" ht="14.25">
      <c r="B134" s="1" t="s">
        <v>133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H134" s="1">
        <v>14645</v>
      </c>
      <c r="I134" s="2">
        <v>43131</v>
      </c>
      <c r="J134" s="40">
        <v>0.40972222222222227</v>
      </c>
      <c r="K134" s="30">
        <f t="shared" si="15"/>
        <v>10000</v>
      </c>
      <c r="N134" s="11">
        <f>[1]!WSD($B134,"contractmultiplier",$A$2,$A$2,"TradingCalendar=SSE","rptType=1","ShowCodes=N","ShowDates=N","ShowParams=Y","cols=1;rows=1")</f>
        <v>5</v>
      </c>
      <c r="O134" s="53">
        <v>9777018</v>
      </c>
      <c r="P134" s="24">
        <f t="shared" ref="P134" si="60">O134*G134/(D134*N134*0.15)</f>
        <v>10.098637655776356</v>
      </c>
    </row>
    <row r="135" spans="1:16" ht="14.25">
      <c r="B135" s="3" t="s">
        <v>147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3">
        <v>2782</v>
      </c>
      <c r="I135" s="33">
        <v>43131</v>
      </c>
      <c r="J135" s="45">
        <v>0.88194444444444453</v>
      </c>
      <c r="K135" s="28">
        <f t="shared" si="15"/>
        <v>820</v>
      </c>
      <c r="L135" s="3"/>
      <c r="M135" s="4"/>
      <c r="N135" s="11">
        <f>[1]!WSD($B135,"contractmultiplier",$A$2,$A$2,"TradingCalendar=SSE","rptType=1","ShowCodes=N","ShowDates=N","ShowParams=Y","cols=1;rows=1")</f>
        <v>10</v>
      </c>
      <c r="O135" s="53">
        <v>9777019</v>
      </c>
      <c r="P135" s="24">
        <f t="shared" ref="P135" si="61">O135*G135/(D135*N135*0.15)</f>
        <v>1.5392638249301374</v>
      </c>
    </row>
    <row r="136" spans="1:16" ht="14.25">
      <c r="B136" s="1" t="s">
        <v>148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H136" s="1">
        <v>1292</v>
      </c>
      <c r="I136" s="2">
        <v>43130</v>
      </c>
      <c r="J136" s="40">
        <v>0.62083333333333335</v>
      </c>
      <c r="K136" s="30">
        <f t="shared" si="15"/>
        <v>0</v>
      </c>
      <c r="N136" s="11">
        <f>[1]!WSD($B136,"contractmultiplier",$A$2,$A$2,"TradingCalendar=SSE","rptType=1","ShowCodes=N","ShowDates=N","ShowParams=Y","cols=1;rows=1")</f>
        <v>60</v>
      </c>
      <c r="O136" s="53">
        <v>9777020</v>
      </c>
      <c r="P136" s="24">
        <f t="shared" ref="P136" si="62">O136*G136/(D136*N136*0.15)</f>
        <v>13.03266339869281</v>
      </c>
    </row>
    <row r="137" spans="1:16" ht="14.25">
      <c r="B137" s="1" t="s">
        <v>149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H137" s="1">
        <v>53490</v>
      </c>
      <c r="I137" s="2">
        <v>43130</v>
      </c>
      <c r="J137" s="40">
        <v>0.40277777777777773</v>
      </c>
      <c r="K137" s="30">
        <f t="shared" si="15"/>
        <v>-700</v>
      </c>
      <c r="N137" s="11">
        <f>[1]!WSD($B137,"contractmultiplier",$A$2,$A$2,"TradingCalendar=SSE","rptType=1","ShowCodes=N","ShowDates=N","ShowParams=Y","cols=1;rows=1")</f>
        <v>5</v>
      </c>
      <c r="O137" s="53">
        <v>9777021</v>
      </c>
      <c r="P137" s="24">
        <f t="shared" ref="P137" si="63">O137*G137/(D137*N137*0.15)</f>
        <v>1.830217334331711</v>
      </c>
    </row>
    <row r="138" spans="1:16" ht="14.25">
      <c r="B138" s="1" t="s">
        <v>149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H138" s="1">
        <v>53140</v>
      </c>
      <c r="I138" s="2">
        <v>43131</v>
      </c>
      <c r="J138" s="40">
        <v>0.46875</v>
      </c>
      <c r="K138" s="30">
        <f t="shared" si="15"/>
        <v>3500</v>
      </c>
      <c r="N138" s="11">
        <f>[1]!WSD($B138,"contractmultiplier",$A$2,$A$2,"TradingCalendar=SSE","rptType=1","ShowCodes=N","ShowDates=N","ShowParams=Y","cols=1;rows=1")</f>
        <v>5</v>
      </c>
      <c r="O138" s="53">
        <v>9777021</v>
      </c>
      <c r="P138" s="24">
        <f t="shared" ref="P138" si="64">O138*G138/(D138*N138*0.15)</f>
        <v>1.8278222097588335</v>
      </c>
    </row>
    <row r="139" spans="1:16" ht="14.25">
      <c r="B139" s="1" t="s">
        <v>150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H139" s="1">
        <v>5194</v>
      </c>
      <c r="I139" s="2">
        <v>43131</v>
      </c>
      <c r="J139" s="40">
        <v>0.40277777777777773</v>
      </c>
      <c r="K139" s="30">
        <f t="shared" si="15"/>
        <v>-480</v>
      </c>
      <c r="N139" s="11">
        <f>[1]!WSD($B139,"contractmultiplier",$A$2,$A$2,"TradingCalendar=SSE","rptType=1","ShowCodes=N","ShowDates=N","ShowParams=Y","cols=1;rows=1")</f>
        <v>10</v>
      </c>
      <c r="O139" s="53">
        <v>9777022</v>
      </c>
      <c r="P139" s="24">
        <f t="shared" ref="P139" si="65">O139*G139/(D139*N139*0.15)</f>
        <v>5.8652915113339326</v>
      </c>
    </row>
    <row r="140" spans="1:16" ht="14.25">
      <c r="B140" s="1" t="s">
        <v>151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H140" s="1">
        <v>2093</v>
      </c>
      <c r="I140" s="2">
        <v>43131</v>
      </c>
      <c r="J140" s="40">
        <v>0.40277777777777773</v>
      </c>
      <c r="K140" s="30">
        <f t="shared" si="15"/>
        <v>-500</v>
      </c>
      <c r="N140" s="11">
        <f>[1]!WSD($B140,"contractmultiplier",$A$2,$A$2,"TradingCalendar=SSE","rptType=1","ShowCodes=N","ShowDates=N","ShowParams=Y","cols=1;rows=1")</f>
        <v>10</v>
      </c>
      <c r="O140" s="53">
        <v>9777023</v>
      </c>
      <c r="P140" s="24">
        <f t="shared" ref="P140:P141" si="66">O140*G140/(D140*N140*0.15)</f>
        <v>10.405516177096636</v>
      </c>
    </row>
    <row r="141" spans="1:16" ht="14.25">
      <c r="A141" s="3"/>
      <c r="B141" s="3" t="s">
        <v>152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3">
        <v>91.965000000000003</v>
      </c>
      <c r="I141" s="33">
        <v>43131</v>
      </c>
      <c r="J141" s="45">
        <v>0.41944444444444445</v>
      </c>
      <c r="K141" s="28">
        <f t="shared" si="15"/>
        <v>-1650.0000000000625</v>
      </c>
      <c r="L141" s="3"/>
      <c r="M141" s="4"/>
      <c r="N141" s="11">
        <f>[1]!WSD($B141,"contractmultiplier",$A$2,$A$2,"TradingCalendar=SSE","rptType=1","ShowCodes=N","ShowDates=N","ShowParams=Y","cols=1;rows=1")</f>
        <v>10000</v>
      </c>
      <c r="O141" s="53">
        <v>9777024</v>
      </c>
      <c r="P141" s="24">
        <f t="shared" si="66"/>
        <v>1.2780423529411764</v>
      </c>
    </row>
    <row r="142" spans="1:16" ht="14.25">
      <c r="A142" s="2">
        <v>43131</v>
      </c>
      <c r="B142" s="1" t="s">
        <v>155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H142" s="1">
        <v>2336</v>
      </c>
      <c r="I142" s="2">
        <v>43131</v>
      </c>
      <c r="J142" s="40">
        <v>0.88194444444444453</v>
      </c>
      <c r="K142" s="30">
        <f t="shared" si="15"/>
        <v>-1200</v>
      </c>
      <c r="N142" s="11">
        <f>[1]!WSD($B142,"contractmultiplier",$A$2,$A$2,"TradingCalendar=SSE","rptType=1","ShowCodes=N","ShowDates=N","ShowParams=Y","cols=1;rows=1")</f>
        <v>10</v>
      </c>
      <c r="O142" s="53">
        <v>9777025</v>
      </c>
      <c r="P142" s="24">
        <f t="shared" ref="P142:P147" si="67">O142*G142/(D142*N142*0.15)</f>
        <v>19.481689439225732</v>
      </c>
    </row>
    <row r="143" spans="1:16" ht="14.25">
      <c r="B143" s="1" t="s">
        <v>156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H143" s="1">
        <v>3915</v>
      </c>
      <c r="I143" s="2">
        <v>43131</v>
      </c>
      <c r="J143" s="40">
        <v>0.38125000000000003</v>
      </c>
      <c r="K143" s="30">
        <f t="shared" si="15"/>
        <v>-5000</v>
      </c>
      <c r="N143" s="11">
        <f>[1]!WSD($B143,"contractmultiplier",$A$2,$A$2,"TradingCalendar=SSE","rptType=1","ShowCodes=N","ShowDates=N","ShowParams=Y","cols=1;rows=1")</f>
        <v>10</v>
      </c>
      <c r="O143" s="53">
        <v>9777026</v>
      </c>
      <c r="P143" s="24">
        <f t="shared" si="67"/>
        <v>22.333308121827415</v>
      </c>
    </row>
    <row r="144" spans="1:16" ht="14.25">
      <c r="B144" s="1" t="s">
        <v>157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H144" s="1">
        <v>2804</v>
      </c>
      <c r="I144" s="2">
        <v>43131</v>
      </c>
      <c r="J144" s="40">
        <v>0.88194444444444453</v>
      </c>
      <c r="K144" s="30">
        <f t="shared" si="15"/>
        <v>-810</v>
      </c>
      <c r="N144" s="11">
        <f>[1]!WSD($B144,"contractmultiplier",$A$2,$A$2,"TradingCalendar=SSE","rptType=1","ShowCodes=N","ShowDates=N","ShowParams=Y","cols=1;rows=1")</f>
        <v>10</v>
      </c>
      <c r="O144" s="53">
        <v>9777027</v>
      </c>
      <c r="P144" s="24">
        <f t="shared" si="67"/>
        <v>26.703671891699322</v>
      </c>
    </row>
    <row r="145" spans="1:16" ht="14.25">
      <c r="B145" s="1" t="s">
        <v>158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H145" s="1">
        <v>3929</v>
      </c>
      <c r="I145" s="2">
        <v>43131</v>
      </c>
      <c r="J145" s="40">
        <v>0.46527777777777773</v>
      </c>
      <c r="K145" s="30">
        <f t="shared" si="15"/>
        <v>-3360</v>
      </c>
      <c r="N145" s="11">
        <f>[1]!WSD($B145,"contractmultiplier",$A$2,$A$2,"TradingCalendar=SSE","rptType=1","ShowCodes=N","ShowDates=N","ShowParams=Y","cols=1;rows=1")</f>
        <v>10</v>
      </c>
      <c r="O145" s="53">
        <v>9777028</v>
      </c>
      <c r="P145" s="24">
        <f t="shared" si="67"/>
        <v>15.951269310829813</v>
      </c>
    </row>
    <row r="146" spans="1:16" ht="14.25">
      <c r="B146" s="1" t="s">
        <v>159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H146" s="1">
        <v>664.8</v>
      </c>
      <c r="I146" s="2">
        <v>43131</v>
      </c>
      <c r="J146" s="40">
        <v>0.41944444444444445</v>
      </c>
      <c r="K146" s="30">
        <f t="shared" si="15"/>
        <v>-4480.0000000001091</v>
      </c>
      <c r="N146" s="11">
        <f>[1]!WSD($B146,"contractmultiplier",$A$2,$A$2,"TradingCalendar=SSE","rptType=1","ShowCodes=N","ShowDates=N","ShowParams=Y","cols=1;rows=1")</f>
        <v>100</v>
      </c>
      <c r="O146" s="53">
        <v>9777029</v>
      </c>
      <c r="P146" s="24">
        <f t="shared" si="67"/>
        <v>16.109544487717194</v>
      </c>
    </row>
    <row r="147" spans="1:16" ht="14.25">
      <c r="B147" s="3" t="s">
        <v>160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3">
        <v>1285</v>
      </c>
      <c r="I147" s="33">
        <v>43131</v>
      </c>
      <c r="J147" s="45">
        <v>0.38125000000000003</v>
      </c>
      <c r="K147" s="28">
        <f t="shared" si="15"/>
        <v>-6300</v>
      </c>
      <c r="L147" s="3"/>
      <c r="M147" s="4"/>
      <c r="N147" s="11">
        <f>[1]!WSD($B147,"contractmultiplier",$A$2,$A$2,"TradingCalendar=SSE","rptType=1","ShowCodes=N","ShowDates=N","ShowParams=Y","cols=1;rows=1")</f>
        <v>60</v>
      </c>
      <c r="O147" s="53">
        <v>9777030</v>
      </c>
      <c r="P147" s="24">
        <f t="shared" si="67"/>
        <v>10.481828122989837</v>
      </c>
    </row>
    <row r="148" spans="1:16" ht="14.25">
      <c r="B148" s="1" t="s">
        <v>153</v>
      </c>
      <c r="C148" s="1">
        <v>-5</v>
      </c>
      <c r="D148" s="1">
        <v>1986.5</v>
      </c>
      <c r="E148" s="2">
        <v>43131</v>
      </c>
      <c r="F148" s="40">
        <v>0.40972222222222227</v>
      </c>
      <c r="G148" s="31">
        <f>2.9%*0.5</f>
        <v>1.4499999999999999E-2</v>
      </c>
      <c r="H148" s="1">
        <v>2001.5</v>
      </c>
      <c r="I148" s="2">
        <v>43131</v>
      </c>
      <c r="J148" s="40">
        <v>0.88194444444444453</v>
      </c>
      <c r="K148" s="30">
        <f t="shared" ref="K148:K150" si="68">IF(H148="","",C148*(H148-D148)*N148)</f>
        <v>-7500</v>
      </c>
      <c r="N148" s="11">
        <f>[1]!WSD($B148,"contractmultiplier",$A$2,$A$2,"TradingCalendar=SSE","rptType=1","ShowCodes=N","ShowDates=N","ShowParams=Y","cols=1;rows=1")</f>
        <v>100</v>
      </c>
      <c r="O148" s="53">
        <v>9777025</v>
      </c>
      <c r="P148" s="24">
        <f t="shared" ref="P148:P149" si="69">O148*G148/(D148*N148*0.15)</f>
        <v>4.7576763990267636</v>
      </c>
    </row>
    <row r="149" spans="1:16" ht="14.25">
      <c r="B149" s="1" t="s">
        <v>154</v>
      </c>
      <c r="C149" s="1">
        <v>-13</v>
      </c>
      <c r="D149" s="1">
        <v>3595</v>
      </c>
      <c r="E149" s="2">
        <v>43131</v>
      </c>
      <c r="F149" s="40">
        <v>0.40972222222222227</v>
      </c>
      <c r="G149" s="31">
        <f>2.2%*1/3</f>
        <v>7.3333333333333341E-3</v>
      </c>
      <c r="H149" s="1">
        <v>3627</v>
      </c>
      <c r="I149" s="2">
        <v>43132</v>
      </c>
      <c r="J149" s="40">
        <v>0.38194444444444442</v>
      </c>
      <c r="K149" s="30">
        <f t="shared" si="68"/>
        <v>-4160</v>
      </c>
      <c r="N149" s="11">
        <f>[1]!WSD($B149,"contractmultiplier",$A$2,$A$2,"TradingCalendar=SSE","rptType=1","ShowCodes=N","ShowDates=N","ShowParams=Y","cols=1;rows=1")</f>
        <v>10</v>
      </c>
      <c r="O149" s="53">
        <v>9777026</v>
      </c>
      <c r="P149" s="24">
        <f t="shared" si="69"/>
        <v>13.295909256683668</v>
      </c>
    </row>
    <row r="150" spans="1:16" ht="14.25">
      <c r="B150" s="1" t="s">
        <v>161</v>
      </c>
      <c r="C150" s="1">
        <v>1</v>
      </c>
      <c r="D150" s="1">
        <v>4292</v>
      </c>
      <c r="E150" s="2">
        <v>43131</v>
      </c>
      <c r="F150" s="40">
        <v>0.47013888888888888</v>
      </c>
      <c r="G150" s="31">
        <v>1.4999999999999999E-2</v>
      </c>
      <c r="H150" s="1">
        <v>4280.3999999999996</v>
      </c>
      <c r="I150" s="2">
        <v>43131</v>
      </c>
      <c r="J150" s="40">
        <v>0.56805555555555554</v>
      </c>
      <c r="K150" s="30">
        <f t="shared" si="68"/>
        <v>-3480.0000000001091</v>
      </c>
      <c r="N150" s="11">
        <f>[1]!WSD($B150,"contractmultiplier",$A$2,$A$2,"TradingCalendar=SSE","rptType=1","ShowCodes=N","ShowDates=N","ShowParams=Y","cols=1;rows=1")</f>
        <v>300</v>
      </c>
      <c r="O150" s="53">
        <v>9777027</v>
      </c>
      <c r="P150" s="24">
        <f t="shared" ref="P150:P151" si="70">O150*G150/(D150*N150*0.15)</f>
        <v>0.75932176141658903</v>
      </c>
    </row>
    <row r="151" spans="1:16" ht="14.25">
      <c r="B151" s="1" t="s">
        <v>162</v>
      </c>
      <c r="C151" s="1">
        <v>-14</v>
      </c>
      <c r="D151" s="1">
        <v>14615</v>
      </c>
      <c r="E151" s="2">
        <v>43131</v>
      </c>
      <c r="F151" s="40">
        <v>0.47013888888888888</v>
      </c>
      <c r="G151" s="31">
        <f>3.2%*0.5</f>
        <v>1.6E-2</v>
      </c>
      <c r="H151" s="1">
        <v>14585</v>
      </c>
      <c r="I151" s="2">
        <v>43132</v>
      </c>
      <c r="J151" s="59">
        <v>0.88541666666666663</v>
      </c>
      <c r="K151" s="30">
        <f t="shared" ref="K151:K211" si="71">IF(H151="","",C151*(H151-D151)*N151)</f>
        <v>2100</v>
      </c>
      <c r="N151" s="11">
        <f>[1]!WSD($B151,"contractmultiplier",$A$2,$A$2,"TradingCalendar=SSE","rptType=1","ShowCodes=N","ShowDates=N","ShowParams=Y","cols=1;rows=1")</f>
        <v>5</v>
      </c>
      <c r="O151" s="53">
        <v>9777028</v>
      </c>
      <c r="P151" s="24">
        <f t="shared" si="70"/>
        <v>14.271405907172996</v>
      </c>
    </row>
    <row r="152" spans="1:16" ht="14.25">
      <c r="B152" s="1" t="s">
        <v>163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H152" s="1">
        <v>6160.2</v>
      </c>
      <c r="I152" s="2">
        <v>43131</v>
      </c>
      <c r="J152" s="40">
        <v>0.62083333333333335</v>
      </c>
      <c r="K152" s="30">
        <f t="shared" si="71"/>
        <v>1839.9999999999636</v>
      </c>
      <c r="N152" s="11">
        <f>[1]!WSD($B152,"contractmultiplier",$A$2,$A$2,"TradingCalendar=SSE","rptType=1","ShowCodes=N","ShowDates=N","ShowParams=Y","cols=1;rows=1")</f>
        <v>200</v>
      </c>
      <c r="O152" s="53">
        <v>9777029</v>
      </c>
      <c r="P152" s="24">
        <f t="shared" ref="P152" si="72">O152*G152/(D152*N152*0.15)</f>
        <v>0.950857036340649</v>
      </c>
    </row>
    <row r="153" spans="1:16" ht="14.25">
      <c r="B153" s="1" t="s">
        <v>164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H153" s="1">
        <v>53200</v>
      </c>
      <c r="I153" s="2">
        <v>43131</v>
      </c>
      <c r="J153" s="40">
        <v>0.88194444444444453</v>
      </c>
      <c r="K153" s="30">
        <f t="shared" si="71"/>
        <v>-3000</v>
      </c>
      <c r="N153" s="11">
        <f>[1]!WSD($B153,"contractmultiplier",$A$2,$A$2,"TradingCalendar=SSE","rptType=1","ShowCodes=N","ShowDates=N","ShowParams=Y","cols=1;rows=1")</f>
        <v>5</v>
      </c>
      <c r="O153" s="53">
        <v>9777030</v>
      </c>
      <c r="P153" s="24">
        <f t="shared" ref="P153" si="73">O153*G153/(D153*N153*0.15)</f>
        <v>3.8088335532516493</v>
      </c>
    </row>
    <row r="154" spans="1:16" ht="14.25">
      <c r="B154" s="1" t="s">
        <v>161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H154" s="1">
        <v>4281.2</v>
      </c>
      <c r="I154" s="2">
        <v>43132</v>
      </c>
      <c r="J154" s="40">
        <v>0.44444444444444442</v>
      </c>
      <c r="K154" s="30">
        <f t="shared" si="71"/>
        <v>-1740.0000000000546</v>
      </c>
      <c r="N154" s="11">
        <f>[1]!WSD($B154,"contractmultiplier",$A$2,$A$2,"TradingCalendar=SSE","rptType=1","ShowCodes=N","ShowDates=N","ShowParams=Y","cols=1;rows=1")</f>
        <v>300</v>
      </c>
      <c r="O154" s="53">
        <v>9777031</v>
      </c>
      <c r="P154" s="24">
        <f t="shared" ref="P154:P155" si="74">O154*G154/(D154*N154*0.15)</f>
        <v>0.7602076821398025</v>
      </c>
    </row>
    <row r="155" spans="1:16" ht="14.25">
      <c r="B155" s="1" t="s">
        <v>165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H155" s="1">
        <v>2872</v>
      </c>
      <c r="I155" s="2">
        <v>43132</v>
      </c>
      <c r="J155" s="40">
        <v>0.46180555555555558</v>
      </c>
      <c r="K155" s="30">
        <f t="shared" si="71"/>
        <v>-960</v>
      </c>
      <c r="N155" s="11">
        <f>[1]!WSD($B155,"contractmultiplier",$A$2,$A$2,"TradingCalendar=SSE","rptType=1","ShowCodes=N","ShowDates=N","ShowParams=Y","cols=1;rows=1")</f>
        <v>10</v>
      </c>
      <c r="O155" s="53">
        <v>9777032</v>
      </c>
      <c r="P155" s="24">
        <f t="shared" si="74"/>
        <v>3.7511632903621859</v>
      </c>
    </row>
    <row r="156" spans="1:16" ht="14.25">
      <c r="B156" s="1" t="s">
        <v>166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H156" s="1">
        <v>26685</v>
      </c>
      <c r="I156" s="2">
        <v>43132</v>
      </c>
      <c r="J156" s="40">
        <v>0.38194444444444442</v>
      </c>
      <c r="K156" s="30">
        <f t="shared" si="71"/>
        <v>-1950</v>
      </c>
      <c r="N156" s="11">
        <f>[1]!WSD($B156,"contractmultiplier",$A$2,$A$2,"TradingCalendar=SSE","rptType=1","ShowCodes=N","ShowDates=N","ShowParams=Y","cols=1;rows=1")</f>
        <v>5</v>
      </c>
      <c r="O156" s="53">
        <v>9777033</v>
      </c>
      <c r="P156" s="24">
        <f t="shared" ref="P156" si="75">O156*G156/(D156*N156*0.15)</f>
        <v>8.289624463459111</v>
      </c>
    </row>
    <row r="157" spans="1:16" ht="14.25">
      <c r="A157" s="3"/>
      <c r="B157" s="3" t="s">
        <v>167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3">
        <v>5148</v>
      </c>
      <c r="I157" s="33">
        <v>43132</v>
      </c>
      <c r="J157" s="60">
        <v>0.88541666666666663</v>
      </c>
      <c r="K157" s="28">
        <f t="shared" si="71"/>
        <v>3960</v>
      </c>
      <c r="L157" s="3"/>
      <c r="M157" s="4"/>
      <c r="N157" s="11">
        <f>[1]!WSD($B157,"contractmultiplier",$A$2,$A$2,"TradingCalendar=SSE","rptType=1","ShowCodes=N","ShowDates=N","ShowParams=Y","cols=1;rows=1")</f>
        <v>10</v>
      </c>
      <c r="O157" s="53">
        <v>9777034</v>
      </c>
      <c r="P157" s="24">
        <f t="shared" ref="P157" si="76">O157*G157/(D157*N157*0.15)</f>
        <v>8.7877809450436573</v>
      </c>
    </row>
    <row r="158" spans="1:16" ht="14.25">
      <c r="A158" s="2">
        <v>43132</v>
      </c>
      <c r="B158" s="1" t="s">
        <v>14</v>
      </c>
      <c r="C158" s="1">
        <v>16</v>
      </c>
      <c r="D158" s="1">
        <v>3964</v>
      </c>
      <c r="E158" s="2">
        <v>43131</v>
      </c>
      <c r="F158" s="40">
        <v>0.92152777777777783</v>
      </c>
      <c r="G158" s="31">
        <f>2.9%*1/3</f>
        <v>9.6666666666666654E-3</v>
      </c>
      <c r="H158" s="1">
        <v>3970</v>
      </c>
      <c r="I158" s="2">
        <v>43132</v>
      </c>
      <c r="J158" s="59">
        <v>0.88541666666666663</v>
      </c>
      <c r="K158" s="30">
        <f t="shared" si="71"/>
        <v>960</v>
      </c>
      <c r="N158" s="11">
        <f>[1]!WSD($B158,"contractmultiplier",$A$2,$A$2,"TradingCalendar=SSE","rptType=1","ShowCodes=N","ShowDates=N","ShowParams=Y","cols=1;rows=1")</f>
        <v>10</v>
      </c>
      <c r="O158" s="53">
        <v>9777035</v>
      </c>
      <c r="P158" s="24">
        <f t="shared" ref="P158:P159" si="77">O158*G158/(D158*N158*0.15)</f>
        <v>15.894944220204057</v>
      </c>
    </row>
    <row r="159" spans="1:16" ht="14.25">
      <c r="B159" s="3" t="s">
        <v>15</v>
      </c>
      <c r="C159" s="3">
        <v>17</v>
      </c>
      <c r="D159" s="3">
        <v>3937</v>
      </c>
      <c r="E159" s="33">
        <v>43131</v>
      </c>
      <c r="F159" s="45">
        <v>0.92152777777777783</v>
      </c>
      <c r="G159" s="32">
        <f>2.1%*0.5</f>
        <v>1.0500000000000001E-2</v>
      </c>
      <c r="H159" s="3">
        <v>3932</v>
      </c>
      <c r="I159" s="33">
        <v>43132</v>
      </c>
      <c r="J159" s="60">
        <v>0.88541666666666663</v>
      </c>
      <c r="K159" s="28">
        <f t="shared" si="71"/>
        <v>-850</v>
      </c>
      <c r="L159" s="3"/>
      <c r="M159" s="4"/>
      <c r="N159" s="11">
        <f>[1]!WSD($B159,"contractmultiplier",$A$2,$A$2,"TradingCalendar=SSE","rptType=1","ShowCodes=N","ShowDates=N","ShowParams=Y","cols=1;rows=1")</f>
        <v>10</v>
      </c>
      <c r="O159" s="53">
        <v>9777036</v>
      </c>
      <c r="P159" s="24">
        <f t="shared" si="77"/>
        <v>17.383604775209552</v>
      </c>
    </row>
    <row r="160" spans="1:16" ht="14.25">
      <c r="B160" s="1" t="s">
        <v>168</v>
      </c>
      <c r="C160" s="1">
        <v>14</v>
      </c>
      <c r="D160" s="1">
        <v>6638</v>
      </c>
      <c r="E160" s="2">
        <v>43132</v>
      </c>
      <c r="F160" s="40">
        <v>0.38194444444444442</v>
      </c>
      <c r="G160" s="31">
        <f>1.4%*1/2</f>
        <v>6.9999999999999993E-3</v>
      </c>
      <c r="H160" s="1">
        <v>6650</v>
      </c>
      <c r="I160" s="2">
        <v>43132</v>
      </c>
      <c r="J160" s="40">
        <v>0.44444444444444442</v>
      </c>
      <c r="K160" s="30">
        <f t="shared" si="71"/>
        <v>840</v>
      </c>
      <c r="N160" s="11">
        <f>[1]!WSD($B160,"contractmultiplier",$A$2,$A$2,"TradingCalendar=SSE","rptType=1","ShowCodes=N","ShowDates=N","ShowParams=Y","cols=1;rows=1")</f>
        <v>5</v>
      </c>
      <c r="O160" s="53">
        <v>9777037</v>
      </c>
      <c r="P160" s="24">
        <f t="shared" ref="P160:P162" si="78">O160*G160/(D160*N160*0.15)</f>
        <v>13.746963744099627</v>
      </c>
    </row>
    <row r="161" spans="1:16" ht="14.25">
      <c r="B161" s="1" t="s">
        <v>169</v>
      </c>
      <c r="C161" s="1">
        <v>3</v>
      </c>
      <c r="D161" s="1">
        <v>2025.5</v>
      </c>
      <c r="E161" s="2">
        <v>43132</v>
      </c>
      <c r="F161" s="40">
        <v>0.38194444444444442</v>
      </c>
      <c r="G161" s="31">
        <f>2.1%*1/2</f>
        <v>1.0500000000000001E-2</v>
      </c>
      <c r="H161" s="1">
        <v>2018.5</v>
      </c>
      <c r="I161" s="2">
        <v>43132</v>
      </c>
      <c r="J161" s="40">
        <v>0.44444444444444442</v>
      </c>
      <c r="K161" s="30">
        <f t="shared" si="71"/>
        <v>-2100</v>
      </c>
      <c r="N161" s="11">
        <f>[1]!WSD($B161,"contractmultiplier",$A$2,$A$2,"TradingCalendar=SSE","rptType=1","ShowCodes=N","ShowDates=N","ShowParams=Y","cols=1;rows=1")</f>
        <v>100</v>
      </c>
      <c r="O161" s="53">
        <v>9777038</v>
      </c>
      <c r="P161" s="24">
        <f t="shared" si="78"/>
        <v>3.3788825475191313</v>
      </c>
    </row>
    <row r="162" spans="1:16" ht="14.25">
      <c r="B162" s="1" t="s">
        <v>170</v>
      </c>
      <c r="C162" s="1">
        <v>10</v>
      </c>
      <c r="D162" s="1">
        <v>1300</v>
      </c>
      <c r="E162" s="2">
        <v>43132</v>
      </c>
      <c r="F162" s="40">
        <v>0.38194444444444442</v>
      </c>
      <c r="G162" s="31">
        <f>2.5%*1/2</f>
        <v>1.2500000000000001E-2</v>
      </c>
      <c r="H162" s="1">
        <v>1296</v>
      </c>
      <c r="I162" s="2">
        <v>43132</v>
      </c>
      <c r="J162" s="40">
        <v>0.44444444444444442</v>
      </c>
      <c r="K162" s="30">
        <f t="shared" si="71"/>
        <v>-2400</v>
      </c>
      <c r="N162" s="11">
        <f>[1]!WSD($B162,"contractmultiplier",$A$2,$A$2,"TradingCalendar=SSE","rptType=1","ShowCodes=N","ShowDates=N","ShowParams=Y","cols=1;rows=1")</f>
        <v>60</v>
      </c>
      <c r="O162" s="53">
        <v>9777039</v>
      </c>
      <c r="P162" s="24">
        <f t="shared" si="78"/>
        <v>10.445554487179487</v>
      </c>
    </row>
    <row r="163" spans="1:16" ht="14.25">
      <c r="B163" s="1" t="s">
        <v>171</v>
      </c>
      <c r="C163" s="1">
        <v>-3</v>
      </c>
      <c r="D163" s="1">
        <v>53226.67</v>
      </c>
      <c r="E163" s="2">
        <v>43132</v>
      </c>
      <c r="F163" s="40">
        <v>0.38194444444444442</v>
      </c>
      <c r="G163" s="31">
        <f>2.1%*1/2</f>
        <v>1.0500000000000001E-2</v>
      </c>
      <c r="H163" s="1">
        <v>53090</v>
      </c>
      <c r="I163" s="2">
        <v>43133</v>
      </c>
      <c r="J163" s="40">
        <v>0.38541666666666669</v>
      </c>
      <c r="K163" s="30">
        <f t="shared" si="71"/>
        <v>2050.0499999999738</v>
      </c>
      <c r="N163" s="11">
        <f>[1]!WSD($B163,"contractmultiplier",$A$2,$A$2,"TradingCalendar=SSE","rptType=1","ShowCodes=N","ShowDates=N","ShowParams=Y","cols=1;rows=1")</f>
        <v>5</v>
      </c>
      <c r="O163" s="53">
        <v>9777040</v>
      </c>
      <c r="P163" s="24">
        <f t="shared" ref="P163" si="79">O163*G163/(D163*N163*0.15)</f>
        <v>2.5716160714168299</v>
      </c>
    </row>
    <row r="164" spans="1:16" ht="14.25">
      <c r="B164" s="1" t="s">
        <v>172</v>
      </c>
      <c r="C164" s="1">
        <v>-9</v>
      </c>
      <c r="D164" s="1">
        <v>2783</v>
      </c>
      <c r="E164" s="2">
        <v>43132</v>
      </c>
      <c r="F164" s="40">
        <v>0.4375</v>
      </c>
      <c r="G164" s="31">
        <f>1.2%*1/3</f>
        <v>4.0000000000000001E-3</v>
      </c>
      <c r="H164" s="1">
        <v>2788</v>
      </c>
      <c r="I164" s="2">
        <v>43133</v>
      </c>
      <c r="J164" s="40">
        <v>0.3833333333333333</v>
      </c>
      <c r="K164" s="30">
        <f t="shared" si="71"/>
        <v>-450</v>
      </c>
      <c r="N164" s="11">
        <f>[1]!WSD($B164,"contractmultiplier",$A$2,$A$2,"TradingCalendar=SSE","rptType=1","ShowCodes=N","ShowDates=N","ShowParams=Y","cols=1;rows=1")</f>
        <v>10</v>
      </c>
      <c r="O164" s="53">
        <v>9777041</v>
      </c>
      <c r="P164" s="24">
        <f t="shared" ref="P164" si="80">O164*G164/(D164*N164*0.15)</f>
        <v>9.3683468678883717</v>
      </c>
    </row>
    <row r="165" spans="1:16" ht="14.25">
      <c r="B165" s="1" t="s">
        <v>173</v>
      </c>
      <c r="C165" s="1">
        <v>-1</v>
      </c>
      <c r="D165" s="1">
        <v>6119.2</v>
      </c>
      <c r="E165" s="2">
        <v>43132</v>
      </c>
      <c r="F165" s="40">
        <v>0.44444444444444442</v>
      </c>
      <c r="G165" s="31">
        <v>1.7999999999999999E-2</v>
      </c>
      <c r="K165" s="30" t="str">
        <f t="shared" si="71"/>
        <v/>
      </c>
      <c r="N165" s="11">
        <f>[1]!WSD($B165,"contractmultiplier",$A$2,$A$2,"TradingCalendar=SSE","rptType=1","ShowCodes=N","ShowDates=N","ShowParams=Y","cols=1;rows=1")</f>
        <v>200</v>
      </c>
      <c r="O165" s="53">
        <v>9777042</v>
      </c>
      <c r="P165" s="24">
        <f t="shared" ref="P165:P168" si="81">O165*G165/(D165*N165*0.15)</f>
        <v>0.95865884429337167</v>
      </c>
    </row>
    <row r="166" spans="1:16" ht="14.25">
      <c r="B166" s="1" t="s">
        <v>174</v>
      </c>
      <c r="C166" s="1">
        <v>1</v>
      </c>
      <c r="D166" s="1">
        <v>3142</v>
      </c>
      <c r="E166" s="2">
        <v>43132</v>
      </c>
      <c r="F166" s="40">
        <v>0.56597222222222221</v>
      </c>
      <c r="G166" s="31">
        <v>1.4E-2</v>
      </c>
      <c r="H166" s="1">
        <v>3128.2</v>
      </c>
      <c r="I166" s="2">
        <v>43132</v>
      </c>
      <c r="J166" s="40">
        <v>0.58750000000000002</v>
      </c>
      <c r="K166" s="30">
        <f t="shared" si="71"/>
        <v>-4140.0000000000546</v>
      </c>
      <c r="N166" s="11">
        <f>[1]!WSD($B166,"contractmultiplier",$A$2,$A$2,"TradingCalendar=SSE","rptType=1","ShowCodes=N","ShowDates=N","ShowParams=Y","cols=1;rows=1")</f>
        <v>300</v>
      </c>
      <c r="O166" s="53">
        <v>9777043</v>
      </c>
      <c r="P166" s="24">
        <f t="shared" si="81"/>
        <v>0.96809252422377834</v>
      </c>
    </row>
    <row r="167" spans="1:16" ht="14.25">
      <c r="B167" s="1" t="s">
        <v>174</v>
      </c>
      <c r="C167" s="1">
        <v>1</v>
      </c>
      <c r="D167" s="1">
        <v>3152</v>
      </c>
      <c r="E167" s="2">
        <v>43132</v>
      </c>
      <c r="F167" s="40">
        <v>0.62152777777777779</v>
      </c>
      <c r="G167" s="31">
        <v>1.4E-2</v>
      </c>
      <c r="H167" s="1">
        <v>3131</v>
      </c>
      <c r="I167" s="2">
        <v>43133</v>
      </c>
      <c r="J167" s="40">
        <v>0.39861111111111108</v>
      </c>
      <c r="K167" s="30">
        <f t="shared" si="71"/>
        <v>-6300</v>
      </c>
      <c r="N167" s="11">
        <f>[1]!WSD($B167,"contractmultiplier",$A$2,$A$2,"TradingCalendar=SSE","rptType=1","ShowCodes=N","ShowDates=N","ShowParams=Y","cols=1;rows=1")</f>
        <v>300</v>
      </c>
      <c r="O167" s="53">
        <v>9777044</v>
      </c>
      <c r="P167" s="24">
        <f t="shared" si="81"/>
        <v>0.96502126339537508</v>
      </c>
    </row>
    <row r="168" spans="1:16" ht="14.25">
      <c r="A168" s="3"/>
      <c r="B168" s="3" t="s">
        <v>175</v>
      </c>
      <c r="C168" s="3">
        <v>-5</v>
      </c>
      <c r="D168" s="3">
        <v>1998</v>
      </c>
      <c r="E168" s="33">
        <v>43132</v>
      </c>
      <c r="F168" s="45">
        <v>0.61805555555555558</v>
      </c>
      <c r="G168" s="32">
        <f>3.4%*1/2</f>
        <v>1.7000000000000001E-2</v>
      </c>
      <c r="H168" s="3">
        <v>2014.5</v>
      </c>
      <c r="I168" s="33">
        <v>43132</v>
      </c>
      <c r="J168" s="60">
        <v>0.88541666666666663</v>
      </c>
      <c r="K168" s="28">
        <f t="shared" si="71"/>
        <v>-8250</v>
      </c>
      <c r="L168" s="3"/>
      <c r="M168" s="4"/>
      <c r="N168" s="11">
        <f>[1]!WSD($B168,"contractmultiplier",$A$2,$A$2,"TradingCalendar=SSE","rptType=1","ShowCodes=N","ShowDates=N","ShowParams=Y","cols=1;rows=1")</f>
        <v>100</v>
      </c>
      <c r="O168" s="53">
        <v>9777045</v>
      </c>
      <c r="P168" s="24">
        <f t="shared" si="81"/>
        <v>5.5458713713713719</v>
      </c>
    </row>
    <row r="169" spans="1:16" ht="14.25">
      <c r="A169" s="2">
        <v>43133</v>
      </c>
      <c r="B169" s="1" t="s">
        <v>176</v>
      </c>
      <c r="C169" s="1">
        <v>8</v>
      </c>
      <c r="D169" s="1">
        <v>102860</v>
      </c>
      <c r="E169" s="2">
        <v>43132</v>
      </c>
      <c r="F169" s="59">
        <v>0.88541666666666663</v>
      </c>
      <c r="G169" s="31">
        <f>2.6%*1/2</f>
        <v>1.3000000000000001E-2</v>
      </c>
      <c r="H169" s="1">
        <v>102690</v>
      </c>
      <c r="I169" s="2">
        <v>43132</v>
      </c>
      <c r="J169" s="40">
        <v>0.92291666666666661</v>
      </c>
      <c r="K169" s="30">
        <f t="shared" si="71"/>
        <v>-1360</v>
      </c>
      <c r="N169" s="11">
        <f>[1]!WSD($B169,"contractmultiplier",$A$2,$A$2,"TradingCalendar=SSE","rptType=1","ShowCodes=N","ShowDates=N","ShowParams=Y","cols=1;rows=1")</f>
        <v>1</v>
      </c>
      <c r="O169" s="53">
        <v>9777046</v>
      </c>
      <c r="P169" s="24">
        <f t="shared" ref="P169:P172" si="82">O169*G169/(D169*N169*0.15)</f>
        <v>8.2378377082118099</v>
      </c>
    </row>
    <row r="170" spans="1:16" ht="14.25">
      <c r="B170" s="1" t="s">
        <v>177</v>
      </c>
      <c r="C170" s="1">
        <v>11</v>
      </c>
      <c r="D170" s="1">
        <v>2336</v>
      </c>
      <c r="E170" s="2">
        <v>43132</v>
      </c>
      <c r="F170" s="59">
        <v>0.88541666666666663</v>
      </c>
      <c r="G170" s="31">
        <f>1.2%*1/3</f>
        <v>4.0000000000000001E-3</v>
      </c>
      <c r="H170" s="1">
        <v>2320</v>
      </c>
      <c r="I170" s="2">
        <v>43132</v>
      </c>
      <c r="J170" s="40">
        <v>0.92291666666666661</v>
      </c>
      <c r="K170" s="30">
        <f t="shared" si="71"/>
        <v>-1760</v>
      </c>
      <c r="N170" s="11">
        <f>[1]!WSD($B170,"contractmultiplier",$A$2,$A$2,"TradingCalendar=SSE","rptType=1","ShowCodes=N","ShowDates=N","ShowParams=Y","cols=1;rows=1")</f>
        <v>10</v>
      </c>
      <c r="O170" s="53">
        <v>9777047</v>
      </c>
      <c r="P170" s="24">
        <f t="shared" si="82"/>
        <v>11.161012557077626</v>
      </c>
    </row>
    <row r="171" spans="1:16" ht="14.25">
      <c r="B171" s="1" t="s">
        <v>179</v>
      </c>
      <c r="C171" s="1">
        <v>11</v>
      </c>
      <c r="D171" s="1">
        <v>1299.5</v>
      </c>
      <c r="E171" s="2">
        <v>43132</v>
      </c>
      <c r="F171" s="59">
        <v>0.88541666666666663</v>
      </c>
      <c r="G171" s="31">
        <f>2.6%*0.5</f>
        <v>1.3000000000000001E-2</v>
      </c>
      <c r="K171" s="30" t="str">
        <f t="shared" si="71"/>
        <v/>
      </c>
      <c r="N171" s="11">
        <f>[1]!WSD($B171,"contractmultiplier",$A$2,$A$2,"TradingCalendar=SSE","rptType=1","ShowCodes=N","ShowDates=N","ShowParams=Y","cols=1;rows=1")</f>
        <v>60</v>
      </c>
      <c r="O171" s="53">
        <v>9777048</v>
      </c>
      <c r="P171" s="24">
        <f t="shared" si="82"/>
        <v>10.867566499935874</v>
      </c>
    </row>
    <row r="172" spans="1:16" ht="14.25">
      <c r="B172" s="1" t="s">
        <v>180</v>
      </c>
      <c r="C172" s="1">
        <v>-1</v>
      </c>
      <c r="D172" s="1">
        <v>275.8</v>
      </c>
      <c r="E172" s="2">
        <v>43132</v>
      </c>
      <c r="F172" s="59">
        <v>0.88541666666666663</v>
      </c>
      <c r="G172" s="31">
        <f>1.7%*1/3</f>
        <v>5.6666666666666671E-3</v>
      </c>
      <c r="H172" s="1">
        <v>276.7</v>
      </c>
      <c r="I172" s="2">
        <v>43133</v>
      </c>
      <c r="J172" s="40">
        <v>0.375</v>
      </c>
      <c r="K172" s="30">
        <f t="shared" si="71"/>
        <v>-899.99999999997726</v>
      </c>
      <c r="N172" s="11">
        <f>[1]!WSD($B172,"contractmultiplier",$A$2,$A$2,"TradingCalendar=SSE","rptType=1","ShowCodes=N","ShowDates=N","ShowParams=Y","cols=1;rows=1")</f>
        <v>1000</v>
      </c>
      <c r="O172" s="53">
        <v>9777049</v>
      </c>
      <c r="P172" s="24">
        <f t="shared" si="82"/>
        <v>1.3392138667311257</v>
      </c>
    </row>
    <row r="173" spans="1:16" ht="14.25">
      <c r="B173" s="3" t="s">
        <v>181</v>
      </c>
      <c r="C173" s="3">
        <v>1</v>
      </c>
      <c r="D173" s="3">
        <v>2890</v>
      </c>
      <c r="E173" s="33">
        <v>43132</v>
      </c>
      <c r="F173" s="45">
        <v>0.92291666666666661</v>
      </c>
      <c r="G173" s="32">
        <f>0.5%*1/3</f>
        <v>1.6666666666666668E-3</v>
      </c>
      <c r="H173" s="3">
        <v>2922</v>
      </c>
      <c r="I173" s="33">
        <v>43133</v>
      </c>
      <c r="J173" s="45">
        <v>0.375</v>
      </c>
      <c r="K173" s="28">
        <f t="shared" si="71"/>
        <v>320</v>
      </c>
      <c r="L173" s="3"/>
      <c r="M173" s="4"/>
      <c r="N173" s="11">
        <f>[1]!WSD($B173,"contractmultiplier",$A$2,$A$2,"TradingCalendar=SSE","rptType=1","ShowCodes=N","ShowDates=N","ShowParams=Y","cols=1;rows=1")</f>
        <v>10</v>
      </c>
      <c r="O173" s="53">
        <v>9777050</v>
      </c>
      <c r="P173" s="24">
        <f t="shared" ref="P173" si="83">O173*G173/(D173*N173*0.15)</f>
        <v>3.7589580930411381</v>
      </c>
    </row>
    <row r="174" spans="1:16" ht="14.25">
      <c r="B174" s="1" t="s">
        <v>176</v>
      </c>
      <c r="C174" s="1">
        <v>8</v>
      </c>
      <c r="D174" s="1">
        <v>105220</v>
      </c>
      <c r="E174" s="2">
        <v>43133</v>
      </c>
      <c r="F174" s="40">
        <v>0.3833333333333333</v>
      </c>
      <c r="G174" s="31">
        <f>2.6%*0.5</f>
        <v>1.3000000000000001E-2</v>
      </c>
      <c r="H174" s="1">
        <v>104320</v>
      </c>
      <c r="I174" s="2">
        <v>43133</v>
      </c>
      <c r="J174" s="40">
        <v>0.89930555555555547</v>
      </c>
      <c r="K174" s="30">
        <f t="shared" si="71"/>
        <v>-7200</v>
      </c>
      <c r="N174" s="11">
        <f>[1]!WSD($B174,"contractmultiplier",$A$2,$A$2,"TradingCalendar=SSE","rptType=1","ShowCodes=N","ShowDates=N","ShowParams=Y","cols=1;rows=1")</f>
        <v>1</v>
      </c>
      <c r="O174" s="53">
        <v>9777051</v>
      </c>
      <c r="P174" s="24">
        <f t="shared" ref="P174:P180" si="84">O174*G174/(D174*N174*0.15)</f>
        <v>8.0530737502375977</v>
      </c>
    </row>
    <row r="175" spans="1:16" ht="14.25">
      <c r="B175" s="1" t="s">
        <v>182</v>
      </c>
      <c r="C175" s="1">
        <v>21</v>
      </c>
      <c r="D175" s="1">
        <v>4015</v>
      </c>
      <c r="E175" s="2">
        <v>43133</v>
      </c>
      <c r="F175" s="40">
        <v>0.3833333333333333</v>
      </c>
      <c r="G175" s="31">
        <f>3.9%*1/3</f>
        <v>1.2999999999999999E-2</v>
      </c>
      <c r="K175" s="30" t="str">
        <f t="shared" si="71"/>
        <v/>
      </c>
      <c r="N175" s="11">
        <f>[1]!WSD($B175,"contractmultiplier",$A$2,$A$2,"TradingCalendar=SSE","rptType=1","ShowCodes=N","ShowDates=N","ShowParams=Y","cols=1;rows=1")</f>
        <v>10</v>
      </c>
      <c r="O175" s="53">
        <v>9777052</v>
      </c>
      <c r="P175" s="24">
        <f t="shared" si="84"/>
        <v>21.104470900788709</v>
      </c>
    </row>
    <row r="176" spans="1:16" ht="14.25">
      <c r="B176" s="1" t="s">
        <v>184</v>
      </c>
      <c r="C176" s="1">
        <v>9</v>
      </c>
      <c r="D176" s="1">
        <v>26745</v>
      </c>
      <c r="E176" s="2">
        <v>43133</v>
      </c>
      <c r="F176" s="40">
        <v>0.3833333333333333</v>
      </c>
      <c r="G176" s="31">
        <f>3.7%*0.5</f>
        <v>1.8500000000000003E-2</v>
      </c>
      <c r="K176" s="30" t="str">
        <f t="shared" si="71"/>
        <v/>
      </c>
      <c r="N176" s="11">
        <f>[1]!WSD($B176,"contractmultiplier",$A$2,$A$2,"TradingCalendar=SSE","rptType=1","ShowCodes=N","ShowDates=N","ShowParams=Y","cols=1;rows=1")</f>
        <v>5</v>
      </c>
      <c r="O176" s="53">
        <v>9777053</v>
      </c>
      <c r="P176" s="24">
        <f t="shared" si="84"/>
        <v>9.0172857481149133</v>
      </c>
    </row>
    <row r="177" spans="1:16" ht="14.25">
      <c r="B177" s="1" t="s">
        <v>185</v>
      </c>
      <c r="C177" s="1">
        <v>10</v>
      </c>
      <c r="D177" s="1">
        <v>5694</v>
      </c>
      <c r="E177" s="2">
        <v>43133</v>
      </c>
      <c r="F177" s="40">
        <v>0.3833333333333333</v>
      </c>
      <c r="G177" s="31">
        <f>1.3%*1/3</f>
        <v>4.333333333333334E-3</v>
      </c>
      <c r="H177" s="1">
        <v>5684</v>
      </c>
      <c r="I177" s="2">
        <v>43133</v>
      </c>
      <c r="J177" s="40">
        <v>0.39861111111111108</v>
      </c>
      <c r="K177" s="30">
        <f t="shared" si="71"/>
        <v>-500</v>
      </c>
      <c r="N177" s="11">
        <f>[1]!WSD($B177,"contractmultiplier",$A$2,$A$2,"TradingCalendar=SSE","rptType=1","ShowCodes=N","ShowDates=N","ShowParams=Y","cols=1;rows=1")</f>
        <v>5</v>
      </c>
      <c r="O177" s="53">
        <v>9777054</v>
      </c>
      <c r="P177" s="24">
        <f t="shared" si="84"/>
        <v>9.9209071537290718</v>
      </c>
    </row>
    <row r="178" spans="1:16" ht="14.25">
      <c r="B178" s="1" t="s">
        <v>186</v>
      </c>
      <c r="C178" s="1">
        <v>13</v>
      </c>
      <c r="D178" s="1">
        <v>6664</v>
      </c>
      <c r="E178" s="2">
        <v>43133</v>
      </c>
      <c r="F178" s="40">
        <v>0.3833333333333333</v>
      </c>
      <c r="G178" s="31">
        <f>1.4%*1/2</f>
        <v>6.9999999999999993E-3</v>
      </c>
      <c r="H178" s="1">
        <v>6660</v>
      </c>
      <c r="I178" s="2">
        <v>43133</v>
      </c>
      <c r="J178" s="40">
        <v>0.39861111111111108</v>
      </c>
      <c r="K178" s="30">
        <f t="shared" si="71"/>
        <v>-260</v>
      </c>
      <c r="N178" s="11">
        <f>[1]!WSD($B178,"contractmultiplier",$A$2,$A$2,"TradingCalendar=SSE","rptType=1","ShowCodes=N","ShowDates=N","ShowParams=Y","cols=1;rows=1")</f>
        <v>5</v>
      </c>
      <c r="O178" s="53">
        <v>9777055</v>
      </c>
      <c r="P178" s="24">
        <f t="shared" si="84"/>
        <v>13.693354341736693</v>
      </c>
    </row>
    <row r="179" spans="1:16" ht="14.25">
      <c r="B179" s="1" t="s">
        <v>187</v>
      </c>
      <c r="C179" s="1">
        <v>16</v>
      </c>
      <c r="D179" s="1">
        <v>672.2</v>
      </c>
      <c r="E179" s="2">
        <v>43133</v>
      </c>
      <c r="F179" s="40">
        <v>0.3833333333333333</v>
      </c>
      <c r="G179" s="31">
        <f>3.3%*0.5</f>
        <v>1.6500000000000001E-2</v>
      </c>
      <c r="H179" s="1">
        <v>658.2</v>
      </c>
      <c r="I179" s="2">
        <v>43133</v>
      </c>
      <c r="J179" s="40">
        <v>0.62152777777777779</v>
      </c>
      <c r="K179" s="30">
        <f t="shared" si="71"/>
        <v>-22400</v>
      </c>
      <c r="N179" s="11">
        <f>[1]!WSD($B179,"contractmultiplier",$A$2,$A$2,"TradingCalendar=SSE","rptType=1","ShowCodes=N","ShowDates=N","ShowParams=Y","cols=1;rows=1")</f>
        <v>100</v>
      </c>
      <c r="O179" s="53">
        <v>9777056</v>
      </c>
      <c r="P179" s="24">
        <f t="shared" si="84"/>
        <v>15.999347813150848</v>
      </c>
    </row>
    <row r="180" spans="1:16" ht="14.25">
      <c r="B180" s="1" t="s">
        <v>181</v>
      </c>
      <c r="C180" s="1">
        <v>4</v>
      </c>
      <c r="D180" s="1">
        <v>2912</v>
      </c>
      <c r="E180" s="2">
        <v>43133</v>
      </c>
      <c r="F180" s="40">
        <v>0.3833333333333333</v>
      </c>
      <c r="G180" s="31">
        <f>0.5%*1/3</f>
        <v>1.6666666666666668E-3</v>
      </c>
      <c r="H180" s="1">
        <v>2878</v>
      </c>
      <c r="I180" s="2">
        <v>43133</v>
      </c>
      <c r="J180" s="40">
        <v>0.89513888888888893</v>
      </c>
      <c r="K180" s="30">
        <f t="shared" si="71"/>
        <v>-1360</v>
      </c>
      <c r="N180" s="11">
        <f>[1]!WSD($B180,"contractmultiplier",$A$2,$A$2,"TradingCalendar=SSE","rptType=1","ShowCodes=N","ShowDates=N","ShowParams=Y","cols=1;rows=1")</f>
        <v>10</v>
      </c>
      <c r="O180" s="53">
        <v>9777057</v>
      </c>
      <c r="P180" s="24">
        <f t="shared" si="84"/>
        <v>3.7305620421245425</v>
      </c>
    </row>
    <row r="181" spans="1:16" ht="14.25">
      <c r="B181" s="1" t="s">
        <v>189</v>
      </c>
      <c r="C181" s="1">
        <v>-14</v>
      </c>
      <c r="D181" s="1">
        <v>3612</v>
      </c>
      <c r="E181" s="2">
        <v>43133</v>
      </c>
      <c r="F181" s="40">
        <v>0.3833333333333333</v>
      </c>
      <c r="G181" s="31">
        <f>2.4%*1/3</f>
        <v>8.0000000000000002E-3</v>
      </c>
      <c r="K181" s="30" t="str">
        <f t="shared" si="71"/>
        <v/>
      </c>
      <c r="N181" s="11">
        <f>[1]!WSD($B181,"contractmultiplier",$A$2,$A$2,"TradingCalendar=SSE","rptType=1","ShowCodes=N","ShowDates=N","ShowParams=Y","cols=1;rows=1")</f>
        <v>10</v>
      </c>
      <c r="O181" s="53">
        <v>9777058</v>
      </c>
      <c r="P181" s="24">
        <f t="shared" ref="P181" si="85">O181*G181/(D181*N181*0.15)</f>
        <v>14.43640900701366</v>
      </c>
    </row>
    <row r="182" spans="1:16" ht="14.25">
      <c r="B182" s="1" t="s">
        <v>185</v>
      </c>
      <c r="C182" s="1">
        <v>10</v>
      </c>
      <c r="D182" s="1">
        <v>5696</v>
      </c>
      <c r="E182" s="2">
        <v>43133</v>
      </c>
      <c r="F182" s="40">
        <v>0.44444444444444442</v>
      </c>
      <c r="G182" s="31">
        <f>1.3%*1/3</f>
        <v>4.333333333333334E-3</v>
      </c>
      <c r="H182" s="1">
        <v>5690</v>
      </c>
      <c r="I182" s="2">
        <v>43133</v>
      </c>
      <c r="J182" s="40">
        <v>0.46458333333333335</v>
      </c>
      <c r="K182" s="30">
        <f t="shared" si="71"/>
        <v>-300</v>
      </c>
      <c r="N182" s="11">
        <f>[1]!WSD($B182,"contractmultiplier",$A$2,$A$2,"TradingCalendar=SSE","rptType=1","ShowCodes=N","ShowDates=N","ShowParams=Y","cols=1;rows=1")</f>
        <v>5</v>
      </c>
      <c r="O182" s="53">
        <v>9777059</v>
      </c>
      <c r="P182" s="24">
        <f t="shared" ref="P182:P185" si="86">O182*G182/(D182*N182*0.15)</f>
        <v>9.9174287609238458</v>
      </c>
    </row>
    <row r="183" spans="1:16" ht="14.25">
      <c r="B183" s="1" t="s">
        <v>204</v>
      </c>
      <c r="C183" s="1">
        <v>4</v>
      </c>
      <c r="D183" s="1">
        <v>2043</v>
      </c>
      <c r="E183" s="2">
        <v>43133</v>
      </c>
      <c r="F183" s="40">
        <v>0.44444444444444442</v>
      </c>
      <c r="G183" s="31">
        <f>2.1%*0.5</f>
        <v>1.0500000000000001E-2</v>
      </c>
      <c r="K183" s="30" t="str">
        <f t="shared" si="71"/>
        <v/>
      </c>
      <c r="N183" s="11">
        <f>[1]!WSD($B183,"contractmultiplier",$A$2,$A$2,"TradingCalendar=SSE","rptType=1","ShowCodes=N","ShowDates=N","ShowParams=Y","cols=1;rows=1")</f>
        <v>100</v>
      </c>
      <c r="O183" s="53">
        <v>9777060</v>
      </c>
      <c r="P183" s="24">
        <f t="shared" si="86"/>
        <v>3.3499471365638769</v>
      </c>
    </row>
    <row r="184" spans="1:16" ht="14.25">
      <c r="B184" s="1" t="s">
        <v>186</v>
      </c>
      <c r="C184" s="1">
        <v>13</v>
      </c>
      <c r="D184" s="1">
        <v>6670</v>
      </c>
      <c r="E184" s="2">
        <v>43133</v>
      </c>
      <c r="F184" s="40">
        <v>0.44444444444444442</v>
      </c>
      <c r="G184" s="31">
        <f>1.4%*1/2</f>
        <v>6.9999999999999993E-3</v>
      </c>
      <c r="H184" s="1">
        <v>6662</v>
      </c>
      <c r="I184" s="2">
        <v>43133</v>
      </c>
      <c r="J184" s="40">
        <v>0.46458333333333335</v>
      </c>
      <c r="K184" s="30">
        <f t="shared" si="71"/>
        <v>-520</v>
      </c>
      <c r="N184" s="11">
        <f>[1]!WSD($B184,"contractmultiplier",$A$2,$A$2,"TradingCalendar=SSE","rptType=1","ShowCodes=N","ShowDates=N","ShowParams=Y","cols=1;rows=1")</f>
        <v>5</v>
      </c>
      <c r="O184" s="53">
        <v>9777061</v>
      </c>
      <c r="P184" s="24">
        <f t="shared" si="86"/>
        <v>13.681044877561218</v>
      </c>
    </row>
    <row r="185" spans="1:16" ht="14.25">
      <c r="B185" s="1" t="s">
        <v>205</v>
      </c>
      <c r="C185" s="1">
        <v>18</v>
      </c>
      <c r="D185" s="1">
        <v>3965</v>
      </c>
      <c r="E185" s="2">
        <v>43133</v>
      </c>
      <c r="F185" s="40">
        <v>0.44444444444444442</v>
      </c>
      <c r="G185" s="31">
        <f>2.2%*1/2</f>
        <v>1.1000000000000001E-2</v>
      </c>
      <c r="H185" s="1">
        <v>3928</v>
      </c>
      <c r="I185" s="2">
        <v>43133</v>
      </c>
      <c r="J185" s="40">
        <v>0.95763888888888893</v>
      </c>
      <c r="K185" s="30">
        <f t="shared" si="71"/>
        <v>-6660</v>
      </c>
      <c r="N185" s="11">
        <f>[1]!WSD($B185,"contractmultiplier",$A$2,$A$2,"TradingCalendar=SSE","rptType=1","ShowCodes=N","ShowDates=N","ShowParams=Y","cols=1;rows=1")</f>
        <v>10</v>
      </c>
      <c r="O185" s="53">
        <v>9777062</v>
      </c>
      <c r="P185" s="24">
        <f t="shared" si="86"/>
        <v>18.082838503572933</v>
      </c>
    </row>
    <row r="186" spans="1:16" ht="14.25">
      <c r="B186" s="1" t="s">
        <v>206</v>
      </c>
      <c r="C186" s="1">
        <v>-9</v>
      </c>
      <c r="D186" s="1">
        <v>5132</v>
      </c>
      <c r="E186" s="2">
        <v>43133</v>
      </c>
      <c r="F186" s="40">
        <v>0.46458333333333335</v>
      </c>
      <c r="G186" s="31">
        <f>2.1%*1/3</f>
        <v>7.0000000000000001E-3</v>
      </c>
      <c r="K186" s="30" t="str">
        <f t="shared" si="71"/>
        <v/>
      </c>
      <c r="N186" s="11">
        <f>[1]!WSD($B186,"contractmultiplier",$A$2,$A$2,"TradingCalendar=SSE","rptType=1","ShowCodes=N","ShowDates=N","ShowParams=Y","cols=1;rows=1")</f>
        <v>10</v>
      </c>
      <c r="O186" s="53">
        <v>9777063</v>
      </c>
      <c r="P186" s="24">
        <f t="shared" ref="P186" si="87">O186*G186/(D186*N186*0.15)</f>
        <v>8.8905483242400631</v>
      </c>
    </row>
    <row r="187" spans="1:16" ht="14.25">
      <c r="B187" s="1" t="s">
        <v>185</v>
      </c>
      <c r="C187" s="1">
        <v>10</v>
      </c>
      <c r="D187" s="1">
        <v>5688</v>
      </c>
      <c r="E187" s="2">
        <v>43133</v>
      </c>
      <c r="F187" s="40">
        <v>0.56597222222222221</v>
      </c>
      <c r="G187" s="31">
        <f>1.4%*1/3</f>
        <v>4.6666666666666662E-3</v>
      </c>
      <c r="H187" s="1">
        <v>5664</v>
      </c>
      <c r="I187" s="2">
        <v>43133</v>
      </c>
      <c r="J187" s="40">
        <v>0.62152777777777779</v>
      </c>
      <c r="K187" s="30">
        <f t="shared" si="71"/>
        <v>-1200</v>
      </c>
      <c r="N187" s="11">
        <f>[1]!WSD($B187,"contractmultiplier",$A$2,$A$2,"TradingCalendar=SSE","rptType=1","ShowCodes=N","ShowDates=N","ShowParams=Y","cols=1;rows=1")</f>
        <v>5</v>
      </c>
      <c r="O187" s="53">
        <v>9777064</v>
      </c>
      <c r="P187" s="24">
        <f t="shared" ref="P187" si="88">O187*G187/(D187*N187*0.15)</f>
        <v>10.695334896077512</v>
      </c>
    </row>
    <row r="188" spans="1:16" ht="14.25">
      <c r="A188" s="3"/>
      <c r="B188" s="3" t="s">
        <v>207</v>
      </c>
      <c r="C188" s="3">
        <v>1</v>
      </c>
      <c r="D188" s="3">
        <v>4282</v>
      </c>
      <c r="E188" s="33">
        <v>43133</v>
      </c>
      <c r="F188" s="45">
        <v>0.61875000000000002</v>
      </c>
      <c r="G188" s="32">
        <v>1.2999999999999999E-2</v>
      </c>
      <c r="H188" s="3"/>
      <c r="I188" s="3"/>
      <c r="J188" s="3"/>
      <c r="K188" s="28" t="str">
        <f t="shared" si="71"/>
        <v/>
      </c>
      <c r="L188" s="3"/>
      <c r="M188" s="4"/>
      <c r="N188" s="11">
        <f>[1]!WSD($B188,"contractmultiplier",$A$2,$A$2,"TradingCalendar=SSE","rptType=1","ShowCodes=N","ShowDates=N","ShowParams=Y","cols=1;rows=1")</f>
        <v>300</v>
      </c>
      <c r="O188" s="53">
        <v>9777065</v>
      </c>
      <c r="P188" s="24">
        <f t="shared" ref="P188:P189" si="89">O188*G188/(D188*N188*0.15)</f>
        <v>0.65961827287352748</v>
      </c>
    </row>
    <row r="189" spans="1:16" ht="14.25">
      <c r="A189" s="2">
        <v>43136</v>
      </c>
      <c r="B189" s="1" t="s">
        <v>208</v>
      </c>
      <c r="C189" s="1">
        <v>20</v>
      </c>
      <c r="D189" s="1">
        <v>518.5</v>
      </c>
      <c r="E189" s="2">
        <v>43133</v>
      </c>
      <c r="F189" s="40">
        <v>0.89513888888888893</v>
      </c>
      <c r="G189" s="31">
        <f>3.2%*1/2</f>
        <v>1.6E-2</v>
      </c>
      <c r="K189" s="30" t="str">
        <f t="shared" si="71"/>
        <v/>
      </c>
      <c r="N189" s="11">
        <f>[1]!WSD($B189,"contractmultiplier",$A$2,$A$2,"TradingCalendar=SSE","rptType=1","ShowCodes=N","ShowDates=N","ShowParams=Y","cols=1;rows=1")</f>
        <v>100</v>
      </c>
      <c r="O189" s="53">
        <v>9777066</v>
      </c>
      <c r="P189" s="24">
        <f t="shared" si="89"/>
        <v>20.113539826422375</v>
      </c>
    </row>
    <row r="190" spans="1:16" ht="14.25">
      <c r="B190" s="1" t="s">
        <v>209</v>
      </c>
      <c r="C190" s="1">
        <v>-9</v>
      </c>
      <c r="D190" s="1">
        <v>2783</v>
      </c>
      <c r="E190" s="2">
        <v>43133</v>
      </c>
      <c r="F190" s="40">
        <v>0.89513888888888893</v>
      </c>
      <c r="G190" s="31">
        <f>1.2%*1/3</f>
        <v>4.0000000000000001E-3</v>
      </c>
      <c r="K190" s="30" t="str">
        <f t="shared" si="71"/>
        <v/>
      </c>
      <c r="N190" s="11">
        <f>[1]!WSD($B190,"contractmultiplier",$A$2,$A$2,"TradingCalendar=SSE","rptType=1","ShowCodes=N","ShowDates=N","ShowParams=Y","cols=1;rows=1")</f>
        <v>10</v>
      </c>
      <c r="O190" s="53">
        <v>9777067</v>
      </c>
      <c r="P190" s="24">
        <f t="shared" ref="P190:P191" si="90">O190*G190/(D190*N190*0.15)</f>
        <v>9.3683717810516232</v>
      </c>
    </row>
    <row r="191" spans="1:16" ht="14.25">
      <c r="B191" s="3" t="s">
        <v>210</v>
      </c>
      <c r="C191" s="3">
        <v>-2</v>
      </c>
      <c r="D191" s="3">
        <v>275.75</v>
      </c>
      <c r="E191" s="33">
        <v>43133</v>
      </c>
      <c r="F191" s="45">
        <v>0.89583333333333337</v>
      </c>
      <c r="G191" s="32">
        <f>1.8%*1/2</f>
        <v>9.0000000000000011E-3</v>
      </c>
      <c r="H191" s="3"/>
      <c r="I191" s="3"/>
      <c r="J191" s="3"/>
      <c r="K191" s="28" t="str">
        <f t="shared" si="71"/>
        <v/>
      </c>
      <c r="L191" s="3"/>
      <c r="M191" s="4"/>
      <c r="N191" s="11">
        <f>[1]!WSD($B191,"contractmultiplier",$A$2,$A$2,"TradingCalendar=SSE","rptType=1","ShowCodes=N","ShowDates=N","ShowParams=Y","cols=1;rows=1")</f>
        <v>1000</v>
      </c>
      <c r="O191" s="53">
        <v>9777068</v>
      </c>
      <c r="P191" s="24">
        <f t="shared" si="90"/>
        <v>2.1273765367180419</v>
      </c>
    </row>
    <row r="192" spans="1:16">
      <c r="K192" s="30" t="str">
        <f t="shared" si="71"/>
        <v/>
      </c>
    </row>
    <row r="193" spans="11:11">
      <c r="K193" s="30" t="str">
        <f t="shared" si="71"/>
        <v/>
      </c>
    </row>
    <row r="194" spans="11:11">
      <c r="K194" s="30" t="str">
        <f t="shared" si="71"/>
        <v/>
      </c>
    </row>
    <row r="195" spans="11:11">
      <c r="K195" s="30" t="str">
        <f t="shared" si="71"/>
        <v/>
      </c>
    </row>
    <row r="196" spans="11:11">
      <c r="K196" s="30" t="str">
        <f t="shared" si="71"/>
        <v/>
      </c>
    </row>
    <row r="197" spans="11:11">
      <c r="K197" s="30" t="str">
        <f t="shared" si="71"/>
        <v/>
      </c>
    </row>
    <row r="198" spans="11:11">
      <c r="K198" s="30" t="str">
        <f t="shared" si="71"/>
        <v/>
      </c>
    </row>
    <row r="199" spans="11:11">
      <c r="K199" s="30" t="str">
        <f t="shared" si="71"/>
        <v/>
      </c>
    </row>
    <row r="200" spans="11:11">
      <c r="K200" s="30" t="str">
        <f t="shared" si="71"/>
        <v/>
      </c>
    </row>
    <row r="201" spans="11:11">
      <c r="K201" s="30" t="str">
        <f t="shared" si="71"/>
        <v/>
      </c>
    </row>
    <row r="202" spans="11:11">
      <c r="K202" s="30" t="str">
        <f t="shared" si="71"/>
        <v/>
      </c>
    </row>
    <row r="203" spans="11:11">
      <c r="K203" s="30" t="str">
        <f t="shared" si="71"/>
        <v/>
      </c>
    </row>
    <row r="204" spans="11:11">
      <c r="K204" s="30" t="str">
        <f t="shared" si="71"/>
        <v/>
      </c>
    </row>
    <row r="205" spans="11:11">
      <c r="K205" s="30" t="str">
        <f t="shared" si="71"/>
        <v/>
      </c>
    </row>
    <row r="206" spans="11:11">
      <c r="K206" s="30" t="str">
        <f t="shared" si="71"/>
        <v/>
      </c>
    </row>
    <row r="207" spans="11:11">
      <c r="K207" s="30" t="str">
        <f t="shared" si="71"/>
        <v/>
      </c>
    </row>
    <row r="208" spans="11:11">
      <c r="K208" s="30" t="str">
        <f t="shared" si="71"/>
        <v/>
      </c>
    </row>
    <row r="209" spans="11:11">
      <c r="K209" s="30" t="str">
        <f t="shared" si="71"/>
        <v/>
      </c>
    </row>
    <row r="210" spans="11:11">
      <c r="K210" s="30" t="str">
        <f t="shared" si="71"/>
        <v/>
      </c>
    </row>
    <row r="211" spans="11:11">
      <c r="K211" s="30" t="str">
        <f t="shared" si="71"/>
        <v/>
      </c>
    </row>
    <row r="212" spans="11:11">
      <c r="K212" s="30" t="str">
        <f t="shared" ref="K212:K275" si="91">IF(H212="","",C212*(H212-D212)*N212)</f>
        <v/>
      </c>
    </row>
    <row r="213" spans="11:11">
      <c r="K213" s="30" t="str">
        <f t="shared" si="91"/>
        <v/>
      </c>
    </row>
    <row r="214" spans="11:11">
      <c r="K214" s="30" t="str">
        <f t="shared" si="91"/>
        <v/>
      </c>
    </row>
    <row r="215" spans="11:11">
      <c r="K215" s="30" t="str">
        <f t="shared" si="91"/>
        <v/>
      </c>
    </row>
    <row r="216" spans="11:11">
      <c r="K216" s="30" t="str">
        <f t="shared" si="91"/>
        <v/>
      </c>
    </row>
    <row r="217" spans="11:11">
      <c r="K217" s="30" t="str">
        <f t="shared" si="91"/>
        <v/>
      </c>
    </row>
    <row r="218" spans="11:11">
      <c r="K218" s="30" t="str">
        <f t="shared" si="91"/>
        <v/>
      </c>
    </row>
    <row r="219" spans="11:11">
      <c r="K219" s="30" t="str">
        <f t="shared" si="91"/>
        <v/>
      </c>
    </row>
    <row r="220" spans="11:11">
      <c r="K220" s="30" t="str">
        <f t="shared" si="91"/>
        <v/>
      </c>
    </row>
    <row r="221" spans="11:11">
      <c r="K221" s="30" t="str">
        <f t="shared" si="91"/>
        <v/>
      </c>
    </row>
    <row r="222" spans="11:11">
      <c r="K222" s="30" t="str">
        <f t="shared" si="91"/>
        <v/>
      </c>
    </row>
    <row r="223" spans="11:11">
      <c r="K223" s="30" t="str">
        <f t="shared" si="91"/>
        <v/>
      </c>
    </row>
    <row r="224" spans="11:11">
      <c r="K224" s="30" t="str">
        <f t="shared" si="91"/>
        <v/>
      </c>
    </row>
    <row r="225" spans="11:11">
      <c r="K225" s="30" t="str">
        <f t="shared" si="91"/>
        <v/>
      </c>
    </row>
    <row r="226" spans="11:11">
      <c r="K226" s="30" t="str">
        <f t="shared" si="91"/>
        <v/>
      </c>
    </row>
    <row r="227" spans="11:11">
      <c r="K227" s="30" t="str">
        <f t="shared" si="91"/>
        <v/>
      </c>
    </row>
    <row r="228" spans="11:11">
      <c r="K228" s="30" t="str">
        <f t="shared" si="91"/>
        <v/>
      </c>
    </row>
    <row r="229" spans="11:11">
      <c r="K229" s="30" t="str">
        <f t="shared" si="91"/>
        <v/>
      </c>
    </row>
    <row r="230" spans="11:11">
      <c r="K230" s="30" t="str">
        <f t="shared" si="91"/>
        <v/>
      </c>
    </row>
    <row r="231" spans="11:11">
      <c r="K231" s="30" t="str">
        <f t="shared" si="91"/>
        <v/>
      </c>
    </row>
    <row r="232" spans="11:11">
      <c r="K232" s="30" t="str">
        <f t="shared" si="91"/>
        <v/>
      </c>
    </row>
    <row r="233" spans="11:11">
      <c r="K233" s="30" t="str">
        <f t="shared" si="91"/>
        <v/>
      </c>
    </row>
    <row r="234" spans="11:11">
      <c r="K234" s="30" t="str">
        <f t="shared" si="91"/>
        <v/>
      </c>
    </row>
    <row r="235" spans="11:11">
      <c r="K235" s="30" t="str">
        <f t="shared" si="91"/>
        <v/>
      </c>
    </row>
    <row r="236" spans="11:11">
      <c r="K236" s="30" t="str">
        <f t="shared" si="91"/>
        <v/>
      </c>
    </row>
    <row r="237" spans="11:11">
      <c r="K237" s="30" t="str">
        <f t="shared" si="91"/>
        <v/>
      </c>
    </row>
    <row r="238" spans="11:11">
      <c r="K238" s="30" t="str">
        <f t="shared" si="91"/>
        <v/>
      </c>
    </row>
    <row r="239" spans="11:11">
      <c r="K239" s="30" t="str">
        <f t="shared" si="91"/>
        <v/>
      </c>
    </row>
    <row r="240" spans="11:11">
      <c r="K240" s="30" t="str">
        <f t="shared" si="91"/>
        <v/>
      </c>
    </row>
    <row r="241" spans="11:11">
      <c r="K241" s="30" t="str">
        <f t="shared" si="91"/>
        <v/>
      </c>
    </row>
    <row r="242" spans="11:11">
      <c r="K242" s="30" t="str">
        <f t="shared" si="91"/>
        <v/>
      </c>
    </row>
    <row r="243" spans="11:11">
      <c r="K243" s="30" t="str">
        <f t="shared" si="91"/>
        <v/>
      </c>
    </row>
    <row r="244" spans="11:11">
      <c r="K244" s="30" t="str">
        <f t="shared" si="91"/>
        <v/>
      </c>
    </row>
    <row r="245" spans="11:11">
      <c r="K245" s="30" t="str">
        <f t="shared" si="91"/>
        <v/>
      </c>
    </row>
    <row r="246" spans="11:11">
      <c r="K246" s="30" t="str">
        <f t="shared" si="91"/>
        <v/>
      </c>
    </row>
    <row r="247" spans="11:11">
      <c r="K247" s="30" t="str">
        <f t="shared" si="91"/>
        <v/>
      </c>
    </row>
    <row r="248" spans="11:11">
      <c r="K248" s="30" t="str">
        <f t="shared" si="91"/>
        <v/>
      </c>
    </row>
    <row r="249" spans="11:11">
      <c r="K249" s="30" t="str">
        <f t="shared" si="91"/>
        <v/>
      </c>
    </row>
    <row r="250" spans="11:11">
      <c r="K250" s="30" t="str">
        <f t="shared" si="91"/>
        <v/>
      </c>
    </row>
    <row r="251" spans="11:11">
      <c r="K251" s="30" t="str">
        <f t="shared" si="91"/>
        <v/>
      </c>
    </row>
    <row r="252" spans="11:11">
      <c r="K252" s="30" t="str">
        <f t="shared" si="91"/>
        <v/>
      </c>
    </row>
    <row r="253" spans="11:11">
      <c r="K253" s="30" t="str">
        <f t="shared" si="91"/>
        <v/>
      </c>
    </row>
    <row r="254" spans="11:11">
      <c r="K254" s="30" t="str">
        <f t="shared" si="91"/>
        <v/>
      </c>
    </row>
    <row r="255" spans="11:11">
      <c r="K255" s="30" t="str">
        <f t="shared" si="91"/>
        <v/>
      </c>
    </row>
    <row r="256" spans="11:11">
      <c r="K256" s="30" t="str">
        <f t="shared" si="91"/>
        <v/>
      </c>
    </row>
    <row r="257" spans="11:11">
      <c r="K257" s="30" t="str">
        <f t="shared" si="91"/>
        <v/>
      </c>
    </row>
    <row r="258" spans="11:11">
      <c r="K258" s="30" t="str">
        <f t="shared" si="91"/>
        <v/>
      </c>
    </row>
    <row r="259" spans="11:11">
      <c r="K259" s="30" t="str">
        <f t="shared" si="91"/>
        <v/>
      </c>
    </row>
    <row r="260" spans="11:11">
      <c r="K260" s="30" t="str">
        <f t="shared" si="91"/>
        <v/>
      </c>
    </row>
    <row r="261" spans="11:11">
      <c r="K261" s="30" t="str">
        <f t="shared" si="91"/>
        <v/>
      </c>
    </row>
    <row r="262" spans="11:11">
      <c r="K262" s="30" t="str">
        <f t="shared" si="91"/>
        <v/>
      </c>
    </row>
    <row r="263" spans="11:11">
      <c r="K263" s="30" t="str">
        <f t="shared" si="91"/>
        <v/>
      </c>
    </row>
    <row r="264" spans="11:11">
      <c r="K264" s="30" t="str">
        <f t="shared" si="91"/>
        <v/>
      </c>
    </row>
    <row r="265" spans="11:11">
      <c r="K265" s="30" t="str">
        <f t="shared" si="91"/>
        <v/>
      </c>
    </row>
    <row r="266" spans="11:11">
      <c r="K266" s="30" t="str">
        <f t="shared" si="91"/>
        <v/>
      </c>
    </row>
    <row r="267" spans="11:11">
      <c r="K267" s="30" t="str">
        <f t="shared" si="91"/>
        <v/>
      </c>
    </row>
    <row r="268" spans="11:11">
      <c r="K268" s="30" t="str">
        <f t="shared" si="91"/>
        <v/>
      </c>
    </row>
    <row r="269" spans="11:11">
      <c r="K269" s="30" t="str">
        <f t="shared" si="91"/>
        <v/>
      </c>
    </row>
    <row r="270" spans="11:11">
      <c r="K270" s="30" t="str">
        <f t="shared" si="91"/>
        <v/>
      </c>
    </row>
    <row r="271" spans="11:11">
      <c r="K271" s="30" t="str">
        <f t="shared" si="91"/>
        <v/>
      </c>
    </row>
    <row r="272" spans="11:11">
      <c r="K272" s="30" t="str">
        <f t="shared" si="91"/>
        <v/>
      </c>
    </row>
    <row r="273" spans="11:11">
      <c r="K273" s="30" t="str">
        <f t="shared" si="91"/>
        <v/>
      </c>
    </row>
    <row r="274" spans="11:11">
      <c r="K274" s="30" t="str">
        <f t="shared" si="91"/>
        <v/>
      </c>
    </row>
    <row r="275" spans="11:11">
      <c r="K275" s="30" t="str">
        <f t="shared" si="91"/>
        <v/>
      </c>
    </row>
    <row r="276" spans="11:11">
      <c r="K276" s="30" t="str">
        <f t="shared" ref="K276:K339" si="92">IF(H276="","",C276*(H276-D276)*N276)</f>
        <v/>
      </c>
    </row>
    <row r="277" spans="11:11">
      <c r="K277" s="30" t="str">
        <f t="shared" si="92"/>
        <v/>
      </c>
    </row>
    <row r="278" spans="11:11">
      <c r="K278" s="30" t="str">
        <f t="shared" si="92"/>
        <v/>
      </c>
    </row>
    <row r="279" spans="11:11">
      <c r="K279" s="30" t="str">
        <f t="shared" si="92"/>
        <v/>
      </c>
    </row>
    <row r="280" spans="11:11">
      <c r="K280" s="30" t="str">
        <f t="shared" si="92"/>
        <v/>
      </c>
    </row>
    <row r="281" spans="11:11">
      <c r="K281" s="30" t="str">
        <f t="shared" si="92"/>
        <v/>
      </c>
    </row>
    <row r="282" spans="11:11">
      <c r="K282" s="30" t="str">
        <f t="shared" si="92"/>
        <v/>
      </c>
    </row>
    <row r="283" spans="11:11">
      <c r="K283" s="30" t="str">
        <f t="shared" si="92"/>
        <v/>
      </c>
    </row>
    <row r="284" spans="11:11">
      <c r="K284" s="30" t="str">
        <f t="shared" si="92"/>
        <v/>
      </c>
    </row>
    <row r="285" spans="11:11">
      <c r="K285" s="30" t="str">
        <f t="shared" si="92"/>
        <v/>
      </c>
    </row>
    <row r="286" spans="11:11">
      <c r="K286" s="30" t="str">
        <f t="shared" si="92"/>
        <v/>
      </c>
    </row>
    <row r="287" spans="11:11">
      <c r="K287" s="30" t="str">
        <f t="shared" si="92"/>
        <v/>
      </c>
    </row>
    <row r="288" spans="11:11">
      <c r="K288" s="30" t="str">
        <f t="shared" si="92"/>
        <v/>
      </c>
    </row>
    <row r="289" spans="11:11">
      <c r="K289" s="30" t="str">
        <f t="shared" si="92"/>
        <v/>
      </c>
    </row>
    <row r="290" spans="11:11">
      <c r="K290" s="30" t="str">
        <f t="shared" si="92"/>
        <v/>
      </c>
    </row>
    <row r="291" spans="11:11">
      <c r="K291" s="30" t="str">
        <f t="shared" si="92"/>
        <v/>
      </c>
    </row>
    <row r="292" spans="11:11">
      <c r="K292" s="30" t="str">
        <f t="shared" si="92"/>
        <v/>
      </c>
    </row>
    <row r="293" spans="11:11">
      <c r="K293" s="30" t="str">
        <f t="shared" si="92"/>
        <v/>
      </c>
    </row>
    <row r="294" spans="11:11">
      <c r="K294" s="30" t="str">
        <f t="shared" si="92"/>
        <v/>
      </c>
    </row>
    <row r="295" spans="11:11">
      <c r="K295" s="30" t="str">
        <f t="shared" si="92"/>
        <v/>
      </c>
    </row>
    <row r="296" spans="11:11">
      <c r="K296" s="30" t="str">
        <f t="shared" si="92"/>
        <v/>
      </c>
    </row>
    <row r="297" spans="11:11">
      <c r="K297" s="30" t="str">
        <f t="shared" si="92"/>
        <v/>
      </c>
    </row>
    <row r="298" spans="11:11">
      <c r="K298" s="30" t="str">
        <f t="shared" si="92"/>
        <v/>
      </c>
    </row>
    <row r="299" spans="11:11">
      <c r="K299" s="30" t="str">
        <f t="shared" si="92"/>
        <v/>
      </c>
    </row>
    <row r="300" spans="11:11">
      <c r="K300" s="30" t="str">
        <f t="shared" si="92"/>
        <v/>
      </c>
    </row>
    <row r="301" spans="11:11">
      <c r="K301" s="30" t="str">
        <f t="shared" si="92"/>
        <v/>
      </c>
    </row>
    <row r="302" spans="11:11">
      <c r="K302" s="30" t="str">
        <f t="shared" si="92"/>
        <v/>
      </c>
    </row>
    <row r="303" spans="11:11">
      <c r="K303" s="30" t="str">
        <f t="shared" si="92"/>
        <v/>
      </c>
    </row>
    <row r="304" spans="11:11">
      <c r="K304" s="30" t="str">
        <f t="shared" si="92"/>
        <v/>
      </c>
    </row>
    <row r="305" spans="11:11">
      <c r="K305" s="30" t="str">
        <f t="shared" si="92"/>
        <v/>
      </c>
    </row>
    <row r="306" spans="11:11">
      <c r="K306" s="30" t="str">
        <f t="shared" si="92"/>
        <v/>
      </c>
    </row>
    <row r="307" spans="11:11">
      <c r="K307" s="30" t="str">
        <f t="shared" si="92"/>
        <v/>
      </c>
    </row>
    <row r="308" spans="11:11">
      <c r="K308" s="30" t="str">
        <f t="shared" si="92"/>
        <v/>
      </c>
    </row>
    <row r="309" spans="11:11">
      <c r="K309" s="30" t="str">
        <f t="shared" si="92"/>
        <v/>
      </c>
    </row>
    <row r="310" spans="11:11">
      <c r="K310" s="30" t="str">
        <f t="shared" si="92"/>
        <v/>
      </c>
    </row>
    <row r="311" spans="11:11">
      <c r="K311" s="30" t="str">
        <f t="shared" si="92"/>
        <v/>
      </c>
    </row>
    <row r="312" spans="11:11">
      <c r="K312" s="30" t="str">
        <f t="shared" si="92"/>
        <v/>
      </c>
    </row>
    <row r="313" spans="11:11">
      <c r="K313" s="30" t="str">
        <f t="shared" si="92"/>
        <v/>
      </c>
    </row>
    <row r="314" spans="11:11">
      <c r="K314" s="30" t="str">
        <f t="shared" si="92"/>
        <v/>
      </c>
    </row>
    <row r="315" spans="11:11">
      <c r="K315" s="30" t="str">
        <f t="shared" si="92"/>
        <v/>
      </c>
    </row>
    <row r="316" spans="11:11">
      <c r="K316" s="30" t="str">
        <f t="shared" si="92"/>
        <v/>
      </c>
    </row>
    <row r="317" spans="11:11">
      <c r="K317" s="30" t="str">
        <f t="shared" si="92"/>
        <v/>
      </c>
    </row>
    <row r="318" spans="11:11">
      <c r="K318" s="30" t="str">
        <f t="shared" si="92"/>
        <v/>
      </c>
    </row>
    <row r="319" spans="11:11">
      <c r="K319" s="30" t="str">
        <f t="shared" si="92"/>
        <v/>
      </c>
    </row>
    <row r="320" spans="11:11">
      <c r="K320" s="30" t="str">
        <f t="shared" si="92"/>
        <v/>
      </c>
    </row>
    <row r="321" spans="11:11">
      <c r="K321" s="30" t="str">
        <f t="shared" si="92"/>
        <v/>
      </c>
    </row>
    <row r="322" spans="11:11">
      <c r="K322" s="30" t="str">
        <f t="shared" si="92"/>
        <v/>
      </c>
    </row>
    <row r="323" spans="11:11">
      <c r="K323" s="30" t="str">
        <f t="shared" si="92"/>
        <v/>
      </c>
    </row>
    <row r="324" spans="11:11">
      <c r="K324" s="30" t="str">
        <f t="shared" si="92"/>
        <v/>
      </c>
    </row>
    <row r="325" spans="11:11">
      <c r="K325" s="30" t="str">
        <f t="shared" si="92"/>
        <v/>
      </c>
    </row>
    <row r="326" spans="11:11">
      <c r="K326" s="30" t="str">
        <f t="shared" si="92"/>
        <v/>
      </c>
    </row>
    <row r="327" spans="11:11">
      <c r="K327" s="30" t="str">
        <f t="shared" si="92"/>
        <v/>
      </c>
    </row>
    <row r="328" spans="11:11">
      <c r="K328" s="30" t="str">
        <f t="shared" si="92"/>
        <v/>
      </c>
    </row>
    <row r="329" spans="11:11">
      <c r="K329" s="30" t="str">
        <f t="shared" si="92"/>
        <v/>
      </c>
    </row>
    <row r="330" spans="11:11">
      <c r="K330" s="30" t="str">
        <f t="shared" si="92"/>
        <v/>
      </c>
    </row>
    <row r="331" spans="11:11">
      <c r="K331" s="30" t="str">
        <f t="shared" si="92"/>
        <v/>
      </c>
    </row>
    <row r="332" spans="11:11">
      <c r="K332" s="30" t="str">
        <f t="shared" si="92"/>
        <v/>
      </c>
    </row>
    <row r="333" spans="11:11">
      <c r="K333" s="30" t="str">
        <f t="shared" si="92"/>
        <v/>
      </c>
    </row>
    <row r="334" spans="11:11">
      <c r="K334" s="30" t="str">
        <f t="shared" si="92"/>
        <v/>
      </c>
    </row>
    <row r="335" spans="11:11">
      <c r="K335" s="30" t="str">
        <f t="shared" si="92"/>
        <v/>
      </c>
    </row>
    <row r="336" spans="11:11">
      <c r="K336" s="30" t="str">
        <f t="shared" si="92"/>
        <v/>
      </c>
    </row>
    <row r="337" spans="11:11">
      <c r="K337" s="30" t="str">
        <f t="shared" si="92"/>
        <v/>
      </c>
    </row>
    <row r="338" spans="11:11">
      <c r="K338" s="30" t="str">
        <f t="shared" si="92"/>
        <v/>
      </c>
    </row>
    <row r="339" spans="11:11">
      <c r="K339" s="30" t="str">
        <f t="shared" si="92"/>
        <v/>
      </c>
    </row>
    <row r="340" spans="11:11">
      <c r="K340" s="30" t="str">
        <f t="shared" ref="K340:K370" si="93">IF(H340="","",C340*(H340-D340)*N340)</f>
        <v/>
      </c>
    </row>
    <row r="341" spans="11:11">
      <c r="K341" s="30" t="str">
        <f t="shared" si="93"/>
        <v/>
      </c>
    </row>
    <row r="342" spans="11:11">
      <c r="K342" s="30" t="str">
        <f t="shared" si="93"/>
        <v/>
      </c>
    </row>
    <row r="343" spans="11:11">
      <c r="K343" s="30" t="str">
        <f t="shared" si="93"/>
        <v/>
      </c>
    </row>
    <row r="344" spans="11:11">
      <c r="K344" s="30" t="str">
        <f t="shared" si="93"/>
        <v/>
      </c>
    </row>
    <row r="345" spans="11:11">
      <c r="K345" s="30" t="str">
        <f t="shared" si="93"/>
        <v/>
      </c>
    </row>
    <row r="346" spans="11:11">
      <c r="K346" s="30" t="str">
        <f t="shared" si="93"/>
        <v/>
      </c>
    </row>
    <row r="347" spans="11:11">
      <c r="K347" s="30" t="str">
        <f t="shared" si="93"/>
        <v/>
      </c>
    </row>
    <row r="348" spans="11:11">
      <c r="K348" s="30" t="str">
        <f t="shared" si="93"/>
        <v/>
      </c>
    </row>
    <row r="349" spans="11:11">
      <c r="K349" s="30" t="str">
        <f t="shared" si="93"/>
        <v/>
      </c>
    </row>
    <row r="350" spans="11:11">
      <c r="K350" s="30" t="str">
        <f t="shared" si="93"/>
        <v/>
      </c>
    </row>
    <row r="351" spans="11:11">
      <c r="K351" s="30" t="str">
        <f t="shared" si="93"/>
        <v/>
      </c>
    </row>
    <row r="352" spans="11:11">
      <c r="K352" s="30" t="str">
        <f t="shared" si="93"/>
        <v/>
      </c>
    </row>
    <row r="353" spans="11:11">
      <c r="K353" s="30" t="str">
        <f t="shared" si="93"/>
        <v/>
      </c>
    </row>
    <row r="354" spans="11:11">
      <c r="K354" s="30" t="str">
        <f t="shared" si="93"/>
        <v/>
      </c>
    </row>
    <row r="355" spans="11:11">
      <c r="K355" s="30" t="str">
        <f t="shared" si="93"/>
        <v/>
      </c>
    </row>
    <row r="356" spans="11:11">
      <c r="K356" s="30" t="str">
        <f t="shared" si="93"/>
        <v/>
      </c>
    </row>
    <row r="357" spans="11:11">
      <c r="K357" s="30" t="str">
        <f t="shared" si="93"/>
        <v/>
      </c>
    </row>
    <row r="358" spans="11:11">
      <c r="K358" s="30" t="str">
        <f t="shared" si="93"/>
        <v/>
      </c>
    </row>
    <row r="359" spans="11:11">
      <c r="K359" s="30" t="str">
        <f t="shared" si="93"/>
        <v/>
      </c>
    </row>
    <row r="360" spans="11:11">
      <c r="K360" s="30" t="str">
        <f t="shared" si="93"/>
        <v/>
      </c>
    </row>
    <row r="361" spans="11:11">
      <c r="K361" s="30" t="str">
        <f t="shared" si="93"/>
        <v/>
      </c>
    </row>
    <row r="362" spans="11:11">
      <c r="K362" s="30" t="str">
        <f t="shared" si="93"/>
        <v/>
      </c>
    </row>
    <row r="363" spans="11:11">
      <c r="K363" s="30" t="str">
        <f t="shared" si="93"/>
        <v/>
      </c>
    </row>
    <row r="364" spans="11:11">
      <c r="K364" s="30" t="str">
        <f t="shared" si="93"/>
        <v/>
      </c>
    </row>
    <row r="365" spans="11:11">
      <c r="K365" s="30" t="str">
        <f t="shared" si="93"/>
        <v/>
      </c>
    </row>
    <row r="366" spans="11:11">
      <c r="K366" s="30" t="str">
        <f t="shared" si="93"/>
        <v/>
      </c>
    </row>
    <row r="367" spans="11:11">
      <c r="K367" s="30" t="str">
        <f t="shared" si="93"/>
        <v/>
      </c>
    </row>
    <row r="368" spans="11:11">
      <c r="K368" s="30" t="str">
        <f t="shared" si="93"/>
        <v/>
      </c>
    </row>
    <row r="369" spans="11:11">
      <c r="K369" s="30" t="str">
        <f t="shared" si="93"/>
        <v/>
      </c>
    </row>
    <row r="370" spans="11:11">
      <c r="K370" s="30" t="str">
        <f t="shared" si="9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ySplit="1" topLeftCell="A58" activePane="bottomLeft" state="frozen"/>
      <selection pane="bottomLeft" activeCell="A41" sqref="A41:K81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24" t="s">
        <v>1</v>
      </c>
      <c r="B1" s="24" t="s">
        <v>2</v>
      </c>
      <c r="C1" s="24" t="s">
        <v>3</v>
      </c>
      <c r="D1" s="24" t="s">
        <v>118</v>
      </c>
      <c r="E1" s="24" t="s">
        <v>50</v>
      </c>
      <c r="F1" s="34" t="s">
        <v>5</v>
      </c>
      <c r="G1" s="24" t="s">
        <v>6</v>
      </c>
      <c r="H1" s="24" t="s">
        <v>21</v>
      </c>
      <c r="I1" s="24" t="s">
        <v>51</v>
      </c>
      <c r="J1" s="24" t="s">
        <v>4</v>
      </c>
      <c r="K1" s="3" t="s">
        <v>196</v>
      </c>
    </row>
    <row r="2" spans="1:11">
      <c r="A2" s="1" t="s">
        <v>187</v>
      </c>
      <c r="B2" s="1">
        <v>16</v>
      </c>
      <c r="C2" s="1">
        <v>672.2</v>
      </c>
      <c r="D2" s="2">
        <v>43133</v>
      </c>
      <c r="E2" s="40">
        <v>0.3833333333333333</v>
      </c>
      <c r="F2" s="31">
        <v>1.6500000000000001E-2</v>
      </c>
      <c r="G2" s="1">
        <v>658.2</v>
      </c>
      <c r="H2" s="2">
        <v>43133</v>
      </c>
      <c r="I2" s="40">
        <v>0.62152777777777779</v>
      </c>
      <c r="J2" s="30">
        <v>-22400</v>
      </c>
      <c r="K2" t="s">
        <v>201</v>
      </c>
    </row>
    <row r="3" spans="1:11">
      <c r="A3" s="24" t="s">
        <v>191</v>
      </c>
      <c r="B3" s="24">
        <v>1</v>
      </c>
      <c r="C3" s="24">
        <v>4406.8</v>
      </c>
      <c r="D3" s="35">
        <v>43126</v>
      </c>
      <c r="E3" s="47">
        <v>0.46249999999999997</v>
      </c>
      <c r="F3" s="34">
        <v>2.1999999999999999E-2</v>
      </c>
      <c r="G3" s="24">
        <v>4347.2</v>
      </c>
      <c r="H3" s="35">
        <v>43129</v>
      </c>
      <c r="I3" s="47">
        <v>0.46458333333333335</v>
      </c>
      <c r="J3" s="30">
        <v>-17880.000000000109</v>
      </c>
      <c r="K3" t="s">
        <v>202</v>
      </c>
    </row>
    <row r="4" spans="1:11">
      <c r="A4" s="24" t="s">
        <v>190</v>
      </c>
      <c r="B4" s="24">
        <v>-5</v>
      </c>
      <c r="C4" s="24">
        <v>1998</v>
      </c>
      <c r="D4" s="35">
        <v>43132</v>
      </c>
      <c r="E4" s="47">
        <v>0.61805555555555558</v>
      </c>
      <c r="F4" s="34">
        <v>1.7000000000000001E-2</v>
      </c>
      <c r="G4" s="24">
        <v>2014.5</v>
      </c>
      <c r="H4" s="35">
        <v>43132</v>
      </c>
      <c r="I4" s="61">
        <v>0.88541666666666663</v>
      </c>
      <c r="J4" s="30">
        <v>-8250</v>
      </c>
      <c r="K4" t="s">
        <v>201</v>
      </c>
    </row>
    <row r="5" spans="1:11">
      <c r="A5" s="24" t="s">
        <v>190</v>
      </c>
      <c r="B5" s="24">
        <v>-5</v>
      </c>
      <c r="C5" s="24">
        <v>1986.5</v>
      </c>
      <c r="D5" s="35">
        <v>43131</v>
      </c>
      <c r="E5" s="47">
        <v>0.40972222222222227</v>
      </c>
      <c r="F5" s="34">
        <v>1.4499999999999999E-2</v>
      </c>
      <c r="G5" s="24">
        <v>2001.5</v>
      </c>
      <c r="H5" s="35">
        <v>43131</v>
      </c>
      <c r="I5" s="47">
        <v>0.88194444444444453</v>
      </c>
      <c r="J5" s="30">
        <v>-7500</v>
      </c>
      <c r="K5" t="s">
        <v>201</v>
      </c>
    </row>
    <row r="6" spans="1:11">
      <c r="A6" s="24" t="s">
        <v>190</v>
      </c>
      <c r="B6" s="24">
        <v>7</v>
      </c>
      <c r="C6" s="24">
        <v>2053</v>
      </c>
      <c r="D6" s="35">
        <v>43126</v>
      </c>
      <c r="E6" s="47">
        <v>0.58819444444444446</v>
      </c>
      <c r="F6" s="34">
        <v>2.1499999999999998E-2</v>
      </c>
      <c r="G6" s="24">
        <v>2043.5</v>
      </c>
      <c r="H6" s="35">
        <v>43126</v>
      </c>
      <c r="I6" s="47">
        <v>0.62013888888888891</v>
      </c>
      <c r="J6" s="30">
        <v>-6650</v>
      </c>
      <c r="K6" t="s">
        <v>201</v>
      </c>
    </row>
    <row r="7" spans="1:11">
      <c r="A7" s="24" t="s">
        <v>190</v>
      </c>
      <c r="B7" s="24">
        <v>6</v>
      </c>
      <c r="C7" s="24">
        <v>2055.5</v>
      </c>
      <c r="D7" s="35">
        <v>43125</v>
      </c>
      <c r="E7" s="47">
        <v>0.88263888888888886</v>
      </c>
      <c r="F7" s="34">
        <v>2.1499999999999998E-2</v>
      </c>
      <c r="G7" s="24">
        <v>2044.5</v>
      </c>
      <c r="H7" s="35">
        <v>43126</v>
      </c>
      <c r="I7" s="47">
        <v>0.37986111111111115</v>
      </c>
      <c r="J7" s="30">
        <v>-6600</v>
      </c>
      <c r="K7" t="s">
        <v>201</v>
      </c>
    </row>
    <row r="8" spans="1:11">
      <c r="A8" s="24" t="s">
        <v>192</v>
      </c>
      <c r="B8" s="24">
        <v>-10</v>
      </c>
      <c r="C8" s="24">
        <v>14800</v>
      </c>
      <c r="D8" s="35">
        <v>43126</v>
      </c>
      <c r="E8" s="47">
        <v>0.56597222222222221</v>
      </c>
      <c r="F8" s="34">
        <v>1.15E-2</v>
      </c>
      <c r="G8" s="24">
        <v>14930</v>
      </c>
      <c r="H8" s="35">
        <v>43129</v>
      </c>
      <c r="I8" s="47">
        <v>0.40833333333333338</v>
      </c>
      <c r="J8" s="30">
        <v>-6500</v>
      </c>
      <c r="K8" t="s">
        <v>197</v>
      </c>
    </row>
    <row r="9" spans="1:11">
      <c r="A9" s="24" t="s">
        <v>63</v>
      </c>
      <c r="B9" s="24">
        <v>-3</v>
      </c>
      <c r="C9" s="24">
        <v>53220</v>
      </c>
      <c r="D9" s="35">
        <v>43126</v>
      </c>
      <c r="E9" s="47">
        <v>0.9243055555555556</v>
      </c>
      <c r="F9" s="34">
        <v>9.4999999999999998E-3</v>
      </c>
      <c r="G9" s="24">
        <v>53640</v>
      </c>
      <c r="H9" s="35">
        <v>43129</v>
      </c>
      <c r="I9" s="47">
        <v>0.4069444444444445</v>
      </c>
      <c r="J9" s="30">
        <v>-6300</v>
      </c>
      <c r="K9" t="s">
        <v>197</v>
      </c>
    </row>
    <row r="10" spans="1:11">
      <c r="A10" s="1" t="s">
        <v>120</v>
      </c>
      <c r="B10" s="1">
        <v>1</v>
      </c>
      <c r="C10" s="1">
        <v>3152</v>
      </c>
      <c r="D10" s="2">
        <v>43132</v>
      </c>
      <c r="E10" s="40">
        <v>0.62152777777777779</v>
      </c>
      <c r="F10" s="31">
        <v>1.4E-2</v>
      </c>
      <c r="G10" s="1">
        <v>3131</v>
      </c>
      <c r="H10" s="2">
        <v>43133</v>
      </c>
      <c r="I10" s="40">
        <v>0.39861111111111108</v>
      </c>
      <c r="J10" s="30">
        <v>-6300</v>
      </c>
      <c r="K10" t="s">
        <v>202</v>
      </c>
    </row>
    <row r="11" spans="1:11">
      <c r="A11" s="24" t="s">
        <v>178</v>
      </c>
      <c r="B11" s="24">
        <v>10</v>
      </c>
      <c r="C11" s="24">
        <v>1295.5</v>
      </c>
      <c r="D11" s="35">
        <v>43130</v>
      </c>
      <c r="E11" s="47">
        <v>0.92708333333333337</v>
      </c>
      <c r="F11" s="34">
        <v>1.2500000000000001E-2</v>
      </c>
      <c r="G11" s="24">
        <v>1285</v>
      </c>
      <c r="H11" s="35">
        <v>43131</v>
      </c>
      <c r="I11" s="47">
        <v>0.38125000000000003</v>
      </c>
      <c r="J11" s="30">
        <v>-6300</v>
      </c>
      <c r="K11" t="s">
        <v>201</v>
      </c>
    </row>
    <row r="12" spans="1:11">
      <c r="A12" s="24" t="s">
        <v>66</v>
      </c>
      <c r="B12" s="24">
        <v>16</v>
      </c>
      <c r="C12" s="24">
        <v>5778</v>
      </c>
      <c r="D12" s="35">
        <v>43125</v>
      </c>
      <c r="E12" s="47">
        <v>0.37986111111111115</v>
      </c>
      <c r="F12" s="34">
        <v>7.3333333333333341E-3</v>
      </c>
      <c r="G12" s="24">
        <v>5704</v>
      </c>
      <c r="H12" s="35">
        <v>43130</v>
      </c>
      <c r="I12" s="47">
        <v>0.38194444444444442</v>
      </c>
      <c r="J12" s="30">
        <v>-5920</v>
      </c>
      <c r="K12" t="s">
        <v>199</v>
      </c>
    </row>
    <row r="13" spans="1:11">
      <c r="A13" s="24" t="s">
        <v>61</v>
      </c>
      <c r="B13" s="24">
        <v>20</v>
      </c>
      <c r="C13" s="24">
        <v>3940</v>
      </c>
      <c r="D13" s="35">
        <v>43130</v>
      </c>
      <c r="E13" s="47">
        <v>0.88750000000000007</v>
      </c>
      <c r="F13" s="34">
        <v>1.3500000000000002E-2</v>
      </c>
      <c r="G13" s="24">
        <v>3915</v>
      </c>
      <c r="H13" s="35">
        <v>43131</v>
      </c>
      <c r="I13" s="47">
        <v>0.38125000000000003</v>
      </c>
      <c r="J13" s="30">
        <v>-5000</v>
      </c>
      <c r="K13" t="s">
        <v>201</v>
      </c>
    </row>
    <row r="14" spans="1:11">
      <c r="A14" s="24" t="s">
        <v>65</v>
      </c>
      <c r="B14" s="24">
        <v>16</v>
      </c>
      <c r="C14" s="24">
        <v>667.6</v>
      </c>
      <c r="D14" s="35">
        <v>43130</v>
      </c>
      <c r="E14" s="47">
        <v>0.92708333333333337</v>
      </c>
      <c r="F14" s="34">
        <v>1.6500000000000001E-2</v>
      </c>
      <c r="G14" s="24">
        <v>664.8</v>
      </c>
      <c r="H14" s="35">
        <v>43131</v>
      </c>
      <c r="I14" s="47">
        <v>0.41944444444444445</v>
      </c>
      <c r="J14" s="30">
        <v>-4480.0000000001091</v>
      </c>
      <c r="K14" t="s">
        <v>201</v>
      </c>
    </row>
    <row r="15" spans="1:11">
      <c r="A15" s="24" t="s">
        <v>188</v>
      </c>
      <c r="B15" s="24">
        <v>-13</v>
      </c>
      <c r="C15" s="24">
        <v>3595</v>
      </c>
      <c r="D15" s="35">
        <v>43131</v>
      </c>
      <c r="E15" s="47">
        <v>0.40972222222222227</v>
      </c>
      <c r="F15" s="34">
        <v>7.3333333333333341E-3</v>
      </c>
      <c r="G15" s="24">
        <v>3627</v>
      </c>
      <c r="H15" s="35">
        <v>43132</v>
      </c>
      <c r="I15" s="47">
        <v>0.38194444444444442</v>
      </c>
      <c r="J15" s="30">
        <v>-4160</v>
      </c>
      <c r="K15" t="s">
        <v>200</v>
      </c>
    </row>
    <row r="16" spans="1:11">
      <c r="A16" s="24" t="s">
        <v>120</v>
      </c>
      <c r="B16" s="24">
        <v>1</v>
      </c>
      <c r="C16" s="24">
        <v>3142</v>
      </c>
      <c r="D16" s="35">
        <v>43132</v>
      </c>
      <c r="E16" s="47">
        <v>0.56597222222222221</v>
      </c>
      <c r="F16" s="34">
        <v>1.4E-2</v>
      </c>
      <c r="G16" s="24">
        <v>3128.2</v>
      </c>
      <c r="H16" s="35">
        <v>43132</v>
      </c>
      <c r="I16" s="47">
        <v>0.58750000000000002</v>
      </c>
      <c r="J16" s="30">
        <v>-4140.0000000000546</v>
      </c>
      <c r="K16" t="s">
        <v>202</v>
      </c>
    </row>
    <row r="17" spans="1:12">
      <c r="A17" s="24" t="s">
        <v>183</v>
      </c>
      <c r="B17" s="24">
        <v>9</v>
      </c>
      <c r="C17" s="24">
        <v>26220</v>
      </c>
      <c r="D17" s="35">
        <v>43125</v>
      </c>
      <c r="E17" s="47">
        <v>0.37986111111111115</v>
      </c>
      <c r="F17" s="34">
        <v>1.7000000000000001E-2</v>
      </c>
      <c r="G17" s="24">
        <v>26140</v>
      </c>
      <c r="H17" s="35">
        <v>43126</v>
      </c>
      <c r="I17" s="47">
        <v>0.37986111111111115</v>
      </c>
      <c r="J17" s="30">
        <v>-3600</v>
      </c>
      <c r="K17" t="s">
        <v>197</v>
      </c>
    </row>
    <row r="18" spans="1:12">
      <c r="A18" s="24" t="s">
        <v>191</v>
      </c>
      <c r="B18" s="24">
        <v>1</v>
      </c>
      <c r="C18" s="24">
        <v>4292</v>
      </c>
      <c r="D18" s="35">
        <v>43131</v>
      </c>
      <c r="E18" s="47">
        <v>0.47013888888888888</v>
      </c>
      <c r="F18" s="34">
        <v>1.4999999999999999E-2</v>
      </c>
      <c r="G18" s="24">
        <v>4280.3999999999996</v>
      </c>
      <c r="H18" s="35">
        <v>43131</v>
      </c>
      <c r="I18" s="47">
        <v>0.56805555555555554</v>
      </c>
      <c r="J18" s="30">
        <v>-3480.0000000001091</v>
      </c>
      <c r="K18" t="s">
        <v>202</v>
      </c>
    </row>
    <row r="19" spans="1:12">
      <c r="A19" s="24" t="s">
        <v>80</v>
      </c>
      <c r="B19" s="24">
        <v>16</v>
      </c>
      <c r="C19" s="24">
        <v>3950</v>
      </c>
      <c r="D19" s="35">
        <v>43130</v>
      </c>
      <c r="E19" s="47">
        <v>0.92708333333333337</v>
      </c>
      <c r="F19" s="34">
        <v>9.6666666666666654E-3</v>
      </c>
      <c r="G19" s="24">
        <v>3929</v>
      </c>
      <c r="H19" s="35">
        <v>43131</v>
      </c>
      <c r="I19" s="47">
        <v>0.46527777777777773</v>
      </c>
      <c r="J19" s="30">
        <v>-3360</v>
      </c>
      <c r="K19" t="s">
        <v>201</v>
      </c>
    </row>
    <row r="20" spans="1:12">
      <c r="A20" s="24" t="s">
        <v>80</v>
      </c>
      <c r="B20" s="24">
        <v>22</v>
      </c>
      <c r="C20" s="24">
        <v>3966</v>
      </c>
      <c r="D20" s="35">
        <v>43129</v>
      </c>
      <c r="E20" s="47">
        <v>0.46458333333333335</v>
      </c>
      <c r="F20" s="34">
        <v>1.3333333333333334E-2</v>
      </c>
      <c r="G20" s="24">
        <v>3951</v>
      </c>
      <c r="H20" s="35">
        <v>43130</v>
      </c>
      <c r="I20" s="47">
        <v>0.38194444444444442</v>
      </c>
      <c r="J20" s="30">
        <v>-3300</v>
      </c>
      <c r="K20" t="s">
        <v>201</v>
      </c>
      <c r="L20" s="1"/>
    </row>
    <row r="21" spans="1:12">
      <c r="A21" s="24" t="s">
        <v>61</v>
      </c>
      <c r="B21" s="24">
        <v>22</v>
      </c>
      <c r="C21" s="24">
        <v>3951</v>
      </c>
      <c r="D21" s="35">
        <v>43129</v>
      </c>
      <c r="E21" s="47">
        <v>0.4375</v>
      </c>
      <c r="F21" s="34">
        <v>1.3000000000000001E-2</v>
      </c>
      <c r="G21" s="24">
        <v>3936</v>
      </c>
      <c r="H21" s="35">
        <v>43129</v>
      </c>
      <c r="I21" s="47">
        <v>0.88194444444444453</v>
      </c>
      <c r="J21" s="30">
        <v>-3300</v>
      </c>
      <c r="K21" t="s">
        <v>201</v>
      </c>
    </row>
    <row r="22" spans="1:12">
      <c r="A22" s="24" t="s">
        <v>63</v>
      </c>
      <c r="B22" s="24">
        <v>-4</v>
      </c>
      <c r="C22" s="24">
        <v>53050</v>
      </c>
      <c r="D22" s="35">
        <v>43131</v>
      </c>
      <c r="E22" s="47">
        <v>0.57638888888888895</v>
      </c>
      <c r="F22" s="34">
        <v>1.55E-2</v>
      </c>
      <c r="G22" s="24">
        <v>53200</v>
      </c>
      <c r="H22" s="35">
        <v>43131</v>
      </c>
      <c r="I22" s="47">
        <v>0.88194444444444453</v>
      </c>
      <c r="J22" s="30">
        <v>-3000</v>
      </c>
      <c r="K22" t="s">
        <v>197</v>
      </c>
    </row>
    <row r="23" spans="1:12">
      <c r="A23" s="24" t="s">
        <v>79</v>
      </c>
      <c r="B23" s="24">
        <v>12</v>
      </c>
      <c r="C23" s="24">
        <v>9554</v>
      </c>
      <c r="D23" s="35">
        <v>43125</v>
      </c>
      <c r="E23" s="47">
        <v>0.37986111111111115</v>
      </c>
      <c r="F23" s="34">
        <v>8.9999999999999993E-3</v>
      </c>
      <c r="G23" s="24">
        <v>9512</v>
      </c>
      <c r="H23" s="35">
        <v>43126</v>
      </c>
      <c r="I23" s="47">
        <v>0.42222222222222222</v>
      </c>
      <c r="J23" s="30">
        <v>-2520</v>
      </c>
      <c r="K23" t="s">
        <v>199</v>
      </c>
    </row>
    <row r="24" spans="1:12">
      <c r="A24" s="24" t="s">
        <v>178</v>
      </c>
      <c r="B24" s="24">
        <v>10</v>
      </c>
      <c r="C24" s="24">
        <v>1300</v>
      </c>
      <c r="D24" s="35">
        <v>43132</v>
      </c>
      <c r="E24" s="47">
        <v>0.38194444444444442</v>
      </c>
      <c r="F24" s="34">
        <v>1.2500000000000001E-2</v>
      </c>
      <c r="G24" s="24">
        <v>1296</v>
      </c>
      <c r="H24" s="35">
        <v>43132</v>
      </c>
      <c r="I24" s="47">
        <v>0.44444444444444442</v>
      </c>
      <c r="J24" s="30">
        <v>-2400</v>
      </c>
      <c r="K24" t="s">
        <v>201</v>
      </c>
    </row>
    <row r="25" spans="1:12">
      <c r="A25" s="24" t="s">
        <v>190</v>
      </c>
      <c r="B25" s="24">
        <v>3</v>
      </c>
      <c r="C25" s="24">
        <v>2025.5</v>
      </c>
      <c r="D25" s="35">
        <v>43132</v>
      </c>
      <c r="E25" s="47">
        <v>0.38194444444444442</v>
      </c>
      <c r="F25" s="34">
        <v>1.0500000000000001E-2</v>
      </c>
      <c r="G25" s="24">
        <v>2018.5</v>
      </c>
      <c r="H25" s="35">
        <v>43132</v>
      </c>
      <c r="I25" s="47">
        <v>0.44444444444444442</v>
      </c>
      <c r="J25" s="30">
        <v>-2100</v>
      </c>
      <c r="K25" t="s">
        <v>201</v>
      </c>
    </row>
    <row r="26" spans="1:12">
      <c r="A26" s="24" t="s">
        <v>178</v>
      </c>
      <c r="B26" s="24">
        <v>14</v>
      </c>
      <c r="C26" s="24">
        <v>1295</v>
      </c>
      <c r="D26" s="35">
        <v>43126</v>
      </c>
      <c r="E26" s="47">
        <v>0.88958333333333339</v>
      </c>
      <c r="F26" s="34">
        <v>1.6500000000000001E-2</v>
      </c>
      <c r="G26" s="24">
        <v>1292.5</v>
      </c>
      <c r="H26" s="35">
        <v>43126</v>
      </c>
      <c r="I26" s="47">
        <v>0.9243055555555556</v>
      </c>
      <c r="J26" s="30">
        <v>-2100</v>
      </c>
      <c r="K26" t="s">
        <v>201</v>
      </c>
    </row>
    <row r="27" spans="1:12">
      <c r="A27" s="24" t="s">
        <v>193</v>
      </c>
      <c r="B27" s="24">
        <v>13</v>
      </c>
      <c r="C27" s="24">
        <v>9955</v>
      </c>
      <c r="D27" s="35">
        <v>43125</v>
      </c>
      <c r="E27" s="47">
        <v>0.37986111111111115</v>
      </c>
      <c r="F27" s="34">
        <v>0.01</v>
      </c>
      <c r="G27" s="24">
        <v>9925</v>
      </c>
      <c r="H27" s="35">
        <v>43126</v>
      </c>
      <c r="I27" s="47">
        <v>0.40277777777777773</v>
      </c>
      <c r="J27" s="30">
        <v>-1950</v>
      </c>
      <c r="K27" t="s">
        <v>199</v>
      </c>
    </row>
    <row r="28" spans="1:12">
      <c r="A28" s="24" t="s">
        <v>183</v>
      </c>
      <c r="B28" s="24">
        <v>8</v>
      </c>
      <c r="C28" s="24">
        <v>26733.75</v>
      </c>
      <c r="D28" s="35">
        <v>43131</v>
      </c>
      <c r="E28" s="47">
        <v>0.62083333333333335</v>
      </c>
      <c r="F28" s="34">
        <v>1.7000000000000001E-2</v>
      </c>
      <c r="G28" s="24">
        <v>26685</v>
      </c>
      <c r="H28" s="35">
        <v>43132</v>
      </c>
      <c r="I28" s="47">
        <v>0.38194444444444442</v>
      </c>
      <c r="J28" s="30">
        <v>-1950</v>
      </c>
      <c r="K28" t="s">
        <v>197</v>
      </c>
    </row>
    <row r="29" spans="1:12">
      <c r="A29" s="24" t="s">
        <v>193</v>
      </c>
      <c r="B29" s="24">
        <v>9</v>
      </c>
      <c r="C29" s="24">
        <v>10020</v>
      </c>
      <c r="D29" s="35">
        <v>43126</v>
      </c>
      <c r="E29" s="47">
        <v>0.58819444444444446</v>
      </c>
      <c r="F29" s="34">
        <v>6.6666666666666671E-3</v>
      </c>
      <c r="G29" s="24">
        <v>9980</v>
      </c>
      <c r="H29" s="35">
        <v>43129</v>
      </c>
      <c r="I29" s="47">
        <v>0.58958333333333335</v>
      </c>
      <c r="J29" s="30">
        <v>-1800</v>
      </c>
      <c r="K29" t="s">
        <v>199</v>
      </c>
    </row>
    <row r="30" spans="1:12">
      <c r="A30" s="24" t="s">
        <v>67</v>
      </c>
      <c r="B30" s="24">
        <v>11</v>
      </c>
      <c r="C30" s="24">
        <v>2336</v>
      </c>
      <c r="D30" s="35">
        <v>43132</v>
      </c>
      <c r="E30" s="61">
        <v>0.88541666666666663</v>
      </c>
      <c r="F30" s="34">
        <v>4.0000000000000001E-3</v>
      </c>
      <c r="G30" s="24">
        <v>2320</v>
      </c>
      <c r="H30" s="35">
        <v>43132</v>
      </c>
      <c r="I30" s="47">
        <v>0.92291666666666661</v>
      </c>
      <c r="J30" s="30">
        <v>-1760</v>
      </c>
      <c r="K30" t="s">
        <v>200</v>
      </c>
    </row>
    <row r="31" spans="1:12">
      <c r="A31" s="24" t="s">
        <v>191</v>
      </c>
      <c r="B31" s="24">
        <v>1</v>
      </c>
      <c r="C31" s="24">
        <v>4287</v>
      </c>
      <c r="D31" s="35">
        <v>43131</v>
      </c>
      <c r="E31" s="47">
        <v>0.62083333333333335</v>
      </c>
      <c r="F31" s="34">
        <v>1.4999999999999999E-2</v>
      </c>
      <c r="G31" s="24">
        <v>4281.2</v>
      </c>
      <c r="H31" s="35">
        <v>43132</v>
      </c>
      <c r="I31" s="47">
        <v>0.44444444444444442</v>
      </c>
      <c r="J31" s="30">
        <v>-1740.0000000000546</v>
      </c>
      <c r="K31" t="s">
        <v>202</v>
      </c>
    </row>
    <row r="32" spans="1:12">
      <c r="A32" s="24" t="s">
        <v>194</v>
      </c>
      <c r="B32" s="24">
        <v>-1</v>
      </c>
      <c r="C32" s="24">
        <v>91.71</v>
      </c>
      <c r="D32" s="35">
        <v>43125</v>
      </c>
      <c r="E32" s="47">
        <v>0.40763888888888888</v>
      </c>
      <c r="F32" s="34">
        <v>1.7999999999999999E-2</v>
      </c>
      <c r="G32" s="24">
        <v>91.875</v>
      </c>
      <c r="H32" s="35">
        <v>43126</v>
      </c>
      <c r="I32" s="47">
        <v>0.42222222222222222</v>
      </c>
      <c r="J32" s="30">
        <v>-1650.0000000000625</v>
      </c>
      <c r="K32" t="s">
        <v>203</v>
      </c>
    </row>
    <row r="33" spans="1:11">
      <c r="A33" s="24" t="s">
        <v>194</v>
      </c>
      <c r="B33" s="24">
        <v>-1</v>
      </c>
      <c r="C33" s="24">
        <v>91.8</v>
      </c>
      <c r="D33" s="35">
        <v>43130</v>
      </c>
      <c r="E33" s="47">
        <v>0.58750000000000002</v>
      </c>
      <c r="F33" s="34">
        <v>1.7999999999999999E-2</v>
      </c>
      <c r="G33" s="24">
        <v>91.965000000000003</v>
      </c>
      <c r="H33" s="35">
        <v>43131</v>
      </c>
      <c r="I33" s="47">
        <v>0.41944444444444445</v>
      </c>
      <c r="J33" s="30">
        <v>-1650.0000000000625</v>
      </c>
      <c r="K33" t="s">
        <v>203</v>
      </c>
    </row>
    <row r="34" spans="1:11">
      <c r="A34" s="24" t="s">
        <v>78</v>
      </c>
      <c r="B34" s="24">
        <v>-11</v>
      </c>
      <c r="C34" s="24">
        <v>2759</v>
      </c>
      <c r="D34" s="35">
        <v>43126</v>
      </c>
      <c r="E34" s="47">
        <v>0.37986111111111115</v>
      </c>
      <c r="F34" s="34">
        <v>4.6666666666666662E-3</v>
      </c>
      <c r="G34" s="24">
        <v>2773</v>
      </c>
      <c r="H34" s="35">
        <v>43129</v>
      </c>
      <c r="I34" s="47">
        <v>0.40833333333333338</v>
      </c>
      <c r="J34" s="30">
        <v>-1540</v>
      </c>
      <c r="K34" t="s">
        <v>200</v>
      </c>
    </row>
    <row r="35" spans="1:11">
      <c r="A35" s="24" t="s">
        <v>78</v>
      </c>
      <c r="B35" s="24">
        <v>17</v>
      </c>
      <c r="C35" s="24">
        <v>2804</v>
      </c>
      <c r="D35" s="35">
        <v>43129</v>
      </c>
      <c r="E35" s="47">
        <v>0.46458333333333335</v>
      </c>
      <c r="F35" s="34">
        <v>7.3333333333333341E-3</v>
      </c>
      <c r="G35" s="24">
        <v>2795</v>
      </c>
      <c r="H35" s="35">
        <v>43130</v>
      </c>
      <c r="I35" s="47">
        <v>0.38194444444444442</v>
      </c>
      <c r="J35" s="30">
        <v>-1530</v>
      </c>
      <c r="K35" t="s">
        <v>200</v>
      </c>
    </row>
    <row r="36" spans="1:11">
      <c r="A36" s="24" t="s">
        <v>69</v>
      </c>
      <c r="B36" s="24">
        <v>8</v>
      </c>
      <c r="C36" s="24">
        <v>102860</v>
      </c>
      <c r="D36" s="35">
        <v>43132</v>
      </c>
      <c r="E36" s="61">
        <v>0.88541666666666663</v>
      </c>
      <c r="F36" s="34">
        <v>1.3000000000000001E-2</v>
      </c>
      <c r="G36" s="24">
        <v>102690</v>
      </c>
      <c r="H36" s="35">
        <v>43132</v>
      </c>
      <c r="I36" s="47">
        <v>0.92291666666666661</v>
      </c>
      <c r="J36" s="30">
        <v>-1360</v>
      </c>
      <c r="K36" t="s">
        <v>197</v>
      </c>
    </row>
    <row r="37" spans="1:11">
      <c r="A37" s="24" t="s">
        <v>195</v>
      </c>
      <c r="B37" s="24">
        <v>-1</v>
      </c>
      <c r="C37" s="24">
        <v>95.83</v>
      </c>
      <c r="D37" s="35">
        <v>43125</v>
      </c>
      <c r="E37" s="47">
        <v>0.47152777777777777</v>
      </c>
      <c r="F37" s="34">
        <v>0.02</v>
      </c>
      <c r="G37" s="24">
        <v>95.965000000000003</v>
      </c>
      <c r="H37" s="35">
        <v>43126</v>
      </c>
      <c r="I37" s="47">
        <v>0.40277777777777773</v>
      </c>
      <c r="J37" s="30">
        <v>-1350.0000000000512</v>
      </c>
      <c r="K37" t="s">
        <v>203</v>
      </c>
    </row>
    <row r="38" spans="1:11">
      <c r="A38" s="24" t="s">
        <v>194</v>
      </c>
      <c r="B38" s="24">
        <v>-1</v>
      </c>
      <c r="C38" s="24">
        <v>91.825000000000003</v>
      </c>
      <c r="D38" s="35">
        <v>43129</v>
      </c>
      <c r="E38" s="47">
        <v>0.46458333333333335</v>
      </c>
      <c r="F38" s="34">
        <v>1.7999999999999999E-2</v>
      </c>
      <c r="G38" s="24">
        <v>91.954999999999998</v>
      </c>
      <c r="H38" s="35">
        <v>43129</v>
      </c>
      <c r="I38" s="47">
        <v>0.56736111111111109</v>
      </c>
      <c r="J38" s="30">
        <v>-1299.9999999999545</v>
      </c>
      <c r="K38" t="s">
        <v>203</v>
      </c>
    </row>
    <row r="39" spans="1:11">
      <c r="A39" s="24" t="s">
        <v>67</v>
      </c>
      <c r="B39" s="24">
        <v>20</v>
      </c>
      <c r="C39" s="24">
        <v>2342</v>
      </c>
      <c r="D39" s="35">
        <v>43130</v>
      </c>
      <c r="E39" s="47">
        <v>0.88750000000000007</v>
      </c>
      <c r="F39" s="34">
        <v>7.0000000000000001E-3</v>
      </c>
      <c r="G39" s="24">
        <v>2336</v>
      </c>
      <c r="H39" s="35">
        <v>43131</v>
      </c>
      <c r="I39" s="47">
        <v>0.88194444444444453</v>
      </c>
      <c r="J39" s="30">
        <v>-1200</v>
      </c>
      <c r="K39" t="s">
        <v>200</v>
      </c>
    </row>
    <row r="40" spans="1:11">
      <c r="A40" s="1" t="s">
        <v>185</v>
      </c>
      <c r="B40" s="1">
        <v>10</v>
      </c>
      <c r="C40" s="1">
        <v>5688</v>
      </c>
      <c r="D40" s="2">
        <v>43133</v>
      </c>
      <c r="E40" s="40">
        <v>0.56597222222222221</v>
      </c>
      <c r="F40" s="31">
        <v>4.6666666666666662E-3</v>
      </c>
      <c r="G40" s="1">
        <v>5664</v>
      </c>
      <c r="H40" s="2">
        <v>43133</v>
      </c>
      <c r="I40" s="40">
        <v>0.62152777777777779</v>
      </c>
      <c r="J40" s="30">
        <v>-1200</v>
      </c>
      <c r="K40" t="s">
        <v>199</v>
      </c>
    </row>
    <row r="41" spans="1:11">
      <c r="A41" s="24" t="s">
        <v>75</v>
      </c>
      <c r="B41" s="24">
        <v>4</v>
      </c>
      <c r="C41" s="24">
        <v>2896</v>
      </c>
      <c r="D41" s="35">
        <v>43131</v>
      </c>
      <c r="E41" s="47">
        <v>0.62083333333333335</v>
      </c>
      <c r="F41" s="34">
        <v>1.6666666666666668E-3</v>
      </c>
      <c r="G41" s="24">
        <v>2872</v>
      </c>
      <c r="H41" s="35">
        <v>43132</v>
      </c>
      <c r="I41" s="47">
        <v>0.46180555555555558</v>
      </c>
      <c r="J41" s="30">
        <v>-960</v>
      </c>
      <c r="K41" t="s">
        <v>199</v>
      </c>
    </row>
    <row r="42" spans="1:11">
      <c r="A42" s="24" t="s">
        <v>73</v>
      </c>
      <c r="B42" s="24">
        <v>-1</v>
      </c>
      <c r="C42" s="24">
        <v>275.8</v>
      </c>
      <c r="D42" s="35">
        <v>43132</v>
      </c>
      <c r="E42" s="61">
        <v>0.88541666666666663</v>
      </c>
      <c r="F42" s="34">
        <v>5.6666666666666671E-3</v>
      </c>
      <c r="G42" s="24">
        <v>276.7</v>
      </c>
      <c r="H42" s="35">
        <v>43133</v>
      </c>
      <c r="I42" s="47">
        <v>0.375</v>
      </c>
      <c r="J42" s="30">
        <v>-899.99999999997726</v>
      </c>
      <c r="K42" t="s">
        <v>198</v>
      </c>
    </row>
    <row r="43" spans="1:11">
      <c r="A43" s="24" t="s">
        <v>61</v>
      </c>
      <c r="B43" s="24">
        <v>17</v>
      </c>
      <c r="C43" s="24">
        <v>3937</v>
      </c>
      <c r="D43" s="35">
        <v>43131</v>
      </c>
      <c r="E43" s="47">
        <v>0.92152777777777783</v>
      </c>
      <c r="F43" s="34">
        <v>1.0500000000000001E-2</v>
      </c>
      <c r="G43" s="24">
        <v>3932</v>
      </c>
      <c r="H43" s="35">
        <v>43132</v>
      </c>
      <c r="I43" s="61">
        <v>0.88541666666666663</v>
      </c>
      <c r="J43" s="30">
        <v>-850</v>
      </c>
      <c r="K43" t="s">
        <v>201</v>
      </c>
    </row>
    <row r="44" spans="1:11">
      <c r="A44" s="24" t="s">
        <v>78</v>
      </c>
      <c r="B44" s="24">
        <v>27</v>
      </c>
      <c r="C44" s="24">
        <v>2807</v>
      </c>
      <c r="D44" s="35">
        <v>43130</v>
      </c>
      <c r="E44" s="47">
        <v>0.88750000000000007</v>
      </c>
      <c r="F44" s="34">
        <v>1.15E-2</v>
      </c>
      <c r="G44" s="24">
        <v>2804</v>
      </c>
      <c r="H44" s="35">
        <v>43131</v>
      </c>
      <c r="I44" s="47">
        <v>0.88194444444444453</v>
      </c>
      <c r="J44" s="30">
        <v>-810</v>
      </c>
      <c r="K44" t="s">
        <v>200</v>
      </c>
    </row>
    <row r="45" spans="1:11">
      <c r="A45" s="24" t="s">
        <v>120</v>
      </c>
      <c r="B45" s="24">
        <v>1</v>
      </c>
      <c r="C45" s="24">
        <v>3197.4</v>
      </c>
      <c r="D45" s="35">
        <v>43126</v>
      </c>
      <c r="E45" s="47">
        <v>0.46249999999999997</v>
      </c>
      <c r="F45" s="34">
        <v>1.4E-2</v>
      </c>
      <c r="G45" s="24">
        <v>3195</v>
      </c>
      <c r="H45" s="35">
        <v>43129</v>
      </c>
      <c r="I45" s="47">
        <v>0.46458333333333335</v>
      </c>
      <c r="J45" s="30">
        <v>-720.00000000002728</v>
      </c>
      <c r="K45" t="s">
        <v>202</v>
      </c>
    </row>
    <row r="46" spans="1:11">
      <c r="A46" s="24" t="s">
        <v>71</v>
      </c>
      <c r="B46" s="24">
        <v>12</v>
      </c>
      <c r="C46" s="24">
        <v>6660</v>
      </c>
      <c r="D46" s="35">
        <v>43129</v>
      </c>
      <c r="E46" s="47">
        <v>0.56736111111111109</v>
      </c>
      <c r="F46" s="34">
        <v>6.000000000000001E-3</v>
      </c>
      <c r="G46" s="24">
        <v>6648</v>
      </c>
      <c r="H46" s="35">
        <v>43129</v>
      </c>
      <c r="I46" s="47">
        <v>0.58958333333333335</v>
      </c>
      <c r="J46" s="30">
        <v>-720</v>
      </c>
      <c r="K46" t="s">
        <v>201</v>
      </c>
    </row>
    <row r="47" spans="1:11">
      <c r="A47" s="24" t="s">
        <v>63</v>
      </c>
      <c r="B47" s="24">
        <v>-2</v>
      </c>
      <c r="C47" s="24">
        <v>53420</v>
      </c>
      <c r="D47" s="35">
        <v>43130</v>
      </c>
      <c r="E47" s="47">
        <v>0.38194444444444442</v>
      </c>
      <c r="F47" s="34">
        <v>7.4999999999999997E-3</v>
      </c>
      <c r="G47" s="24">
        <v>53490</v>
      </c>
      <c r="H47" s="35">
        <v>43130</v>
      </c>
      <c r="I47" s="47">
        <v>0.40277777777777773</v>
      </c>
      <c r="J47" s="30">
        <v>-700</v>
      </c>
      <c r="K47" t="s">
        <v>197</v>
      </c>
    </row>
    <row r="48" spans="1:11">
      <c r="A48" s="1" t="s">
        <v>71</v>
      </c>
      <c r="B48" s="1">
        <v>13</v>
      </c>
      <c r="C48" s="1">
        <v>6670</v>
      </c>
      <c r="D48" s="2">
        <v>43133</v>
      </c>
      <c r="E48" s="40">
        <v>0.44444444444444442</v>
      </c>
      <c r="F48" s="31">
        <v>6.9999999999999993E-3</v>
      </c>
      <c r="G48" s="1">
        <v>6662</v>
      </c>
      <c r="H48" s="2">
        <v>43133</v>
      </c>
      <c r="I48" s="40">
        <v>0.46458333333333335</v>
      </c>
      <c r="J48" s="30">
        <v>-520</v>
      </c>
      <c r="K48" t="s">
        <v>201</v>
      </c>
    </row>
    <row r="49" spans="1:11">
      <c r="A49" s="24" t="s">
        <v>68</v>
      </c>
      <c r="B49" s="24">
        <v>-10</v>
      </c>
      <c r="C49" s="24">
        <v>2088</v>
      </c>
      <c r="D49" s="35">
        <v>43130</v>
      </c>
      <c r="E49" s="47">
        <v>0.58750000000000002</v>
      </c>
      <c r="F49" s="34">
        <v>3.3333333333333335E-3</v>
      </c>
      <c r="G49" s="24">
        <v>2093</v>
      </c>
      <c r="H49" s="35">
        <v>43131</v>
      </c>
      <c r="I49" s="47">
        <v>0.40277777777777773</v>
      </c>
      <c r="J49" s="30">
        <v>-500</v>
      </c>
      <c r="K49" t="s">
        <v>200</v>
      </c>
    </row>
    <row r="50" spans="1:11">
      <c r="A50" s="1" t="s">
        <v>66</v>
      </c>
      <c r="B50" s="1">
        <v>10</v>
      </c>
      <c r="C50" s="1">
        <v>5694</v>
      </c>
      <c r="D50" s="2">
        <v>43133</v>
      </c>
      <c r="E50" s="40">
        <v>0.3833333333333333</v>
      </c>
      <c r="F50" s="31">
        <v>4.333333333333334E-3</v>
      </c>
      <c r="G50" s="1">
        <v>5684</v>
      </c>
      <c r="H50" s="2">
        <v>43133</v>
      </c>
      <c r="I50" s="40">
        <v>0.39861111111111108</v>
      </c>
      <c r="J50" s="30">
        <v>-500</v>
      </c>
      <c r="K50" t="s">
        <v>199</v>
      </c>
    </row>
    <row r="51" spans="1:11">
      <c r="A51" s="24" t="s">
        <v>113</v>
      </c>
      <c r="B51" s="24">
        <v>-6</v>
      </c>
      <c r="C51" s="24">
        <v>5186</v>
      </c>
      <c r="D51" s="35">
        <v>43130</v>
      </c>
      <c r="E51" s="47">
        <v>0.46875</v>
      </c>
      <c r="F51" s="34">
        <v>4.6666666666666662E-3</v>
      </c>
      <c r="G51" s="24">
        <v>5194</v>
      </c>
      <c r="H51" s="35">
        <v>43131</v>
      </c>
      <c r="I51" s="47">
        <v>0.40277777777777773</v>
      </c>
      <c r="J51" s="30">
        <v>-480</v>
      </c>
      <c r="K51" t="s">
        <v>200</v>
      </c>
    </row>
    <row r="52" spans="1:11">
      <c r="A52" s="24" t="s">
        <v>77</v>
      </c>
      <c r="B52" s="24">
        <v>-9</v>
      </c>
      <c r="C52" s="24">
        <v>2783</v>
      </c>
      <c r="D52" s="35">
        <v>43132</v>
      </c>
      <c r="E52" s="47">
        <v>0.4375</v>
      </c>
      <c r="F52" s="34">
        <v>4.0000000000000001E-3</v>
      </c>
      <c r="G52" s="24">
        <v>2788</v>
      </c>
      <c r="H52" s="35">
        <v>43133</v>
      </c>
      <c r="I52" s="47">
        <v>0.3833333333333333</v>
      </c>
      <c r="J52" s="30">
        <v>-450</v>
      </c>
      <c r="K52" t="s">
        <v>199</v>
      </c>
    </row>
    <row r="53" spans="1:11">
      <c r="A53" s="24" t="s">
        <v>75</v>
      </c>
      <c r="B53" s="24">
        <v>9</v>
      </c>
      <c r="C53" s="24">
        <v>2918</v>
      </c>
      <c r="D53" s="35">
        <v>43126</v>
      </c>
      <c r="E53" s="47">
        <v>0.88958333333333339</v>
      </c>
      <c r="F53" s="34">
        <v>3.666666666666667E-3</v>
      </c>
      <c r="G53" s="24">
        <v>2914</v>
      </c>
      <c r="H53" s="35">
        <v>43129</v>
      </c>
      <c r="I53" s="47">
        <v>0.88194444444444453</v>
      </c>
      <c r="J53" s="30">
        <v>-360</v>
      </c>
      <c r="K53" t="s">
        <v>199</v>
      </c>
    </row>
    <row r="54" spans="1:11">
      <c r="A54" s="1" t="s">
        <v>66</v>
      </c>
      <c r="B54" s="1">
        <v>10</v>
      </c>
      <c r="C54" s="1">
        <v>5696</v>
      </c>
      <c r="D54" s="2">
        <v>43133</v>
      </c>
      <c r="E54" s="40">
        <v>0.44444444444444442</v>
      </c>
      <c r="F54" s="31">
        <v>4.333333333333334E-3</v>
      </c>
      <c r="G54" s="1">
        <v>5690</v>
      </c>
      <c r="H54" s="2">
        <v>43133</v>
      </c>
      <c r="I54" s="40">
        <v>0.46458333333333335</v>
      </c>
      <c r="J54" s="30">
        <v>-300</v>
      </c>
      <c r="K54" t="s">
        <v>199</v>
      </c>
    </row>
    <row r="55" spans="1:11">
      <c r="A55" s="1" t="s">
        <v>71</v>
      </c>
      <c r="B55" s="1">
        <v>13</v>
      </c>
      <c r="C55" s="1">
        <v>6664</v>
      </c>
      <c r="D55" s="2">
        <v>43133</v>
      </c>
      <c r="E55" s="40">
        <v>0.3833333333333333</v>
      </c>
      <c r="F55" s="31">
        <v>6.9999999999999993E-3</v>
      </c>
      <c r="G55" s="1">
        <v>6660</v>
      </c>
      <c r="H55" s="2">
        <v>43133</v>
      </c>
      <c r="I55" s="40">
        <v>0.39861111111111108</v>
      </c>
      <c r="J55" s="30">
        <v>-260</v>
      </c>
      <c r="K55" t="s">
        <v>201</v>
      </c>
    </row>
    <row r="56" spans="1:11">
      <c r="A56" s="24" t="s">
        <v>77</v>
      </c>
      <c r="B56" s="24">
        <v>-1</v>
      </c>
      <c r="C56" s="24">
        <v>2835</v>
      </c>
      <c r="D56" s="35">
        <v>43126</v>
      </c>
      <c r="E56" s="47">
        <v>0.37986111111111115</v>
      </c>
      <c r="F56" s="34">
        <v>6.6666666666666664E-4</v>
      </c>
      <c r="G56" s="24">
        <v>2843</v>
      </c>
      <c r="H56" s="35">
        <v>43126</v>
      </c>
      <c r="I56" s="47">
        <v>0.89027777777777783</v>
      </c>
      <c r="J56" s="30">
        <v>-80</v>
      </c>
      <c r="K56" t="s">
        <v>199</v>
      </c>
    </row>
    <row r="57" spans="1:11">
      <c r="A57" s="24" t="s">
        <v>178</v>
      </c>
      <c r="B57" s="24">
        <v>13</v>
      </c>
      <c r="C57" s="24">
        <v>1292</v>
      </c>
      <c r="D57" s="35">
        <v>43130</v>
      </c>
      <c r="E57" s="47">
        <v>0.38194444444444442</v>
      </c>
      <c r="F57" s="34">
        <v>1.55E-2</v>
      </c>
      <c r="G57" s="24">
        <v>1292</v>
      </c>
      <c r="H57" s="35">
        <v>43130</v>
      </c>
      <c r="I57" s="47">
        <v>0.62083333333333335</v>
      </c>
      <c r="J57" s="30">
        <v>0</v>
      </c>
      <c r="K57" t="s">
        <v>201</v>
      </c>
    </row>
    <row r="58" spans="1:11">
      <c r="A58" s="24" t="s">
        <v>65</v>
      </c>
      <c r="B58" s="24">
        <v>24</v>
      </c>
      <c r="C58" s="24">
        <v>668.6</v>
      </c>
      <c r="D58" s="35">
        <v>43126</v>
      </c>
      <c r="E58" s="47">
        <v>0.42222222222222222</v>
      </c>
      <c r="F58" s="34">
        <v>2.5000000000000001E-2</v>
      </c>
      <c r="G58" s="24">
        <v>668.6</v>
      </c>
      <c r="H58" s="35">
        <v>43129</v>
      </c>
      <c r="I58" s="47">
        <v>0.92361111111111116</v>
      </c>
      <c r="J58" s="30">
        <v>0</v>
      </c>
      <c r="K58" t="s">
        <v>201</v>
      </c>
    </row>
    <row r="59" spans="1:11">
      <c r="A59" s="24" t="s">
        <v>68</v>
      </c>
      <c r="B59" s="24">
        <v>-11</v>
      </c>
      <c r="C59" s="24">
        <v>2089</v>
      </c>
      <c r="D59" s="35">
        <v>43125</v>
      </c>
      <c r="E59" s="47">
        <v>0.40763888888888888</v>
      </c>
      <c r="F59" s="34">
        <v>3.666666666666667E-3</v>
      </c>
      <c r="G59" s="24">
        <v>2088</v>
      </c>
      <c r="H59" s="35">
        <v>43126</v>
      </c>
      <c r="I59" s="47">
        <v>0.58819444444444446</v>
      </c>
      <c r="J59" s="30">
        <v>110</v>
      </c>
      <c r="K59" t="s">
        <v>200</v>
      </c>
    </row>
    <row r="60" spans="1:11">
      <c r="A60" s="24" t="s">
        <v>71</v>
      </c>
      <c r="B60" s="24">
        <v>12</v>
      </c>
      <c r="C60" s="24">
        <v>6648</v>
      </c>
      <c r="D60" s="35">
        <v>43129</v>
      </c>
      <c r="E60" s="47">
        <v>0.62152777777777779</v>
      </c>
      <c r="F60" s="34">
        <v>6.000000000000001E-3</v>
      </c>
      <c r="G60" s="24">
        <v>6650</v>
      </c>
      <c r="H60" s="35">
        <v>43130</v>
      </c>
      <c r="I60" s="47">
        <v>0.37638888888888888</v>
      </c>
      <c r="J60" s="30">
        <v>120</v>
      </c>
      <c r="K60" t="s">
        <v>201</v>
      </c>
    </row>
    <row r="61" spans="1:11">
      <c r="A61" s="24" t="s">
        <v>75</v>
      </c>
      <c r="B61" s="24">
        <v>1</v>
      </c>
      <c r="C61" s="24">
        <v>2890</v>
      </c>
      <c r="D61" s="35">
        <v>43132</v>
      </c>
      <c r="E61" s="47">
        <v>0.92291666666666661</v>
      </c>
      <c r="F61" s="34">
        <v>1.6666666666666668E-3</v>
      </c>
      <c r="G61" s="24">
        <v>2922</v>
      </c>
      <c r="H61" s="35">
        <v>43133</v>
      </c>
      <c r="I61" s="47">
        <v>0.375</v>
      </c>
      <c r="J61" s="30">
        <v>320</v>
      </c>
      <c r="K61" t="s">
        <v>199</v>
      </c>
    </row>
    <row r="62" spans="1:11">
      <c r="A62" s="24" t="s">
        <v>77</v>
      </c>
      <c r="B62" s="24">
        <v>-2</v>
      </c>
      <c r="C62" s="24">
        <v>2823</v>
      </c>
      <c r="D62" s="35">
        <v>43129</v>
      </c>
      <c r="E62" s="47">
        <v>0.92361111111111116</v>
      </c>
      <c r="F62" s="34">
        <v>6.6666666666666664E-4</v>
      </c>
      <c r="G62" s="24">
        <v>2782</v>
      </c>
      <c r="H62" s="35">
        <v>43131</v>
      </c>
      <c r="I62" s="47">
        <v>0.88194444444444453</v>
      </c>
      <c r="J62" s="30">
        <v>820</v>
      </c>
      <c r="K62" t="s">
        <v>199</v>
      </c>
    </row>
    <row r="63" spans="1:11">
      <c r="A63" s="24" t="s">
        <v>71</v>
      </c>
      <c r="B63" s="24">
        <v>14</v>
      </c>
      <c r="C63" s="24">
        <v>6638</v>
      </c>
      <c r="D63" s="35">
        <v>43132</v>
      </c>
      <c r="E63" s="47">
        <v>0.38194444444444442</v>
      </c>
      <c r="F63" s="34">
        <v>6.9999999999999993E-3</v>
      </c>
      <c r="G63" s="24">
        <v>6650</v>
      </c>
      <c r="H63" s="35">
        <v>43132</v>
      </c>
      <c r="I63" s="47">
        <v>0.44444444444444442</v>
      </c>
      <c r="J63" s="30">
        <v>840</v>
      </c>
      <c r="K63" t="s">
        <v>201</v>
      </c>
    </row>
    <row r="64" spans="1:11">
      <c r="A64" s="24" t="s">
        <v>63</v>
      </c>
      <c r="B64" s="24">
        <v>-2</v>
      </c>
      <c r="C64" s="24">
        <v>53510</v>
      </c>
      <c r="D64" s="35">
        <v>43129</v>
      </c>
      <c r="E64" s="47">
        <v>0.88194444444444453</v>
      </c>
      <c r="F64" s="34">
        <v>7.4999999999999997E-3</v>
      </c>
      <c r="G64" s="24">
        <v>53420</v>
      </c>
      <c r="H64" s="35">
        <v>43129</v>
      </c>
      <c r="I64" s="47">
        <v>0.92361111111111116</v>
      </c>
      <c r="J64" s="30">
        <v>900</v>
      </c>
      <c r="K64" t="s">
        <v>197</v>
      </c>
    </row>
    <row r="65" spans="1:11">
      <c r="A65" s="24" t="s">
        <v>80</v>
      </c>
      <c r="B65" s="24">
        <v>16</v>
      </c>
      <c r="C65" s="24">
        <v>3964</v>
      </c>
      <c r="D65" s="35">
        <v>43131</v>
      </c>
      <c r="E65" s="47">
        <v>0.92152777777777783</v>
      </c>
      <c r="F65" s="34">
        <v>9.6666666666666654E-3</v>
      </c>
      <c r="G65" s="24">
        <v>3970</v>
      </c>
      <c r="H65" s="35">
        <v>43132</v>
      </c>
      <c r="I65" s="61">
        <v>0.88541666666666663</v>
      </c>
      <c r="J65" s="30">
        <v>960</v>
      </c>
      <c r="K65" t="s">
        <v>201</v>
      </c>
    </row>
    <row r="66" spans="1:11">
      <c r="A66" s="24" t="s">
        <v>67</v>
      </c>
      <c r="B66" s="24">
        <v>16</v>
      </c>
      <c r="C66" s="24">
        <v>2287</v>
      </c>
      <c r="D66" s="35">
        <v>43124</v>
      </c>
      <c r="E66" s="47">
        <v>0.87916666666666676</v>
      </c>
      <c r="F66" s="34">
        <v>5.6666666666666671E-3</v>
      </c>
      <c r="G66" s="24">
        <v>2295</v>
      </c>
      <c r="H66" s="35">
        <v>43126</v>
      </c>
      <c r="I66" s="47">
        <v>0.37986111111111115</v>
      </c>
      <c r="J66" s="30">
        <v>1280</v>
      </c>
      <c r="K66" t="s">
        <v>200</v>
      </c>
    </row>
    <row r="67" spans="1:11">
      <c r="A67" s="24" t="s">
        <v>70</v>
      </c>
      <c r="B67" s="24">
        <v>-1</v>
      </c>
      <c r="C67" s="24">
        <v>6169.4</v>
      </c>
      <c r="D67" s="35">
        <v>43131</v>
      </c>
      <c r="E67" s="47">
        <v>0.5756944444444444</v>
      </c>
      <c r="F67" s="34">
        <v>1.7999999999999999E-2</v>
      </c>
      <c r="G67" s="24">
        <v>6160.2</v>
      </c>
      <c r="H67" s="35">
        <v>43131</v>
      </c>
      <c r="I67" s="47">
        <v>0.62083333333333335</v>
      </c>
      <c r="J67" s="30">
        <v>1839.9999999999636</v>
      </c>
      <c r="K67" t="s">
        <v>202</v>
      </c>
    </row>
    <row r="68" spans="1:11">
      <c r="A68" s="24" t="s">
        <v>63</v>
      </c>
      <c r="B68" s="24">
        <v>-3</v>
      </c>
      <c r="C68" s="24">
        <v>53226.67</v>
      </c>
      <c r="D68" s="35">
        <v>43132</v>
      </c>
      <c r="E68" s="47">
        <v>0.38194444444444442</v>
      </c>
      <c r="F68" s="34">
        <v>1.0500000000000001E-2</v>
      </c>
      <c r="G68" s="24">
        <v>53090</v>
      </c>
      <c r="H68" s="35">
        <v>43133</v>
      </c>
      <c r="I68" s="47">
        <v>0.38541666666666669</v>
      </c>
      <c r="J68" s="30">
        <v>2050.0499999999738</v>
      </c>
      <c r="K68" t="s">
        <v>197</v>
      </c>
    </row>
    <row r="69" spans="1:11">
      <c r="A69" s="24" t="s">
        <v>192</v>
      </c>
      <c r="B69" s="24">
        <v>-14</v>
      </c>
      <c r="C69" s="24">
        <v>14615</v>
      </c>
      <c r="D69" s="35">
        <v>43131</v>
      </c>
      <c r="E69" s="47">
        <v>0.47013888888888888</v>
      </c>
      <c r="F69" s="34">
        <v>1.6E-2</v>
      </c>
      <c r="G69" s="24">
        <v>14585</v>
      </c>
      <c r="H69" s="35">
        <v>43132</v>
      </c>
      <c r="I69" s="61">
        <v>0.88541666666666663</v>
      </c>
      <c r="J69" s="30">
        <v>2100</v>
      </c>
      <c r="K69" t="s">
        <v>197</v>
      </c>
    </row>
    <row r="70" spans="1:11">
      <c r="A70" s="24" t="s">
        <v>190</v>
      </c>
      <c r="B70" s="24">
        <v>7</v>
      </c>
      <c r="C70" s="24">
        <v>2034.5</v>
      </c>
      <c r="D70" s="35">
        <v>43129</v>
      </c>
      <c r="E70" s="47">
        <v>0.40833333333333338</v>
      </c>
      <c r="F70" s="34">
        <v>2.1499999999999998E-2</v>
      </c>
      <c r="G70" s="24">
        <v>2038</v>
      </c>
      <c r="H70" s="35">
        <v>43129</v>
      </c>
      <c r="I70" s="47">
        <v>0.92361111111111116</v>
      </c>
      <c r="J70" s="30">
        <v>2450</v>
      </c>
      <c r="K70" t="s">
        <v>201</v>
      </c>
    </row>
    <row r="71" spans="1:11">
      <c r="A71" s="24" t="s">
        <v>63</v>
      </c>
      <c r="B71" s="24">
        <v>-2</v>
      </c>
      <c r="C71" s="24">
        <v>53490</v>
      </c>
      <c r="D71" s="35">
        <v>43130</v>
      </c>
      <c r="E71" s="47">
        <v>0.42152777777777778</v>
      </c>
      <c r="F71" s="34">
        <v>7.4999999999999997E-3</v>
      </c>
      <c r="G71" s="24">
        <v>53140</v>
      </c>
      <c r="H71" s="35">
        <v>43131</v>
      </c>
      <c r="I71" s="47">
        <v>0.46875</v>
      </c>
      <c r="J71" s="30">
        <v>3500</v>
      </c>
      <c r="K71" t="s">
        <v>197</v>
      </c>
    </row>
    <row r="72" spans="1:11">
      <c r="A72" s="24" t="s">
        <v>113</v>
      </c>
      <c r="B72" s="24">
        <v>-9</v>
      </c>
      <c r="C72" s="24">
        <v>5192</v>
      </c>
      <c r="D72" s="35">
        <v>43131</v>
      </c>
      <c r="E72" s="47">
        <v>0.62083333333333335</v>
      </c>
      <c r="F72" s="34">
        <v>7.0000000000000001E-3</v>
      </c>
      <c r="G72" s="24">
        <v>5148</v>
      </c>
      <c r="H72" s="35">
        <v>43132</v>
      </c>
      <c r="I72" s="61">
        <v>0.88541666666666663</v>
      </c>
      <c r="J72" s="30">
        <v>3960</v>
      </c>
      <c r="K72" t="s">
        <v>200</v>
      </c>
    </row>
    <row r="73" spans="1:11">
      <c r="A73" s="24" t="s">
        <v>67</v>
      </c>
      <c r="B73" s="24">
        <v>22</v>
      </c>
      <c r="C73" s="24">
        <v>2305</v>
      </c>
      <c r="D73" s="35">
        <v>43129</v>
      </c>
      <c r="E73" s="47">
        <v>0.40833333333333338</v>
      </c>
      <c r="F73" s="34">
        <v>7.6666666666666662E-3</v>
      </c>
      <c r="G73" s="24">
        <v>2329</v>
      </c>
      <c r="H73" s="35">
        <v>43130</v>
      </c>
      <c r="I73" s="47">
        <v>0.38194444444444442</v>
      </c>
      <c r="J73" s="30">
        <v>5280</v>
      </c>
      <c r="K73" t="s">
        <v>200</v>
      </c>
    </row>
    <row r="74" spans="1:11">
      <c r="A74" s="24" t="s">
        <v>188</v>
      </c>
      <c r="B74" s="24">
        <v>-13</v>
      </c>
      <c r="C74" s="24">
        <v>3685</v>
      </c>
      <c r="D74" s="35">
        <v>43126</v>
      </c>
      <c r="E74" s="47">
        <v>0.37986111111111115</v>
      </c>
      <c r="F74" s="34">
        <v>8.0000000000000002E-3</v>
      </c>
      <c r="G74" s="24">
        <v>3628</v>
      </c>
      <c r="H74" s="35">
        <v>43130</v>
      </c>
      <c r="I74" s="47">
        <v>0.58888888888888891</v>
      </c>
      <c r="J74" s="30">
        <v>7410</v>
      </c>
      <c r="K74" t="s">
        <v>200</v>
      </c>
    </row>
    <row r="75" spans="1:11">
      <c r="A75" s="24" t="s">
        <v>192</v>
      </c>
      <c r="B75" s="24">
        <v>-10</v>
      </c>
      <c r="C75" s="24">
        <v>14845</v>
      </c>
      <c r="D75" s="35">
        <v>43129</v>
      </c>
      <c r="E75" s="47">
        <v>0.92361111111111116</v>
      </c>
      <c r="F75" s="34">
        <v>1.15E-2</v>
      </c>
      <c r="G75" s="24">
        <v>14645</v>
      </c>
      <c r="H75" s="35">
        <v>43131</v>
      </c>
      <c r="I75" s="47">
        <v>0.40972222222222227</v>
      </c>
      <c r="J75" s="30">
        <v>10000</v>
      </c>
      <c r="K75" t="s">
        <v>197</v>
      </c>
    </row>
    <row r="76" spans="1:11">
      <c r="A76" s="24" t="s">
        <v>70</v>
      </c>
      <c r="B76" s="24">
        <v>1</v>
      </c>
      <c r="C76" s="24">
        <v>6316.2</v>
      </c>
      <c r="D76" s="35">
        <v>43122</v>
      </c>
      <c r="E76" s="47">
        <v>0.56944444444444442</v>
      </c>
      <c r="F76" s="34">
        <v>1.9E-2</v>
      </c>
      <c r="G76" s="24">
        <v>6367.2</v>
      </c>
      <c r="H76" s="35">
        <v>43129</v>
      </c>
      <c r="I76" s="47">
        <v>0.4375</v>
      </c>
      <c r="J76" s="24">
        <v>10200</v>
      </c>
      <c r="K76" t="s">
        <v>202</v>
      </c>
    </row>
    <row r="77" spans="1:11">
      <c r="A77" s="24" t="s">
        <v>69</v>
      </c>
      <c r="B77" s="24">
        <v>13</v>
      </c>
      <c r="C77" s="24">
        <v>104300</v>
      </c>
      <c r="D77" s="35">
        <v>43126</v>
      </c>
      <c r="E77" s="47">
        <v>0.88888888888888884</v>
      </c>
      <c r="F77" s="34">
        <v>2.0499999999999997E-2</v>
      </c>
      <c r="G77" s="24">
        <v>105200</v>
      </c>
      <c r="H77" s="35">
        <v>43130</v>
      </c>
      <c r="I77" s="47">
        <v>0.38194444444444442</v>
      </c>
      <c r="J77" s="30">
        <v>11700</v>
      </c>
      <c r="K77" t="s">
        <v>197</v>
      </c>
    </row>
    <row r="78" spans="1:11">
      <c r="A78" s="24" t="s">
        <v>178</v>
      </c>
      <c r="B78" s="24">
        <v>15</v>
      </c>
      <c r="C78" s="24">
        <v>1290</v>
      </c>
      <c r="D78" s="35">
        <v>43124</v>
      </c>
      <c r="E78" s="47">
        <v>0.87916666666666676</v>
      </c>
      <c r="F78" s="34">
        <v>1.7500000000000002E-2</v>
      </c>
      <c r="G78" s="24">
        <v>1306</v>
      </c>
      <c r="H78" s="35">
        <v>43126</v>
      </c>
      <c r="I78" s="47">
        <v>0.37986111111111115</v>
      </c>
      <c r="J78" s="30">
        <v>14400</v>
      </c>
      <c r="K78" t="s">
        <v>201</v>
      </c>
    </row>
    <row r="79" spans="1:11">
      <c r="A79" s="24" t="s">
        <v>183</v>
      </c>
      <c r="B79" s="24">
        <v>9</v>
      </c>
      <c r="C79" s="24">
        <v>26205</v>
      </c>
      <c r="D79" s="35">
        <v>43126</v>
      </c>
      <c r="E79" s="47">
        <v>0.88958333333333339</v>
      </c>
      <c r="F79" s="34">
        <v>1.8000000000000002E-2</v>
      </c>
      <c r="G79" s="24">
        <v>26815</v>
      </c>
      <c r="H79" s="35">
        <v>43130</v>
      </c>
      <c r="I79" s="47">
        <v>0.38194444444444442</v>
      </c>
      <c r="J79" s="30">
        <v>27450</v>
      </c>
      <c r="K79" t="s">
        <v>197</v>
      </c>
    </row>
    <row r="80" spans="1:11">
      <c r="A80" s="24" t="s">
        <v>69</v>
      </c>
      <c r="B80" s="24">
        <v>12</v>
      </c>
      <c r="C80" s="24">
        <v>99710</v>
      </c>
      <c r="D80" s="35">
        <v>43125</v>
      </c>
      <c r="E80" s="47">
        <v>0.87916666666666676</v>
      </c>
      <c r="F80" s="34">
        <v>1.8500000000000003E-2</v>
      </c>
      <c r="G80" s="24">
        <v>103760</v>
      </c>
      <c r="H80" s="35">
        <v>43126</v>
      </c>
      <c r="I80" s="47">
        <v>0.37986111111111115</v>
      </c>
      <c r="J80" s="30">
        <v>48600</v>
      </c>
      <c r="K80" t="s">
        <v>197</v>
      </c>
    </row>
    <row r="81" spans="1:11">
      <c r="A81" s="24" t="s">
        <v>191</v>
      </c>
      <c r="B81" s="24">
        <v>1</v>
      </c>
      <c r="C81" s="24">
        <v>4106.8</v>
      </c>
      <c r="D81" s="35">
        <v>43102</v>
      </c>
      <c r="E81" s="47">
        <v>0.61875000000000002</v>
      </c>
      <c r="F81" s="34">
        <v>2.5999999999999999E-2</v>
      </c>
      <c r="G81" s="24">
        <v>4385.8</v>
      </c>
      <c r="H81" s="35">
        <v>43126</v>
      </c>
      <c r="I81" s="47">
        <v>0.40277777777777773</v>
      </c>
      <c r="J81" s="30">
        <v>83700</v>
      </c>
      <c r="K81" t="s">
        <v>202</v>
      </c>
    </row>
  </sheetData>
  <sortState ref="A2:K81">
    <sortCondition ref="J2:J81"/>
    <sortCondition ref="A2:A81"/>
    <sortCondition ref="D2:D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2018-02-05T01:03:06Z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