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52" i="1" l="1"/>
  <c r="C51" i="1" l="1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3" i="2"/>
  <c r="W134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89" i="2"/>
  <c r="W90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3" i="2"/>
  <c r="W4" i="2"/>
  <c r="W2" i="2"/>
  <c r="C50" i="1" l="1"/>
  <c r="J285" i="2" l="1"/>
  <c r="J284" i="2"/>
  <c r="J283" i="2"/>
  <c r="J282" i="2"/>
  <c r="J281" i="2"/>
  <c r="J280" i="2"/>
  <c r="J279" i="2"/>
  <c r="J278" i="2"/>
  <c r="J277" i="2"/>
  <c r="J276" i="2"/>
  <c r="K281" i="2" l="1"/>
  <c r="K282" i="2"/>
  <c r="K284" i="2"/>
  <c r="K285" i="2"/>
  <c r="K279" i="2"/>
  <c r="K280" i="2"/>
  <c r="K277" i="2"/>
  <c r="K278" i="2"/>
  <c r="K276" i="2"/>
  <c r="K283" i="2"/>
  <c r="C49" i="1"/>
  <c r="J275" i="2" l="1"/>
  <c r="J274" i="2"/>
  <c r="J273" i="2"/>
  <c r="J272" i="2"/>
  <c r="J271" i="2"/>
  <c r="J270" i="2"/>
  <c r="J269" i="2"/>
  <c r="J268" i="2"/>
  <c r="J267" i="2"/>
  <c r="J266" i="2"/>
  <c r="K269" i="2" l="1"/>
  <c r="L278" i="2"/>
  <c r="M278" i="2" s="1"/>
  <c r="N278" i="2" s="1"/>
  <c r="L277" i="2"/>
  <c r="M277" i="2" s="1"/>
  <c r="N277" i="2" s="1"/>
  <c r="L280" i="2"/>
  <c r="M280" i="2" s="1"/>
  <c r="N280" i="2" s="1"/>
  <c r="L276" i="2"/>
  <c r="M276" i="2" s="1"/>
  <c r="N276" i="2" s="1"/>
  <c r="L279" i="2"/>
  <c r="M279" i="2" s="1"/>
  <c r="N279" i="2" s="1"/>
  <c r="L282" i="2"/>
  <c r="M282" i="2" s="1"/>
  <c r="N282" i="2" s="1"/>
  <c r="L284" i="2"/>
  <c r="M284" i="2" s="1"/>
  <c r="N284" i="2" s="1"/>
  <c r="L283" i="2"/>
  <c r="M283" i="2" s="1"/>
  <c r="N283" i="2" s="1"/>
  <c r="L285" i="2"/>
  <c r="M285" i="2" s="1"/>
  <c r="N285" i="2" s="1"/>
  <c r="L281" i="2"/>
  <c r="M281" i="2" s="1"/>
  <c r="N281" i="2" s="1"/>
  <c r="K268" i="2"/>
  <c r="L268" i="2" s="1"/>
  <c r="M268" i="2" s="1"/>
  <c r="N268" i="2" s="1"/>
  <c r="K273" i="2"/>
  <c r="L273" i="2" s="1"/>
  <c r="M273" i="2" s="1"/>
  <c r="N273" i="2" s="1"/>
  <c r="K274" i="2"/>
  <c r="L274" i="2" s="1"/>
  <c r="M274" i="2" s="1"/>
  <c r="N274" i="2" s="1"/>
  <c r="K275" i="2"/>
  <c r="L275" i="2" s="1"/>
  <c r="M275" i="2" s="1"/>
  <c r="N275" i="2" s="1"/>
  <c r="K267" i="2"/>
  <c r="L267" i="2" s="1"/>
  <c r="M267" i="2" s="1"/>
  <c r="N267" i="2" s="1"/>
  <c r="K271" i="2"/>
  <c r="K272" i="2"/>
  <c r="L272" i="2" s="1"/>
  <c r="M272" i="2" s="1"/>
  <c r="N272" i="2" s="1"/>
  <c r="K266" i="2"/>
  <c r="L266" i="2" s="1"/>
  <c r="M266" i="2" s="1"/>
  <c r="N266" i="2" s="1"/>
  <c r="K270" i="2"/>
  <c r="L270" i="2" s="1"/>
  <c r="M270" i="2" s="1"/>
  <c r="N270" i="2" s="1"/>
  <c r="L269" i="2"/>
  <c r="M269" i="2" s="1"/>
  <c r="N269" i="2" s="1"/>
  <c r="L271" i="2"/>
  <c r="M271" i="2" s="1"/>
  <c r="N271" i="2" s="1"/>
  <c r="C48" i="1" l="1"/>
  <c r="C47" i="1" l="1"/>
  <c r="T265" i="2" l="1"/>
  <c r="J265" i="2"/>
  <c r="T264" i="2"/>
  <c r="J264" i="2"/>
  <c r="T263" i="2"/>
  <c r="J263" i="2"/>
  <c r="T262" i="2"/>
  <c r="J262" i="2"/>
  <c r="T261" i="2"/>
  <c r="J261" i="2"/>
  <c r="T260" i="2"/>
  <c r="J260" i="2"/>
  <c r="T259" i="2"/>
  <c r="J259" i="2"/>
  <c r="T258" i="2"/>
  <c r="J258" i="2"/>
  <c r="T257" i="2"/>
  <c r="J257" i="2"/>
  <c r="T256" i="2"/>
  <c r="J256" i="2"/>
  <c r="K264" i="2" l="1"/>
  <c r="K262" i="2"/>
  <c r="L262" i="2" s="1"/>
  <c r="M262" i="2" s="1"/>
  <c r="N262" i="2" s="1"/>
  <c r="K260" i="2"/>
  <c r="L260" i="2" s="1"/>
  <c r="M260" i="2" s="1"/>
  <c r="N260" i="2" s="1"/>
  <c r="K261" i="2"/>
  <c r="K259" i="2"/>
  <c r="L259" i="2" s="1"/>
  <c r="M259" i="2" s="1"/>
  <c r="N259" i="2" s="1"/>
  <c r="K258" i="2"/>
  <c r="L258" i="2" s="1"/>
  <c r="M258" i="2" s="1"/>
  <c r="N258" i="2" s="1"/>
  <c r="K256" i="2"/>
  <c r="L256" i="2" s="1"/>
  <c r="M256" i="2" s="1"/>
  <c r="N256" i="2" s="1"/>
  <c r="K257" i="2"/>
  <c r="L257" i="2" s="1"/>
  <c r="M257" i="2" s="1"/>
  <c r="N257" i="2" s="1"/>
  <c r="K263" i="2"/>
  <c r="K265" i="2"/>
  <c r="L265" i="2" s="1"/>
  <c r="M265" i="2" s="1"/>
  <c r="N265" i="2" s="1"/>
  <c r="L264" i="2"/>
  <c r="M264" i="2" s="1"/>
  <c r="N264" i="2" s="1"/>
  <c r="L261" i="2"/>
  <c r="M261" i="2" s="1"/>
  <c r="N261" i="2" s="1"/>
  <c r="L263" i="2"/>
  <c r="M263" i="2" s="1"/>
  <c r="N263" i="2" s="1"/>
  <c r="C46" i="1"/>
  <c r="C45" i="1" l="1"/>
  <c r="C44" i="1" l="1"/>
  <c r="J255" i="2" l="1"/>
  <c r="J254" i="2"/>
  <c r="J253" i="2"/>
  <c r="J252" i="2"/>
  <c r="J251" i="2"/>
  <c r="J250" i="2"/>
  <c r="J249" i="2"/>
  <c r="J248" i="2"/>
  <c r="J247" i="2"/>
  <c r="J246" i="2"/>
  <c r="C43" i="1"/>
  <c r="K247" i="2" l="1"/>
  <c r="K251" i="2"/>
  <c r="L251" i="2" s="1"/>
  <c r="M251" i="2" s="1"/>
  <c r="N251" i="2" s="1"/>
  <c r="K252" i="2"/>
  <c r="L252" i="2" s="1"/>
  <c r="M252" i="2" s="1"/>
  <c r="N252" i="2" s="1"/>
  <c r="K253" i="2"/>
  <c r="L253" i="2" s="1"/>
  <c r="M253" i="2" s="1"/>
  <c r="N253" i="2" s="1"/>
  <c r="K248" i="2"/>
  <c r="K246" i="2"/>
  <c r="L246" i="2" s="1"/>
  <c r="M246" i="2" s="1"/>
  <c r="N246" i="2" s="1"/>
  <c r="K250" i="2"/>
  <c r="L250" i="2" s="1"/>
  <c r="M250" i="2" s="1"/>
  <c r="N250" i="2" s="1"/>
  <c r="K255" i="2"/>
  <c r="L255" i="2" s="1"/>
  <c r="M255" i="2" s="1"/>
  <c r="N255" i="2" s="1"/>
  <c r="K249" i="2"/>
  <c r="K254" i="2"/>
  <c r="L247" i="2"/>
  <c r="M247" i="2" s="1"/>
  <c r="N247" i="2" s="1"/>
  <c r="L248" i="2"/>
  <c r="M248" i="2" s="1"/>
  <c r="N248" i="2" s="1"/>
  <c r="L249" i="2"/>
  <c r="M249" i="2" s="1"/>
  <c r="N249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L240" i="2" s="1"/>
  <c r="M240" i="2" s="1"/>
  <c r="N240" i="2" s="1"/>
  <c r="K244" i="2"/>
  <c r="K239" i="2"/>
  <c r="L239" i="2" s="1"/>
  <c r="M239" i="2" s="1"/>
  <c r="N239" i="2" s="1"/>
  <c r="K245" i="2"/>
  <c r="L245" i="2" s="1"/>
  <c r="M245" i="2" s="1"/>
  <c r="N245" i="2" s="1"/>
  <c r="K237" i="2"/>
  <c r="L237" i="2" s="1"/>
  <c r="M237" i="2" s="1"/>
  <c r="N237" i="2" s="1"/>
  <c r="K241" i="2"/>
  <c r="L241" i="2" s="1"/>
  <c r="M241" i="2" s="1"/>
  <c r="N241" i="2" s="1"/>
  <c r="K243" i="2"/>
  <c r="L243" i="2" s="1"/>
  <c r="M243" i="2" s="1"/>
  <c r="N243" i="2" s="1"/>
  <c r="K238" i="2"/>
  <c r="L238" i="2" s="1"/>
  <c r="M238" i="2" s="1"/>
  <c r="N238" i="2" s="1"/>
  <c r="K236" i="2"/>
  <c r="L236" i="2" s="1"/>
  <c r="M236" i="2" s="1"/>
  <c r="N236" i="2" s="1"/>
  <c r="K242" i="2"/>
  <c r="L242" i="2" s="1"/>
  <c r="M242" i="2" s="1"/>
  <c r="N242" i="2" s="1"/>
  <c r="L244" i="2"/>
  <c r="M244" i="2" s="1"/>
  <c r="N244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L212" i="2" s="1"/>
  <c r="M212" i="2" s="1"/>
  <c r="N212" i="2" s="1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L204" i="2" s="1"/>
  <c r="M204" i="2" s="1"/>
  <c r="N204" i="2" s="1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L158" i="2" s="1"/>
  <c r="M158" i="2" s="1"/>
  <c r="N158" i="2" s="1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L145" i="2" s="1"/>
  <c r="M145" i="2" s="1"/>
  <c r="N145" i="2" s="1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L121" i="2" s="1"/>
  <c r="M121" i="2" s="1"/>
  <c r="N121" i="2" s="1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L98" i="2" s="1"/>
  <c r="M98" i="2" s="1"/>
  <c r="N98" i="2" s="1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L86" i="2" s="1"/>
  <c r="M86" i="2" s="1"/>
  <c r="N86" i="2" s="1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66" i="2"/>
  <c r="T267" i="2"/>
  <c r="T268" i="2"/>
  <c r="T269" i="2"/>
  <c r="T270" i="2"/>
  <c r="T271" i="2"/>
  <c r="T272" i="2"/>
  <c r="T273" i="2"/>
  <c r="T274" i="2"/>
  <c r="T275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<sst xmlns="http://schemas.openxmlformats.org/spreadsheetml/2006/main" count="977" uniqueCount="165">
  <si>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</si>
  <si>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</si>
  <si>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</si>
  <si>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</si>
  <si>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</si>
  <si>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</si>
  <si>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</si>
  <si>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</si>
  <si>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</si>
  <si>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</si>
  <si>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</si>
  <si>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</si>
  <si>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</si>
  <si>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</si>
  <si>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</si>
  <si>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</si>
  <si>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</si>
  <si>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</si>
  <si>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</si>
  <si>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</si>
  <si>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</si>
  <si>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</si>
  <si>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</si>
  <si>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</si>
  <si>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</si>
  <si>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</si>
  <si>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</si>
  <si>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</si>
  <si>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</si>
  <si>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</si>
  <si>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</si>
  <si>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</si>
  <si>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</si>
  <si>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</si>
  <si>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</si>
  <si>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</si>
  <si>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</si>
  <si>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</si>
  <si>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</si>
  <si>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</si>
  <si>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</si>
  <si>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</si>
  <si>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</si>
  <si>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</si>
  <si>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</si>
  <si>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</si>
  <si>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</si>
  <si>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</si>
  <si>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</si>
  <si>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</si>
  <si>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</si>
  <si>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</si>
  <si>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</si>
  <si>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</si>
  <si>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</si>
  <si>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</si>
  <si>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</si>
  <si>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</si>
  <si>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</si>
  <si>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</si>
  <si>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</si>
  <si>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</si>
  <si>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</si>
  <si>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</si>
  <si>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</si>
  <si>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</si>
  <si>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</si>
  <si>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</si>
  <si>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</si>
  <si>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</si>
  <si>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</si>
  <si>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</si>
  <si>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</si>
  <si>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</si>
  <si>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</si>
  <si>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</si>
  <si>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</si>
  <si>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</si>
  <si>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</si>
  <si>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</si>
  <si>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</si>
  <si>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</si>
  <si>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</si>
  <si>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</si>
  <si>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</si>
  <si>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</si>
  <si>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</si>
  <si>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</si>
  <si>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</si>
  <si>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</si>
  <si>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</si>
  <si>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</si>
  <si>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</si>
  <si>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</si>
  <si>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</si>
  <si>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</si>
  <si>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</si>
  <si>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</si>
  <si>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</si>
  <si>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</si>
  <si>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</si>
  <si>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</si>
  <si>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</si>
  <si>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</si>
  <si>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</si>
  <si>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</si>
  <si>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</si>
  <si>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</si>
  <si>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</si>
  <si>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</si>
  <si>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</si>
  <si>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</si>
  <si>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</si>
  <si>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</si>
  <si>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</si>
  <si>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</si>
  <si>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</si>
  <si>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</si>
  <si>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</si>
  <si>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</si>
  <si>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</si>
  <si>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</si>
  <si>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</si>
  <si>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</si>
  <si>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</si>
  <si>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</si>
  <si>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</si>
  <si>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</si>
  <si>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</si>
  <si>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</si>
  <si>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</si>
  <si>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</si>
  <si>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</si>
  <si>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</si>
  <si>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</si>
  <si>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</si>
  <si>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</si>
  <si>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</si>
  <si>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</si>
  <si>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</si>
  <si>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</si>
  <si>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</si>
  <si>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</si>
  <si>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</si>
  <si>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</si>
  <si>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</si>
  <si>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</si>
  <si>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</si>
  <si>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</si>
  <si>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</si>
  <si>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</si>
  <si>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</si>
  <si>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</si>
  <si>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</si>
  <si>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</si>
  <si>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</si>
  <si>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</si>
  <si>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</si>
  <si>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</si>
  <si>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</si>
  <si>
    <t>BU1806</t>
    <phoneticPr fontId="2" type="noConversion"/>
  </si>
  <si>
    <t>JM1805</t>
    <phoneticPr fontId="2" type="noConversion"/>
  </si>
  <si>
    <t>RM805</t>
    <phoneticPr fontId="2" type="noConversion"/>
  </si>
  <si>
    <t>HC1805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</si>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</sst>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0_);[Red]\(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净值!$A$5:$A$52</c:f>
              <c:numCache>
                <c:formatCode>m/d/yyyy</c:formatCode>
                <c:ptCount val="48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</c:numCache>
            </c:numRef>
          </c:cat>
          <c:val>
            <c:numRef>
              <c:f>净值!$C$5:$C$52</c:f>
              <c:numCache>
                <c:formatCode>0.0000</c:formatCode>
                <c:ptCount val="48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  <c:pt idx="40">
                  <c:v>0.99406523159978244</c:v>
                </c:pt>
                <c:pt idx="41">
                  <c:v>0.98877120621165648</c:v>
                </c:pt>
                <c:pt idx="42">
                  <c:v>1.0094669735428985</c:v>
                </c:pt>
                <c:pt idx="43">
                  <c:v>1.0236468251638748</c:v>
                </c:pt>
                <c:pt idx="44" formatCode="General">
                  <c:v>1.0157495024918677</c:v>
                </c:pt>
                <c:pt idx="45">
                  <c:v>1.0183856309409465</c:v>
                </c:pt>
                <c:pt idx="46">
                  <c:v>1.0134306230195358</c:v>
                </c:pt>
                <c:pt idx="47">
                  <c:v>1.0069232719610608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96816"/>
        <c:axId val="580397936"/>
      </c:lineChart>
      <c:dateAx>
        <c:axId val="58039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397936"/>
        <c:crosses val="autoZero"/>
        <c:auto val="1"/>
        <c:lblOffset val="100"/>
        <c:baseTimeUnit val="days"/>
      </c:dateAx>
      <c:valAx>
        <c:axId val="5803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3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5"/>
  <sheetViews>
    <sheetView tabSelected="1" workbookViewId="0">
      <selection activeCell="C52" sqref="C52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52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14">
        <v>43194</v>
      </c>
      <c r="B44" s="48">
        <v>5635010</v>
      </c>
      <c r="C44" s="60">
        <f t="shared" si="0"/>
        <v>1.0054562184814122</v>
      </c>
    </row>
    <row r="45" spans="1:3" x14ac:dyDescent="0.15">
      <c r="A45" s="3">
        <v>43199</v>
      </c>
      <c r="B45" s="4">
        <v>5571170</v>
      </c>
      <c r="C45" s="51">
        <f t="shared" si="0"/>
        <v>0.99406523159978244</v>
      </c>
    </row>
    <row r="46" spans="1:3" x14ac:dyDescent="0.15">
      <c r="A46" s="3">
        <v>43200</v>
      </c>
      <c r="B46" s="4">
        <v>5541500</v>
      </c>
      <c r="C46" s="51">
        <f t="shared" si="0"/>
        <v>0.98877120621165648</v>
      </c>
    </row>
    <row r="47" spans="1:3" x14ac:dyDescent="0.15">
      <c r="A47" s="3">
        <v>43201</v>
      </c>
      <c r="B47" s="4">
        <v>5657488</v>
      </c>
      <c r="C47" s="51">
        <f t="shared" si="0"/>
        <v>1.0094669735428985</v>
      </c>
    </row>
    <row r="48" spans="1:3" x14ac:dyDescent="0.15">
      <c r="A48" s="3">
        <v>43202</v>
      </c>
      <c r="B48" s="4">
        <v>5736958</v>
      </c>
      <c r="C48" s="51">
        <f t="shared" si="0"/>
        <v>1.0236468251638748</v>
      </c>
    </row>
    <row r="49" spans="1:3" x14ac:dyDescent="0.15">
      <c r="A49" s="14">
        <v>43203</v>
      </c>
      <c r="B49" s="48">
        <v>5692698</v>
      </c>
      <c r="C49" s="28">
        <f t="shared" si="0"/>
        <v>1.0157495024918677</v>
      </c>
    </row>
    <row r="50" spans="1:3" x14ac:dyDescent="0.15">
      <c r="A50" s="3">
        <v>43206</v>
      </c>
      <c r="B50" s="4">
        <v>5707472</v>
      </c>
      <c r="C50" s="51">
        <f t="shared" si="0"/>
        <v>1.0183856309409465</v>
      </c>
    </row>
    <row r="51" spans="1:3" x14ac:dyDescent="0.15">
      <c r="A51" s="3">
        <v>43207</v>
      </c>
      <c r="B51" s="4">
        <v>5679702</v>
      </c>
      <c r="C51" s="51">
        <f t="shared" si="0"/>
        <v>1.0134306230195358</v>
      </c>
    </row>
    <row r="52" spans="1:3" x14ac:dyDescent="0.15">
      <c r="A52" s="3">
        <v>43208</v>
      </c>
      <c r="B52" s="4">
        <v>5643232</v>
      </c>
      <c r="C52" s="51">
        <f t="shared" si="0"/>
        <v>1.0069232719610608</v>
      </c>
    </row>
    <row r="53" spans="1:3" x14ac:dyDescent="0.15">
      <c r="A53" s="3">
        <v>43209</v>
      </c>
    </row>
    <row r="54" spans="1:3" x14ac:dyDescent="0.15">
      <c r="A54" s="14">
        <v>43210</v>
      </c>
    </row>
    <row r="55" spans="1:3" x14ac:dyDescent="0.15">
      <c r="A55" s="3">
        <v>43213</v>
      </c>
    </row>
    <row r="56" spans="1:3" x14ac:dyDescent="0.15">
      <c r="A56" s="3">
        <v>43214</v>
      </c>
    </row>
    <row r="57" spans="1:3" x14ac:dyDescent="0.15">
      <c r="A57" s="3">
        <v>43215</v>
      </c>
    </row>
    <row r="58" spans="1:3" x14ac:dyDescent="0.15">
      <c r="A58" s="3">
        <v>43216</v>
      </c>
    </row>
    <row r="59" spans="1:3" x14ac:dyDescent="0.15">
      <c r="A59" s="14">
        <v>43217</v>
      </c>
    </row>
    <row r="60" spans="1:3" x14ac:dyDescent="0.15">
      <c r="A60" s="3">
        <v>43222</v>
      </c>
    </row>
    <row r="61" spans="1:3" x14ac:dyDescent="0.15">
      <c r="A61" s="3"/>
    </row>
    <row r="62" spans="1:3" x14ac:dyDescent="0.15">
      <c r="A62" s="3"/>
    </row>
    <row r="63" spans="1:3" x14ac:dyDescent="0.15">
      <c r="A63" s="3"/>
    </row>
    <row r="64" spans="1:3" x14ac:dyDescent="0.15">
      <c r="A64" s="3"/>
    </row>
    <row r="65" spans="1:1" x14ac:dyDescent="0.15">
      <c r="A65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66" activePane="bottomLeft" state="frozen"/>
      <selection pane="bottomLeft" activeCell="I286" sqref="I286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12.75" style="1" bestFit="1" customWidth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61" si="99">ROUND(L252,0)</f>
        <v>-20</v>
      </c>
      <c r="N252" s="57">
        <f t="shared" ref="N252:N261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A256" s="27">
        <v>43194</v>
      </c>
      <c r="B256" s="1" t="s">
        <v>130</v>
      </c>
      <c r="C256" s="1" t="s">
        <v>32</v>
      </c>
      <c r="D256" s="1">
        <v>141</v>
      </c>
      <c r="E256" s="36">
        <v>0.04</v>
      </c>
      <c r="F256" s="36">
        <v>0.04</v>
      </c>
      <c r="G256" s="1">
        <v>1756</v>
      </c>
      <c r="I256" s="1" t="s">
        <v>156</v>
      </c>
      <c r="J256" s="42">
        <f t="shared" ref="J256:J265" si="101">IF(I256="N",1,IF(C256=I256,2,0.5))</f>
        <v>1</v>
      </c>
      <c r="K256" s="47">
        <f>SUM($F$256:$F$260)/SUM($J$256:$J$260)*J256</f>
        <v>4.4444444444444446E-2</v>
      </c>
      <c r="L256" s="59">
        <f>(X256*K256)/(W256*G256*0.15)</f>
        <v>93.580696869990717</v>
      </c>
      <c r="M256" s="57">
        <f t="shared" si="99"/>
        <v>94</v>
      </c>
      <c r="N256" s="57">
        <f t="shared" si="100"/>
        <v>-47</v>
      </c>
      <c r="T256" s="9" t="str">
        <f t="shared" si="96"/>
        <v/>
      </c>
      <c r="U256" s="17"/>
      <c r="W256" s="18">
        <f>[1]!WSD($B256,"contractmultiplier",$A$2,$A$2,"TradingCalendar=SSE","rptType=1","ShowCodes=N","ShowDates=N","ShowParams=Y","cols=1;rows=1")</f>
        <v>10</v>
      </c>
      <c r="X256" s="1">
        <v>5546060</v>
      </c>
    </row>
    <row r="257" spans="1:24" ht="14.25" x14ac:dyDescent="0.2">
      <c r="B257" s="1" t="s">
        <v>140</v>
      </c>
      <c r="C257" s="1" t="s">
        <v>32</v>
      </c>
      <c r="D257" s="1">
        <v>45</v>
      </c>
      <c r="E257" s="36">
        <v>0.04</v>
      </c>
      <c r="F257" s="36">
        <v>0.04</v>
      </c>
      <c r="G257" s="1">
        <v>1386</v>
      </c>
      <c r="I257" s="1" t="s">
        <v>150</v>
      </c>
      <c r="J257" s="63">
        <f t="shared" si="101"/>
        <v>0.5</v>
      </c>
      <c r="K257" s="47">
        <f t="shared" ref="K257:K260" si="102">SUM($F$256:$F$260)/SUM($J$256:$J$260)*J257</f>
        <v>2.2222222222222223E-2</v>
      </c>
      <c r="L257" s="59">
        <f>(X257*K257)/(W257*G257*0.15)</f>
        <v>29.640639196194751</v>
      </c>
      <c r="M257" s="57">
        <f t="shared" si="99"/>
        <v>30</v>
      </c>
      <c r="N257" s="57">
        <f t="shared" si="100"/>
        <v>-15</v>
      </c>
      <c r="T257" s="9" t="str">
        <f t="shared" ref="T257:T265" si="103">IF(Q257="","",D255*(Q257-G256)*W257)</f>
        <v/>
      </c>
      <c r="U257" s="17"/>
      <c r="W257" s="18">
        <f>[1]!WSD($B257,"contractmultiplier",$A$2,$A$2,"TradingCalendar=SSE","rptType=1","ShowCodes=N","ShowDates=N","ShowParams=Y","cols=1;rows=1")</f>
        <v>20</v>
      </c>
      <c r="X257" s="1">
        <v>5546060</v>
      </c>
    </row>
    <row r="258" spans="1:24" ht="14.25" x14ac:dyDescent="0.2">
      <c r="B258" s="1" t="s">
        <v>131</v>
      </c>
      <c r="C258" s="1" t="s">
        <v>32</v>
      </c>
      <c r="D258" s="1">
        <v>11</v>
      </c>
      <c r="E258" s="36">
        <v>0.04</v>
      </c>
      <c r="F258" s="36">
        <v>0.04</v>
      </c>
      <c r="G258" s="1">
        <v>11185</v>
      </c>
      <c r="I258" s="1" t="s">
        <v>150</v>
      </c>
      <c r="J258" s="63">
        <f t="shared" si="101"/>
        <v>0.5</v>
      </c>
      <c r="K258" s="47">
        <f t="shared" si="102"/>
        <v>2.2222222222222223E-2</v>
      </c>
      <c r="L258" s="59">
        <f>(X258*K258)/(W258*G258*0.15)</f>
        <v>7.3458964552393251</v>
      </c>
      <c r="M258" s="57">
        <f t="shared" si="99"/>
        <v>7</v>
      </c>
      <c r="N258" s="57">
        <f t="shared" si="100"/>
        <v>-4</v>
      </c>
      <c r="T258" s="9" t="str">
        <f t="shared" si="103"/>
        <v/>
      </c>
      <c r="U258" s="17"/>
      <c r="W258" s="18">
        <f>[1]!WSD($B258,"contractmultiplier",$A$2,$A$2,"TradingCalendar=SSE","rptType=1","ShowCodes=N","ShowDates=N","ShowParams=Y","cols=1;rows=1")</f>
        <v>10</v>
      </c>
      <c r="X258" s="1">
        <v>5546060</v>
      </c>
    </row>
    <row r="259" spans="1:24" ht="14.25" x14ac:dyDescent="0.2">
      <c r="B259" s="1" t="s">
        <v>132</v>
      </c>
      <c r="C259" s="1" t="s">
        <v>32</v>
      </c>
      <c r="D259" s="1">
        <v>46</v>
      </c>
      <c r="E259" s="36">
        <v>0.04</v>
      </c>
      <c r="F259" s="36">
        <v>0.04</v>
      </c>
      <c r="G259" s="1">
        <v>5420</v>
      </c>
      <c r="I259" s="1" t="s">
        <v>150</v>
      </c>
      <c r="J259" s="42">
        <f t="shared" si="101"/>
        <v>0.5</v>
      </c>
      <c r="K259" s="47">
        <f t="shared" si="102"/>
        <v>2.2222222222222223E-2</v>
      </c>
      <c r="L259" s="59">
        <f>(X259*K259)/(W259*G259*0.15)</f>
        <v>30.318764520978544</v>
      </c>
      <c r="M259" s="57">
        <f t="shared" si="99"/>
        <v>30</v>
      </c>
      <c r="N259" s="57">
        <f t="shared" si="100"/>
        <v>-16</v>
      </c>
      <c r="T259" s="9" t="str">
        <f t="shared" si="103"/>
        <v/>
      </c>
      <c r="U259" s="17"/>
      <c r="W259" s="18">
        <f>[1]!WSD($B259,"contractmultiplier",$A$2,$A$2,"TradingCalendar=SSE","rptType=1","ShowCodes=N","ShowDates=N","ShowParams=Y","cols=1;rows=1")</f>
        <v>5</v>
      </c>
      <c r="X259" s="1">
        <v>5546060</v>
      </c>
    </row>
    <row r="260" spans="1:24" ht="14.25" x14ac:dyDescent="0.2">
      <c r="B260" s="1" t="s">
        <v>160</v>
      </c>
      <c r="C260" s="1" t="s">
        <v>32</v>
      </c>
      <c r="D260" s="1">
        <v>0</v>
      </c>
      <c r="E260" s="36">
        <v>0.04</v>
      </c>
      <c r="F260" s="36">
        <v>0.04</v>
      </c>
      <c r="G260" s="1">
        <v>2814</v>
      </c>
      <c r="I260" s="1" t="s">
        <v>32</v>
      </c>
      <c r="J260" s="42">
        <f t="shared" si="101"/>
        <v>2</v>
      </c>
      <c r="K260" s="47">
        <f t="shared" si="102"/>
        <v>8.8888888888888892E-2</v>
      </c>
      <c r="L260" s="59">
        <f>(X260*K260)/(W260*G260*0.15)</f>
        <v>116.7929663850062</v>
      </c>
      <c r="M260" s="57">
        <f t="shared" si="99"/>
        <v>117</v>
      </c>
      <c r="N260" s="57">
        <f t="shared" si="100"/>
        <v>117</v>
      </c>
      <c r="T260" s="9" t="str">
        <f t="shared" si="103"/>
        <v/>
      </c>
      <c r="U260" s="17"/>
      <c r="W260" s="18">
        <f>[1]!WSD($B260,"contractmultiplier",$A$2,$A$2,"TradingCalendar=SSE","rptType=1","ShowCodes=N","ShowDates=N","ShowParams=Y","cols=1;rows=1")</f>
        <v>10</v>
      </c>
      <c r="X260" s="1">
        <v>5546060</v>
      </c>
    </row>
    <row r="261" spans="1:24" ht="14.25" x14ac:dyDescent="0.2">
      <c r="B261" s="1" t="s">
        <v>161</v>
      </c>
      <c r="C261" s="1" t="s">
        <v>30</v>
      </c>
      <c r="D261" s="1">
        <v>0</v>
      </c>
      <c r="E261" s="36">
        <v>0.04</v>
      </c>
      <c r="F261" s="36">
        <v>0.04</v>
      </c>
      <c r="G261" s="1">
        <v>1284.5</v>
      </c>
      <c r="I261" s="1" t="s">
        <v>150</v>
      </c>
      <c r="J261" s="42">
        <f t="shared" si="101"/>
        <v>2</v>
      </c>
      <c r="K261" s="47">
        <f>SUM($F$261:$F$265)/SUM($J$261:$J$265)*J261</f>
        <v>5.3333333333333337E-2</v>
      </c>
      <c r="L261" s="59">
        <f>-(X261*K261)/(W261*G261*0.15)</f>
        <v>-25.586252036388277</v>
      </c>
      <c r="M261" s="57">
        <f t="shared" si="99"/>
        <v>-26</v>
      </c>
      <c r="N261" s="57">
        <f t="shared" si="100"/>
        <v>-26</v>
      </c>
      <c r="T261" s="9" t="str">
        <f t="shared" si="103"/>
        <v/>
      </c>
      <c r="U261" s="17"/>
      <c r="W261" s="18">
        <f>[1]!WSD($B261,"contractmultiplier",$A$2,$A$2,"TradingCalendar=SSE","rptType=1","ShowCodes=N","ShowDates=N","ShowParams=Y","cols=1;rows=1")</f>
        <v>60</v>
      </c>
      <c r="X261" s="1">
        <v>5546060</v>
      </c>
    </row>
    <row r="262" spans="1:24" ht="14.25" x14ac:dyDescent="0.2">
      <c r="B262" s="1" t="s">
        <v>162</v>
      </c>
      <c r="C262" s="1" t="s">
        <v>30</v>
      </c>
      <c r="D262" s="1">
        <v>-20</v>
      </c>
      <c r="E262" s="36">
        <v>0.04</v>
      </c>
      <c r="F262" s="36">
        <v>0.04</v>
      </c>
      <c r="G262" s="1">
        <v>2674</v>
      </c>
      <c r="I262" s="1" t="s">
        <v>32</v>
      </c>
      <c r="J262" s="42">
        <f t="shared" si="101"/>
        <v>0.5</v>
      </c>
      <c r="K262" s="47">
        <f t="shared" ref="K262:K265" si="104">SUM($F$261:$F$265)/SUM($J$261:$J$265)*J262</f>
        <v>1.3333333333333334E-2</v>
      </c>
      <c r="L262" s="59">
        <f>-(X262*K262)/(W262*G262*0.15)</f>
        <v>-18.436167206847838</v>
      </c>
      <c r="M262" s="57">
        <f t="shared" ref="M262:M271" si="105">ROUND(L262,0)</f>
        <v>-18</v>
      </c>
      <c r="N262" s="57">
        <f t="shared" ref="N262:N271" si="106">M262-D262</f>
        <v>2</v>
      </c>
      <c r="T262" s="9" t="str">
        <f t="shared" si="103"/>
        <v/>
      </c>
      <c r="U262" s="17"/>
      <c r="W262" s="18">
        <f>[1]!WSD($B262,"contractmultiplier",$A$2,$A$2,"TradingCalendar=SSE","rptType=1","ShowCodes=N","ShowDates=N","ShowParams=Y","cols=1;rows=1")</f>
        <v>10</v>
      </c>
      <c r="X262" s="1">
        <v>5546060</v>
      </c>
    </row>
    <row r="263" spans="1:24" ht="14.25" x14ac:dyDescent="0.2">
      <c r="B263" s="1" t="s">
        <v>136</v>
      </c>
      <c r="C263" s="1" t="s">
        <v>30</v>
      </c>
      <c r="D263" s="1">
        <v>-28</v>
      </c>
      <c r="E263" s="36">
        <v>0.04</v>
      </c>
      <c r="F263" s="36">
        <v>0.04</v>
      </c>
      <c r="G263" s="1">
        <v>3669</v>
      </c>
      <c r="I263" s="1" t="s">
        <v>31</v>
      </c>
      <c r="J263" s="42">
        <f t="shared" si="101"/>
        <v>1</v>
      </c>
      <c r="K263" s="47">
        <f t="shared" si="104"/>
        <v>2.6666666666666668E-2</v>
      </c>
      <c r="L263" s="59">
        <f>-(X263*K263)/(W263*G263*0.15)</f>
        <v>-26.872886950728326</v>
      </c>
      <c r="M263" s="57">
        <f t="shared" si="105"/>
        <v>-27</v>
      </c>
      <c r="N263" s="57">
        <f t="shared" si="106"/>
        <v>1</v>
      </c>
      <c r="T263" s="9" t="str">
        <f t="shared" si="103"/>
        <v/>
      </c>
      <c r="U263" s="17"/>
      <c r="W263" s="18">
        <f>[1]!WSD($B263,"contractmultiplier",$A$2,$A$2,"TradingCalendar=SSE","rptType=1","ShowCodes=N","ShowDates=N","ShowParams=Y","cols=1;rows=1")</f>
        <v>10</v>
      </c>
      <c r="X263" s="1">
        <v>5546060</v>
      </c>
    </row>
    <row r="264" spans="1:24" ht="14.25" x14ac:dyDescent="0.2">
      <c r="B264" s="1" t="s">
        <v>155</v>
      </c>
      <c r="C264" s="1" t="s">
        <v>30</v>
      </c>
      <c r="D264" s="1">
        <v>-11</v>
      </c>
      <c r="E264" s="36">
        <v>0.04</v>
      </c>
      <c r="F264" s="36">
        <v>0.04</v>
      </c>
      <c r="G264" s="1">
        <v>1876.5</v>
      </c>
      <c r="I264" s="1" t="s">
        <v>150</v>
      </c>
      <c r="J264" s="42">
        <f t="shared" si="101"/>
        <v>2</v>
      </c>
      <c r="K264" s="47">
        <f t="shared" si="104"/>
        <v>5.3333333333333337E-2</v>
      </c>
      <c r="L264" s="59">
        <f>-(X264*K264)/(W264*G264*0.15)</f>
        <v>-10.508566184089766</v>
      </c>
      <c r="M264" s="57">
        <f t="shared" si="105"/>
        <v>-11</v>
      </c>
      <c r="N264" s="57">
        <f t="shared" si="106"/>
        <v>0</v>
      </c>
      <c r="T264" s="9" t="str">
        <f t="shared" si="103"/>
        <v/>
      </c>
      <c r="U264" s="17"/>
      <c r="W264" s="18">
        <f>[1]!WSD($B264,"contractmultiplier",$A$2,$A$2,"TradingCalendar=SSE","rptType=1","ShowCodes=N","ShowDates=N","ShowParams=Y","cols=1;rows=1")</f>
        <v>100</v>
      </c>
      <c r="X264" s="1">
        <v>5546060</v>
      </c>
    </row>
    <row r="265" spans="1:24" ht="14.25" x14ac:dyDescent="0.2">
      <c r="A265" s="28"/>
      <c r="B265" s="6" t="s">
        <v>52</v>
      </c>
      <c r="C265" s="6" t="s">
        <v>30</v>
      </c>
      <c r="D265" s="6">
        <v>-45</v>
      </c>
      <c r="E265" s="35">
        <v>0.04</v>
      </c>
      <c r="F265" s="35">
        <v>0.04</v>
      </c>
      <c r="G265" s="6">
        <v>441</v>
      </c>
      <c r="H265" s="6"/>
      <c r="I265" s="6" t="s">
        <v>150</v>
      </c>
      <c r="J265" s="41">
        <f t="shared" si="101"/>
        <v>2</v>
      </c>
      <c r="K265" s="58">
        <f t="shared" si="104"/>
        <v>5.3333333333333337E-2</v>
      </c>
      <c r="L265" s="56">
        <f>-(X265*K265)/(W265*G265*0.15)</f>
        <v>-44.715021415973801</v>
      </c>
      <c r="M265" s="6">
        <f t="shared" si="105"/>
        <v>-45</v>
      </c>
      <c r="N265" s="6">
        <f t="shared" si="106"/>
        <v>0</v>
      </c>
      <c r="O265" s="58"/>
      <c r="P265" s="58"/>
      <c r="T265" s="9" t="str">
        <f t="shared" si="103"/>
        <v/>
      </c>
      <c r="U265" s="17"/>
      <c r="W265" s="18">
        <f>[1]!WSD($B265,"contractmultiplier",$A$2,$A$2,"TradingCalendar=SSE","rptType=1","ShowCodes=N","ShowDates=N","ShowParams=Y","cols=1;rows=1")</f>
        <v>100</v>
      </c>
      <c r="X265" s="1">
        <v>5546060</v>
      </c>
    </row>
    <row r="266" spans="1:24" ht="14.25" x14ac:dyDescent="0.2">
      <c r="A266" s="27">
        <v>43194</v>
      </c>
      <c r="B266" s="1" t="s">
        <v>130</v>
      </c>
      <c r="C266" s="1" t="s">
        <v>32</v>
      </c>
      <c r="D266" s="1">
        <v>94</v>
      </c>
      <c r="E266" s="36">
        <v>0.04</v>
      </c>
      <c r="F266" s="36">
        <v>0.04</v>
      </c>
      <c r="G266" s="64">
        <v>1744</v>
      </c>
      <c r="I266" s="1" t="s">
        <v>31</v>
      </c>
      <c r="J266" s="42">
        <f t="shared" ref="J266:J275" si="107">IF(I266="N",1,IF(C266=I266,2,0.5))</f>
        <v>1</v>
      </c>
      <c r="K266" s="47">
        <f>SUM($F$266:$F$270)/SUM($J$266:$J$270)*J266</f>
        <v>4.4444444444444446E-2</v>
      </c>
      <c r="L266" s="59">
        <f>(X266*K266)/(W266*G266*0.15)</f>
        <v>96.839959225280325</v>
      </c>
      <c r="M266" s="57">
        <f t="shared" si="105"/>
        <v>97</v>
      </c>
      <c r="N266" s="57">
        <f t="shared" si="106"/>
        <v>3</v>
      </c>
      <c r="T266" s="9" t="str">
        <f>IF(Q266="","",D264*(Q266-G266)*W266)</f>
        <v/>
      </c>
      <c r="U266" s="17"/>
      <c r="W266" s="18">
        <f>[1]!WSD($B266,"contractmultiplier",$A$2,$A$2,"TradingCalendar=SSE","rptType=1","ShowCodes=N","ShowDates=N","ShowParams=Y","cols=1;rows=1")</f>
        <v>10</v>
      </c>
      <c r="X266" s="1">
        <v>5700000</v>
      </c>
    </row>
    <row r="267" spans="1:24" ht="14.25" x14ac:dyDescent="0.2">
      <c r="B267" s="1" t="s">
        <v>140</v>
      </c>
      <c r="C267" s="1" t="s">
        <v>32</v>
      </c>
      <c r="D267" s="1">
        <v>30</v>
      </c>
      <c r="E267" s="36">
        <v>0.04</v>
      </c>
      <c r="F267" s="36">
        <v>0.04</v>
      </c>
      <c r="G267" s="64">
        <v>1418</v>
      </c>
      <c r="I267" s="1" t="s">
        <v>30</v>
      </c>
      <c r="J267" s="63">
        <f t="shared" si="107"/>
        <v>0.5</v>
      </c>
      <c r="K267" s="47">
        <f t="shared" ref="K267:K270" si="108">SUM($F$266:$F$270)/SUM($J$266:$J$270)*J267</f>
        <v>2.2222222222222223E-2</v>
      </c>
      <c r="L267" s="59">
        <f>(X267*K267)/(W267*G267*0.15)</f>
        <v>29.775897194797054</v>
      </c>
      <c r="M267" s="57">
        <f t="shared" si="105"/>
        <v>30</v>
      </c>
      <c r="N267" s="57">
        <f t="shared" si="106"/>
        <v>0</v>
      </c>
      <c r="T267" s="9" t="str">
        <f t="shared" ref="T267:T268" si="109">IF(Q267="","",D265*(Q267-G267)*W267)</f>
        <v/>
      </c>
      <c r="U267" s="17"/>
      <c r="W267" s="18">
        <f>[1]!WSD($B267,"contractmultiplier",$A$2,$A$2,"TradingCalendar=SSE","rptType=1","ShowCodes=N","ShowDates=N","ShowParams=Y","cols=1;rows=1")</f>
        <v>20</v>
      </c>
      <c r="X267" s="1">
        <v>5700000</v>
      </c>
    </row>
    <row r="268" spans="1:24" ht="14.25" x14ac:dyDescent="0.2">
      <c r="B268" s="1" t="s">
        <v>131</v>
      </c>
      <c r="C268" s="1" t="s">
        <v>32</v>
      </c>
      <c r="D268" s="1">
        <v>7</v>
      </c>
      <c r="E268" s="36">
        <v>0.04</v>
      </c>
      <c r="F268" s="36">
        <v>0.04</v>
      </c>
      <c r="G268" s="64">
        <v>11085</v>
      </c>
      <c r="I268" s="1" t="s">
        <v>30</v>
      </c>
      <c r="J268" s="63">
        <f t="shared" si="107"/>
        <v>0.5</v>
      </c>
      <c r="K268" s="47">
        <f t="shared" si="108"/>
        <v>2.2222222222222223E-2</v>
      </c>
      <c r="L268" s="59">
        <f>(X268*K268)/(W268*G268*0.15)</f>
        <v>7.6179020698641811</v>
      </c>
      <c r="M268" s="57">
        <f t="shared" si="105"/>
        <v>8</v>
      </c>
      <c r="N268" s="57">
        <f t="shared" si="106"/>
        <v>1</v>
      </c>
      <c r="T268" s="9" t="str">
        <f t="shared" si="109"/>
        <v/>
      </c>
      <c r="U268" s="17"/>
      <c r="W268" s="18">
        <f>[1]!WSD($B268,"contractmultiplier",$A$2,$A$2,"TradingCalendar=SSE","rptType=1","ShowCodes=N","ShowDates=N","ShowParams=Y","cols=1;rows=1")</f>
        <v>10</v>
      </c>
      <c r="X268" s="1">
        <v>5700000</v>
      </c>
    </row>
    <row r="269" spans="1:24" ht="14.25" x14ac:dyDescent="0.2">
      <c r="B269" s="1" t="s">
        <v>132</v>
      </c>
      <c r="C269" s="1" t="s">
        <v>32</v>
      </c>
      <c r="D269" s="1">
        <v>30</v>
      </c>
      <c r="E269" s="36">
        <v>0.04</v>
      </c>
      <c r="F269" s="36">
        <v>0.04</v>
      </c>
      <c r="G269" s="64">
        <v>5458</v>
      </c>
      <c r="I269" s="1" t="s">
        <v>30</v>
      </c>
      <c r="J269" s="42">
        <f t="shared" si="107"/>
        <v>0.5</v>
      </c>
      <c r="K269" s="47">
        <f t="shared" si="108"/>
        <v>2.2222222222222223E-2</v>
      </c>
      <c r="L269" s="59">
        <f>(X269*K269)/(W269*G269*0.15)</f>
        <v>30.943365498147472</v>
      </c>
      <c r="M269" s="57">
        <f t="shared" si="105"/>
        <v>31</v>
      </c>
      <c r="N269" s="57">
        <f t="shared" si="106"/>
        <v>1</v>
      </c>
      <c r="T269" s="9" t="str">
        <f t="shared" ref="T269:T300" si="110">IF(Q269="","",D267*(Q269-G269)*W269)</f>
        <v/>
      </c>
      <c r="U269" s="17"/>
      <c r="W269" s="18">
        <f>[1]!WSD($B269,"contractmultiplier",$A$2,$A$2,"TradingCalendar=SSE","rptType=1","ShowCodes=N","ShowDates=N","ShowParams=Y","cols=1;rows=1")</f>
        <v>5</v>
      </c>
      <c r="X269" s="1">
        <v>5700000</v>
      </c>
    </row>
    <row r="270" spans="1:24" ht="14.25" x14ac:dyDescent="0.2">
      <c r="B270" s="1" t="s">
        <v>112</v>
      </c>
      <c r="C270" s="1" t="s">
        <v>32</v>
      </c>
      <c r="D270" s="1">
        <v>117</v>
      </c>
      <c r="E270" s="36">
        <v>0.04</v>
      </c>
      <c r="F270" s="36">
        <v>0.04</v>
      </c>
      <c r="G270" s="64">
        <v>2842</v>
      </c>
      <c r="I270" s="1" t="s">
        <v>32</v>
      </c>
      <c r="J270" s="42">
        <f t="shared" si="107"/>
        <v>2</v>
      </c>
      <c r="K270" s="47">
        <f t="shared" si="108"/>
        <v>8.8888888888888892E-2</v>
      </c>
      <c r="L270" s="59">
        <f>(X270*K270)/(W270*G270*0.15)</f>
        <v>118.85213855657206</v>
      </c>
      <c r="M270" s="57">
        <f t="shared" si="105"/>
        <v>119</v>
      </c>
      <c r="N270" s="57">
        <f t="shared" si="106"/>
        <v>2</v>
      </c>
      <c r="T270" s="9" t="str">
        <f t="shared" si="110"/>
        <v/>
      </c>
      <c r="U270" s="17"/>
      <c r="W270" s="18">
        <f>[1]!WSD($B270,"contractmultiplier",$A$2,$A$2,"TradingCalendar=SSE","rptType=1","ShowCodes=N","ShowDates=N","ShowParams=Y","cols=1;rows=1")</f>
        <v>10</v>
      </c>
      <c r="X270" s="1">
        <v>5700000</v>
      </c>
    </row>
    <row r="271" spans="1:24" ht="14.25" x14ac:dyDescent="0.2">
      <c r="B271" s="1" t="s">
        <v>145</v>
      </c>
      <c r="C271" s="1" t="s">
        <v>30</v>
      </c>
      <c r="D271" s="1">
        <v>-26</v>
      </c>
      <c r="E271" s="36">
        <v>0.04</v>
      </c>
      <c r="F271" s="36">
        <v>0.04</v>
      </c>
      <c r="G271" s="64">
        <v>1262</v>
      </c>
      <c r="I271" s="1" t="s">
        <v>30</v>
      </c>
      <c r="J271" s="42">
        <f t="shared" si="107"/>
        <v>2</v>
      </c>
      <c r="K271" s="47">
        <f>SUM($F$271:$F$275)/SUM($J$271:$J$275)*J271</f>
        <v>5.3333333333333337E-2</v>
      </c>
      <c r="L271" s="59">
        <f>-(X271*K271)/(W271*G271*0.15)</f>
        <v>-26.765275576686037</v>
      </c>
      <c r="M271" s="57">
        <f t="shared" si="105"/>
        <v>-27</v>
      </c>
      <c r="N271" s="57">
        <f t="shared" si="106"/>
        <v>-1</v>
      </c>
      <c r="T271" s="9" t="str">
        <f t="shared" si="110"/>
        <v/>
      </c>
      <c r="U271" s="17"/>
      <c r="W271" s="18">
        <f>[1]!WSD($B271,"contractmultiplier",$A$2,$A$2,"TradingCalendar=SSE","rptType=1","ShowCodes=N","ShowDates=N","ShowParams=Y","cols=1;rows=1")</f>
        <v>60</v>
      </c>
      <c r="X271" s="1">
        <v>5700000</v>
      </c>
    </row>
    <row r="272" spans="1:24" ht="14.25" x14ac:dyDescent="0.2">
      <c r="B272" s="1" t="s">
        <v>47</v>
      </c>
      <c r="C272" s="1" t="s">
        <v>30</v>
      </c>
      <c r="D272" s="1">
        <v>-18</v>
      </c>
      <c r="E272" s="36">
        <v>0.04</v>
      </c>
      <c r="F272" s="36">
        <v>0.04</v>
      </c>
      <c r="G272" s="64">
        <v>2655</v>
      </c>
      <c r="I272" s="1" t="s">
        <v>32</v>
      </c>
      <c r="J272" s="42">
        <f t="shared" si="107"/>
        <v>0.5</v>
      </c>
      <c r="K272" s="47">
        <f t="shared" ref="K272:K275" si="111">SUM($F$271:$F$275)/SUM($J$271:$J$275)*J272</f>
        <v>1.3333333333333334E-2</v>
      </c>
      <c r="L272" s="59">
        <f>-(X272*K272)/(W272*G272*0.15)</f>
        <v>-19.083490269930948</v>
      </c>
      <c r="M272" s="57">
        <f t="shared" ref="M272:M281" si="112">ROUND(L272,0)</f>
        <v>-19</v>
      </c>
      <c r="N272" s="57">
        <f t="shared" ref="N272:N281" si="113">M272-D272</f>
        <v>-1</v>
      </c>
      <c r="T272" s="9" t="str">
        <f t="shared" si="110"/>
        <v/>
      </c>
      <c r="U272" s="17"/>
      <c r="W272" s="18">
        <f>[1]!WSD($B272,"contractmultiplier",$A$2,$A$2,"TradingCalendar=SSE","rptType=1","ShowCodes=N","ShowDates=N","ShowParams=Y","cols=1;rows=1")</f>
        <v>10</v>
      </c>
      <c r="X272" s="1">
        <v>5700000</v>
      </c>
    </row>
    <row r="273" spans="1:24" ht="14.25" x14ac:dyDescent="0.2">
      <c r="B273" s="1" t="s">
        <v>136</v>
      </c>
      <c r="C273" s="1" t="s">
        <v>30</v>
      </c>
      <c r="D273" s="1">
        <v>-27</v>
      </c>
      <c r="E273" s="36">
        <v>0.04</v>
      </c>
      <c r="F273" s="36">
        <v>0.04</v>
      </c>
      <c r="G273" s="64">
        <v>3671</v>
      </c>
      <c r="I273" s="1" t="s">
        <v>31</v>
      </c>
      <c r="J273" s="42">
        <f t="shared" si="107"/>
        <v>1</v>
      </c>
      <c r="K273" s="47">
        <f t="shared" si="111"/>
        <v>2.6666666666666668E-2</v>
      </c>
      <c r="L273" s="59">
        <f>-(X273*K273)/(W273*G273*0.15)</f>
        <v>-27.603741033324255</v>
      </c>
      <c r="M273" s="57">
        <f t="shared" si="112"/>
        <v>-28</v>
      </c>
      <c r="N273" s="57">
        <f t="shared" si="113"/>
        <v>-1</v>
      </c>
      <c r="T273" s="9" t="str">
        <f t="shared" si="110"/>
        <v/>
      </c>
      <c r="U273" s="17"/>
      <c r="W273" s="18">
        <f>[1]!WSD($B273,"contractmultiplier",$A$2,$A$2,"TradingCalendar=SSE","rptType=1","ShowCodes=N","ShowDates=N","ShowParams=Y","cols=1;rows=1")</f>
        <v>10</v>
      </c>
      <c r="X273" s="1">
        <v>5700000</v>
      </c>
    </row>
    <row r="274" spans="1:24" ht="14.25" x14ac:dyDescent="0.2">
      <c r="B274" s="1" t="s">
        <v>155</v>
      </c>
      <c r="C274" s="1" t="s">
        <v>30</v>
      </c>
      <c r="D274" s="1">
        <v>-11</v>
      </c>
      <c r="E274" s="36">
        <v>0.04</v>
      </c>
      <c r="F274" s="36">
        <v>0.04</v>
      </c>
      <c r="G274" s="64">
        <v>1781</v>
      </c>
      <c r="I274" s="1" t="s">
        <v>30</v>
      </c>
      <c r="J274" s="42">
        <f t="shared" si="107"/>
        <v>2</v>
      </c>
      <c r="K274" s="47">
        <f t="shared" si="111"/>
        <v>5.3333333333333337E-2</v>
      </c>
      <c r="L274" s="59">
        <f>-(X274*K274)/(W274*G274*0.15)</f>
        <v>-11.379374883024518</v>
      </c>
      <c r="M274" s="57">
        <f t="shared" si="112"/>
        <v>-11</v>
      </c>
      <c r="N274" s="57">
        <f t="shared" si="113"/>
        <v>0</v>
      </c>
      <c r="T274" s="9" t="str">
        <f t="shared" si="110"/>
        <v/>
      </c>
      <c r="U274" s="17"/>
      <c r="W274" s="18">
        <f>[1]!WSD($B274,"contractmultiplier",$A$2,$A$2,"TradingCalendar=SSE","rptType=1","ShowCodes=N","ShowDates=N","ShowParams=Y","cols=1;rows=1")</f>
        <v>100</v>
      </c>
      <c r="X274" s="1">
        <v>5700000</v>
      </c>
    </row>
    <row r="275" spans="1:24" ht="14.25" x14ac:dyDescent="0.2">
      <c r="A275" s="28"/>
      <c r="B275" s="6" t="s">
        <v>52</v>
      </c>
      <c r="C275" s="6" t="s">
        <v>30</v>
      </c>
      <c r="D275" s="6">
        <v>-45</v>
      </c>
      <c r="E275" s="35">
        <v>0.04</v>
      </c>
      <c r="F275" s="35">
        <v>0.04</v>
      </c>
      <c r="G275" s="65">
        <v>433</v>
      </c>
      <c r="H275" s="6"/>
      <c r="I275" s="6" t="s">
        <v>30</v>
      </c>
      <c r="J275" s="41">
        <f t="shared" si="107"/>
        <v>2</v>
      </c>
      <c r="K275" s="58">
        <f t="shared" si="111"/>
        <v>5.3333333333333337E-2</v>
      </c>
      <c r="L275" s="56">
        <f>-(X275*K275)/(W275*G275*0.15)</f>
        <v>-46.805234795996924</v>
      </c>
      <c r="M275" s="6">
        <f t="shared" si="112"/>
        <v>-47</v>
      </c>
      <c r="N275" s="6">
        <f t="shared" si="113"/>
        <v>-2</v>
      </c>
      <c r="O275" s="58"/>
      <c r="P275" s="58"/>
      <c r="T275" s="9" t="str">
        <f t="shared" si="110"/>
        <v/>
      </c>
      <c r="U275" s="17"/>
      <c r="W275" s="18">
        <f>[1]!WSD($B275,"contractmultiplier",$A$2,$A$2,"TradingCalendar=SSE","rptType=1","ShowCodes=N","ShowDates=N","ShowParams=Y","cols=1;rows=1")</f>
        <v>100</v>
      </c>
      <c r="X275" s="1">
        <v>5700000</v>
      </c>
    </row>
    <row r="276" spans="1:24" ht="14.25" x14ac:dyDescent="0.2">
      <c r="A276" s="27">
        <v>43206</v>
      </c>
      <c r="B276" s="1" t="s">
        <v>130</v>
      </c>
      <c r="C276" s="1" t="s">
        <v>32</v>
      </c>
      <c r="D276" s="1">
        <v>94</v>
      </c>
      <c r="E276" s="36">
        <v>0.04</v>
      </c>
      <c r="F276" s="36">
        <v>0.04</v>
      </c>
      <c r="G276" s="64">
        <v>1750</v>
      </c>
      <c r="I276" s="1" t="s">
        <v>164</v>
      </c>
      <c r="J276" s="42">
        <f t="shared" ref="J276:J285" si="114">IF(I276="N",1,IF(C276=I276,2,0.5))</f>
        <v>1</v>
      </c>
      <c r="K276" s="47">
        <f>SUM($F$276:$F$280)/SUM($J$276:$J$280)*J276</f>
        <v>0.04</v>
      </c>
      <c r="L276" s="59">
        <f>(X276*K276)/(W276*G276*0.15)</f>
        <v>87.131428571428572</v>
      </c>
      <c r="M276" s="57">
        <f t="shared" si="112"/>
        <v>87</v>
      </c>
      <c r="N276" s="57">
        <f t="shared" si="113"/>
        <v>-7</v>
      </c>
      <c r="T276" s="9"/>
      <c r="U276" s="17"/>
      <c r="W276" s="18">
        <f>[1]!WSD($B276,"contractmultiplier",$A$2,$A$2,"TradingCalendar=SSE","rptType=1","ShowCodes=N","ShowDates=N","ShowParams=Y","cols=1;rows=1")</f>
        <v>10</v>
      </c>
      <c r="X276" s="1">
        <v>5718000</v>
      </c>
    </row>
    <row r="277" spans="1:24" ht="14.25" x14ac:dyDescent="0.2">
      <c r="B277" s="1" t="s">
        <v>140</v>
      </c>
      <c r="C277" s="1" t="s">
        <v>32</v>
      </c>
      <c r="D277" s="1">
        <v>30</v>
      </c>
      <c r="E277" s="36">
        <v>0.04</v>
      </c>
      <c r="F277" s="36">
        <v>0.04</v>
      </c>
      <c r="G277" s="64">
        <v>1419</v>
      </c>
      <c r="I277" s="1" t="s">
        <v>30</v>
      </c>
      <c r="J277" s="63">
        <f t="shared" si="114"/>
        <v>0.5</v>
      </c>
      <c r="K277" s="47">
        <f t="shared" ref="K277:K280" si="115">SUM($F$276:$F$280)/SUM($J$276:$J$280)*J277</f>
        <v>0.02</v>
      </c>
      <c r="L277" s="59">
        <f>(X277*K277)/(W277*G277*0.15)</f>
        <v>26.86398872445384</v>
      </c>
      <c r="M277" s="57">
        <f t="shared" si="112"/>
        <v>27</v>
      </c>
      <c r="N277" s="57">
        <f t="shared" si="113"/>
        <v>-3</v>
      </c>
      <c r="T277" s="9"/>
      <c r="U277" s="17"/>
      <c r="W277" s="18">
        <f>[1]!WSD($B277,"contractmultiplier",$A$2,$A$2,"TradingCalendar=SSE","rptType=1","ShowCodes=N","ShowDates=N","ShowParams=Y","cols=1;rows=1")</f>
        <v>20</v>
      </c>
      <c r="X277" s="1">
        <v>5718000</v>
      </c>
    </row>
    <row r="278" spans="1:24" ht="14.25" x14ac:dyDescent="0.2">
      <c r="B278" s="1" t="s">
        <v>131</v>
      </c>
      <c r="C278" s="1" t="s">
        <v>32</v>
      </c>
      <c r="D278" s="1">
        <v>7</v>
      </c>
      <c r="E278" s="36">
        <v>0.04</v>
      </c>
      <c r="F278" s="36">
        <v>0.04</v>
      </c>
      <c r="G278" s="64">
        <v>11110</v>
      </c>
      <c r="I278" s="1" t="s">
        <v>30</v>
      </c>
      <c r="J278" s="63">
        <f t="shared" si="114"/>
        <v>0.5</v>
      </c>
      <c r="K278" s="47">
        <f t="shared" si="115"/>
        <v>0.02</v>
      </c>
      <c r="L278" s="59">
        <f>(X278*K278)/(W278*G278*0.15)</f>
        <v>6.8622862286228621</v>
      </c>
      <c r="M278" s="57">
        <f t="shared" si="112"/>
        <v>7</v>
      </c>
      <c r="N278" s="57">
        <f t="shared" si="113"/>
        <v>0</v>
      </c>
      <c r="T278" s="9"/>
      <c r="U278" s="17"/>
      <c r="W278" s="18">
        <f>[1]!WSD($B278,"contractmultiplier",$A$2,$A$2,"TradingCalendar=SSE","rptType=1","ShowCodes=N","ShowDates=N","ShowParams=Y","cols=1;rows=1")</f>
        <v>10</v>
      </c>
      <c r="X278" s="1">
        <v>5718000</v>
      </c>
    </row>
    <row r="279" spans="1:24" ht="14.25" x14ac:dyDescent="0.2">
      <c r="B279" s="1" t="s">
        <v>132</v>
      </c>
      <c r="C279" s="1" t="s">
        <v>32</v>
      </c>
      <c r="D279" s="1">
        <v>30</v>
      </c>
      <c r="E279" s="36">
        <v>0.04</v>
      </c>
      <c r="F279" s="36">
        <v>0.04</v>
      </c>
      <c r="G279" s="64">
        <v>5450</v>
      </c>
      <c r="I279" s="1" t="s">
        <v>53</v>
      </c>
      <c r="J279" s="42">
        <f t="shared" si="114"/>
        <v>1</v>
      </c>
      <c r="K279" s="47">
        <f t="shared" si="115"/>
        <v>0.04</v>
      </c>
      <c r="L279" s="59">
        <f>(X279*K279)/(W279*G279*0.15)</f>
        <v>55.955963302752295</v>
      </c>
      <c r="M279" s="57">
        <f t="shared" si="112"/>
        <v>56</v>
      </c>
      <c r="N279" s="57">
        <f t="shared" si="113"/>
        <v>26</v>
      </c>
      <c r="T279" s="9"/>
      <c r="U279" s="17"/>
      <c r="W279" s="18">
        <f>[1]!WSD($B279,"contractmultiplier",$A$2,$A$2,"TradingCalendar=SSE","rptType=1","ShowCodes=N","ShowDates=N","ShowParams=Y","cols=1;rows=1")</f>
        <v>5</v>
      </c>
      <c r="X279" s="1">
        <v>5718000</v>
      </c>
    </row>
    <row r="280" spans="1:24" ht="14.25" x14ac:dyDescent="0.2">
      <c r="B280" s="1" t="s">
        <v>22</v>
      </c>
      <c r="C280" s="1" t="s">
        <v>32</v>
      </c>
      <c r="D280" s="1">
        <v>117</v>
      </c>
      <c r="E280" s="36">
        <v>0.04</v>
      </c>
      <c r="F280" s="36">
        <v>0.04</v>
      </c>
      <c r="G280" s="64">
        <v>2834</v>
      </c>
      <c r="I280" s="1" t="s">
        <v>32</v>
      </c>
      <c r="J280" s="42">
        <f t="shared" si="114"/>
        <v>2</v>
      </c>
      <c r="K280" s="47">
        <f t="shared" si="115"/>
        <v>0.08</v>
      </c>
      <c r="L280" s="59">
        <f>(X280*K280)/(W280*G280*0.15)</f>
        <v>107.6076217360621</v>
      </c>
      <c r="M280" s="57">
        <f t="shared" si="112"/>
        <v>108</v>
      </c>
      <c r="N280" s="57">
        <f t="shared" si="113"/>
        <v>-9</v>
      </c>
      <c r="T280" s="9"/>
      <c r="U280" s="17"/>
      <c r="W280" s="18">
        <f>[1]!WSD($B280,"contractmultiplier",$A$2,$A$2,"TradingCalendar=SSE","rptType=1","ShowCodes=N","ShowDates=N","ShowParams=Y","cols=1;rows=1")</f>
        <v>10</v>
      </c>
      <c r="X280" s="1">
        <v>5718000</v>
      </c>
    </row>
    <row r="281" spans="1:24" ht="14.25" x14ac:dyDescent="0.2">
      <c r="B281" s="1" t="s">
        <v>23</v>
      </c>
      <c r="C281" s="1" t="s">
        <v>30</v>
      </c>
      <c r="D281" s="1">
        <v>-26</v>
      </c>
      <c r="E281" s="36">
        <v>0.04</v>
      </c>
      <c r="F281" s="36">
        <v>0.04</v>
      </c>
      <c r="G281" s="64">
        <v>1267</v>
      </c>
      <c r="I281" s="1" t="s">
        <v>30</v>
      </c>
      <c r="J281" s="42">
        <f t="shared" si="114"/>
        <v>2</v>
      </c>
      <c r="K281" s="47">
        <f>SUM($F$281:$F$285)/SUM($J$281:$J$285)*J281</f>
        <v>0.05</v>
      </c>
      <c r="L281" s="59">
        <f>-(X281*K281)/(W281*G281*0.15)</f>
        <v>-25.072349381741645</v>
      </c>
      <c r="M281" s="57">
        <f t="shared" si="112"/>
        <v>-25</v>
      </c>
      <c r="N281" s="57">
        <f t="shared" si="113"/>
        <v>1</v>
      </c>
      <c r="T281" s="9"/>
      <c r="U281" s="17"/>
      <c r="W281" s="18">
        <f>[1]!WSD($B281,"contractmultiplier",$A$2,$A$2,"TradingCalendar=SSE","rptType=1","ShowCodes=N","ShowDates=N","ShowParams=Y","cols=1;rows=1")</f>
        <v>60</v>
      </c>
      <c r="X281" s="1">
        <v>5718000</v>
      </c>
    </row>
    <row r="282" spans="1:24" ht="14.25" x14ac:dyDescent="0.2">
      <c r="B282" s="1" t="s">
        <v>163</v>
      </c>
      <c r="C282" s="1" t="s">
        <v>30</v>
      </c>
      <c r="D282" s="1">
        <v>0</v>
      </c>
      <c r="E282" s="36">
        <v>0.04</v>
      </c>
      <c r="F282" s="36">
        <v>0.04</v>
      </c>
      <c r="G282" s="64">
        <v>3840</v>
      </c>
      <c r="I282" s="1" t="s">
        <v>53</v>
      </c>
      <c r="J282" s="42">
        <f t="shared" si="114"/>
        <v>1</v>
      </c>
      <c r="K282" s="47">
        <f t="shared" ref="K282:K285" si="116">SUM($F$281:$F$285)/SUM($J$281:$J$285)*J282</f>
        <v>2.5000000000000001E-2</v>
      </c>
      <c r="L282" s="59">
        <f>-(X282*K282)/(W282*G282*0.15)</f>
        <v>-24.817708333333332</v>
      </c>
      <c r="M282" s="57">
        <f t="shared" ref="M282:M285" si="117">ROUND(L282,0)</f>
        <v>-25</v>
      </c>
      <c r="N282" s="57">
        <f t="shared" ref="N282:N285" si="118">M282-D282</f>
        <v>-25</v>
      </c>
      <c r="T282" s="9"/>
      <c r="U282" s="17"/>
      <c r="W282" s="18">
        <f>[1]!WSD($B282,"contractmultiplier",$A$2,$A$2,"TradingCalendar=SSE","rptType=1","ShowCodes=N","ShowDates=N","ShowParams=Y","cols=1;rows=1")</f>
        <v>10</v>
      </c>
      <c r="X282" s="1">
        <v>5718000</v>
      </c>
    </row>
    <row r="283" spans="1:24" ht="14.25" x14ac:dyDescent="0.2">
      <c r="B283" s="1" t="s">
        <v>136</v>
      </c>
      <c r="C283" s="1" t="s">
        <v>30</v>
      </c>
      <c r="D283" s="1">
        <v>-27</v>
      </c>
      <c r="E283" s="36">
        <v>0.04</v>
      </c>
      <c r="F283" s="36">
        <v>0.04</v>
      </c>
      <c r="G283" s="64">
        <v>3715</v>
      </c>
      <c r="I283" s="1" t="s">
        <v>53</v>
      </c>
      <c r="J283" s="42">
        <f t="shared" si="114"/>
        <v>1</v>
      </c>
      <c r="K283" s="47">
        <f t="shared" si="116"/>
        <v>2.5000000000000001E-2</v>
      </c>
      <c r="L283" s="59">
        <f>-(X283*K283)/(W283*G283*0.15)</f>
        <v>-25.652759084791388</v>
      </c>
      <c r="M283" s="57">
        <f t="shared" si="117"/>
        <v>-26</v>
      </c>
      <c r="N283" s="57">
        <f t="shared" si="118"/>
        <v>1</v>
      </c>
      <c r="T283" s="9"/>
      <c r="U283" s="17"/>
      <c r="W283" s="18">
        <f>[1]!WSD($B283,"contractmultiplier",$A$2,$A$2,"TradingCalendar=SSE","rptType=1","ShowCodes=N","ShowDates=N","ShowParams=Y","cols=1;rows=1")</f>
        <v>10</v>
      </c>
      <c r="X283" s="1">
        <v>5718000</v>
      </c>
    </row>
    <row r="284" spans="1:24" ht="14.25" x14ac:dyDescent="0.2">
      <c r="B284" s="1" t="s">
        <v>19</v>
      </c>
      <c r="C284" s="1" t="s">
        <v>30</v>
      </c>
      <c r="D284" s="1">
        <v>-11</v>
      </c>
      <c r="E284" s="36">
        <v>0.04</v>
      </c>
      <c r="F284" s="36">
        <v>0.04</v>
      </c>
      <c r="G284" s="64">
        <v>1783.5</v>
      </c>
      <c r="I284" s="1" t="s">
        <v>30</v>
      </c>
      <c r="J284" s="42">
        <f t="shared" si="114"/>
        <v>2</v>
      </c>
      <c r="K284" s="47">
        <f t="shared" si="116"/>
        <v>0.05</v>
      </c>
      <c r="L284" s="59">
        <f>-(X284*K284)/(W284*G284*0.15)</f>
        <v>-10.686851696103169</v>
      </c>
      <c r="M284" s="57">
        <f t="shared" si="117"/>
        <v>-11</v>
      </c>
      <c r="N284" s="57">
        <f t="shared" si="118"/>
        <v>0</v>
      </c>
      <c r="T284" s="9"/>
      <c r="U284" s="17"/>
      <c r="W284" s="18">
        <f>[1]!WSD($B284,"contractmultiplier",$A$2,$A$2,"TradingCalendar=SSE","rptType=1","ShowCodes=N","ShowDates=N","ShowParams=Y","cols=1;rows=1")</f>
        <v>100</v>
      </c>
      <c r="X284" s="1">
        <v>5718000</v>
      </c>
    </row>
    <row r="285" spans="1:24" ht="14.25" x14ac:dyDescent="0.2">
      <c r="A285" s="28"/>
      <c r="B285" s="6" t="s">
        <v>48</v>
      </c>
      <c r="C285" s="6" t="s">
        <v>30</v>
      </c>
      <c r="D285" s="6">
        <v>-45</v>
      </c>
      <c r="E285" s="35">
        <v>0.04</v>
      </c>
      <c r="F285" s="35">
        <v>0.04</v>
      </c>
      <c r="G285" s="65">
        <v>437</v>
      </c>
      <c r="H285" s="6"/>
      <c r="I285" s="6" t="s">
        <v>30</v>
      </c>
      <c r="J285" s="41">
        <f t="shared" si="114"/>
        <v>2</v>
      </c>
      <c r="K285" s="58">
        <f t="shared" si="116"/>
        <v>0.05</v>
      </c>
      <c r="L285" s="56">
        <f>-(X285*K285)/(W285*G285*0.15)</f>
        <v>-43.615560640732262</v>
      </c>
      <c r="M285" s="6">
        <f t="shared" si="117"/>
        <v>-44</v>
      </c>
      <c r="N285" s="6">
        <f t="shared" si="118"/>
        <v>1</v>
      </c>
      <c r="O285" s="58"/>
      <c r="P285" s="58"/>
      <c r="T285" s="9"/>
      <c r="U285" s="17"/>
      <c r="W285" s="18">
        <f>[1]!WSD($B285,"contractmultiplier",$A$2,$A$2,"TradingCalendar=SSE","rptType=1","ShowCodes=N","ShowDates=N","ShowParams=Y","cols=1;rows=1")</f>
        <v>100</v>
      </c>
      <c r="X285" s="1">
        <v>5718000</v>
      </c>
    </row>
    <row r="286" spans="1:24" ht="14.25" x14ac:dyDescent="0.2">
      <c r="T286" s="9"/>
      <c r="U286" s="17"/>
    </row>
    <row r="287" spans="1:24" ht="14.25" x14ac:dyDescent="0.2">
      <c r="T287" s="9" t="str">
        <f t="shared" si="110"/>
        <v/>
      </c>
      <c r="U287" s="17"/>
    </row>
    <row r="288" spans="1:24" ht="14.25" x14ac:dyDescent="0.2">
      <c r="T288" s="9" t="str">
        <f t="shared" si="110"/>
        <v/>
      </c>
      <c r="U288" s="17"/>
    </row>
    <row r="289" spans="20:21" ht="14.25" x14ac:dyDescent="0.2">
      <c r="T289" s="9" t="str">
        <f t="shared" si="110"/>
        <v/>
      </c>
      <c r="U289" s="17"/>
    </row>
    <row r="290" spans="20:21" ht="14.25" x14ac:dyDescent="0.2">
      <c r="T290" s="9" t="str">
        <f t="shared" si="110"/>
        <v/>
      </c>
      <c r="U290" s="17"/>
    </row>
    <row r="291" spans="20:21" ht="14.25" x14ac:dyDescent="0.2">
      <c r="T291" s="9" t="str">
        <f t="shared" si="110"/>
        <v/>
      </c>
      <c r="U291" s="17"/>
    </row>
    <row r="292" spans="20:21" ht="14.25" x14ac:dyDescent="0.2">
      <c r="T292" s="9" t="str">
        <f t="shared" si="110"/>
        <v/>
      </c>
      <c r="U292" s="17"/>
    </row>
    <row r="293" spans="20:21" ht="14.25" x14ac:dyDescent="0.2">
      <c r="T293" s="9" t="str">
        <f t="shared" si="110"/>
        <v/>
      </c>
      <c r="U293" s="17"/>
    </row>
    <row r="294" spans="20:21" ht="14.25" x14ac:dyDescent="0.2">
      <c r="T294" s="9" t="str">
        <f t="shared" si="110"/>
        <v/>
      </c>
      <c r="U294" s="17"/>
    </row>
    <row r="295" spans="20:21" ht="14.25" x14ac:dyDescent="0.2">
      <c r="T295" s="9" t="str">
        <f t="shared" si="110"/>
        <v/>
      </c>
      <c r="U295" s="17"/>
    </row>
    <row r="296" spans="20:21" ht="14.25" x14ac:dyDescent="0.2">
      <c r="T296" s="9" t="str">
        <f t="shared" si="110"/>
        <v/>
      </c>
      <c r="U296" s="17"/>
    </row>
    <row r="297" spans="20:21" ht="14.25" x14ac:dyDescent="0.2">
      <c r="T297" s="9" t="str">
        <f t="shared" si="110"/>
        <v/>
      </c>
      <c r="U297" s="17"/>
    </row>
    <row r="298" spans="20:21" ht="14.25" x14ac:dyDescent="0.2">
      <c r="T298" s="9" t="str">
        <f t="shared" si="110"/>
        <v/>
      </c>
      <c r="U298" s="17"/>
    </row>
    <row r="299" spans="20:21" ht="14.25" x14ac:dyDescent="0.2">
      <c r="T299" s="9" t="str">
        <f t="shared" si="110"/>
        <v/>
      </c>
      <c r="U299" s="17"/>
    </row>
    <row r="300" spans="20:21" ht="14.25" x14ac:dyDescent="0.2">
      <c r="T300" s="9" t="str">
        <f t="shared" si="110"/>
        <v/>
      </c>
      <c r="U300" s="17"/>
    </row>
    <row r="301" spans="20:21" ht="14.25" x14ac:dyDescent="0.2">
      <c r="T301" s="9" t="str">
        <f t="shared" ref="T301:T332" si="119">IF(Q301="","",D299*(Q301-G301)*W301)</f>
        <v/>
      </c>
      <c r="U301" s="17"/>
    </row>
    <row r="302" spans="20:21" ht="14.25" x14ac:dyDescent="0.2">
      <c r="T302" s="9" t="str">
        <f t="shared" si="119"/>
        <v/>
      </c>
      <c r="U302" s="17"/>
    </row>
    <row r="303" spans="20:21" ht="14.25" x14ac:dyDescent="0.2">
      <c r="T303" s="9" t="str">
        <f t="shared" si="119"/>
        <v/>
      </c>
      <c r="U303" s="17"/>
    </row>
    <row r="304" spans="20:21" ht="14.25" x14ac:dyDescent="0.2">
      <c r="T304" s="9" t="str">
        <f t="shared" si="119"/>
        <v/>
      </c>
      <c r="U304" s="17"/>
    </row>
    <row r="305" spans="20:21" ht="14.25" x14ac:dyDescent="0.2">
      <c r="T305" s="9" t="str">
        <f t="shared" si="119"/>
        <v/>
      </c>
      <c r="U305" s="17"/>
    </row>
    <row r="306" spans="20:21" ht="14.25" x14ac:dyDescent="0.2">
      <c r="T306" s="9" t="str">
        <f t="shared" si="119"/>
        <v/>
      </c>
      <c r="U306" s="17"/>
    </row>
    <row r="307" spans="20:21" ht="14.25" x14ac:dyDescent="0.2">
      <c r="T307" s="9" t="str">
        <f t="shared" si="119"/>
        <v/>
      </c>
      <c r="U307" s="17"/>
    </row>
    <row r="308" spans="20:21" ht="14.25" x14ac:dyDescent="0.2">
      <c r="T308" s="9" t="str">
        <f t="shared" si="119"/>
        <v/>
      </c>
      <c r="U308" s="17"/>
    </row>
    <row r="309" spans="20:21" ht="14.25" x14ac:dyDescent="0.2">
      <c r="T309" s="9" t="str">
        <f t="shared" si="119"/>
        <v/>
      </c>
      <c r="U309" s="17"/>
    </row>
    <row r="310" spans="20:21" ht="14.25" x14ac:dyDescent="0.2">
      <c r="T310" s="9" t="str">
        <f t="shared" si="119"/>
        <v/>
      </c>
      <c r="U310" s="17"/>
    </row>
    <row r="311" spans="20:21" ht="14.25" x14ac:dyDescent="0.2">
      <c r="T311" s="9" t="str">
        <f t="shared" si="119"/>
        <v/>
      </c>
      <c r="U311" s="17"/>
    </row>
    <row r="312" spans="20:21" ht="14.25" x14ac:dyDescent="0.2">
      <c r="T312" s="9" t="str">
        <f t="shared" si="119"/>
        <v/>
      </c>
      <c r="U312" s="17"/>
    </row>
    <row r="313" spans="20:21" ht="14.25" x14ac:dyDescent="0.2">
      <c r="T313" s="9" t="str">
        <f t="shared" si="119"/>
        <v/>
      </c>
      <c r="U313" s="17"/>
    </row>
    <row r="314" spans="20:21" ht="14.25" x14ac:dyDescent="0.2">
      <c r="T314" s="9" t="str">
        <f t="shared" si="119"/>
        <v/>
      </c>
      <c r="U314" s="17"/>
    </row>
    <row r="315" spans="20:21" ht="14.25" x14ac:dyDescent="0.2">
      <c r="T315" s="9" t="str">
        <f t="shared" si="119"/>
        <v/>
      </c>
      <c r="U315" s="17"/>
    </row>
    <row r="316" spans="20:21" ht="14.25" x14ac:dyDescent="0.2">
      <c r="T316" s="9" t="str">
        <f t="shared" si="119"/>
        <v/>
      </c>
      <c r="U316" s="17"/>
    </row>
    <row r="317" spans="20:21" ht="14.25" x14ac:dyDescent="0.2">
      <c r="T317" s="9" t="str">
        <f t="shared" si="119"/>
        <v/>
      </c>
      <c r="U317" s="17"/>
    </row>
    <row r="318" spans="20:21" ht="14.25" x14ac:dyDescent="0.2">
      <c r="T318" s="9" t="str">
        <f t="shared" si="119"/>
        <v/>
      </c>
      <c r="U318" s="17"/>
    </row>
    <row r="319" spans="20:21" ht="14.25" x14ac:dyDescent="0.2">
      <c r="T319" s="9" t="str">
        <f t="shared" si="119"/>
        <v/>
      </c>
      <c r="U319" s="17"/>
    </row>
    <row r="320" spans="20:21" ht="14.25" x14ac:dyDescent="0.2">
      <c r="T320" s="9" t="str">
        <f t="shared" si="119"/>
        <v/>
      </c>
      <c r="U320" s="17"/>
    </row>
    <row r="321" spans="20:21" ht="14.25" x14ac:dyDescent="0.2">
      <c r="T321" s="9" t="str">
        <f t="shared" si="119"/>
        <v/>
      </c>
      <c r="U321" s="17"/>
    </row>
    <row r="322" spans="20:21" ht="14.25" x14ac:dyDescent="0.2">
      <c r="T322" s="9" t="str">
        <f t="shared" si="119"/>
        <v/>
      </c>
      <c r="U322" s="17"/>
    </row>
    <row r="323" spans="20:21" ht="14.25" x14ac:dyDescent="0.2">
      <c r="T323" s="9" t="str">
        <f t="shared" si="119"/>
        <v/>
      </c>
      <c r="U323" s="17"/>
    </row>
    <row r="324" spans="20:21" ht="14.25" x14ac:dyDescent="0.2">
      <c r="T324" s="9" t="str">
        <f t="shared" si="119"/>
        <v/>
      </c>
      <c r="U324" s="17"/>
    </row>
    <row r="325" spans="20:21" ht="14.25" x14ac:dyDescent="0.2">
      <c r="T325" s="9" t="str">
        <f t="shared" si="119"/>
        <v/>
      </c>
      <c r="U325" s="17"/>
    </row>
    <row r="326" spans="20:21" ht="14.25" x14ac:dyDescent="0.2">
      <c r="T326" s="9" t="str">
        <f t="shared" si="119"/>
        <v/>
      </c>
      <c r="U326" s="17"/>
    </row>
    <row r="327" spans="20:21" ht="14.25" x14ac:dyDescent="0.2">
      <c r="T327" s="9" t="str">
        <f t="shared" si="119"/>
        <v/>
      </c>
      <c r="U327" s="17"/>
    </row>
    <row r="328" spans="20:21" ht="14.25" x14ac:dyDescent="0.2">
      <c r="T328" s="9" t="str">
        <f t="shared" si="119"/>
        <v/>
      </c>
      <c r="U328" s="17"/>
    </row>
    <row r="329" spans="20:21" ht="14.25" x14ac:dyDescent="0.2">
      <c r="T329" s="9" t="str">
        <f t="shared" si="119"/>
        <v/>
      </c>
      <c r="U329" s="17"/>
    </row>
    <row r="330" spans="20:21" ht="14.25" x14ac:dyDescent="0.2">
      <c r="T330" s="9" t="str">
        <f t="shared" si="119"/>
        <v/>
      </c>
      <c r="U330" s="17"/>
    </row>
    <row r="331" spans="20:21" ht="14.25" x14ac:dyDescent="0.2">
      <c r="T331" s="9" t="str">
        <f t="shared" si="119"/>
        <v/>
      </c>
      <c r="U331" s="17"/>
    </row>
    <row r="332" spans="20:21" ht="14.25" x14ac:dyDescent="0.2">
      <c r="T332" s="9" t="str">
        <f t="shared" si="119"/>
        <v/>
      </c>
      <c r="U332" s="17"/>
    </row>
    <row r="333" spans="20:21" ht="14.25" x14ac:dyDescent="0.2">
      <c r="T333" s="9" t="str">
        <f t="shared" ref="T333:T348" si="120">IF(Q333="","",D331*(Q333-G333)*W333)</f>
        <v/>
      </c>
      <c r="U333" s="17"/>
    </row>
    <row r="334" spans="20:21" ht="14.25" x14ac:dyDescent="0.2">
      <c r="T334" s="9" t="str">
        <f t="shared" si="120"/>
        <v/>
      </c>
      <c r="U334" s="17"/>
    </row>
    <row r="335" spans="20:21" ht="14.25" x14ac:dyDescent="0.2">
      <c r="T335" s="9" t="str">
        <f t="shared" si="120"/>
        <v/>
      </c>
      <c r="U335" s="17"/>
    </row>
    <row r="336" spans="20:21" ht="14.25" x14ac:dyDescent="0.2">
      <c r="T336" s="9" t="str">
        <f t="shared" si="120"/>
        <v/>
      </c>
      <c r="U336" s="17"/>
    </row>
    <row r="337" spans="20:21" ht="14.25" x14ac:dyDescent="0.2">
      <c r="T337" s="9" t="str">
        <f t="shared" si="120"/>
        <v/>
      </c>
      <c r="U337" s="17"/>
    </row>
    <row r="338" spans="20:21" ht="14.25" x14ac:dyDescent="0.2">
      <c r="T338" s="9" t="str">
        <f t="shared" si="120"/>
        <v/>
      </c>
      <c r="U338" s="17"/>
    </row>
    <row r="339" spans="20:21" ht="14.25" x14ac:dyDescent="0.2">
      <c r="T339" s="9" t="str">
        <f t="shared" si="120"/>
        <v/>
      </c>
      <c r="U339" s="17"/>
    </row>
    <row r="340" spans="20:21" ht="14.25" x14ac:dyDescent="0.2">
      <c r="T340" s="9" t="str">
        <f t="shared" si="120"/>
        <v/>
      </c>
      <c r="U340" s="17"/>
    </row>
    <row r="341" spans="20:21" ht="14.25" x14ac:dyDescent="0.2">
      <c r="T341" s="9" t="str">
        <f t="shared" si="120"/>
        <v/>
      </c>
      <c r="U341" s="17"/>
    </row>
    <row r="342" spans="20:21" ht="14.25" x14ac:dyDescent="0.2">
      <c r="T342" s="9" t="str">
        <f t="shared" si="120"/>
        <v/>
      </c>
      <c r="U342" s="17"/>
    </row>
    <row r="343" spans="20:21" ht="14.25" x14ac:dyDescent="0.2">
      <c r="T343" s="9" t="str">
        <f t="shared" si="120"/>
        <v/>
      </c>
      <c r="U343" s="17"/>
    </row>
    <row r="344" spans="20:21" ht="14.25" x14ac:dyDescent="0.2">
      <c r="T344" s="9" t="str">
        <f t="shared" si="120"/>
        <v/>
      </c>
      <c r="U344" s="17"/>
    </row>
    <row r="345" spans="20:21" ht="14.25" x14ac:dyDescent="0.2">
      <c r="T345" s="9" t="str">
        <f t="shared" si="120"/>
        <v/>
      </c>
      <c r="U345" s="17"/>
    </row>
    <row r="346" spans="20:21" ht="14.25" x14ac:dyDescent="0.2">
      <c r="T346" s="9" t="str">
        <f t="shared" si="120"/>
        <v/>
      </c>
      <c r="U346" s="17"/>
    </row>
    <row r="347" spans="20:21" ht="14.25" x14ac:dyDescent="0.2">
      <c r="T347" s="9" t="str">
        <f t="shared" si="120"/>
        <v/>
      </c>
      <c r="U347" s="17"/>
    </row>
    <row r="348" spans="20:21" ht="14.25" x14ac:dyDescent="0.2">
      <c r="T348" s="9" t="str">
        <f t="shared" si="120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6" t="s">
        <v>54</v>
      </c>
      <c r="G1" s="66"/>
      <c r="H1" s="66"/>
      <c r="I1" s="66"/>
      <c r="J1" s="66"/>
      <c r="K1" s="66" t="s">
        <v>55</v>
      </c>
      <c r="L1" s="66"/>
      <c r="M1" s="66"/>
      <c r="N1" s="66"/>
      <c r="O1" s="66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2018-04-18T07:05:54Z</dcterms:modified>
</cp:coreProperties>
</file>